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/xl/workbook.xml"/>
  <Relationship Id="rId2" Type="http://schemas.openxmlformats.org/package/2006/relationships/metadata/core-properties" Target="/docProps/core.xml"/>
  <Relationship Id="rId3" Type="http://schemas.openxmlformats.org/officeDocument/2006/relationships/extended-properties" Target="/docProps/app.xml"/>
  <Relationship Id="rId4" Type="http://schemas.openxmlformats.org/officeDocument/2006/relationships/custom-properties" Target="/docProps/custom.xml"/>
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6690" windowHeight="8775" tabRatio="915"/>
  </bookViews>
  <sheets>
    <sheet name="SUMMARY" sheetId="14" r:id="rId1"/>
    <sheet name="NONRESIDENTIAL" sheetId="10" r:id="rId2"/>
    <sheet name="RESIDENTIAL" sheetId="6" r:id="rId3"/>
    <sheet name="Impacts" sheetId="33" r:id="rId4"/>
    <sheet name="I" sheetId="21" r:id="rId5"/>
    <sheet name="CIRB Statewide Nonresidential" sheetId="36" r:id="rId6"/>
    <sheet name="NONRES Construction Data" sheetId="9" r:id="rId7"/>
    <sheet name="New NONRES Construction Data" sheetId="27" r:id="rId8"/>
    <sheet name="Existing Stock for NONRES Rehab" sheetId="29" r:id="rId9"/>
    <sheet name="2016-NR-ENV1-F" sheetId="25" r:id="rId10"/>
    <sheet name="2016-NR-LTG3-F" sheetId="26" r:id="rId11"/>
    <sheet name="NonRes NSA (BlackBook) (2)" sheetId="32" r:id="rId12"/>
    <sheet name="Res &amp; NonRes SAAR (BlackBoo (2" sheetId="31" r:id="rId13"/>
    <sheet name="NONRESIDENTIAL A&amp;A" sheetId="13" r:id="rId14"/>
    <sheet name="NONRES Rehab Data" sheetId="15" r:id="rId15"/>
    <sheet name="II" sheetId="16" r:id="rId16"/>
    <sheet name="CIRB Statewide Residential" sheetId="37" r:id="rId17"/>
    <sheet name="AHS 2011 Data" sheetId="22" r:id="rId18"/>
    <sheet name="HH Low Case" sheetId="17" r:id="rId19"/>
    <sheet name="HH Mid Case" sheetId="18" r:id="rId20"/>
    <sheet name="HH High Case" sheetId="19" r:id="rId21"/>
    <sheet name="III" sheetId="23" r:id="rId22"/>
    <sheet name="CIRB Data (old)" sheetId="8" r:id="rId23"/>
    <sheet name="mid case commercial floor space" sheetId="24" r:id="rId24"/>
    <sheet name="FCZ to CZ breakdown" sheetId="20" r:id="rId25"/>
    <sheet name="Commercial Building Types" sheetId="28" r:id="rId26"/>
    <sheet name="OSHPD" sheetId="30" r:id="rId27"/>
    <sheet name="P-1 About the Data" sheetId="34" r:id="rId28"/>
    <sheet name="P-1  CA and Counties" sheetId="35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8" hidden="1">'Existing Stock for NONRES Rehab'!$B$3:$AI$979</definedName>
    <definedName name="_xlnm._FilterDatabase" localSheetId="19" hidden="1">'HH Mid Case'!$A$1:$K$881</definedName>
    <definedName name="_xlnm._FilterDatabase" localSheetId="23" hidden="1">'mid case commercial floor space'!$A$3:$N$979</definedName>
    <definedName name="_xlnm._FilterDatabase" localSheetId="7" hidden="1">'New NONRES Construction Data'!$B$3:$AI$979</definedName>
    <definedName name="_xlnm._FilterDatabase" localSheetId="28" hidden="1">'P-1  CA and Counties'!$A$4:$B$63</definedName>
    <definedName name="control" localSheetId="8">'[1]Roof Replacement'!#REF!</definedName>
    <definedName name="control" localSheetId="4">'[1]Roof Replacement'!#REF!</definedName>
    <definedName name="control" localSheetId="21">'[1]Roof Replacement'!#REF!</definedName>
    <definedName name="control" localSheetId="13">'[1]Roof Replacement'!#REF!</definedName>
    <definedName name="control">'[1]Roof Replacement'!#REF!</definedName>
    <definedName name="demand">[2]Weighting!$B$25:$B$40</definedName>
    <definedName name="fsout_add_DAT" localSheetId="8">'Existing Stock for NONRES Rehab'!$A$1:$O$979</definedName>
    <definedName name="fsout_add_DAT" localSheetId="7">'New NONRES Construction Data'!$A$1:$O$979</definedName>
    <definedName name="fssetout" localSheetId="23">'mid case commercial floor space'!$A$1:$N$979</definedName>
    <definedName name="_xlnm.Print_Area" localSheetId="11">'NonRes NSA (BlackBook) (2)'!$O$6:$X$238</definedName>
    <definedName name="_xlnm.Print_Area" localSheetId="12">'Res &amp; NonRes SAAR (BlackBoo (2'!$A$6:$AE$244</definedName>
    <definedName name="_xlnm.Print_Titles" localSheetId="11">'NonRes NSA (BlackBook) (2)'!$A$1:$B$65536,'NonRes NSA (BlackBook) (2)'!$A$1:$IW$4</definedName>
    <definedName name="_xlnm.Print_Titles" localSheetId="12">'Res &amp; NonRes SAAR (BlackBoo (2'!$A$1:$B$65536,'Res &amp; NonRes SAAR (BlackBoo (2'!$A$1:$IV$6</definedName>
    <definedName name="vlookcontrol">[3]README!$E$4:$F$15</definedName>
  </definedNames>
  <calcPr calcId="145621"/>
  <customWorkbookViews>
    <customWorkbookView name="aownby - Personal View" guid="{A502891E-C8A1-43FC-8F1A-28481CC0427B}" mergeInterval="0" personalView="1" maximized="1" xWindow="1" yWindow="1" windowWidth="1280" windowHeight="723" tabRatio="816" activeSheetId="6"/>
    <customWorkbookView name="rhudler - Personal View" guid="{FACC0DD1-6C81-47C6-827C-27BDECC7C8A0}" mergeInterval="0" personalView="1" maximized="1" windowWidth="1276" windowHeight="826" tabRatio="816" activeSheetId="2"/>
    <customWorkbookView name="Gary Flamm 2 - Personal View" guid="{969C2A85-FE5A-4F63-9961-F3B000ABA1E6}" mergeInterval="0" personalView="1" maximized="1" windowWidth="1276" windowHeight="800" tabRatio="816" activeSheetId="5"/>
    <customWorkbookView name="Rob Hudler - Personal View" guid="{315CF1E7-C89F-44A3-BEA3-F6C0E350B6F4}" mergeInterval="0" personalView="1" maximized="1" windowWidth="1276" windowHeight="731" tabRatio="816" activeSheetId="1"/>
  </customWorkbookViews>
</workbook>
</file>

<file path=xl/calcChain.xml><?xml version="1.0" encoding="utf-8"?>
<calcChain xmlns="http://schemas.openxmlformats.org/spreadsheetml/2006/main">
  <c r="F141" i="10" l="1"/>
  <c r="F122" i="10"/>
  <c r="F270" i="10"/>
  <c r="F251" i="10"/>
  <c r="H269" i="10" l="1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S23" i="6" l="1"/>
  <c r="S22" i="6"/>
  <c r="S21" i="6"/>
  <c r="S67" i="6" s="1"/>
  <c r="S20" i="6"/>
  <c r="S19" i="6"/>
  <c r="S18" i="6"/>
  <c r="S17" i="6"/>
  <c r="S16" i="6"/>
  <c r="S62" i="6" s="1"/>
  <c r="S15" i="6"/>
  <c r="S13" i="6"/>
  <c r="S11" i="6"/>
  <c r="S9" i="6"/>
  <c r="AG25" i="6"/>
  <c r="S69" i="6"/>
  <c r="S68" i="6"/>
  <c r="S66" i="6"/>
  <c r="S65" i="6"/>
  <c r="S64" i="6"/>
  <c r="S63" i="6"/>
  <c r="S61" i="6"/>
  <c r="S60" i="6"/>
  <c r="S59" i="6"/>
  <c r="S58" i="6"/>
  <c r="S57" i="6"/>
  <c r="S56" i="6"/>
  <c r="S55" i="6"/>
  <c r="S5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L54" i="6" l="1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B71" i="10" l="1"/>
  <c r="D86" i="10" l="1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F47" i="26" l="1"/>
  <c r="E48" i="26"/>
  <c r="E47" i="26"/>
  <c r="D48" i="26"/>
  <c r="D47" i="26"/>
  <c r="C47" i="26"/>
  <c r="L31" i="26"/>
  <c r="H31" i="26"/>
  <c r="E269" i="10"/>
  <c r="E267" i="10"/>
  <c r="E266" i="10"/>
  <c r="E265" i="10"/>
  <c r="E264" i="10"/>
  <c r="E263" i="10"/>
  <c r="E262" i="10"/>
  <c r="D268" i="10"/>
  <c r="D260" i="10"/>
  <c r="D259" i="10"/>
  <c r="D258" i="10"/>
  <c r="D257" i="10"/>
  <c r="D256" i="10"/>
  <c r="D255" i="10"/>
  <c r="D254" i="10"/>
  <c r="D253" i="10"/>
  <c r="D252" i="10"/>
  <c r="D261" i="10"/>
  <c r="H13" i="37"/>
  <c r="G13" i="37"/>
  <c r="F13" i="37"/>
  <c r="E13" i="37"/>
  <c r="D13" i="37"/>
  <c r="C13" i="37"/>
  <c r="B13" i="37"/>
  <c r="H12" i="37"/>
  <c r="G12" i="37"/>
  <c r="F12" i="37"/>
  <c r="E12" i="37"/>
  <c r="D12" i="37"/>
  <c r="C12" i="37"/>
  <c r="B12" i="37"/>
  <c r="H11" i="37"/>
  <c r="G11" i="37"/>
  <c r="F11" i="37"/>
  <c r="E11" i="37"/>
  <c r="D11" i="37"/>
  <c r="C11" i="37"/>
  <c r="B11" i="37"/>
  <c r="H10" i="37"/>
  <c r="G10" i="37"/>
  <c r="F10" i="37"/>
  <c r="E10" i="37"/>
  <c r="D10" i="37"/>
  <c r="C10" i="37"/>
  <c r="B10" i="37"/>
  <c r="H9" i="37"/>
  <c r="G9" i="37"/>
  <c r="F9" i="37"/>
  <c r="E9" i="37"/>
  <c r="D9" i="37"/>
  <c r="C9" i="37"/>
  <c r="B9" i="37"/>
  <c r="H8" i="37"/>
  <c r="G8" i="37"/>
  <c r="F8" i="37"/>
  <c r="E8" i="37"/>
  <c r="D8" i="37"/>
  <c r="C8" i="37"/>
  <c r="B8" i="37"/>
  <c r="H7" i="37"/>
  <c r="G7" i="37"/>
  <c r="F7" i="37"/>
  <c r="E7" i="37"/>
  <c r="D7" i="37"/>
  <c r="C7" i="37"/>
  <c r="B7" i="37"/>
  <c r="H6" i="37"/>
  <c r="G6" i="37"/>
  <c r="F6" i="37"/>
  <c r="E6" i="37"/>
  <c r="D6" i="37"/>
  <c r="C6" i="37"/>
  <c r="B6" i="37"/>
  <c r="H5" i="37"/>
  <c r="G5" i="37"/>
  <c r="F5" i="37"/>
  <c r="E5" i="37"/>
  <c r="D5" i="37"/>
  <c r="C5" i="37"/>
  <c r="B5" i="37"/>
  <c r="H4" i="37"/>
  <c r="G4" i="37"/>
  <c r="F4" i="37"/>
  <c r="E4" i="37"/>
  <c r="D4" i="37"/>
  <c r="C4" i="37"/>
  <c r="B4" i="37"/>
  <c r="G11" i="36"/>
  <c r="F11" i="36"/>
  <c r="E11" i="36"/>
  <c r="D11" i="36"/>
  <c r="C11" i="36"/>
  <c r="B11" i="36"/>
  <c r="G10" i="36"/>
  <c r="F10" i="36"/>
  <c r="E10" i="36"/>
  <c r="D10" i="36"/>
  <c r="C10" i="36"/>
  <c r="B10" i="36"/>
  <c r="G9" i="36"/>
  <c r="F9" i="36"/>
  <c r="E9" i="36"/>
  <c r="D9" i="36"/>
  <c r="C9" i="36"/>
  <c r="B9" i="36"/>
  <c r="G8" i="36"/>
  <c r="F8" i="36"/>
  <c r="E8" i="36"/>
  <c r="D8" i="36"/>
  <c r="C8" i="36"/>
  <c r="B8" i="36"/>
  <c r="G7" i="36"/>
  <c r="F7" i="36"/>
  <c r="E7" i="36"/>
  <c r="D7" i="36"/>
  <c r="C7" i="36"/>
  <c r="B7" i="36"/>
  <c r="G6" i="36"/>
  <c r="F6" i="36"/>
  <c r="E6" i="36"/>
  <c r="D6" i="36"/>
  <c r="C6" i="36"/>
  <c r="B6" i="36"/>
  <c r="G5" i="36"/>
  <c r="F5" i="36"/>
  <c r="E5" i="36"/>
  <c r="D5" i="36"/>
  <c r="C5" i="36"/>
  <c r="B5" i="36"/>
  <c r="G4" i="36"/>
  <c r="F4" i="36"/>
  <c r="E4" i="36"/>
  <c r="D4" i="36"/>
  <c r="C4" i="36"/>
  <c r="B4" i="36"/>
  <c r="G3" i="36"/>
  <c r="F3" i="36"/>
  <c r="E3" i="36"/>
  <c r="D3" i="36"/>
  <c r="C3" i="36"/>
  <c r="B3" i="36"/>
  <c r="G2" i="36"/>
  <c r="G12" i="36" s="1"/>
  <c r="F2" i="36"/>
  <c r="F12" i="36" s="1"/>
  <c r="E2" i="36"/>
  <c r="E12" i="36" s="1"/>
  <c r="D2" i="36"/>
  <c r="D12" i="36" s="1"/>
  <c r="D13" i="36" s="1"/>
  <c r="C2" i="36"/>
  <c r="C12" i="36" s="1"/>
  <c r="B2" i="36"/>
  <c r="B12" i="36" s="1"/>
  <c r="B14" i="37" l="1"/>
  <c r="D14" i="37"/>
  <c r="F14" i="37"/>
  <c r="G20" i="37"/>
  <c r="G22" i="37"/>
  <c r="G24" i="37"/>
  <c r="G26" i="37"/>
  <c r="G28" i="37"/>
  <c r="J4" i="37"/>
  <c r="J6" i="37"/>
  <c r="J8" i="37"/>
  <c r="J10" i="37"/>
  <c r="J12" i="37"/>
  <c r="C14" i="37"/>
  <c r="E14" i="37"/>
  <c r="G14" i="37"/>
  <c r="J5" i="37"/>
  <c r="G21" i="37"/>
  <c r="J7" i="37"/>
  <c r="G23" i="37"/>
  <c r="J9" i="37"/>
  <c r="G25" i="37"/>
  <c r="J11" i="37"/>
  <c r="G27" i="37"/>
  <c r="J13" i="37"/>
  <c r="H14" i="37"/>
  <c r="G15" i="37" s="1"/>
  <c r="G19" i="37"/>
  <c r="G29" i="37" l="1"/>
  <c r="E146" i="10"/>
  <c r="E145" i="10"/>
  <c r="E275" i="10"/>
  <c r="E274" i="10"/>
  <c r="N5" i="35"/>
  <c r="M5" i="35"/>
  <c r="D136" i="10" s="1"/>
  <c r="D265" i="10" s="1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E119" i="10"/>
  <c r="D119" i="10"/>
  <c r="D248" i="10"/>
  <c r="E248" i="10"/>
  <c r="E245" i="10"/>
  <c r="F26" i="14" s="1"/>
  <c r="E116" i="10"/>
  <c r="F9" i="14" s="1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A116" i="13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71" i="10"/>
  <c r="M71" i="10"/>
  <c r="L71" i="10"/>
  <c r="K71" i="10"/>
  <c r="J71" i="10"/>
  <c r="I71" i="10"/>
  <c r="H71" i="10"/>
  <c r="E71" i="10"/>
  <c r="C71" i="10"/>
  <c r="G71" i="10"/>
  <c r="N71" i="10"/>
  <c r="O71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F248" i="10" l="1"/>
  <c r="F27" i="14" s="1"/>
  <c r="F119" i="10"/>
  <c r="F10" i="14" s="1"/>
  <c r="E273" i="10"/>
  <c r="F29" i="14" s="1"/>
  <c r="E144" i="10"/>
  <c r="F12" i="14" s="1"/>
  <c r="I162" i="13"/>
  <c r="I170" i="13"/>
  <c r="F159" i="13"/>
  <c r="N167" i="13"/>
  <c r="M164" i="13"/>
  <c r="M172" i="13"/>
  <c r="J157" i="13"/>
  <c r="H158" i="13"/>
  <c r="B159" i="13"/>
  <c r="L160" i="13"/>
  <c r="F161" i="13"/>
  <c r="H162" i="13"/>
  <c r="J163" i="13"/>
  <c r="F165" i="13"/>
  <c r="H166" i="13"/>
  <c r="J167" i="13"/>
  <c r="L168" i="13"/>
  <c r="N169" i="13"/>
  <c r="H170" i="13"/>
  <c r="B171" i="13"/>
  <c r="K163" i="13"/>
  <c r="K171" i="13"/>
  <c r="I157" i="13"/>
  <c r="O158" i="13"/>
  <c r="C160" i="13"/>
  <c r="M161" i="13"/>
  <c r="G162" i="13"/>
  <c r="E165" i="13"/>
  <c r="G166" i="13"/>
  <c r="C168" i="13"/>
  <c r="E169" i="13"/>
  <c r="O170" i="13"/>
  <c r="O161" i="13"/>
  <c r="M168" i="13"/>
  <c r="B161" i="13"/>
  <c r="K159" i="13"/>
  <c r="K167" i="13"/>
  <c r="L158" i="13"/>
  <c r="L166" i="13"/>
  <c r="I158" i="13"/>
  <c r="I166" i="13"/>
  <c r="O169" i="13"/>
  <c r="M160" i="13"/>
  <c r="N157" i="13"/>
  <c r="B165" i="13"/>
  <c r="J169" i="13"/>
  <c r="L70" i="13"/>
  <c r="L78" i="13"/>
  <c r="I74" i="13"/>
  <c r="E76" i="13"/>
  <c r="I82" i="13"/>
  <c r="M84" i="13"/>
  <c r="K157" i="13"/>
  <c r="O165" i="13"/>
  <c r="B157" i="13"/>
  <c r="D160" i="13"/>
  <c r="N165" i="13"/>
  <c r="J171" i="13"/>
  <c r="I159" i="13"/>
  <c r="K160" i="13"/>
  <c r="O162" i="13"/>
  <c r="M165" i="13"/>
  <c r="I167" i="13"/>
  <c r="K168" i="13"/>
  <c r="M169" i="13"/>
  <c r="G170" i="13"/>
  <c r="C172" i="13"/>
  <c r="H157" i="13"/>
  <c r="F158" i="13"/>
  <c r="N158" i="13"/>
  <c r="H159" i="13"/>
  <c r="B160" i="13"/>
  <c r="J160" i="13"/>
  <c r="D161" i="13"/>
  <c r="L161" i="13"/>
  <c r="F162" i="13"/>
  <c r="N162" i="13"/>
  <c r="H163" i="13"/>
  <c r="B164" i="13"/>
  <c r="J164" i="13"/>
  <c r="D165" i="13"/>
  <c r="L165" i="13"/>
  <c r="F166" i="13"/>
  <c r="N166" i="13"/>
  <c r="H167" i="13"/>
  <c r="B168" i="13"/>
  <c r="J168" i="13"/>
  <c r="D169" i="13"/>
  <c r="L169" i="13"/>
  <c r="F170" i="13"/>
  <c r="N170" i="13"/>
  <c r="H171" i="13"/>
  <c r="B172" i="13"/>
  <c r="J172" i="13"/>
  <c r="G157" i="13"/>
  <c r="O157" i="13"/>
  <c r="E158" i="13"/>
  <c r="M158" i="13"/>
  <c r="G159" i="13"/>
  <c r="O159" i="13"/>
  <c r="I160" i="13"/>
  <c r="C161" i="13"/>
  <c r="K161" i="13"/>
  <c r="E162" i="13"/>
  <c r="M162" i="13"/>
  <c r="G163" i="13"/>
  <c r="O163" i="13"/>
  <c r="I164" i="13"/>
  <c r="C165" i="13"/>
  <c r="K165" i="13"/>
  <c r="E166" i="13"/>
  <c r="M166" i="13"/>
  <c r="G167" i="13"/>
  <c r="O167" i="13"/>
  <c r="I168" i="13"/>
  <c r="C169" i="13"/>
  <c r="K169" i="13"/>
  <c r="E170" i="13"/>
  <c r="M170" i="13"/>
  <c r="G171" i="13"/>
  <c r="O171" i="13"/>
  <c r="I172" i="13"/>
  <c r="J159" i="13"/>
  <c r="B163" i="13"/>
  <c r="D164" i="13"/>
  <c r="B167" i="13"/>
  <c r="D172" i="13"/>
  <c r="E161" i="13"/>
  <c r="C164" i="13"/>
  <c r="D158" i="13"/>
  <c r="N159" i="13"/>
  <c r="J161" i="13"/>
  <c r="F163" i="13"/>
  <c r="J165" i="13"/>
  <c r="F167" i="13"/>
  <c r="B169" i="13"/>
  <c r="L170" i="13"/>
  <c r="H172" i="13"/>
  <c r="E157" i="13"/>
  <c r="M157" i="13"/>
  <c r="C158" i="13"/>
  <c r="K158" i="13"/>
  <c r="E159" i="13"/>
  <c r="M159" i="13"/>
  <c r="G160" i="13"/>
  <c r="O160" i="13"/>
  <c r="I161" i="13"/>
  <c r="C162" i="13"/>
  <c r="K162" i="13"/>
  <c r="E163" i="13"/>
  <c r="M163" i="13"/>
  <c r="G164" i="13"/>
  <c r="O164" i="13"/>
  <c r="I165" i="13"/>
  <c r="C166" i="13"/>
  <c r="K166" i="13"/>
  <c r="E167" i="13"/>
  <c r="M167" i="13"/>
  <c r="G168" i="13"/>
  <c r="O168" i="13"/>
  <c r="I169" i="13"/>
  <c r="C170" i="13"/>
  <c r="K170" i="13"/>
  <c r="E171" i="13"/>
  <c r="M171" i="13"/>
  <c r="G172" i="13"/>
  <c r="O172" i="13"/>
  <c r="N161" i="13"/>
  <c r="L172" i="13"/>
  <c r="G158" i="13"/>
  <c r="O166" i="13"/>
  <c r="I171" i="13"/>
  <c r="F157" i="13"/>
  <c r="D162" i="13"/>
  <c r="N163" i="13"/>
  <c r="H164" i="13"/>
  <c r="D166" i="13"/>
  <c r="H168" i="13"/>
  <c r="D170" i="13"/>
  <c r="N171" i="13"/>
  <c r="D157" i="13"/>
  <c r="L157" i="13"/>
  <c r="B158" i="13"/>
  <c r="J158" i="13"/>
  <c r="D159" i="13"/>
  <c r="L159" i="13"/>
  <c r="F160" i="13"/>
  <c r="N160" i="13"/>
  <c r="H161" i="13"/>
  <c r="B162" i="13"/>
  <c r="J162" i="13"/>
  <c r="D163" i="13"/>
  <c r="L163" i="13"/>
  <c r="F164" i="13"/>
  <c r="N164" i="13"/>
  <c r="H165" i="13"/>
  <c r="B166" i="13"/>
  <c r="J166" i="13"/>
  <c r="D167" i="13"/>
  <c r="L167" i="13"/>
  <c r="F168" i="13"/>
  <c r="N168" i="13"/>
  <c r="H169" i="13"/>
  <c r="B170" i="13"/>
  <c r="J170" i="13"/>
  <c r="D171" i="13"/>
  <c r="L171" i="13"/>
  <c r="F172" i="13"/>
  <c r="N172" i="13"/>
  <c r="L164" i="13"/>
  <c r="D168" i="13"/>
  <c r="F169" i="13"/>
  <c r="I163" i="13"/>
  <c r="K164" i="13"/>
  <c r="K172" i="13"/>
  <c r="H160" i="13"/>
  <c r="L162" i="13"/>
  <c r="F171" i="13"/>
  <c r="C157" i="13"/>
  <c r="C159" i="13"/>
  <c r="E160" i="13"/>
  <c r="G161" i="13"/>
  <c r="C163" i="13"/>
  <c r="E164" i="13"/>
  <c r="G165" i="13"/>
  <c r="C167" i="13"/>
  <c r="E168" i="13"/>
  <c r="G169" i="13"/>
  <c r="C171" i="13"/>
  <c r="E172" i="13"/>
  <c r="J85" i="13"/>
  <c r="H84" i="13"/>
  <c r="N75" i="13"/>
  <c r="L74" i="13"/>
  <c r="L82" i="13"/>
  <c r="J77" i="13"/>
  <c r="N73" i="13"/>
  <c r="F81" i="13"/>
  <c r="H76" i="13"/>
  <c r="N83" i="13"/>
  <c r="J73" i="13"/>
  <c r="J81" i="13"/>
  <c r="H72" i="13"/>
  <c r="H80" i="13"/>
  <c r="K70" i="13"/>
  <c r="M71" i="13"/>
  <c r="I73" i="13"/>
  <c r="C74" i="13"/>
  <c r="C75" i="13"/>
  <c r="O76" i="13"/>
  <c r="I77" i="13"/>
  <c r="K78" i="13"/>
  <c r="E79" i="13"/>
  <c r="I81" i="13"/>
  <c r="C82" i="13"/>
  <c r="K83" i="13"/>
  <c r="G84" i="13"/>
  <c r="I85" i="13"/>
  <c r="L76" i="13"/>
  <c r="L84" i="13"/>
  <c r="N71" i="13"/>
  <c r="N79" i="13"/>
  <c r="B70" i="13"/>
  <c r="G73" i="13"/>
  <c r="J74" i="13"/>
  <c r="F76" i="13"/>
  <c r="O77" i="13"/>
  <c r="J78" i="13"/>
  <c r="O81" i="13"/>
  <c r="B82" i="13"/>
  <c r="F84" i="13"/>
  <c r="O85" i="13"/>
  <c r="E71" i="13"/>
  <c r="O72" i="13"/>
  <c r="G76" i="13"/>
  <c r="M79" i="13"/>
  <c r="J70" i="13"/>
  <c r="H73" i="13"/>
  <c r="L75" i="13"/>
  <c r="B78" i="13"/>
  <c r="H81" i="13"/>
  <c r="D83" i="13"/>
  <c r="L83" i="13"/>
  <c r="H85" i="13"/>
  <c r="K71" i="13"/>
  <c r="O73" i="13"/>
  <c r="K75" i="13"/>
  <c r="G77" i="13"/>
  <c r="K79" i="13"/>
  <c r="G81" i="13"/>
  <c r="C83" i="13"/>
  <c r="E84" i="13"/>
  <c r="G85" i="13"/>
  <c r="B71" i="13"/>
  <c r="F73" i="13"/>
  <c r="B75" i="13"/>
  <c r="F77" i="13"/>
  <c r="J79" i="13"/>
  <c r="N81" i="13"/>
  <c r="B83" i="13"/>
  <c r="N85" i="13"/>
  <c r="G70" i="13"/>
  <c r="O70" i="13"/>
  <c r="I71" i="13"/>
  <c r="C72" i="13"/>
  <c r="K72" i="13"/>
  <c r="E73" i="13"/>
  <c r="M73" i="13"/>
  <c r="G74" i="13"/>
  <c r="O74" i="13"/>
  <c r="I75" i="13"/>
  <c r="C76" i="13"/>
  <c r="K76" i="13"/>
  <c r="E77" i="13"/>
  <c r="M77" i="13"/>
  <c r="G78" i="13"/>
  <c r="O78" i="13"/>
  <c r="I79" i="13"/>
  <c r="C80" i="13"/>
  <c r="K80" i="13"/>
  <c r="E81" i="13"/>
  <c r="M81" i="13"/>
  <c r="G82" i="13"/>
  <c r="O82" i="13"/>
  <c r="I83" i="13"/>
  <c r="C84" i="13"/>
  <c r="K84" i="13"/>
  <c r="E85" i="13"/>
  <c r="M85" i="13"/>
  <c r="C70" i="13"/>
  <c r="G72" i="13"/>
  <c r="K74" i="13"/>
  <c r="M75" i="13"/>
  <c r="C78" i="13"/>
  <c r="O80" i="13"/>
  <c r="K82" i="13"/>
  <c r="E83" i="13"/>
  <c r="O84" i="13"/>
  <c r="L71" i="13"/>
  <c r="B74" i="13"/>
  <c r="N76" i="13"/>
  <c r="D79" i="13"/>
  <c r="J82" i="13"/>
  <c r="I70" i="13"/>
  <c r="M76" i="13"/>
  <c r="C79" i="13"/>
  <c r="D72" i="13"/>
  <c r="H74" i="13"/>
  <c r="J75" i="13"/>
  <c r="N77" i="13"/>
  <c r="D80" i="13"/>
  <c r="H82" i="13"/>
  <c r="J83" i="13"/>
  <c r="F85" i="13"/>
  <c r="F70" i="13"/>
  <c r="N70" i="13"/>
  <c r="H71" i="13"/>
  <c r="B72" i="13"/>
  <c r="J72" i="13"/>
  <c r="D73" i="13"/>
  <c r="L73" i="13"/>
  <c r="F74" i="13"/>
  <c r="N74" i="13"/>
  <c r="H75" i="13"/>
  <c r="B76" i="13"/>
  <c r="J76" i="13"/>
  <c r="D77" i="13"/>
  <c r="L77" i="13"/>
  <c r="F78" i="13"/>
  <c r="N78" i="13"/>
  <c r="H79" i="13"/>
  <c r="B80" i="13"/>
  <c r="J80" i="13"/>
  <c r="D81" i="13"/>
  <c r="L81" i="13"/>
  <c r="F82" i="13"/>
  <c r="N82" i="13"/>
  <c r="H83" i="13"/>
  <c r="B84" i="13"/>
  <c r="J84" i="13"/>
  <c r="D85" i="13"/>
  <c r="L85" i="13"/>
  <c r="G80" i="13"/>
  <c r="M83" i="13"/>
  <c r="F72" i="13"/>
  <c r="F80" i="13"/>
  <c r="N84" i="13"/>
  <c r="E72" i="13"/>
  <c r="I78" i="13"/>
  <c r="M80" i="13"/>
  <c r="H70" i="13"/>
  <c r="L72" i="13"/>
  <c r="D76" i="13"/>
  <c r="H78" i="13"/>
  <c r="L80" i="13"/>
  <c r="D84" i="13"/>
  <c r="E70" i="13"/>
  <c r="M70" i="13"/>
  <c r="G71" i="13"/>
  <c r="O71" i="13"/>
  <c r="I72" i="13"/>
  <c r="C73" i="13"/>
  <c r="K73" i="13"/>
  <c r="E74" i="13"/>
  <c r="M74" i="13"/>
  <c r="G75" i="13"/>
  <c r="O75" i="13"/>
  <c r="I76" i="13"/>
  <c r="C77" i="13"/>
  <c r="K77" i="13"/>
  <c r="E78" i="13"/>
  <c r="M78" i="13"/>
  <c r="G79" i="13"/>
  <c r="O79" i="13"/>
  <c r="I80" i="13"/>
  <c r="C81" i="13"/>
  <c r="K81" i="13"/>
  <c r="E82" i="13"/>
  <c r="M82" i="13"/>
  <c r="G83" i="13"/>
  <c r="O83" i="13"/>
  <c r="I84" i="13"/>
  <c r="C85" i="13"/>
  <c r="K85" i="13"/>
  <c r="E75" i="13"/>
  <c r="D71" i="13"/>
  <c r="N72" i="13"/>
  <c r="D75" i="13"/>
  <c r="H77" i="13"/>
  <c r="L79" i="13"/>
  <c r="N80" i="13"/>
  <c r="C71" i="13"/>
  <c r="M72" i="13"/>
  <c r="E80" i="13"/>
  <c r="J71" i="13"/>
  <c r="B79" i="13"/>
  <c r="D70" i="13"/>
  <c r="F71" i="13"/>
  <c r="B73" i="13"/>
  <c r="D74" i="13"/>
  <c r="F75" i="13"/>
  <c r="B77" i="13"/>
  <c r="D78" i="13"/>
  <c r="F79" i="13"/>
  <c r="B81" i="13"/>
  <c r="D82" i="13"/>
  <c r="F83" i="13"/>
  <c r="B85" i="13"/>
  <c r="C215" i="10"/>
  <c r="B215" i="10"/>
  <c r="C214" i="10"/>
  <c r="B214" i="10"/>
  <c r="C213" i="10"/>
  <c r="B213" i="10"/>
  <c r="C212" i="10"/>
  <c r="B212" i="10"/>
  <c r="C211" i="10"/>
  <c r="B211" i="10"/>
  <c r="C210" i="10"/>
  <c r="B210" i="10"/>
  <c r="C209" i="10"/>
  <c r="B209" i="10"/>
  <c r="C208" i="10"/>
  <c r="B208" i="10"/>
  <c r="C207" i="10"/>
  <c r="B207" i="10"/>
  <c r="C206" i="10"/>
  <c r="B206" i="10"/>
  <c r="C205" i="10"/>
  <c r="B205" i="10"/>
  <c r="C204" i="10"/>
  <c r="B204" i="10"/>
  <c r="C203" i="10"/>
  <c r="B203" i="10"/>
  <c r="C202" i="10"/>
  <c r="B202" i="10"/>
  <c r="C201" i="10"/>
  <c r="B201" i="10"/>
  <c r="C200" i="10"/>
  <c r="B200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K215" i="10"/>
  <c r="J215" i="10"/>
  <c r="K214" i="10"/>
  <c r="J214" i="10"/>
  <c r="K213" i="10"/>
  <c r="J213" i="10"/>
  <c r="K212" i="10"/>
  <c r="J212" i="10"/>
  <c r="K211" i="10"/>
  <c r="J211" i="10"/>
  <c r="K210" i="10"/>
  <c r="J210" i="10"/>
  <c r="K209" i="10"/>
  <c r="J209" i="10"/>
  <c r="K208" i="10"/>
  <c r="J208" i="10"/>
  <c r="K207" i="10"/>
  <c r="J207" i="10"/>
  <c r="K206" i="10"/>
  <c r="J206" i="10"/>
  <c r="K205" i="10"/>
  <c r="J205" i="10"/>
  <c r="K204" i="10"/>
  <c r="J204" i="10"/>
  <c r="K203" i="10"/>
  <c r="J203" i="10"/>
  <c r="K202" i="10"/>
  <c r="J202" i="10"/>
  <c r="K201" i="10"/>
  <c r="J201" i="10"/>
  <c r="K200" i="10"/>
  <c r="J200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AF175" i="32"/>
  <c r="AF167" i="32"/>
  <c r="AF159" i="32"/>
  <c r="AF151" i="32"/>
  <c r="AF143" i="32"/>
  <c r="AF135" i="32"/>
  <c r="AF127" i="32"/>
  <c r="AF119" i="32"/>
  <c r="AF111" i="32"/>
  <c r="AF103" i="32"/>
  <c r="AF95" i="32"/>
  <c r="AF87" i="32"/>
  <c r="AF79" i="32"/>
  <c r="AF71" i="32"/>
  <c r="AF63" i="32"/>
  <c r="AF55" i="32"/>
  <c r="AF47" i="32"/>
  <c r="AF39" i="32"/>
  <c r="AF31" i="32"/>
  <c r="AF23" i="32"/>
  <c r="AF15" i="32"/>
  <c r="AF10" i="32"/>
  <c r="AF6" i="32"/>
  <c r="AE181" i="32"/>
  <c r="AE180" i="32"/>
  <c r="AE179" i="32"/>
  <c r="AE178" i="32"/>
  <c r="AE177" i="32"/>
  <c r="AE176" i="32"/>
  <c r="AE175" i="32"/>
  <c r="AE174" i="32"/>
  <c r="AE173" i="32"/>
  <c r="AE172" i="32"/>
  <c r="AE171" i="32"/>
  <c r="AE170" i="32"/>
  <c r="AE169" i="32"/>
  <c r="AE168" i="32"/>
  <c r="AE167" i="32"/>
  <c r="AE166" i="32"/>
  <c r="AE165" i="32"/>
  <c r="AE164" i="32"/>
  <c r="AE163" i="32"/>
  <c r="AE162" i="32"/>
  <c r="AE161" i="32"/>
  <c r="AE160" i="32"/>
  <c r="AE159" i="32"/>
  <c r="AE158" i="32"/>
  <c r="AE157" i="32"/>
  <c r="AE156" i="32"/>
  <c r="AE155" i="32"/>
  <c r="AE154" i="32"/>
  <c r="AE153" i="32"/>
  <c r="AE152" i="32"/>
  <c r="AE151" i="32"/>
  <c r="AE150" i="32"/>
  <c r="AE149" i="32"/>
  <c r="AE148" i="32"/>
  <c r="AE147" i="32"/>
  <c r="AE146" i="32"/>
  <c r="AE145" i="32"/>
  <c r="AE144" i="32"/>
  <c r="AE143" i="32"/>
  <c r="AE142" i="32"/>
  <c r="AE141" i="32"/>
  <c r="AE140" i="32"/>
  <c r="AE139" i="32"/>
  <c r="AE138" i="32"/>
  <c r="AE137" i="32"/>
  <c r="AE136" i="32"/>
  <c r="AE135" i="32"/>
  <c r="AE134" i="32"/>
  <c r="AE133" i="32"/>
  <c r="AE132" i="32"/>
  <c r="AE131" i="32"/>
  <c r="AE130" i="32"/>
  <c r="AE129" i="32"/>
  <c r="AE128" i="32"/>
  <c r="AE127" i="32"/>
  <c r="AE126" i="32"/>
  <c r="AE125" i="32"/>
  <c r="AE124" i="32"/>
  <c r="AE123" i="32"/>
  <c r="AE122" i="32"/>
  <c r="AE121" i="32"/>
  <c r="AE120" i="32"/>
  <c r="AE119" i="32"/>
  <c r="AE118" i="32"/>
  <c r="AE117" i="32"/>
  <c r="AE116" i="32"/>
  <c r="AE115" i="32"/>
  <c r="AE114" i="32"/>
  <c r="AE113" i="32"/>
  <c r="AE112" i="32"/>
  <c r="AE111" i="32"/>
  <c r="AE110" i="32"/>
  <c r="AE109" i="32"/>
  <c r="AE108" i="32"/>
  <c r="AE107" i="32"/>
  <c r="AE106" i="32"/>
  <c r="AE105" i="32"/>
  <c r="AE104" i="32"/>
  <c r="AE103" i="32"/>
  <c r="AE102" i="32"/>
  <c r="AE101" i="32"/>
  <c r="AE100" i="32"/>
  <c r="AE99" i="32"/>
  <c r="AE98" i="32"/>
  <c r="AE97" i="32"/>
  <c r="AE96" i="32"/>
  <c r="AE95" i="32"/>
  <c r="AE94" i="32"/>
  <c r="AE93" i="32"/>
  <c r="AE92" i="32"/>
  <c r="AE91" i="32"/>
  <c r="AE90" i="32"/>
  <c r="AE89" i="32"/>
  <c r="AE88" i="32"/>
  <c r="AE87" i="32"/>
  <c r="AE86" i="32"/>
  <c r="AE85" i="32"/>
  <c r="AE84" i="32"/>
  <c r="AE83" i="32"/>
  <c r="AE82" i="32"/>
  <c r="AE81" i="32"/>
  <c r="AE80" i="32"/>
  <c r="AE79" i="32"/>
  <c r="AE78" i="32"/>
  <c r="AE77" i="32"/>
  <c r="AE76" i="32"/>
  <c r="AE75" i="32"/>
  <c r="AE74" i="32"/>
  <c r="AE73" i="32"/>
  <c r="AE72" i="32"/>
  <c r="AE71" i="32"/>
  <c r="AE70" i="32"/>
  <c r="AE69" i="32"/>
  <c r="AE68" i="32"/>
  <c r="AE67" i="32"/>
  <c r="AE66" i="32"/>
  <c r="AE65" i="32"/>
  <c r="AE64" i="32"/>
  <c r="AE63" i="32"/>
  <c r="AE62" i="32"/>
  <c r="AE61" i="32"/>
  <c r="AE60" i="32"/>
  <c r="AE59" i="32"/>
  <c r="AE58" i="32"/>
  <c r="AE57" i="32"/>
  <c r="AE56" i="32"/>
  <c r="AE55" i="32"/>
  <c r="AE54" i="32"/>
  <c r="AE53" i="32"/>
  <c r="AE52" i="32"/>
  <c r="AE51" i="32"/>
  <c r="AE50" i="32"/>
  <c r="AE49" i="32"/>
  <c r="AE48" i="32"/>
  <c r="AE47" i="32"/>
  <c r="AE46" i="32"/>
  <c r="AE45" i="32"/>
  <c r="AE44" i="32"/>
  <c r="AE43" i="32"/>
  <c r="AE42" i="32"/>
  <c r="AE41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E8" i="32"/>
  <c r="AE7" i="32"/>
  <c r="AE6" i="32"/>
  <c r="AE234" i="32" s="1"/>
  <c r="AE5" i="32"/>
  <c r="AD181" i="32"/>
  <c r="AC181" i="32"/>
  <c r="AF181" i="32" s="1"/>
  <c r="AD180" i="32"/>
  <c r="AC180" i="32"/>
  <c r="AF180" i="32" s="1"/>
  <c r="AD179" i="32"/>
  <c r="AC179" i="32"/>
  <c r="AF179" i="32" s="1"/>
  <c r="AD178" i="32"/>
  <c r="AC178" i="32"/>
  <c r="AF178" i="32" s="1"/>
  <c r="AD177" i="32"/>
  <c r="AC177" i="32"/>
  <c r="AF177" i="32" s="1"/>
  <c r="AD176" i="32"/>
  <c r="AC176" i="32"/>
  <c r="AF176" i="32" s="1"/>
  <c r="AD175" i="32"/>
  <c r="AC175" i="32"/>
  <c r="AD174" i="32"/>
  <c r="AC174" i="32"/>
  <c r="AF174" i="32" s="1"/>
  <c r="AD173" i="32"/>
  <c r="AC173" i="32"/>
  <c r="AF173" i="32" s="1"/>
  <c r="AD172" i="32"/>
  <c r="AC172" i="32"/>
  <c r="AF172" i="32" s="1"/>
  <c r="AD171" i="32"/>
  <c r="AC171" i="32"/>
  <c r="AF171" i="32" s="1"/>
  <c r="AD170" i="32"/>
  <c r="AC170" i="32"/>
  <c r="AF170" i="32" s="1"/>
  <c r="AD169" i="32"/>
  <c r="AC169" i="32"/>
  <c r="AF169" i="32" s="1"/>
  <c r="AD168" i="32"/>
  <c r="AC168" i="32"/>
  <c r="AF168" i="32" s="1"/>
  <c r="AD167" i="32"/>
  <c r="AC167" i="32"/>
  <c r="AD166" i="32"/>
  <c r="AC166" i="32"/>
  <c r="AF166" i="32" s="1"/>
  <c r="AD165" i="32"/>
  <c r="AC165" i="32"/>
  <c r="AF165" i="32" s="1"/>
  <c r="AD164" i="32"/>
  <c r="AC164" i="32"/>
  <c r="AF164" i="32" s="1"/>
  <c r="AD163" i="32"/>
  <c r="AC163" i="32"/>
  <c r="AF163" i="32" s="1"/>
  <c r="AD162" i="32"/>
  <c r="AC162" i="32"/>
  <c r="AF162" i="32" s="1"/>
  <c r="AD161" i="32"/>
  <c r="AC161" i="32"/>
  <c r="AF161" i="32" s="1"/>
  <c r="AD160" i="32"/>
  <c r="AC160" i="32"/>
  <c r="AF160" i="32" s="1"/>
  <c r="AD159" i="32"/>
  <c r="AC159" i="32"/>
  <c r="AD158" i="32"/>
  <c r="AC158" i="32"/>
  <c r="AF158" i="32" s="1"/>
  <c r="AD157" i="32"/>
  <c r="AC157" i="32"/>
  <c r="AF157" i="32" s="1"/>
  <c r="AD156" i="32"/>
  <c r="AC156" i="32"/>
  <c r="AF156" i="32" s="1"/>
  <c r="AD155" i="32"/>
  <c r="AC155" i="32"/>
  <c r="AF155" i="32" s="1"/>
  <c r="AD154" i="32"/>
  <c r="AC154" i="32"/>
  <c r="AF154" i="32" s="1"/>
  <c r="AD153" i="32"/>
  <c r="AC153" i="32"/>
  <c r="AF153" i="32" s="1"/>
  <c r="AD152" i="32"/>
  <c r="AC152" i="32"/>
  <c r="AF152" i="32" s="1"/>
  <c r="AD151" i="32"/>
  <c r="AC151" i="32"/>
  <c r="AD150" i="32"/>
  <c r="AC150" i="32"/>
  <c r="AF150" i="32" s="1"/>
  <c r="AD149" i="32"/>
  <c r="AC149" i="32"/>
  <c r="AF149" i="32" s="1"/>
  <c r="AD148" i="32"/>
  <c r="AC148" i="32"/>
  <c r="AF148" i="32" s="1"/>
  <c r="AD147" i="32"/>
  <c r="AC147" i="32"/>
  <c r="AF147" i="32" s="1"/>
  <c r="AD146" i="32"/>
  <c r="AC146" i="32"/>
  <c r="AF146" i="32" s="1"/>
  <c r="AD145" i="32"/>
  <c r="AC145" i="32"/>
  <c r="AF145" i="32" s="1"/>
  <c r="AD144" i="32"/>
  <c r="AC144" i="32"/>
  <c r="AF144" i="32" s="1"/>
  <c r="AD143" i="32"/>
  <c r="AC143" i="32"/>
  <c r="AD142" i="32"/>
  <c r="AC142" i="32"/>
  <c r="AF142" i="32" s="1"/>
  <c r="AD141" i="32"/>
  <c r="AC141" i="32"/>
  <c r="AF141" i="32" s="1"/>
  <c r="AD140" i="32"/>
  <c r="AC140" i="32"/>
  <c r="AF140" i="32" s="1"/>
  <c r="AD139" i="32"/>
  <c r="AC139" i="32"/>
  <c r="AF139" i="32" s="1"/>
  <c r="AD138" i="32"/>
  <c r="AC138" i="32"/>
  <c r="AF138" i="32" s="1"/>
  <c r="AD137" i="32"/>
  <c r="AC137" i="32"/>
  <c r="AF137" i="32" s="1"/>
  <c r="AD136" i="32"/>
  <c r="AC136" i="32"/>
  <c r="AF136" i="32" s="1"/>
  <c r="AD135" i="32"/>
  <c r="AC135" i="32"/>
  <c r="AD134" i="32"/>
  <c r="AC134" i="32"/>
  <c r="AF134" i="32" s="1"/>
  <c r="AD133" i="32"/>
  <c r="AC133" i="32"/>
  <c r="AF133" i="32" s="1"/>
  <c r="AD132" i="32"/>
  <c r="AC132" i="32"/>
  <c r="AF132" i="32" s="1"/>
  <c r="AD131" i="32"/>
  <c r="AC131" i="32"/>
  <c r="AF131" i="32" s="1"/>
  <c r="AD130" i="32"/>
  <c r="AC130" i="32"/>
  <c r="AF130" i="32" s="1"/>
  <c r="AD129" i="32"/>
  <c r="AC129" i="32"/>
  <c r="AF129" i="32" s="1"/>
  <c r="AD128" i="32"/>
  <c r="AC128" i="32"/>
  <c r="AF128" i="32" s="1"/>
  <c r="AD127" i="32"/>
  <c r="AC127" i="32"/>
  <c r="AD126" i="32"/>
  <c r="AC126" i="32"/>
  <c r="AF126" i="32" s="1"/>
  <c r="AD125" i="32"/>
  <c r="AC125" i="32"/>
  <c r="AF125" i="32" s="1"/>
  <c r="AD124" i="32"/>
  <c r="AC124" i="32"/>
  <c r="AF124" i="32" s="1"/>
  <c r="AD123" i="32"/>
  <c r="AC123" i="32"/>
  <c r="AF123" i="32" s="1"/>
  <c r="AD122" i="32"/>
  <c r="AC122" i="32"/>
  <c r="AF122" i="32" s="1"/>
  <c r="AD121" i="32"/>
  <c r="AC121" i="32"/>
  <c r="AF121" i="32" s="1"/>
  <c r="AD120" i="32"/>
  <c r="AC120" i="32"/>
  <c r="AF120" i="32" s="1"/>
  <c r="AD119" i="32"/>
  <c r="AC119" i="32"/>
  <c r="AD118" i="32"/>
  <c r="AC118" i="32"/>
  <c r="AF118" i="32" s="1"/>
  <c r="AD117" i="32"/>
  <c r="AC117" i="32"/>
  <c r="AF117" i="32" s="1"/>
  <c r="AD116" i="32"/>
  <c r="AC116" i="32"/>
  <c r="AF116" i="32" s="1"/>
  <c r="AD115" i="32"/>
  <c r="AC115" i="32"/>
  <c r="AF115" i="32" s="1"/>
  <c r="AD114" i="32"/>
  <c r="AC114" i="32"/>
  <c r="AF114" i="32" s="1"/>
  <c r="AD113" i="32"/>
  <c r="AC113" i="32"/>
  <c r="AF113" i="32" s="1"/>
  <c r="AD112" i="32"/>
  <c r="AC112" i="32"/>
  <c r="AF112" i="32" s="1"/>
  <c r="AD111" i="32"/>
  <c r="AC111" i="32"/>
  <c r="AD110" i="32"/>
  <c r="AC110" i="32"/>
  <c r="AF110" i="32" s="1"/>
  <c r="AD109" i="32"/>
  <c r="AC109" i="32"/>
  <c r="AF109" i="32" s="1"/>
  <c r="AD108" i="32"/>
  <c r="AC108" i="32"/>
  <c r="AF108" i="32" s="1"/>
  <c r="AD107" i="32"/>
  <c r="AC107" i="32"/>
  <c r="AF107" i="32" s="1"/>
  <c r="AD106" i="32"/>
  <c r="AC106" i="32"/>
  <c r="AF106" i="32" s="1"/>
  <c r="AD105" i="32"/>
  <c r="AC105" i="32"/>
  <c r="AF105" i="32" s="1"/>
  <c r="AD104" i="32"/>
  <c r="AC104" i="32"/>
  <c r="AF104" i="32" s="1"/>
  <c r="AD103" i="32"/>
  <c r="AC103" i="32"/>
  <c r="AD102" i="32"/>
  <c r="AC102" i="32"/>
  <c r="AF102" i="32" s="1"/>
  <c r="AD101" i="32"/>
  <c r="AC101" i="32"/>
  <c r="AF101" i="32" s="1"/>
  <c r="AD100" i="32"/>
  <c r="AC100" i="32"/>
  <c r="AF100" i="32" s="1"/>
  <c r="AD99" i="32"/>
  <c r="AC99" i="32"/>
  <c r="AF99" i="32" s="1"/>
  <c r="AD98" i="32"/>
  <c r="AC98" i="32"/>
  <c r="AF98" i="32" s="1"/>
  <c r="AD97" i="32"/>
  <c r="AC97" i="32"/>
  <c r="AF97" i="32" s="1"/>
  <c r="AD96" i="32"/>
  <c r="AC96" i="32"/>
  <c r="AF96" i="32" s="1"/>
  <c r="AD95" i="32"/>
  <c r="AC95" i="32"/>
  <c r="AD94" i="32"/>
  <c r="AC94" i="32"/>
  <c r="AF94" i="32" s="1"/>
  <c r="AD93" i="32"/>
  <c r="AC93" i="32"/>
  <c r="AF93" i="32" s="1"/>
  <c r="AD92" i="32"/>
  <c r="AC92" i="32"/>
  <c r="AF92" i="32" s="1"/>
  <c r="AD91" i="32"/>
  <c r="AC91" i="32"/>
  <c r="AF91" i="32" s="1"/>
  <c r="AD90" i="32"/>
  <c r="AC90" i="32"/>
  <c r="AF90" i="32" s="1"/>
  <c r="AD89" i="32"/>
  <c r="AC89" i="32"/>
  <c r="AF89" i="32" s="1"/>
  <c r="AD88" i="32"/>
  <c r="AC88" i="32"/>
  <c r="AF88" i="32" s="1"/>
  <c r="AD87" i="32"/>
  <c r="AC87" i="32"/>
  <c r="AD86" i="32"/>
  <c r="AC86" i="32"/>
  <c r="AF86" i="32" s="1"/>
  <c r="AD85" i="32"/>
  <c r="AC85" i="32"/>
  <c r="AF85" i="32" s="1"/>
  <c r="AD84" i="32"/>
  <c r="AC84" i="32"/>
  <c r="AF84" i="32" s="1"/>
  <c r="AD83" i="32"/>
  <c r="AC83" i="32"/>
  <c r="AF83" i="32" s="1"/>
  <c r="AD82" i="32"/>
  <c r="AC82" i="32"/>
  <c r="AF82" i="32" s="1"/>
  <c r="AD81" i="32"/>
  <c r="AC81" i="32"/>
  <c r="AF81" i="32" s="1"/>
  <c r="AD80" i="32"/>
  <c r="AC80" i="32"/>
  <c r="AF80" i="32" s="1"/>
  <c r="AD79" i="32"/>
  <c r="AC79" i="32"/>
  <c r="AD78" i="32"/>
  <c r="AC78" i="32"/>
  <c r="AF78" i="32" s="1"/>
  <c r="AD77" i="32"/>
  <c r="AC77" i="32"/>
  <c r="AF77" i="32" s="1"/>
  <c r="AD76" i="32"/>
  <c r="AC76" i="32"/>
  <c r="AF76" i="32" s="1"/>
  <c r="AD75" i="32"/>
  <c r="AC75" i="32"/>
  <c r="AF75" i="32" s="1"/>
  <c r="AD74" i="32"/>
  <c r="AC74" i="32"/>
  <c r="AF74" i="32" s="1"/>
  <c r="AD73" i="32"/>
  <c r="AC73" i="32"/>
  <c r="AF73" i="32" s="1"/>
  <c r="AD72" i="32"/>
  <c r="AC72" i="32"/>
  <c r="AF72" i="32" s="1"/>
  <c r="AD71" i="32"/>
  <c r="AC71" i="32"/>
  <c r="AD70" i="32"/>
  <c r="AC70" i="32"/>
  <c r="AF70" i="32" s="1"/>
  <c r="AD69" i="32"/>
  <c r="AC69" i="32"/>
  <c r="AF69" i="32" s="1"/>
  <c r="AD68" i="32"/>
  <c r="AC68" i="32"/>
  <c r="AF68" i="32" s="1"/>
  <c r="AD67" i="32"/>
  <c r="AC67" i="32"/>
  <c r="AF67" i="32" s="1"/>
  <c r="AD66" i="32"/>
  <c r="AC66" i="32"/>
  <c r="AF66" i="32" s="1"/>
  <c r="AD65" i="32"/>
  <c r="AC65" i="32"/>
  <c r="AF65" i="32" s="1"/>
  <c r="AD64" i="32"/>
  <c r="AC64" i="32"/>
  <c r="AF64" i="32" s="1"/>
  <c r="AD63" i="32"/>
  <c r="AC63" i="32"/>
  <c r="AD62" i="32"/>
  <c r="AC62" i="32"/>
  <c r="AF62" i="32" s="1"/>
  <c r="AD61" i="32"/>
  <c r="AC61" i="32"/>
  <c r="AF61" i="32" s="1"/>
  <c r="AD60" i="32"/>
  <c r="AC60" i="32"/>
  <c r="AF60" i="32" s="1"/>
  <c r="AD59" i="32"/>
  <c r="AC59" i="32"/>
  <c r="AF59" i="32" s="1"/>
  <c r="AD58" i="32"/>
  <c r="AC58" i="32"/>
  <c r="AF58" i="32" s="1"/>
  <c r="AD57" i="32"/>
  <c r="AC57" i="32"/>
  <c r="AF57" i="32" s="1"/>
  <c r="AD56" i="32"/>
  <c r="AC56" i="32"/>
  <c r="AF56" i="32" s="1"/>
  <c r="AD55" i="32"/>
  <c r="AC55" i="32"/>
  <c r="AD54" i="32"/>
  <c r="AC54" i="32"/>
  <c r="AF54" i="32" s="1"/>
  <c r="AD53" i="32"/>
  <c r="AC53" i="32"/>
  <c r="AF53" i="32" s="1"/>
  <c r="AD52" i="32"/>
  <c r="AC52" i="32"/>
  <c r="AF52" i="32" s="1"/>
  <c r="AD51" i="32"/>
  <c r="AC51" i="32"/>
  <c r="AF51" i="32" s="1"/>
  <c r="AD50" i="32"/>
  <c r="AC50" i="32"/>
  <c r="AF50" i="32" s="1"/>
  <c r="AD49" i="32"/>
  <c r="AC49" i="32"/>
  <c r="AF49" i="32" s="1"/>
  <c r="AD48" i="32"/>
  <c r="AC48" i="32"/>
  <c r="AF48" i="32" s="1"/>
  <c r="AD47" i="32"/>
  <c r="AC47" i="32"/>
  <c r="AD46" i="32"/>
  <c r="AC46" i="32"/>
  <c r="AF46" i="32" s="1"/>
  <c r="AD45" i="32"/>
  <c r="AC45" i="32"/>
  <c r="AF45" i="32" s="1"/>
  <c r="AD44" i="32"/>
  <c r="AC44" i="32"/>
  <c r="AF44" i="32" s="1"/>
  <c r="AD43" i="32"/>
  <c r="AC43" i="32"/>
  <c r="AF43" i="32" s="1"/>
  <c r="AD42" i="32"/>
  <c r="AC42" i="32"/>
  <c r="AF42" i="32" s="1"/>
  <c r="AD41" i="32"/>
  <c r="AC41" i="32"/>
  <c r="AF41" i="32" s="1"/>
  <c r="AD40" i="32"/>
  <c r="AC40" i="32"/>
  <c r="AF40" i="32" s="1"/>
  <c r="AD39" i="32"/>
  <c r="AC39" i="32"/>
  <c r="AD38" i="32"/>
  <c r="AC38" i="32"/>
  <c r="AF38" i="32" s="1"/>
  <c r="AD37" i="32"/>
  <c r="AC37" i="32"/>
  <c r="AF37" i="32" s="1"/>
  <c r="AD36" i="32"/>
  <c r="AC36" i="32"/>
  <c r="AF36" i="32" s="1"/>
  <c r="AD35" i="32"/>
  <c r="AC35" i="32"/>
  <c r="AF35" i="32" s="1"/>
  <c r="AD34" i="32"/>
  <c r="AC34" i="32"/>
  <c r="AF34" i="32" s="1"/>
  <c r="AD33" i="32"/>
  <c r="AC33" i="32"/>
  <c r="AF33" i="32" s="1"/>
  <c r="AD32" i="32"/>
  <c r="AC32" i="32"/>
  <c r="AF32" i="32" s="1"/>
  <c r="AD31" i="32"/>
  <c r="AC31" i="32"/>
  <c r="AD30" i="32"/>
  <c r="AC30" i="32"/>
  <c r="AF30" i="32" s="1"/>
  <c r="AD29" i="32"/>
  <c r="AC29" i="32"/>
  <c r="AF29" i="32" s="1"/>
  <c r="AD28" i="32"/>
  <c r="AC28" i="32"/>
  <c r="AF28" i="32" s="1"/>
  <c r="AD27" i="32"/>
  <c r="AC27" i="32"/>
  <c r="AF27" i="32" s="1"/>
  <c r="AD26" i="32"/>
  <c r="AC26" i="32"/>
  <c r="AF26" i="32" s="1"/>
  <c r="AD25" i="32"/>
  <c r="AC25" i="32"/>
  <c r="AF25" i="32" s="1"/>
  <c r="AD24" i="32"/>
  <c r="AC24" i="32"/>
  <c r="AF24" i="32" s="1"/>
  <c r="AD23" i="32"/>
  <c r="AC23" i="32"/>
  <c r="AD22" i="32"/>
  <c r="AC22" i="32"/>
  <c r="AF22" i="32" s="1"/>
  <c r="AD21" i="32"/>
  <c r="AC21" i="32"/>
  <c r="AF21" i="32" s="1"/>
  <c r="AD20" i="32"/>
  <c r="AC20" i="32"/>
  <c r="AF20" i="32" s="1"/>
  <c r="AD19" i="32"/>
  <c r="AC19" i="32"/>
  <c r="AF19" i="32" s="1"/>
  <c r="AD18" i="32"/>
  <c r="AC18" i="32"/>
  <c r="AF18" i="32" s="1"/>
  <c r="AD17" i="32"/>
  <c r="AC17" i="32"/>
  <c r="AF17" i="32" s="1"/>
  <c r="AD16" i="32"/>
  <c r="AC16" i="32"/>
  <c r="AF16" i="32" s="1"/>
  <c r="AD15" i="32"/>
  <c r="AC15" i="32"/>
  <c r="AD14" i="32"/>
  <c r="AC14" i="32"/>
  <c r="AF14" i="32" s="1"/>
  <c r="AD13" i="32"/>
  <c r="AC13" i="32"/>
  <c r="AF13" i="32" s="1"/>
  <c r="AD12" i="32"/>
  <c r="AC12" i="32"/>
  <c r="AF12" i="32" s="1"/>
  <c r="AD11" i="32"/>
  <c r="AC11" i="32"/>
  <c r="AF11" i="32" s="1"/>
  <c r="AD10" i="32"/>
  <c r="AC10" i="32"/>
  <c r="AD9" i="32"/>
  <c r="AC9" i="32"/>
  <c r="AF9" i="32" s="1"/>
  <c r="AD8" i="32"/>
  <c r="AC8" i="32"/>
  <c r="AF8" i="32" s="1"/>
  <c r="AD7" i="32"/>
  <c r="AC7" i="32"/>
  <c r="AF7" i="32" s="1"/>
  <c r="AD6" i="32"/>
  <c r="AC6" i="32"/>
  <c r="AD5" i="32"/>
  <c r="AD234" i="32" s="1"/>
  <c r="AC5" i="32"/>
  <c r="AF5" i="32" s="1"/>
  <c r="CS769" i="18"/>
  <c r="CR769" i="18"/>
  <c r="CQ769" i="18"/>
  <c r="CP769" i="18"/>
  <c r="CO769" i="18"/>
  <c r="CN769" i="18"/>
  <c r="CM769" i="18"/>
  <c r="CL769" i="18"/>
  <c r="CK769" i="18"/>
  <c r="CJ769" i="18"/>
  <c r="CI769" i="18"/>
  <c r="CH769" i="18"/>
  <c r="CG769" i="18"/>
  <c r="CF769" i="18"/>
  <c r="CE769" i="18"/>
  <c r="CD769" i="18"/>
  <c r="CS768" i="18"/>
  <c r="CR768" i="18"/>
  <c r="CQ768" i="18"/>
  <c r="CP768" i="18"/>
  <c r="CO768" i="18"/>
  <c r="CN768" i="18"/>
  <c r="CM768" i="18"/>
  <c r="CL768" i="18"/>
  <c r="CK768" i="18"/>
  <c r="CJ768" i="18"/>
  <c r="CI768" i="18"/>
  <c r="CH768" i="18"/>
  <c r="CG768" i="18"/>
  <c r="CF768" i="18"/>
  <c r="CE768" i="18"/>
  <c r="CD768" i="18"/>
  <c r="CS767" i="18"/>
  <c r="CR767" i="18"/>
  <c r="CQ767" i="18"/>
  <c r="CP767" i="18"/>
  <c r="CO767" i="18"/>
  <c r="CN767" i="18"/>
  <c r="CM767" i="18"/>
  <c r="CL767" i="18"/>
  <c r="CK767" i="18"/>
  <c r="CJ767" i="18"/>
  <c r="CI767" i="18"/>
  <c r="CH767" i="18"/>
  <c r="CG767" i="18"/>
  <c r="CF767" i="18"/>
  <c r="CE767" i="18"/>
  <c r="CD767" i="18"/>
  <c r="CS766" i="18"/>
  <c r="CR766" i="18"/>
  <c r="CQ766" i="18"/>
  <c r="CP766" i="18"/>
  <c r="CO766" i="18"/>
  <c r="CN766" i="18"/>
  <c r="CM766" i="18"/>
  <c r="CL766" i="18"/>
  <c r="CK766" i="18"/>
  <c r="CJ766" i="18"/>
  <c r="CI766" i="18"/>
  <c r="CH766" i="18"/>
  <c r="CG766" i="18"/>
  <c r="CF766" i="18"/>
  <c r="CE766" i="18"/>
  <c r="CD766" i="18"/>
  <c r="CS765" i="18"/>
  <c r="CR765" i="18"/>
  <c r="CQ765" i="18"/>
  <c r="CP765" i="18"/>
  <c r="CO765" i="18"/>
  <c r="CN765" i="18"/>
  <c r="CM765" i="18"/>
  <c r="CL765" i="18"/>
  <c r="CK765" i="18"/>
  <c r="CJ765" i="18"/>
  <c r="CI765" i="18"/>
  <c r="CH765" i="18"/>
  <c r="CG765" i="18"/>
  <c r="CF765" i="18"/>
  <c r="CE765" i="18"/>
  <c r="CD765" i="18"/>
  <c r="CS764" i="18"/>
  <c r="CR764" i="18"/>
  <c r="CQ764" i="18"/>
  <c r="CP764" i="18"/>
  <c r="CO764" i="18"/>
  <c r="CN764" i="18"/>
  <c r="CM764" i="18"/>
  <c r="CL764" i="18"/>
  <c r="CK764" i="18"/>
  <c r="CJ764" i="18"/>
  <c r="CI764" i="18"/>
  <c r="CH764" i="18"/>
  <c r="CG764" i="18"/>
  <c r="CF764" i="18"/>
  <c r="CE764" i="18"/>
  <c r="CD764" i="18"/>
  <c r="CS763" i="18"/>
  <c r="CR763" i="18"/>
  <c r="CQ763" i="18"/>
  <c r="CP763" i="18"/>
  <c r="CO763" i="18"/>
  <c r="CN763" i="18"/>
  <c r="CM763" i="18"/>
  <c r="CL763" i="18"/>
  <c r="CK763" i="18"/>
  <c r="CJ763" i="18"/>
  <c r="CI763" i="18"/>
  <c r="CH763" i="18"/>
  <c r="CG763" i="18"/>
  <c r="CF763" i="18"/>
  <c r="CE763" i="18"/>
  <c r="CD763" i="18"/>
  <c r="CS762" i="18"/>
  <c r="CR762" i="18"/>
  <c r="CQ762" i="18"/>
  <c r="CP762" i="18"/>
  <c r="CO762" i="18"/>
  <c r="CN762" i="18"/>
  <c r="CM762" i="18"/>
  <c r="CL762" i="18"/>
  <c r="CK762" i="18"/>
  <c r="CJ762" i="18"/>
  <c r="CI762" i="18"/>
  <c r="CH762" i="18"/>
  <c r="CG762" i="18"/>
  <c r="CF762" i="18"/>
  <c r="CE762" i="18"/>
  <c r="CD762" i="18"/>
  <c r="CS761" i="18"/>
  <c r="CR761" i="18"/>
  <c r="CQ761" i="18"/>
  <c r="CP761" i="18"/>
  <c r="CO761" i="18"/>
  <c r="CN761" i="18"/>
  <c r="CM761" i="18"/>
  <c r="CL761" i="18"/>
  <c r="CK761" i="18"/>
  <c r="CJ761" i="18"/>
  <c r="CI761" i="18"/>
  <c r="CH761" i="18"/>
  <c r="CG761" i="18"/>
  <c r="CF761" i="18"/>
  <c r="CE761" i="18"/>
  <c r="CD761" i="18"/>
  <c r="CS760" i="18"/>
  <c r="CR760" i="18"/>
  <c r="CQ760" i="18"/>
  <c r="CP760" i="18"/>
  <c r="CO760" i="18"/>
  <c r="CN760" i="18"/>
  <c r="CM760" i="18"/>
  <c r="CL760" i="18"/>
  <c r="CK760" i="18"/>
  <c r="CJ760" i="18"/>
  <c r="CI760" i="18"/>
  <c r="CH760" i="18"/>
  <c r="CG760" i="18"/>
  <c r="CF760" i="18"/>
  <c r="CE760" i="18"/>
  <c r="CD760" i="18"/>
  <c r="CS759" i="18"/>
  <c r="CR759" i="18"/>
  <c r="CQ759" i="18"/>
  <c r="CP759" i="18"/>
  <c r="CO759" i="18"/>
  <c r="CN759" i="18"/>
  <c r="CM759" i="18"/>
  <c r="CL759" i="18"/>
  <c r="CK759" i="18"/>
  <c r="CJ759" i="18"/>
  <c r="CI759" i="18"/>
  <c r="CH759" i="18"/>
  <c r="CG759" i="18"/>
  <c r="CF759" i="18"/>
  <c r="CE759" i="18"/>
  <c r="CD759" i="18"/>
  <c r="CS758" i="18"/>
  <c r="CR758" i="18"/>
  <c r="CQ758" i="18"/>
  <c r="CP758" i="18"/>
  <c r="CO758" i="18"/>
  <c r="CN758" i="18"/>
  <c r="CM758" i="18"/>
  <c r="CL758" i="18"/>
  <c r="CK758" i="18"/>
  <c r="CJ758" i="18"/>
  <c r="CI758" i="18"/>
  <c r="CH758" i="18"/>
  <c r="CG758" i="18"/>
  <c r="CF758" i="18"/>
  <c r="CE758" i="18"/>
  <c r="CD758" i="18"/>
  <c r="CS757" i="18"/>
  <c r="CR757" i="18"/>
  <c r="CQ757" i="18"/>
  <c r="CP757" i="18"/>
  <c r="CO757" i="18"/>
  <c r="CN757" i="18"/>
  <c r="CM757" i="18"/>
  <c r="CL757" i="18"/>
  <c r="CK757" i="18"/>
  <c r="CJ757" i="18"/>
  <c r="CI757" i="18"/>
  <c r="CH757" i="18"/>
  <c r="CG757" i="18"/>
  <c r="CF757" i="18"/>
  <c r="CE757" i="18"/>
  <c r="CD757" i="18"/>
  <c r="CS756" i="18"/>
  <c r="CR756" i="18"/>
  <c r="CQ756" i="18"/>
  <c r="CP756" i="18"/>
  <c r="CO756" i="18"/>
  <c r="CN756" i="18"/>
  <c r="CM756" i="18"/>
  <c r="CL756" i="18"/>
  <c r="CK756" i="18"/>
  <c r="CJ756" i="18"/>
  <c r="CI756" i="18"/>
  <c r="CH756" i="18"/>
  <c r="CG756" i="18"/>
  <c r="CF756" i="18"/>
  <c r="CE756" i="18"/>
  <c r="CD756" i="18"/>
  <c r="CS755" i="18"/>
  <c r="CR755" i="18"/>
  <c r="CQ755" i="18"/>
  <c r="CP755" i="18"/>
  <c r="CO755" i="18"/>
  <c r="CN755" i="18"/>
  <c r="CM755" i="18"/>
  <c r="CL755" i="18"/>
  <c r="CK755" i="18"/>
  <c r="CJ755" i="18"/>
  <c r="CI755" i="18"/>
  <c r="CH755" i="18"/>
  <c r="CG755" i="18"/>
  <c r="CF755" i="18"/>
  <c r="CE755" i="18"/>
  <c r="CD755" i="18"/>
  <c r="CS754" i="18"/>
  <c r="CS888" i="18" s="1"/>
  <c r="CR754" i="18"/>
  <c r="CR888" i="18" s="1"/>
  <c r="CQ754" i="18"/>
  <c r="CQ888" i="18" s="1"/>
  <c r="CP754" i="18"/>
  <c r="CP888" i="18" s="1"/>
  <c r="CO754" i="18"/>
  <c r="CO888" i="18" s="1"/>
  <c r="CN754" i="18"/>
  <c r="CN888" i="18" s="1"/>
  <c r="CM754" i="18"/>
  <c r="CM888" i="18" s="1"/>
  <c r="CL754" i="18"/>
  <c r="CL888" i="18" s="1"/>
  <c r="CK754" i="18"/>
  <c r="CK888" i="18" s="1"/>
  <c r="CJ754" i="18"/>
  <c r="CJ888" i="18" s="1"/>
  <c r="CI754" i="18"/>
  <c r="CI888" i="18" s="1"/>
  <c r="CH754" i="18"/>
  <c r="CH888" i="18" s="1"/>
  <c r="CG754" i="18"/>
  <c r="CG888" i="18" s="1"/>
  <c r="CF754" i="18"/>
  <c r="CF888" i="18" s="1"/>
  <c r="CE754" i="18"/>
  <c r="CE888" i="18" s="1"/>
  <c r="CD754" i="18"/>
  <c r="CD888" i="18" s="1"/>
  <c r="CB769" i="18"/>
  <c r="CA769" i="18"/>
  <c r="BZ769" i="18"/>
  <c r="BY769" i="18"/>
  <c r="BX769" i="18"/>
  <c r="BW769" i="18"/>
  <c r="BV769" i="18"/>
  <c r="BU769" i="18"/>
  <c r="BT769" i="18"/>
  <c r="BS769" i="18"/>
  <c r="BR769" i="18"/>
  <c r="BQ769" i="18"/>
  <c r="BP769" i="18"/>
  <c r="BO769" i="18"/>
  <c r="BN769" i="18"/>
  <c r="BM769" i="18"/>
  <c r="CB768" i="18"/>
  <c r="CA768" i="18"/>
  <c r="BZ768" i="18"/>
  <c r="BY768" i="18"/>
  <c r="BX768" i="18"/>
  <c r="BW768" i="18"/>
  <c r="BV768" i="18"/>
  <c r="BU768" i="18"/>
  <c r="BT768" i="18"/>
  <c r="BS768" i="18"/>
  <c r="BR768" i="18"/>
  <c r="BQ768" i="18"/>
  <c r="BP768" i="18"/>
  <c r="BO768" i="18"/>
  <c r="BN768" i="18"/>
  <c r="BM768" i="18"/>
  <c r="CB767" i="18"/>
  <c r="CA767" i="18"/>
  <c r="BZ767" i="18"/>
  <c r="BY767" i="18"/>
  <c r="BX767" i="18"/>
  <c r="BW767" i="18"/>
  <c r="BV767" i="18"/>
  <c r="BU767" i="18"/>
  <c r="BT767" i="18"/>
  <c r="BS767" i="18"/>
  <c r="BR767" i="18"/>
  <c r="BQ767" i="18"/>
  <c r="BP767" i="18"/>
  <c r="BO767" i="18"/>
  <c r="BN767" i="18"/>
  <c r="BM767" i="18"/>
  <c r="CB766" i="18"/>
  <c r="CA766" i="18"/>
  <c r="BZ766" i="18"/>
  <c r="BY766" i="18"/>
  <c r="BX766" i="18"/>
  <c r="BW766" i="18"/>
  <c r="BV766" i="18"/>
  <c r="BU766" i="18"/>
  <c r="BT766" i="18"/>
  <c r="BS766" i="18"/>
  <c r="BR766" i="18"/>
  <c r="BQ766" i="18"/>
  <c r="BP766" i="18"/>
  <c r="BO766" i="18"/>
  <c r="BN766" i="18"/>
  <c r="BM766" i="18"/>
  <c r="CB765" i="18"/>
  <c r="CA765" i="18"/>
  <c r="BZ765" i="18"/>
  <c r="BY765" i="18"/>
  <c r="BX765" i="18"/>
  <c r="BW765" i="18"/>
  <c r="BV765" i="18"/>
  <c r="BU765" i="18"/>
  <c r="BT765" i="18"/>
  <c r="BS765" i="18"/>
  <c r="BR765" i="18"/>
  <c r="BQ765" i="18"/>
  <c r="BP765" i="18"/>
  <c r="BO765" i="18"/>
  <c r="BN765" i="18"/>
  <c r="BM765" i="18"/>
  <c r="CB764" i="18"/>
  <c r="CA764" i="18"/>
  <c r="BZ764" i="18"/>
  <c r="BY764" i="18"/>
  <c r="BX764" i="18"/>
  <c r="BW764" i="18"/>
  <c r="BV764" i="18"/>
  <c r="BU764" i="18"/>
  <c r="BT764" i="18"/>
  <c r="BS764" i="18"/>
  <c r="BR764" i="18"/>
  <c r="BQ764" i="18"/>
  <c r="BP764" i="18"/>
  <c r="BO764" i="18"/>
  <c r="BN764" i="18"/>
  <c r="BM764" i="18"/>
  <c r="CB763" i="18"/>
  <c r="CA763" i="18"/>
  <c r="BZ763" i="18"/>
  <c r="BY763" i="18"/>
  <c r="BX763" i="18"/>
  <c r="BW763" i="18"/>
  <c r="BV763" i="18"/>
  <c r="BU763" i="18"/>
  <c r="BT763" i="18"/>
  <c r="BS763" i="18"/>
  <c r="BR763" i="18"/>
  <c r="BQ763" i="18"/>
  <c r="BP763" i="18"/>
  <c r="BO763" i="18"/>
  <c r="BN763" i="18"/>
  <c r="BM763" i="18"/>
  <c r="CB762" i="18"/>
  <c r="CA762" i="18"/>
  <c r="BZ762" i="18"/>
  <c r="BY762" i="18"/>
  <c r="BX762" i="18"/>
  <c r="BW762" i="18"/>
  <c r="BV762" i="18"/>
  <c r="BU762" i="18"/>
  <c r="BT762" i="18"/>
  <c r="BS762" i="18"/>
  <c r="BR762" i="18"/>
  <c r="BQ762" i="18"/>
  <c r="BP762" i="18"/>
  <c r="BO762" i="18"/>
  <c r="BN762" i="18"/>
  <c r="BM762" i="18"/>
  <c r="CB761" i="18"/>
  <c r="CA761" i="18"/>
  <c r="BZ761" i="18"/>
  <c r="BY761" i="18"/>
  <c r="BX761" i="18"/>
  <c r="BW761" i="18"/>
  <c r="BV761" i="18"/>
  <c r="BU761" i="18"/>
  <c r="BT761" i="18"/>
  <c r="BS761" i="18"/>
  <c r="BR761" i="18"/>
  <c r="BQ761" i="18"/>
  <c r="BP761" i="18"/>
  <c r="BO761" i="18"/>
  <c r="BN761" i="18"/>
  <c r="BM761" i="18"/>
  <c r="CB760" i="18"/>
  <c r="CA760" i="18"/>
  <c r="BZ760" i="18"/>
  <c r="BY760" i="18"/>
  <c r="BX760" i="18"/>
  <c r="BW760" i="18"/>
  <c r="BV760" i="18"/>
  <c r="BU760" i="18"/>
  <c r="BT760" i="18"/>
  <c r="BS760" i="18"/>
  <c r="BR760" i="18"/>
  <c r="BQ760" i="18"/>
  <c r="BP760" i="18"/>
  <c r="BO760" i="18"/>
  <c r="BN760" i="18"/>
  <c r="BM760" i="18"/>
  <c r="CB759" i="18"/>
  <c r="CA759" i="18"/>
  <c r="BZ759" i="18"/>
  <c r="BY759" i="18"/>
  <c r="BX759" i="18"/>
  <c r="BW759" i="18"/>
  <c r="BV759" i="18"/>
  <c r="BU759" i="18"/>
  <c r="BT759" i="18"/>
  <c r="BS759" i="18"/>
  <c r="BR759" i="18"/>
  <c r="BQ759" i="18"/>
  <c r="BP759" i="18"/>
  <c r="BO759" i="18"/>
  <c r="BN759" i="18"/>
  <c r="BM759" i="18"/>
  <c r="CB758" i="18"/>
  <c r="CA758" i="18"/>
  <c r="BZ758" i="18"/>
  <c r="BY758" i="18"/>
  <c r="BX758" i="18"/>
  <c r="BW758" i="18"/>
  <c r="BV758" i="18"/>
  <c r="BU758" i="18"/>
  <c r="BT758" i="18"/>
  <c r="BS758" i="18"/>
  <c r="BR758" i="18"/>
  <c r="BQ758" i="18"/>
  <c r="BP758" i="18"/>
  <c r="BO758" i="18"/>
  <c r="BN758" i="18"/>
  <c r="BM758" i="18"/>
  <c r="CB757" i="18"/>
  <c r="CA757" i="18"/>
  <c r="BZ757" i="18"/>
  <c r="BY757" i="18"/>
  <c r="BX757" i="18"/>
  <c r="BW757" i="18"/>
  <c r="BV757" i="18"/>
  <c r="BU757" i="18"/>
  <c r="BT757" i="18"/>
  <c r="BS757" i="18"/>
  <c r="BR757" i="18"/>
  <c r="BQ757" i="18"/>
  <c r="BP757" i="18"/>
  <c r="BO757" i="18"/>
  <c r="BN757" i="18"/>
  <c r="BM757" i="18"/>
  <c r="CB756" i="18"/>
  <c r="CA756" i="18"/>
  <c r="BZ756" i="18"/>
  <c r="BY756" i="18"/>
  <c r="BX756" i="18"/>
  <c r="BW756" i="18"/>
  <c r="BV756" i="18"/>
  <c r="BU756" i="18"/>
  <c r="BT756" i="18"/>
  <c r="BS756" i="18"/>
  <c r="BR756" i="18"/>
  <c r="BQ756" i="18"/>
  <c r="BP756" i="18"/>
  <c r="BO756" i="18"/>
  <c r="BN756" i="18"/>
  <c r="BM756" i="18"/>
  <c r="CB755" i="18"/>
  <c r="CA755" i="18"/>
  <c r="BZ755" i="18"/>
  <c r="BY755" i="18"/>
  <c r="BX755" i="18"/>
  <c r="BW755" i="18"/>
  <c r="BV755" i="18"/>
  <c r="BU755" i="18"/>
  <c r="BT755" i="18"/>
  <c r="BS755" i="18"/>
  <c r="BR755" i="18"/>
  <c r="BQ755" i="18"/>
  <c r="BP755" i="18"/>
  <c r="BO755" i="18"/>
  <c r="BN755" i="18"/>
  <c r="BM755" i="18"/>
  <c r="CB754" i="18"/>
  <c r="CB887" i="18" s="1"/>
  <c r="CA754" i="18"/>
  <c r="CA887" i="18" s="1"/>
  <c r="BZ754" i="18"/>
  <c r="BZ887" i="18" s="1"/>
  <c r="BY754" i="18"/>
  <c r="BY887" i="18" s="1"/>
  <c r="BX754" i="18"/>
  <c r="BX887" i="18" s="1"/>
  <c r="BW754" i="18"/>
  <c r="BW887" i="18" s="1"/>
  <c r="BV754" i="18"/>
  <c r="BV887" i="18" s="1"/>
  <c r="BU754" i="18"/>
  <c r="BU887" i="18" s="1"/>
  <c r="BT754" i="18"/>
  <c r="BT887" i="18" s="1"/>
  <c r="BS754" i="18"/>
  <c r="BS887" i="18" s="1"/>
  <c r="BR754" i="18"/>
  <c r="BR887" i="18" s="1"/>
  <c r="BQ754" i="18"/>
  <c r="BQ887" i="18" s="1"/>
  <c r="BP754" i="18"/>
  <c r="BP887" i="18" s="1"/>
  <c r="BO754" i="18"/>
  <c r="BO887" i="18" s="1"/>
  <c r="BN754" i="18"/>
  <c r="BN887" i="18" s="1"/>
  <c r="BM754" i="18"/>
  <c r="BM887" i="18" s="1"/>
  <c r="AV754" i="18"/>
  <c r="J48" i="26"/>
  <c r="T51" i="6"/>
  <c r="T50" i="6"/>
  <c r="T49" i="6"/>
  <c r="T48" i="6"/>
  <c r="T47" i="6"/>
  <c r="T46" i="6"/>
  <c r="T45" i="6"/>
  <c r="T44" i="6"/>
  <c r="T43" i="6"/>
  <c r="T39" i="6"/>
  <c r="T38" i="6"/>
  <c r="T37" i="6"/>
  <c r="T36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S51" i="6"/>
  <c r="S50" i="6"/>
  <c r="S49" i="6"/>
  <c r="S48" i="6"/>
  <c r="S47" i="6"/>
  <c r="S46" i="6"/>
  <c r="S45" i="6"/>
  <c r="S44" i="6"/>
  <c r="S43" i="6"/>
  <c r="S41" i="6"/>
  <c r="S39" i="6"/>
  <c r="S37" i="6"/>
  <c r="S8" i="6"/>
  <c r="J8" i="26"/>
  <c r="O867" i="29"/>
  <c r="D867" i="29"/>
  <c r="D22" i="15" s="1"/>
  <c r="O22" i="15"/>
  <c r="O915" i="29"/>
  <c r="N915" i="29"/>
  <c r="M915" i="29"/>
  <c r="L915" i="29"/>
  <c r="K915" i="29"/>
  <c r="J915" i="29"/>
  <c r="I915" i="29"/>
  <c r="H915" i="29"/>
  <c r="G915" i="29"/>
  <c r="F915" i="29"/>
  <c r="E915" i="29"/>
  <c r="D915" i="29"/>
  <c r="O914" i="29"/>
  <c r="N914" i="29"/>
  <c r="M914" i="29"/>
  <c r="L914" i="29"/>
  <c r="K914" i="29"/>
  <c r="J914" i="29"/>
  <c r="I914" i="29"/>
  <c r="H914" i="29"/>
  <c r="G914" i="29"/>
  <c r="F914" i="29"/>
  <c r="E914" i="29"/>
  <c r="D914" i="29"/>
  <c r="O913" i="29"/>
  <c r="N913" i="29"/>
  <c r="M913" i="29"/>
  <c r="L913" i="29"/>
  <c r="K913" i="29"/>
  <c r="J913" i="29"/>
  <c r="I913" i="29"/>
  <c r="H913" i="29"/>
  <c r="G913" i="29"/>
  <c r="F913" i="29"/>
  <c r="E913" i="29"/>
  <c r="D913" i="29"/>
  <c r="O912" i="29"/>
  <c r="N912" i="29"/>
  <c r="M912" i="29"/>
  <c r="L912" i="29"/>
  <c r="K912" i="29"/>
  <c r="J912" i="29"/>
  <c r="I912" i="29"/>
  <c r="H912" i="29"/>
  <c r="G912" i="29"/>
  <c r="F912" i="29"/>
  <c r="E912" i="29"/>
  <c r="D912" i="29"/>
  <c r="O911" i="29"/>
  <c r="N911" i="29"/>
  <c r="M911" i="29"/>
  <c r="L911" i="29"/>
  <c r="K911" i="29"/>
  <c r="J911" i="29"/>
  <c r="I911" i="29"/>
  <c r="H911" i="29"/>
  <c r="G911" i="29"/>
  <c r="F911" i="29"/>
  <c r="E911" i="29"/>
  <c r="D911" i="29"/>
  <c r="O910" i="29"/>
  <c r="N910" i="29"/>
  <c r="M910" i="29"/>
  <c r="L910" i="29"/>
  <c r="K910" i="29"/>
  <c r="J910" i="29"/>
  <c r="I910" i="29"/>
  <c r="H910" i="29"/>
  <c r="G910" i="29"/>
  <c r="F910" i="29"/>
  <c r="E910" i="29"/>
  <c r="D910" i="29"/>
  <c r="O909" i="29"/>
  <c r="N909" i="29"/>
  <c r="M909" i="29"/>
  <c r="L909" i="29"/>
  <c r="K909" i="29"/>
  <c r="J909" i="29"/>
  <c r="I909" i="29"/>
  <c r="H909" i="29"/>
  <c r="G909" i="29"/>
  <c r="F909" i="29"/>
  <c r="E909" i="29"/>
  <c r="D909" i="29"/>
  <c r="O908" i="29"/>
  <c r="N908" i="29"/>
  <c r="M908" i="29"/>
  <c r="L908" i="29"/>
  <c r="K908" i="29"/>
  <c r="J908" i="29"/>
  <c r="I908" i="29"/>
  <c r="H908" i="29"/>
  <c r="G908" i="29"/>
  <c r="F908" i="29"/>
  <c r="E908" i="29"/>
  <c r="D908" i="29"/>
  <c r="O907" i="29"/>
  <c r="N907" i="29"/>
  <c r="M907" i="29"/>
  <c r="L907" i="29"/>
  <c r="K907" i="29"/>
  <c r="J907" i="29"/>
  <c r="I907" i="29"/>
  <c r="H907" i="29"/>
  <c r="G907" i="29"/>
  <c r="F907" i="29"/>
  <c r="E907" i="29"/>
  <c r="D907" i="29"/>
  <c r="O906" i="29"/>
  <c r="N906" i="29"/>
  <c r="M906" i="29"/>
  <c r="L906" i="29"/>
  <c r="K906" i="29"/>
  <c r="J906" i="29"/>
  <c r="I906" i="29"/>
  <c r="H906" i="29"/>
  <c r="G906" i="29"/>
  <c r="F906" i="29"/>
  <c r="E906" i="29"/>
  <c r="D906" i="29"/>
  <c r="O905" i="29"/>
  <c r="N905" i="29"/>
  <c r="M905" i="29"/>
  <c r="L905" i="29"/>
  <c r="K905" i="29"/>
  <c r="J905" i="29"/>
  <c r="I905" i="29"/>
  <c r="H905" i="29"/>
  <c r="G905" i="29"/>
  <c r="F905" i="29"/>
  <c r="E905" i="29"/>
  <c r="D905" i="29"/>
  <c r="O904" i="29"/>
  <c r="N904" i="29"/>
  <c r="M904" i="29"/>
  <c r="L904" i="29"/>
  <c r="K904" i="29"/>
  <c r="J904" i="29"/>
  <c r="I904" i="29"/>
  <c r="H904" i="29"/>
  <c r="G904" i="29"/>
  <c r="F904" i="29"/>
  <c r="E904" i="29"/>
  <c r="D904" i="29"/>
  <c r="O903" i="29"/>
  <c r="N903" i="29"/>
  <c r="M903" i="29"/>
  <c r="L903" i="29"/>
  <c r="K903" i="29"/>
  <c r="J903" i="29"/>
  <c r="I903" i="29"/>
  <c r="H903" i="29"/>
  <c r="G903" i="29"/>
  <c r="F903" i="29"/>
  <c r="E903" i="29"/>
  <c r="D903" i="29"/>
  <c r="O902" i="29"/>
  <c r="N902" i="29"/>
  <c r="M902" i="29"/>
  <c r="L902" i="29"/>
  <c r="K902" i="29"/>
  <c r="J902" i="29"/>
  <c r="I902" i="29"/>
  <c r="H902" i="29"/>
  <c r="G902" i="29"/>
  <c r="F902" i="29"/>
  <c r="E902" i="29"/>
  <c r="D902" i="29"/>
  <c r="O901" i="29"/>
  <c r="N901" i="29"/>
  <c r="M901" i="29"/>
  <c r="L901" i="29"/>
  <c r="K901" i="29"/>
  <c r="J901" i="29"/>
  <c r="I901" i="29"/>
  <c r="H901" i="29"/>
  <c r="G901" i="29"/>
  <c r="F901" i="29"/>
  <c r="E901" i="29"/>
  <c r="D901" i="29"/>
  <c r="O900" i="29"/>
  <c r="N900" i="29"/>
  <c r="M900" i="29"/>
  <c r="L900" i="29"/>
  <c r="K900" i="29"/>
  <c r="J900" i="29"/>
  <c r="I900" i="29"/>
  <c r="H900" i="29"/>
  <c r="G900" i="29"/>
  <c r="F900" i="29"/>
  <c r="E900" i="29"/>
  <c r="D900" i="29"/>
  <c r="O899" i="29"/>
  <c r="N899" i="29"/>
  <c r="M899" i="29"/>
  <c r="L899" i="29"/>
  <c r="K899" i="29"/>
  <c r="J899" i="29"/>
  <c r="I899" i="29"/>
  <c r="H899" i="29"/>
  <c r="G899" i="29"/>
  <c r="F899" i="29"/>
  <c r="E899" i="29"/>
  <c r="D899" i="29"/>
  <c r="O898" i="29"/>
  <c r="N898" i="29"/>
  <c r="M898" i="29"/>
  <c r="L898" i="29"/>
  <c r="K898" i="29"/>
  <c r="J898" i="29"/>
  <c r="I898" i="29"/>
  <c r="H898" i="29"/>
  <c r="G898" i="29"/>
  <c r="F898" i="29"/>
  <c r="E898" i="29"/>
  <c r="D898" i="29"/>
  <c r="O897" i="29"/>
  <c r="N897" i="29"/>
  <c r="M897" i="29"/>
  <c r="L897" i="29"/>
  <c r="K897" i="29"/>
  <c r="J897" i="29"/>
  <c r="I897" i="29"/>
  <c r="H897" i="29"/>
  <c r="G897" i="29"/>
  <c r="F897" i="29"/>
  <c r="E897" i="29"/>
  <c r="D897" i="29"/>
  <c r="O896" i="29"/>
  <c r="N896" i="29"/>
  <c r="M896" i="29"/>
  <c r="L896" i="29"/>
  <c r="K896" i="29"/>
  <c r="J896" i="29"/>
  <c r="I896" i="29"/>
  <c r="H896" i="29"/>
  <c r="G896" i="29"/>
  <c r="F896" i="29"/>
  <c r="E896" i="29"/>
  <c r="D896" i="29"/>
  <c r="O895" i="29"/>
  <c r="N895" i="29"/>
  <c r="M895" i="29"/>
  <c r="L895" i="29"/>
  <c r="K895" i="29"/>
  <c r="J895" i="29"/>
  <c r="I895" i="29"/>
  <c r="H895" i="29"/>
  <c r="G895" i="29"/>
  <c r="F895" i="29"/>
  <c r="E895" i="29"/>
  <c r="D895" i="29"/>
  <c r="O894" i="29"/>
  <c r="N894" i="29"/>
  <c r="M894" i="29"/>
  <c r="L894" i="29"/>
  <c r="K894" i="29"/>
  <c r="J894" i="29"/>
  <c r="I894" i="29"/>
  <c r="H894" i="29"/>
  <c r="G894" i="29"/>
  <c r="F894" i="29"/>
  <c r="E894" i="29"/>
  <c r="D894" i="29"/>
  <c r="O893" i="29"/>
  <c r="N893" i="29"/>
  <c r="M893" i="29"/>
  <c r="L893" i="29"/>
  <c r="K893" i="29"/>
  <c r="J893" i="29"/>
  <c r="I893" i="29"/>
  <c r="H893" i="29"/>
  <c r="G893" i="29"/>
  <c r="F893" i="29"/>
  <c r="E893" i="29"/>
  <c r="D893" i="29"/>
  <c r="O892" i="29"/>
  <c r="N892" i="29"/>
  <c r="M892" i="29"/>
  <c r="L892" i="29"/>
  <c r="K892" i="29"/>
  <c r="J892" i="29"/>
  <c r="I892" i="29"/>
  <c r="H892" i="29"/>
  <c r="G892" i="29"/>
  <c r="F892" i="29"/>
  <c r="E892" i="29"/>
  <c r="D892" i="29"/>
  <c r="O891" i="29"/>
  <c r="N891" i="29"/>
  <c r="M891" i="29"/>
  <c r="L891" i="29"/>
  <c r="K891" i="29"/>
  <c r="J891" i="29"/>
  <c r="I891" i="29"/>
  <c r="H891" i="29"/>
  <c r="G891" i="29"/>
  <c r="F891" i="29"/>
  <c r="E891" i="29"/>
  <c r="D891" i="29"/>
  <c r="O890" i="29"/>
  <c r="N890" i="29"/>
  <c r="M890" i="29"/>
  <c r="L890" i="29"/>
  <c r="K890" i="29"/>
  <c r="J890" i="29"/>
  <c r="I890" i="29"/>
  <c r="H890" i="29"/>
  <c r="G890" i="29"/>
  <c r="F890" i="29"/>
  <c r="E890" i="29"/>
  <c r="D890" i="29"/>
  <c r="O889" i="29"/>
  <c r="N889" i="29"/>
  <c r="M889" i="29"/>
  <c r="L889" i="29"/>
  <c r="K889" i="29"/>
  <c r="J889" i="29"/>
  <c r="I889" i="29"/>
  <c r="H889" i="29"/>
  <c r="G889" i="29"/>
  <c r="F889" i="29"/>
  <c r="E889" i="29"/>
  <c r="D889" i="29"/>
  <c r="O888" i="29"/>
  <c r="N888" i="29"/>
  <c r="M888" i="29"/>
  <c r="L888" i="29"/>
  <c r="K888" i="29"/>
  <c r="J888" i="29"/>
  <c r="I888" i="29"/>
  <c r="H888" i="29"/>
  <c r="G888" i="29"/>
  <c r="F888" i="29"/>
  <c r="E888" i="29"/>
  <c r="D888" i="29"/>
  <c r="O887" i="29"/>
  <c r="N887" i="29"/>
  <c r="M887" i="29"/>
  <c r="L887" i="29"/>
  <c r="K887" i="29"/>
  <c r="J887" i="29"/>
  <c r="I887" i="29"/>
  <c r="H887" i="29"/>
  <c r="G887" i="29"/>
  <c r="F887" i="29"/>
  <c r="E887" i="29"/>
  <c r="D887" i="29"/>
  <c r="O886" i="29"/>
  <c r="N886" i="29"/>
  <c r="M886" i="29"/>
  <c r="L886" i="29"/>
  <c r="K886" i="29"/>
  <c r="J886" i="29"/>
  <c r="I886" i="29"/>
  <c r="H886" i="29"/>
  <c r="G886" i="29"/>
  <c r="F886" i="29"/>
  <c r="E886" i="29"/>
  <c r="D886" i="29"/>
  <c r="O885" i="29"/>
  <c r="N885" i="29"/>
  <c r="M885" i="29"/>
  <c r="L885" i="29"/>
  <c r="K885" i="29"/>
  <c r="J885" i="29"/>
  <c r="I885" i="29"/>
  <c r="H885" i="29"/>
  <c r="G885" i="29"/>
  <c r="F885" i="29"/>
  <c r="E885" i="29"/>
  <c r="D885" i="29"/>
  <c r="O884" i="29"/>
  <c r="N884" i="29"/>
  <c r="M884" i="29"/>
  <c r="L884" i="29"/>
  <c r="K884" i="29"/>
  <c r="J884" i="29"/>
  <c r="I884" i="29"/>
  <c r="H884" i="29"/>
  <c r="G884" i="29"/>
  <c r="F884" i="29"/>
  <c r="E884" i="29"/>
  <c r="D884" i="29"/>
  <c r="O883" i="29"/>
  <c r="N883" i="29"/>
  <c r="M883" i="29"/>
  <c r="L883" i="29"/>
  <c r="K883" i="29"/>
  <c r="J883" i="29"/>
  <c r="I883" i="29"/>
  <c r="H883" i="29"/>
  <c r="G883" i="29"/>
  <c r="F883" i="29"/>
  <c r="E883" i="29"/>
  <c r="D883" i="29"/>
  <c r="O882" i="29"/>
  <c r="N882" i="29"/>
  <c r="M882" i="29"/>
  <c r="L882" i="29"/>
  <c r="K882" i="29"/>
  <c r="J882" i="29"/>
  <c r="I882" i="29"/>
  <c r="H882" i="29"/>
  <c r="G882" i="29"/>
  <c r="F882" i="29"/>
  <c r="E882" i="29"/>
  <c r="D882" i="29"/>
  <c r="O881" i="29"/>
  <c r="N881" i="29"/>
  <c r="M881" i="29"/>
  <c r="L881" i="29"/>
  <c r="K881" i="29"/>
  <c r="J881" i="29"/>
  <c r="I881" i="29"/>
  <c r="H881" i="29"/>
  <c r="G881" i="29"/>
  <c r="F881" i="29"/>
  <c r="E881" i="29"/>
  <c r="D881" i="29"/>
  <c r="O880" i="29"/>
  <c r="N880" i="29"/>
  <c r="M880" i="29"/>
  <c r="L880" i="29"/>
  <c r="K880" i="29"/>
  <c r="J880" i="29"/>
  <c r="I880" i="29"/>
  <c r="H880" i="29"/>
  <c r="G880" i="29"/>
  <c r="F880" i="29"/>
  <c r="E880" i="29"/>
  <c r="D880" i="29"/>
  <c r="O879" i="29"/>
  <c r="N879" i="29"/>
  <c r="M879" i="29"/>
  <c r="L879" i="29"/>
  <c r="K879" i="29"/>
  <c r="J879" i="29"/>
  <c r="I879" i="29"/>
  <c r="H879" i="29"/>
  <c r="G879" i="29"/>
  <c r="F879" i="29"/>
  <c r="E879" i="29"/>
  <c r="D879" i="29"/>
  <c r="O878" i="29"/>
  <c r="N878" i="29"/>
  <c r="M878" i="29"/>
  <c r="L878" i="29"/>
  <c r="K878" i="29"/>
  <c r="J878" i="29"/>
  <c r="I878" i="29"/>
  <c r="H878" i="29"/>
  <c r="G878" i="29"/>
  <c r="F878" i="29"/>
  <c r="E878" i="29"/>
  <c r="D878" i="29"/>
  <c r="O877" i="29"/>
  <c r="N877" i="29"/>
  <c r="M877" i="29"/>
  <c r="L877" i="29"/>
  <c r="K877" i="29"/>
  <c r="J877" i="29"/>
  <c r="I877" i="29"/>
  <c r="H877" i="29"/>
  <c r="G877" i="29"/>
  <c r="F877" i="29"/>
  <c r="E877" i="29"/>
  <c r="D877" i="29"/>
  <c r="O876" i="29"/>
  <c r="N876" i="29"/>
  <c r="M876" i="29"/>
  <c r="L876" i="29"/>
  <c r="K876" i="29"/>
  <c r="J876" i="29"/>
  <c r="I876" i="29"/>
  <c r="H876" i="29"/>
  <c r="G876" i="29"/>
  <c r="F876" i="29"/>
  <c r="E876" i="29"/>
  <c r="D876" i="29"/>
  <c r="O875" i="29"/>
  <c r="N875" i="29"/>
  <c r="M875" i="29"/>
  <c r="L875" i="29"/>
  <c r="K875" i="29"/>
  <c r="J875" i="29"/>
  <c r="I875" i="29"/>
  <c r="H875" i="29"/>
  <c r="G875" i="29"/>
  <c r="F875" i="29"/>
  <c r="E875" i="29"/>
  <c r="D875" i="29"/>
  <c r="O874" i="29"/>
  <c r="N874" i="29"/>
  <c r="M874" i="29"/>
  <c r="L874" i="29"/>
  <c r="K874" i="29"/>
  <c r="J874" i="29"/>
  <c r="I874" i="29"/>
  <c r="H874" i="29"/>
  <c r="G874" i="29"/>
  <c r="F874" i="29"/>
  <c r="E874" i="29"/>
  <c r="D874" i="29"/>
  <c r="O873" i="29"/>
  <c r="N873" i="29"/>
  <c r="M873" i="29"/>
  <c r="L873" i="29"/>
  <c r="K873" i="29"/>
  <c r="J873" i="29"/>
  <c r="I873" i="29"/>
  <c r="H873" i="29"/>
  <c r="G873" i="29"/>
  <c r="F873" i="29"/>
  <c r="E873" i="29"/>
  <c r="D873" i="29"/>
  <c r="O872" i="29"/>
  <c r="N872" i="29"/>
  <c r="M872" i="29"/>
  <c r="L872" i="29"/>
  <c r="K872" i="29"/>
  <c r="J872" i="29"/>
  <c r="I872" i="29"/>
  <c r="H872" i="29"/>
  <c r="G872" i="29"/>
  <c r="F872" i="29"/>
  <c r="E872" i="29"/>
  <c r="D872" i="29"/>
  <c r="O871" i="29"/>
  <c r="N871" i="29"/>
  <c r="M871" i="29"/>
  <c r="L871" i="29"/>
  <c r="K871" i="29"/>
  <c r="J871" i="29"/>
  <c r="I871" i="29"/>
  <c r="H871" i="29"/>
  <c r="G871" i="29"/>
  <c r="F871" i="29"/>
  <c r="E871" i="29"/>
  <c r="D871" i="29"/>
  <c r="O870" i="29"/>
  <c r="N870" i="29"/>
  <c r="M870" i="29"/>
  <c r="L870" i="29"/>
  <c r="K870" i="29"/>
  <c r="J870" i="29"/>
  <c r="I870" i="29"/>
  <c r="H870" i="29"/>
  <c r="G870" i="29"/>
  <c r="F870" i="29"/>
  <c r="E870" i="29"/>
  <c r="D870" i="29"/>
  <c r="O869" i="29"/>
  <c r="N869" i="29"/>
  <c r="M869" i="29"/>
  <c r="L869" i="29"/>
  <c r="K869" i="29"/>
  <c r="J869" i="29"/>
  <c r="I869" i="29"/>
  <c r="H869" i="29"/>
  <c r="G869" i="29"/>
  <c r="F869" i="29"/>
  <c r="E869" i="29"/>
  <c r="D869" i="29"/>
  <c r="O868" i="29"/>
  <c r="N868" i="29"/>
  <c r="M868" i="29"/>
  <c r="L868" i="29"/>
  <c r="K868" i="29"/>
  <c r="J868" i="29"/>
  <c r="I868" i="29"/>
  <c r="H868" i="29"/>
  <c r="G868" i="29"/>
  <c r="F868" i="29"/>
  <c r="E868" i="29"/>
  <c r="D868" i="29"/>
  <c r="N867" i="29"/>
  <c r="N22" i="15" s="1"/>
  <c r="M867" i="29"/>
  <c r="M22" i="15" s="1"/>
  <c r="L867" i="29"/>
  <c r="L22" i="15" s="1"/>
  <c r="K867" i="29"/>
  <c r="K22" i="15" s="1"/>
  <c r="J867" i="29"/>
  <c r="J22" i="15" s="1"/>
  <c r="I867" i="29"/>
  <c r="I22" i="15" s="1"/>
  <c r="H867" i="29"/>
  <c r="H22" i="15" s="1"/>
  <c r="G867" i="29"/>
  <c r="G22" i="15" s="1"/>
  <c r="F867" i="29"/>
  <c r="F22" i="15" s="1"/>
  <c r="E867" i="29"/>
  <c r="E22" i="15" s="1"/>
  <c r="O866" i="29"/>
  <c r="O21" i="15" s="1"/>
  <c r="N866" i="29"/>
  <c r="N21" i="15" s="1"/>
  <c r="M866" i="29"/>
  <c r="M21" i="15" s="1"/>
  <c r="L866" i="29"/>
  <c r="L21" i="15" s="1"/>
  <c r="K866" i="29"/>
  <c r="K21" i="15" s="1"/>
  <c r="J866" i="29"/>
  <c r="J21" i="15" s="1"/>
  <c r="I866" i="29"/>
  <c r="I21" i="15" s="1"/>
  <c r="H866" i="29"/>
  <c r="H21" i="15" s="1"/>
  <c r="G866" i="29"/>
  <c r="G21" i="15" s="1"/>
  <c r="F866" i="29"/>
  <c r="F21" i="15" s="1"/>
  <c r="E866" i="29"/>
  <c r="E21" i="15" s="1"/>
  <c r="D866" i="29"/>
  <c r="D21" i="15" s="1"/>
  <c r="O865" i="29"/>
  <c r="O20" i="15" s="1"/>
  <c r="N865" i="29"/>
  <c r="N20" i="15" s="1"/>
  <c r="M865" i="29"/>
  <c r="M20" i="15" s="1"/>
  <c r="L865" i="29"/>
  <c r="L20" i="15" s="1"/>
  <c r="K865" i="29"/>
  <c r="K20" i="15" s="1"/>
  <c r="J865" i="29"/>
  <c r="J20" i="15" s="1"/>
  <c r="I865" i="29"/>
  <c r="I20" i="15" s="1"/>
  <c r="H865" i="29"/>
  <c r="H20" i="15" s="1"/>
  <c r="G865" i="29"/>
  <c r="G20" i="15" s="1"/>
  <c r="F865" i="29"/>
  <c r="F20" i="15" s="1"/>
  <c r="E865" i="29"/>
  <c r="E20" i="15" s="1"/>
  <c r="D865" i="29"/>
  <c r="D20" i="15" s="1"/>
  <c r="O864" i="29"/>
  <c r="O19" i="15" s="1"/>
  <c r="N864" i="29"/>
  <c r="N19" i="15" s="1"/>
  <c r="M864" i="29"/>
  <c r="M19" i="15" s="1"/>
  <c r="L864" i="29"/>
  <c r="L19" i="15" s="1"/>
  <c r="K864" i="29"/>
  <c r="K19" i="15" s="1"/>
  <c r="J864" i="29"/>
  <c r="J19" i="15" s="1"/>
  <c r="I864" i="29"/>
  <c r="I19" i="15" s="1"/>
  <c r="H864" i="29"/>
  <c r="H19" i="15" s="1"/>
  <c r="G864" i="29"/>
  <c r="G19" i="15" s="1"/>
  <c r="F864" i="29"/>
  <c r="F19" i="15" s="1"/>
  <c r="E864" i="29"/>
  <c r="E19" i="15" s="1"/>
  <c r="D864" i="29"/>
  <c r="D19" i="15" s="1"/>
  <c r="O863" i="29"/>
  <c r="O18" i="15" s="1"/>
  <c r="N863" i="29"/>
  <c r="N18" i="15" s="1"/>
  <c r="M863" i="29"/>
  <c r="M18" i="15" s="1"/>
  <c r="L863" i="29"/>
  <c r="L18" i="15" s="1"/>
  <c r="K863" i="29"/>
  <c r="K18" i="15" s="1"/>
  <c r="J863" i="29"/>
  <c r="J18" i="15" s="1"/>
  <c r="I863" i="29"/>
  <c r="I18" i="15" s="1"/>
  <c r="H863" i="29"/>
  <c r="H18" i="15" s="1"/>
  <c r="G863" i="29"/>
  <c r="G18" i="15" s="1"/>
  <c r="F863" i="29"/>
  <c r="F18" i="15" s="1"/>
  <c r="E863" i="29"/>
  <c r="E18" i="15" s="1"/>
  <c r="D863" i="29"/>
  <c r="D18" i="15" s="1"/>
  <c r="O862" i="29"/>
  <c r="O17" i="15" s="1"/>
  <c r="N862" i="29"/>
  <c r="N17" i="15" s="1"/>
  <c r="M862" i="29"/>
  <c r="M17" i="15" s="1"/>
  <c r="L862" i="29"/>
  <c r="L17" i="15" s="1"/>
  <c r="K862" i="29"/>
  <c r="K17" i="15" s="1"/>
  <c r="J862" i="29"/>
  <c r="J17" i="15" s="1"/>
  <c r="I862" i="29"/>
  <c r="I17" i="15" s="1"/>
  <c r="H862" i="29"/>
  <c r="H17" i="15" s="1"/>
  <c r="G862" i="29"/>
  <c r="G17" i="15" s="1"/>
  <c r="F862" i="29"/>
  <c r="F17" i="15" s="1"/>
  <c r="E862" i="29"/>
  <c r="E17" i="15" s="1"/>
  <c r="D862" i="29"/>
  <c r="D17" i="15" s="1"/>
  <c r="O861" i="29"/>
  <c r="O16" i="15" s="1"/>
  <c r="N861" i="29"/>
  <c r="N16" i="15" s="1"/>
  <c r="M861" i="29"/>
  <c r="M16" i="15" s="1"/>
  <c r="L861" i="29"/>
  <c r="L16" i="15" s="1"/>
  <c r="K861" i="29"/>
  <c r="K16" i="15" s="1"/>
  <c r="J861" i="29"/>
  <c r="J16" i="15" s="1"/>
  <c r="I861" i="29"/>
  <c r="I16" i="15" s="1"/>
  <c r="H861" i="29"/>
  <c r="H16" i="15" s="1"/>
  <c r="G861" i="29"/>
  <c r="G16" i="15" s="1"/>
  <c r="F861" i="29"/>
  <c r="F16" i="15" s="1"/>
  <c r="E861" i="29"/>
  <c r="E16" i="15" s="1"/>
  <c r="D861" i="29"/>
  <c r="D16" i="15" s="1"/>
  <c r="O860" i="29"/>
  <c r="O15" i="15" s="1"/>
  <c r="N860" i="29"/>
  <c r="N15" i="15" s="1"/>
  <c r="M860" i="29"/>
  <c r="M15" i="15" s="1"/>
  <c r="L860" i="29"/>
  <c r="L15" i="15" s="1"/>
  <c r="K860" i="29"/>
  <c r="K15" i="15" s="1"/>
  <c r="J860" i="29"/>
  <c r="J15" i="15" s="1"/>
  <c r="I860" i="29"/>
  <c r="I15" i="15" s="1"/>
  <c r="H860" i="29"/>
  <c r="H15" i="15" s="1"/>
  <c r="G860" i="29"/>
  <c r="G15" i="15" s="1"/>
  <c r="F860" i="29"/>
  <c r="F15" i="15" s="1"/>
  <c r="E860" i="29"/>
  <c r="E15" i="15" s="1"/>
  <c r="D860" i="29"/>
  <c r="D15" i="15" s="1"/>
  <c r="O859" i="29"/>
  <c r="O14" i="15" s="1"/>
  <c r="N859" i="29"/>
  <c r="N14" i="15" s="1"/>
  <c r="M859" i="29"/>
  <c r="M14" i="15" s="1"/>
  <c r="L859" i="29"/>
  <c r="L14" i="15" s="1"/>
  <c r="K859" i="29"/>
  <c r="K14" i="15" s="1"/>
  <c r="J859" i="29"/>
  <c r="J14" i="15" s="1"/>
  <c r="I859" i="29"/>
  <c r="I14" i="15" s="1"/>
  <c r="H859" i="29"/>
  <c r="H14" i="15" s="1"/>
  <c r="G859" i="29"/>
  <c r="G14" i="15" s="1"/>
  <c r="F859" i="29"/>
  <c r="F14" i="15" s="1"/>
  <c r="E859" i="29"/>
  <c r="E14" i="15" s="1"/>
  <c r="D859" i="29"/>
  <c r="D14" i="15" s="1"/>
  <c r="O858" i="29"/>
  <c r="O13" i="15" s="1"/>
  <c r="N858" i="29"/>
  <c r="N13" i="15" s="1"/>
  <c r="M858" i="29"/>
  <c r="M13" i="15" s="1"/>
  <c r="L858" i="29"/>
  <c r="L13" i="15" s="1"/>
  <c r="K858" i="29"/>
  <c r="K13" i="15" s="1"/>
  <c r="J858" i="29"/>
  <c r="J13" i="15" s="1"/>
  <c r="I858" i="29"/>
  <c r="I13" i="15" s="1"/>
  <c r="H858" i="29"/>
  <c r="H13" i="15" s="1"/>
  <c r="G858" i="29"/>
  <c r="G13" i="15" s="1"/>
  <c r="F858" i="29"/>
  <c r="F13" i="15" s="1"/>
  <c r="E858" i="29"/>
  <c r="E13" i="15" s="1"/>
  <c r="D858" i="29"/>
  <c r="D13" i="15" s="1"/>
  <c r="O857" i="29"/>
  <c r="O12" i="15" s="1"/>
  <c r="N857" i="29"/>
  <c r="N12" i="15" s="1"/>
  <c r="M857" i="29"/>
  <c r="M12" i="15" s="1"/>
  <c r="L857" i="29"/>
  <c r="L12" i="15" s="1"/>
  <c r="K857" i="29"/>
  <c r="K12" i="15" s="1"/>
  <c r="J857" i="29"/>
  <c r="J12" i="15" s="1"/>
  <c r="I857" i="29"/>
  <c r="I12" i="15" s="1"/>
  <c r="H857" i="29"/>
  <c r="H12" i="15" s="1"/>
  <c r="G857" i="29"/>
  <c r="G12" i="15" s="1"/>
  <c r="F857" i="29"/>
  <c r="F12" i="15" s="1"/>
  <c r="E857" i="29"/>
  <c r="E12" i="15" s="1"/>
  <c r="D857" i="29"/>
  <c r="D12" i="15" s="1"/>
  <c r="O856" i="29"/>
  <c r="O11" i="15" s="1"/>
  <c r="N856" i="29"/>
  <c r="N11" i="15" s="1"/>
  <c r="M856" i="29"/>
  <c r="M11" i="15" s="1"/>
  <c r="L856" i="29"/>
  <c r="L11" i="15" s="1"/>
  <c r="K856" i="29"/>
  <c r="K11" i="15" s="1"/>
  <c r="J856" i="29"/>
  <c r="J11" i="15" s="1"/>
  <c r="I856" i="29"/>
  <c r="I11" i="15" s="1"/>
  <c r="H856" i="29"/>
  <c r="H11" i="15" s="1"/>
  <c r="G856" i="29"/>
  <c r="G11" i="15" s="1"/>
  <c r="F856" i="29"/>
  <c r="F11" i="15" s="1"/>
  <c r="E856" i="29"/>
  <c r="E11" i="15" s="1"/>
  <c r="D856" i="29"/>
  <c r="D11" i="15" s="1"/>
  <c r="O855" i="29"/>
  <c r="O10" i="15" s="1"/>
  <c r="N855" i="29"/>
  <c r="N10" i="15" s="1"/>
  <c r="M855" i="29"/>
  <c r="M10" i="15" s="1"/>
  <c r="L855" i="29"/>
  <c r="L10" i="15" s="1"/>
  <c r="K855" i="29"/>
  <c r="K10" i="15" s="1"/>
  <c r="J855" i="29"/>
  <c r="J10" i="15" s="1"/>
  <c r="I855" i="29"/>
  <c r="I10" i="15" s="1"/>
  <c r="H855" i="29"/>
  <c r="H10" i="15" s="1"/>
  <c r="G855" i="29"/>
  <c r="G10" i="15" s="1"/>
  <c r="F855" i="29"/>
  <c r="F10" i="15" s="1"/>
  <c r="E855" i="29"/>
  <c r="E10" i="15" s="1"/>
  <c r="D855" i="29"/>
  <c r="D10" i="15" s="1"/>
  <c r="O854" i="29"/>
  <c r="O9" i="15" s="1"/>
  <c r="N854" i="29"/>
  <c r="N9" i="15" s="1"/>
  <c r="M854" i="29"/>
  <c r="M9" i="15" s="1"/>
  <c r="L854" i="29"/>
  <c r="L9" i="15" s="1"/>
  <c r="K854" i="29"/>
  <c r="K9" i="15" s="1"/>
  <c r="J854" i="29"/>
  <c r="J9" i="15" s="1"/>
  <c r="I854" i="29"/>
  <c r="I9" i="15" s="1"/>
  <c r="H854" i="29"/>
  <c r="H9" i="15" s="1"/>
  <c r="G854" i="29"/>
  <c r="G9" i="15" s="1"/>
  <c r="F854" i="29"/>
  <c r="F9" i="15" s="1"/>
  <c r="E854" i="29"/>
  <c r="E9" i="15" s="1"/>
  <c r="D854" i="29"/>
  <c r="D9" i="15" s="1"/>
  <c r="O853" i="29"/>
  <c r="O8" i="15" s="1"/>
  <c r="N853" i="29"/>
  <c r="N8" i="15" s="1"/>
  <c r="M853" i="29"/>
  <c r="M8" i="15" s="1"/>
  <c r="L853" i="29"/>
  <c r="L8" i="15" s="1"/>
  <c r="K853" i="29"/>
  <c r="K8" i="15" s="1"/>
  <c r="J853" i="29"/>
  <c r="J8" i="15" s="1"/>
  <c r="I853" i="29"/>
  <c r="I8" i="15" s="1"/>
  <c r="H853" i="29"/>
  <c r="H8" i="15" s="1"/>
  <c r="G853" i="29"/>
  <c r="G8" i="15" s="1"/>
  <c r="F853" i="29"/>
  <c r="F8" i="15" s="1"/>
  <c r="E853" i="29"/>
  <c r="E8" i="15" s="1"/>
  <c r="D853" i="29"/>
  <c r="D8" i="15" s="1"/>
  <c r="O852" i="29"/>
  <c r="O7" i="15" s="1"/>
  <c r="O27" i="15" s="1"/>
  <c r="N852" i="29"/>
  <c r="N7" i="15" s="1"/>
  <c r="M852" i="29"/>
  <c r="M7" i="15" s="1"/>
  <c r="L852" i="29"/>
  <c r="L7" i="15" s="1"/>
  <c r="K852" i="29"/>
  <c r="K7" i="15" s="1"/>
  <c r="J852" i="29"/>
  <c r="J7" i="15" s="1"/>
  <c r="I852" i="29"/>
  <c r="I7" i="15" s="1"/>
  <c r="H852" i="29"/>
  <c r="H7" i="15" s="1"/>
  <c r="G852" i="29"/>
  <c r="G7" i="15" s="1"/>
  <c r="F852" i="29"/>
  <c r="F7" i="15" s="1"/>
  <c r="E852" i="29"/>
  <c r="E7" i="15" s="1"/>
  <c r="D852" i="29"/>
  <c r="D7" i="15" s="1"/>
  <c r="D27" i="15" s="1"/>
  <c r="O851" i="29"/>
  <c r="N851" i="29"/>
  <c r="M851" i="29"/>
  <c r="L851" i="29"/>
  <c r="K851" i="29"/>
  <c r="J851" i="29"/>
  <c r="I851" i="29"/>
  <c r="H851" i="29"/>
  <c r="G851" i="29"/>
  <c r="F851" i="29"/>
  <c r="E851" i="29"/>
  <c r="D851" i="29"/>
  <c r="O850" i="29"/>
  <c r="N850" i="29"/>
  <c r="M850" i="29"/>
  <c r="L850" i="29"/>
  <c r="K850" i="29"/>
  <c r="J850" i="29"/>
  <c r="I850" i="29"/>
  <c r="H850" i="29"/>
  <c r="G850" i="29"/>
  <c r="F850" i="29"/>
  <c r="E850" i="29"/>
  <c r="D850" i="29"/>
  <c r="O849" i="29"/>
  <c r="N849" i="29"/>
  <c r="M849" i="29"/>
  <c r="L849" i="29"/>
  <c r="K849" i="29"/>
  <c r="J849" i="29"/>
  <c r="I849" i="29"/>
  <c r="H849" i="29"/>
  <c r="G849" i="29"/>
  <c r="F849" i="29"/>
  <c r="E849" i="29"/>
  <c r="D849" i="29"/>
  <c r="O848" i="29"/>
  <c r="N848" i="29"/>
  <c r="M848" i="29"/>
  <c r="L848" i="29"/>
  <c r="K848" i="29"/>
  <c r="J848" i="29"/>
  <c r="I848" i="29"/>
  <c r="H848" i="29"/>
  <c r="G848" i="29"/>
  <c r="F848" i="29"/>
  <c r="E848" i="29"/>
  <c r="D848" i="29"/>
  <c r="O847" i="29"/>
  <c r="N847" i="29"/>
  <c r="M847" i="29"/>
  <c r="L847" i="29"/>
  <c r="K847" i="29"/>
  <c r="J847" i="29"/>
  <c r="I847" i="29"/>
  <c r="H847" i="29"/>
  <c r="G847" i="29"/>
  <c r="F847" i="29"/>
  <c r="E847" i="29"/>
  <c r="D847" i="29"/>
  <c r="O846" i="29"/>
  <c r="N846" i="29"/>
  <c r="M846" i="29"/>
  <c r="L846" i="29"/>
  <c r="K846" i="29"/>
  <c r="J846" i="29"/>
  <c r="I846" i="29"/>
  <c r="H846" i="29"/>
  <c r="G846" i="29"/>
  <c r="F846" i="29"/>
  <c r="E846" i="29"/>
  <c r="D846" i="29"/>
  <c r="O845" i="29"/>
  <c r="N845" i="29"/>
  <c r="M845" i="29"/>
  <c r="L845" i="29"/>
  <c r="K845" i="29"/>
  <c r="J845" i="29"/>
  <c r="I845" i="29"/>
  <c r="H845" i="29"/>
  <c r="G845" i="29"/>
  <c r="F845" i="29"/>
  <c r="E845" i="29"/>
  <c r="D845" i="29"/>
  <c r="O844" i="29"/>
  <c r="N844" i="29"/>
  <c r="M844" i="29"/>
  <c r="L844" i="29"/>
  <c r="K844" i="29"/>
  <c r="J844" i="29"/>
  <c r="I844" i="29"/>
  <c r="H844" i="29"/>
  <c r="G844" i="29"/>
  <c r="F844" i="29"/>
  <c r="E844" i="29"/>
  <c r="D844" i="29"/>
  <c r="O843" i="29"/>
  <c r="N843" i="29"/>
  <c r="M843" i="29"/>
  <c r="L843" i="29"/>
  <c r="K843" i="29"/>
  <c r="J843" i="29"/>
  <c r="I843" i="29"/>
  <c r="H843" i="29"/>
  <c r="G843" i="29"/>
  <c r="F843" i="29"/>
  <c r="E843" i="29"/>
  <c r="D843" i="29"/>
  <c r="O842" i="29"/>
  <c r="N842" i="29"/>
  <c r="M842" i="29"/>
  <c r="L842" i="29"/>
  <c r="K842" i="29"/>
  <c r="J842" i="29"/>
  <c r="I842" i="29"/>
  <c r="H842" i="29"/>
  <c r="G842" i="29"/>
  <c r="F842" i="29"/>
  <c r="E842" i="29"/>
  <c r="D842" i="29"/>
  <c r="O841" i="29"/>
  <c r="N841" i="29"/>
  <c r="M841" i="29"/>
  <c r="L841" i="29"/>
  <c r="K841" i="29"/>
  <c r="J841" i="29"/>
  <c r="I841" i="29"/>
  <c r="H841" i="29"/>
  <c r="G841" i="29"/>
  <c r="F841" i="29"/>
  <c r="E841" i="29"/>
  <c r="D841" i="29"/>
  <c r="O840" i="29"/>
  <c r="N840" i="29"/>
  <c r="M840" i="29"/>
  <c r="L840" i="29"/>
  <c r="K840" i="29"/>
  <c r="J840" i="29"/>
  <c r="I840" i="29"/>
  <c r="H840" i="29"/>
  <c r="G840" i="29"/>
  <c r="F840" i="29"/>
  <c r="E840" i="29"/>
  <c r="D840" i="29"/>
  <c r="O839" i="29"/>
  <c r="N839" i="29"/>
  <c r="M839" i="29"/>
  <c r="L839" i="29"/>
  <c r="K839" i="29"/>
  <c r="J839" i="29"/>
  <c r="I839" i="29"/>
  <c r="H839" i="29"/>
  <c r="G839" i="29"/>
  <c r="F839" i="29"/>
  <c r="E839" i="29"/>
  <c r="D839" i="29"/>
  <c r="O838" i="29"/>
  <c r="N838" i="29"/>
  <c r="M838" i="29"/>
  <c r="L838" i="29"/>
  <c r="K838" i="29"/>
  <c r="J838" i="29"/>
  <c r="I838" i="29"/>
  <c r="H838" i="29"/>
  <c r="G838" i="29"/>
  <c r="F838" i="29"/>
  <c r="E838" i="29"/>
  <c r="D838" i="29"/>
  <c r="O837" i="29"/>
  <c r="N837" i="29"/>
  <c r="M837" i="29"/>
  <c r="L837" i="29"/>
  <c r="K837" i="29"/>
  <c r="J837" i="29"/>
  <c r="I837" i="29"/>
  <c r="H837" i="29"/>
  <c r="G837" i="29"/>
  <c r="F837" i="29"/>
  <c r="E837" i="29"/>
  <c r="D837" i="29"/>
  <c r="O836" i="29"/>
  <c r="N836" i="29"/>
  <c r="M836" i="29"/>
  <c r="L836" i="29"/>
  <c r="K836" i="29"/>
  <c r="J836" i="29"/>
  <c r="I836" i="29"/>
  <c r="H836" i="29"/>
  <c r="G836" i="29"/>
  <c r="F836" i="29"/>
  <c r="E836" i="29"/>
  <c r="D836" i="29"/>
  <c r="O835" i="29"/>
  <c r="N835" i="29"/>
  <c r="M835" i="29"/>
  <c r="L835" i="29"/>
  <c r="K835" i="29"/>
  <c r="J835" i="29"/>
  <c r="I835" i="29"/>
  <c r="H835" i="29"/>
  <c r="G835" i="29"/>
  <c r="F835" i="29"/>
  <c r="E835" i="29"/>
  <c r="D835" i="29"/>
  <c r="O834" i="29"/>
  <c r="N834" i="29"/>
  <c r="M834" i="29"/>
  <c r="L834" i="29"/>
  <c r="K834" i="29"/>
  <c r="J834" i="29"/>
  <c r="I834" i="29"/>
  <c r="H834" i="29"/>
  <c r="G834" i="29"/>
  <c r="F834" i="29"/>
  <c r="E834" i="29"/>
  <c r="D834" i="29"/>
  <c r="O833" i="29"/>
  <c r="N833" i="29"/>
  <c r="M833" i="29"/>
  <c r="L833" i="29"/>
  <c r="K833" i="29"/>
  <c r="J833" i="29"/>
  <c r="I833" i="29"/>
  <c r="H833" i="29"/>
  <c r="G833" i="29"/>
  <c r="F833" i="29"/>
  <c r="E833" i="29"/>
  <c r="D833" i="29"/>
  <c r="O832" i="29"/>
  <c r="N832" i="29"/>
  <c r="M832" i="29"/>
  <c r="L832" i="29"/>
  <c r="K832" i="29"/>
  <c r="J832" i="29"/>
  <c r="I832" i="29"/>
  <c r="H832" i="29"/>
  <c r="G832" i="29"/>
  <c r="F832" i="29"/>
  <c r="E832" i="29"/>
  <c r="D832" i="29"/>
  <c r="O831" i="29"/>
  <c r="N831" i="29"/>
  <c r="M831" i="29"/>
  <c r="L831" i="29"/>
  <c r="K831" i="29"/>
  <c r="J831" i="29"/>
  <c r="I831" i="29"/>
  <c r="H831" i="29"/>
  <c r="G831" i="29"/>
  <c r="F831" i="29"/>
  <c r="E831" i="29"/>
  <c r="D831" i="29"/>
  <c r="O830" i="29"/>
  <c r="N830" i="29"/>
  <c r="M830" i="29"/>
  <c r="L830" i="29"/>
  <c r="K830" i="29"/>
  <c r="J830" i="29"/>
  <c r="I830" i="29"/>
  <c r="H830" i="29"/>
  <c r="G830" i="29"/>
  <c r="F830" i="29"/>
  <c r="E830" i="29"/>
  <c r="D830" i="29"/>
  <c r="O829" i="29"/>
  <c r="N829" i="29"/>
  <c r="M829" i="29"/>
  <c r="L829" i="29"/>
  <c r="K829" i="29"/>
  <c r="J829" i="29"/>
  <c r="I829" i="29"/>
  <c r="H829" i="29"/>
  <c r="G829" i="29"/>
  <c r="F829" i="29"/>
  <c r="E829" i="29"/>
  <c r="D829" i="29"/>
  <c r="O828" i="29"/>
  <c r="N828" i="29"/>
  <c r="M828" i="29"/>
  <c r="L828" i="29"/>
  <c r="K828" i="29"/>
  <c r="J828" i="29"/>
  <c r="I828" i="29"/>
  <c r="H828" i="29"/>
  <c r="G828" i="29"/>
  <c r="F828" i="29"/>
  <c r="E828" i="29"/>
  <c r="D828" i="29"/>
  <c r="O827" i="29"/>
  <c r="N827" i="29"/>
  <c r="M827" i="29"/>
  <c r="L827" i="29"/>
  <c r="K827" i="29"/>
  <c r="J827" i="29"/>
  <c r="I827" i="29"/>
  <c r="H827" i="29"/>
  <c r="G827" i="29"/>
  <c r="F827" i="29"/>
  <c r="E827" i="29"/>
  <c r="D827" i="29"/>
  <c r="O826" i="29"/>
  <c r="N826" i="29"/>
  <c r="M826" i="29"/>
  <c r="L826" i="29"/>
  <c r="K826" i="29"/>
  <c r="J826" i="29"/>
  <c r="I826" i="29"/>
  <c r="H826" i="29"/>
  <c r="G826" i="29"/>
  <c r="F826" i="29"/>
  <c r="E826" i="29"/>
  <c r="D826" i="29"/>
  <c r="O825" i="29"/>
  <c r="N825" i="29"/>
  <c r="M825" i="29"/>
  <c r="L825" i="29"/>
  <c r="K825" i="29"/>
  <c r="J825" i="29"/>
  <c r="I825" i="29"/>
  <c r="H825" i="29"/>
  <c r="G825" i="29"/>
  <c r="F825" i="29"/>
  <c r="E825" i="29"/>
  <c r="D825" i="29"/>
  <c r="O824" i="29"/>
  <c r="N824" i="29"/>
  <c r="M824" i="29"/>
  <c r="L824" i="29"/>
  <c r="K824" i="29"/>
  <c r="J824" i="29"/>
  <c r="I824" i="29"/>
  <c r="H824" i="29"/>
  <c r="G824" i="29"/>
  <c r="F824" i="29"/>
  <c r="E824" i="29"/>
  <c r="D824" i="29"/>
  <c r="O823" i="29"/>
  <c r="N823" i="29"/>
  <c r="M823" i="29"/>
  <c r="L823" i="29"/>
  <c r="K823" i="29"/>
  <c r="J823" i="29"/>
  <c r="I823" i="29"/>
  <c r="H823" i="29"/>
  <c r="G823" i="29"/>
  <c r="F823" i="29"/>
  <c r="E823" i="29"/>
  <c r="D823" i="29"/>
  <c r="O822" i="29"/>
  <c r="N822" i="29"/>
  <c r="M822" i="29"/>
  <c r="L822" i="29"/>
  <c r="K822" i="29"/>
  <c r="J822" i="29"/>
  <c r="I822" i="29"/>
  <c r="H822" i="29"/>
  <c r="G822" i="29"/>
  <c r="F822" i="29"/>
  <c r="E822" i="29"/>
  <c r="D822" i="29"/>
  <c r="O821" i="29"/>
  <c r="N821" i="29"/>
  <c r="M821" i="29"/>
  <c r="L821" i="29"/>
  <c r="K821" i="29"/>
  <c r="J821" i="29"/>
  <c r="I821" i="29"/>
  <c r="H821" i="29"/>
  <c r="G821" i="29"/>
  <c r="F821" i="29"/>
  <c r="E821" i="29"/>
  <c r="D821" i="29"/>
  <c r="O820" i="29"/>
  <c r="N820" i="29"/>
  <c r="M820" i="29"/>
  <c r="L820" i="29"/>
  <c r="K820" i="29"/>
  <c r="J820" i="29"/>
  <c r="I820" i="29"/>
  <c r="H820" i="29"/>
  <c r="G820" i="29"/>
  <c r="F820" i="29"/>
  <c r="E820" i="29"/>
  <c r="D820" i="29"/>
  <c r="O819" i="29"/>
  <c r="N819" i="29"/>
  <c r="M819" i="29"/>
  <c r="L819" i="29"/>
  <c r="K819" i="29"/>
  <c r="J819" i="29"/>
  <c r="I819" i="29"/>
  <c r="H819" i="29"/>
  <c r="G819" i="29"/>
  <c r="F819" i="29"/>
  <c r="E819" i="29"/>
  <c r="D819" i="29"/>
  <c r="O818" i="29"/>
  <c r="N818" i="29"/>
  <c r="M818" i="29"/>
  <c r="L818" i="29"/>
  <c r="K818" i="29"/>
  <c r="J818" i="29"/>
  <c r="I818" i="29"/>
  <c r="H818" i="29"/>
  <c r="G818" i="29"/>
  <c r="F818" i="29"/>
  <c r="E818" i="29"/>
  <c r="D818" i="29"/>
  <c r="O817" i="29"/>
  <c r="N817" i="29"/>
  <c r="M817" i="29"/>
  <c r="L817" i="29"/>
  <c r="K817" i="29"/>
  <c r="J817" i="29"/>
  <c r="I817" i="29"/>
  <c r="H817" i="29"/>
  <c r="G817" i="29"/>
  <c r="F817" i="29"/>
  <c r="E817" i="29"/>
  <c r="D817" i="29"/>
  <c r="O816" i="29"/>
  <c r="N816" i="29"/>
  <c r="M816" i="29"/>
  <c r="L816" i="29"/>
  <c r="K816" i="29"/>
  <c r="J816" i="29"/>
  <c r="I816" i="29"/>
  <c r="H816" i="29"/>
  <c r="G816" i="29"/>
  <c r="F816" i="29"/>
  <c r="E816" i="29"/>
  <c r="D816" i="29"/>
  <c r="O815" i="29"/>
  <c r="N815" i="29"/>
  <c r="M815" i="29"/>
  <c r="L815" i="29"/>
  <c r="K815" i="29"/>
  <c r="J815" i="29"/>
  <c r="I815" i="29"/>
  <c r="H815" i="29"/>
  <c r="G815" i="29"/>
  <c r="F815" i="29"/>
  <c r="E815" i="29"/>
  <c r="D815" i="29"/>
  <c r="O814" i="29"/>
  <c r="N814" i="29"/>
  <c r="M814" i="29"/>
  <c r="L814" i="29"/>
  <c r="K814" i="29"/>
  <c r="J814" i="29"/>
  <c r="I814" i="29"/>
  <c r="H814" i="29"/>
  <c r="G814" i="29"/>
  <c r="F814" i="29"/>
  <c r="E814" i="29"/>
  <c r="D814" i="29"/>
  <c r="O813" i="29"/>
  <c r="N813" i="29"/>
  <c r="M813" i="29"/>
  <c r="L813" i="29"/>
  <c r="K813" i="29"/>
  <c r="J813" i="29"/>
  <c r="I813" i="29"/>
  <c r="H813" i="29"/>
  <c r="G813" i="29"/>
  <c r="F813" i="29"/>
  <c r="E813" i="29"/>
  <c r="D813" i="29"/>
  <c r="O812" i="29"/>
  <c r="N812" i="29"/>
  <c r="M812" i="29"/>
  <c r="L812" i="29"/>
  <c r="K812" i="29"/>
  <c r="J812" i="29"/>
  <c r="I812" i="29"/>
  <c r="H812" i="29"/>
  <c r="G812" i="29"/>
  <c r="F812" i="29"/>
  <c r="E812" i="29"/>
  <c r="D812" i="29"/>
  <c r="O811" i="29"/>
  <c r="N811" i="29"/>
  <c r="M811" i="29"/>
  <c r="L811" i="29"/>
  <c r="K811" i="29"/>
  <c r="J811" i="29"/>
  <c r="I811" i="29"/>
  <c r="H811" i="29"/>
  <c r="G811" i="29"/>
  <c r="F811" i="29"/>
  <c r="E811" i="29"/>
  <c r="D811" i="29"/>
  <c r="O810" i="29"/>
  <c r="N810" i="29"/>
  <c r="M810" i="29"/>
  <c r="L810" i="29"/>
  <c r="K810" i="29"/>
  <c r="J810" i="29"/>
  <c r="I810" i="29"/>
  <c r="H810" i="29"/>
  <c r="G810" i="29"/>
  <c r="F810" i="29"/>
  <c r="E810" i="29"/>
  <c r="D810" i="29"/>
  <c r="O809" i="29"/>
  <c r="N809" i="29"/>
  <c r="M809" i="29"/>
  <c r="L809" i="29"/>
  <c r="K809" i="29"/>
  <c r="J809" i="29"/>
  <c r="I809" i="29"/>
  <c r="H809" i="29"/>
  <c r="G809" i="29"/>
  <c r="F809" i="29"/>
  <c r="E809" i="29"/>
  <c r="D809" i="29"/>
  <c r="O808" i="29"/>
  <c r="N808" i="29"/>
  <c r="M808" i="29"/>
  <c r="L808" i="29"/>
  <c r="K808" i="29"/>
  <c r="J808" i="29"/>
  <c r="I808" i="29"/>
  <c r="H808" i="29"/>
  <c r="G808" i="29"/>
  <c r="F808" i="29"/>
  <c r="E808" i="29"/>
  <c r="D808" i="29"/>
  <c r="O807" i="29"/>
  <c r="N807" i="29"/>
  <c r="M807" i="29"/>
  <c r="L807" i="29"/>
  <c r="K807" i="29"/>
  <c r="J807" i="29"/>
  <c r="I807" i="29"/>
  <c r="H807" i="29"/>
  <c r="G807" i="29"/>
  <c r="F807" i="29"/>
  <c r="E807" i="29"/>
  <c r="D807" i="29"/>
  <c r="O806" i="29"/>
  <c r="N806" i="29"/>
  <c r="M806" i="29"/>
  <c r="L806" i="29"/>
  <c r="K806" i="29"/>
  <c r="J806" i="29"/>
  <c r="I806" i="29"/>
  <c r="H806" i="29"/>
  <c r="G806" i="29"/>
  <c r="F806" i="29"/>
  <c r="E806" i="29"/>
  <c r="D806" i="29"/>
  <c r="O805" i="29"/>
  <c r="N805" i="29"/>
  <c r="M805" i="29"/>
  <c r="L805" i="29"/>
  <c r="K805" i="29"/>
  <c r="J805" i="29"/>
  <c r="I805" i="29"/>
  <c r="H805" i="29"/>
  <c r="G805" i="29"/>
  <c r="F805" i="29"/>
  <c r="E805" i="29"/>
  <c r="D805" i="29"/>
  <c r="O804" i="29"/>
  <c r="N804" i="29"/>
  <c r="M804" i="29"/>
  <c r="L804" i="29"/>
  <c r="K804" i="29"/>
  <c r="J804" i="29"/>
  <c r="I804" i="29"/>
  <c r="H804" i="29"/>
  <c r="G804" i="29"/>
  <c r="F804" i="29"/>
  <c r="E804" i="29"/>
  <c r="D804" i="29"/>
  <c r="O803" i="29"/>
  <c r="N803" i="29"/>
  <c r="M803" i="29"/>
  <c r="L803" i="29"/>
  <c r="K803" i="29"/>
  <c r="J803" i="29"/>
  <c r="I803" i="29"/>
  <c r="H803" i="29"/>
  <c r="G803" i="29"/>
  <c r="F803" i="29"/>
  <c r="E803" i="29"/>
  <c r="D803" i="29"/>
  <c r="O802" i="29"/>
  <c r="N802" i="29"/>
  <c r="M802" i="29"/>
  <c r="L802" i="29"/>
  <c r="K802" i="29"/>
  <c r="J802" i="29"/>
  <c r="I802" i="29"/>
  <c r="H802" i="29"/>
  <c r="G802" i="29"/>
  <c r="F802" i="29"/>
  <c r="E802" i="29"/>
  <c r="D802" i="29"/>
  <c r="O801" i="29"/>
  <c r="N801" i="29"/>
  <c r="M801" i="29"/>
  <c r="L801" i="29"/>
  <c r="K801" i="29"/>
  <c r="J801" i="29"/>
  <c r="I801" i="29"/>
  <c r="H801" i="29"/>
  <c r="G801" i="29"/>
  <c r="F801" i="29"/>
  <c r="E801" i="29"/>
  <c r="D801" i="29"/>
  <c r="O800" i="29"/>
  <c r="N800" i="29"/>
  <c r="M800" i="29"/>
  <c r="L800" i="29"/>
  <c r="K800" i="29"/>
  <c r="J800" i="29"/>
  <c r="I800" i="29"/>
  <c r="H800" i="29"/>
  <c r="G800" i="29"/>
  <c r="F800" i="29"/>
  <c r="E800" i="29"/>
  <c r="D800" i="29"/>
  <c r="O799" i="29"/>
  <c r="N799" i="29"/>
  <c r="M799" i="29"/>
  <c r="L799" i="29"/>
  <c r="K799" i="29"/>
  <c r="J799" i="29"/>
  <c r="I799" i="29"/>
  <c r="H799" i="29"/>
  <c r="G799" i="29"/>
  <c r="F799" i="29"/>
  <c r="E799" i="29"/>
  <c r="D799" i="29"/>
  <c r="O798" i="29"/>
  <c r="N798" i="29"/>
  <c r="M798" i="29"/>
  <c r="L798" i="29"/>
  <c r="K798" i="29"/>
  <c r="J798" i="29"/>
  <c r="I798" i="29"/>
  <c r="H798" i="29"/>
  <c r="G798" i="29"/>
  <c r="F798" i="29"/>
  <c r="E798" i="29"/>
  <c r="D798" i="29"/>
  <c r="O797" i="29"/>
  <c r="N797" i="29"/>
  <c r="M797" i="29"/>
  <c r="L797" i="29"/>
  <c r="K797" i="29"/>
  <c r="J797" i="29"/>
  <c r="I797" i="29"/>
  <c r="H797" i="29"/>
  <c r="G797" i="29"/>
  <c r="F797" i="29"/>
  <c r="E797" i="29"/>
  <c r="D797" i="29"/>
  <c r="O796" i="29"/>
  <c r="N796" i="29"/>
  <c r="M796" i="29"/>
  <c r="L796" i="29"/>
  <c r="K796" i="29"/>
  <c r="J796" i="29"/>
  <c r="I796" i="29"/>
  <c r="H796" i="29"/>
  <c r="G796" i="29"/>
  <c r="F796" i="29"/>
  <c r="E796" i="29"/>
  <c r="D796" i="29"/>
  <c r="O795" i="29"/>
  <c r="N795" i="29"/>
  <c r="M795" i="29"/>
  <c r="L795" i="29"/>
  <c r="K795" i="29"/>
  <c r="J795" i="29"/>
  <c r="I795" i="29"/>
  <c r="H795" i="29"/>
  <c r="G795" i="29"/>
  <c r="F795" i="29"/>
  <c r="E795" i="29"/>
  <c r="D795" i="29"/>
  <c r="O794" i="29"/>
  <c r="N794" i="29"/>
  <c r="M794" i="29"/>
  <c r="L794" i="29"/>
  <c r="K794" i="29"/>
  <c r="J794" i="29"/>
  <c r="I794" i="29"/>
  <c r="H794" i="29"/>
  <c r="G794" i="29"/>
  <c r="F794" i="29"/>
  <c r="E794" i="29"/>
  <c r="D794" i="29"/>
  <c r="O793" i="29"/>
  <c r="N793" i="29"/>
  <c r="M793" i="29"/>
  <c r="L793" i="29"/>
  <c r="K793" i="29"/>
  <c r="J793" i="29"/>
  <c r="I793" i="29"/>
  <c r="H793" i="29"/>
  <c r="G793" i="29"/>
  <c r="F793" i="29"/>
  <c r="E793" i="29"/>
  <c r="D793" i="29"/>
  <c r="O792" i="29"/>
  <c r="N792" i="29"/>
  <c r="M792" i="29"/>
  <c r="L792" i="29"/>
  <c r="K792" i="29"/>
  <c r="J792" i="29"/>
  <c r="I792" i="29"/>
  <c r="H792" i="29"/>
  <c r="G792" i="29"/>
  <c r="F792" i="29"/>
  <c r="E792" i="29"/>
  <c r="D792" i="29"/>
  <c r="O791" i="29"/>
  <c r="N791" i="29"/>
  <c r="M791" i="29"/>
  <c r="L791" i="29"/>
  <c r="K791" i="29"/>
  <c r="J791" i="29"/>
  <c r="I791" i="29"/>
  <c r="H791" i="29"/>
  <c r="G791" i="29"/>
  <c r="F791" i="29"/>
  <c r="E791" i="29"/>
  <c r="D791" i="29"/>
  <c r="O790" i="29"/>
  <c r="N790" i="29"/>
  <c r="M790" i="29"/>
  <c r="L790" i="29"/>
  <c r="K790" i="29"/>
  <c r="J790" i="29"/>
  <c r="I790" i="29"/>
  <c r="H790" i="29"/>
  <c r="G790" i="29"/>
  <c r="F790" i="29"/>
  <c r="E790" i="29"/>
  <c r="D790" i="29"/>
  <c r="O789" i="29"/>
  <c r="N789" i="29"/>
  <c r="M789" i="29"/>
  <c r="L789" i="29"/>
  <c r="K789" i="29"/>
  <c r="J789" i="29"/>
  <c r="I789" i="29"/>
  <c r="H789" i="29"/>
  <c r="G789" i="29"/>
  <c r="F789" i="29"/>
  <c r="E789" i="29"/>
  <c r="D789" i="29"/>
  <c r="O788" i="29"/>
  <c r="N788" i="29"/>
  <c r="M788" i="29"/>
  <c r="L788" i="29"/>
  <c r="K788" i="29"/>
  <c r="J788" i="29"/>
  <c r="I788" i="29"/>
  <c r="H788" i="29"/>
  <c r="G788" i="29"/>
  <c r="F788" i="29"/>
  <c r="E788" i="29"/>
  <c r="D788" i="29"/>
  <c r="O787" i="29"/>
  <c r="N787" i="29"/>
  <c r="M787" i="29"/>
  <c r="L787" i="29"/>
  <c r="K787" i="29"/>
  <c r="J787" i="29"/>
  <c r="I787" i="29"/>
  <c r="H787" i="29"/>
  <c r="G787" i="29"/>
  <c r="F787" i="29"/>
  <c r="E787" i="29"/>
  <c r="D787" i="29"/>
  <c r="O786" i="29"/>
  <c r="N786" i="29"/>
  <c r="M786" i="29"/>
  <c r="L786" i="29"/>
  <c r="K786" i="29"/>
  <c r="J786" i="29"/>
  <c r="I786" i="29"/>
  <c r="H786" i="29"/>
  <c r="G786" i="29"/>
  <c r="F786" i="29"/>
  <c r="E786" i="29"/>
  <c r="D786" i="29"/>
  <c r="O785" i="29"/>
  <c r="N785" i="29"/>
  <c r="M785" i="29"/>
  <c r="L785" i="29"/>
  <c r="K785" i="29"/>
  <c r="J785" i="29"/>
  <c r="I785" i="29"/>
  <c r="H785" i="29"/>
  <c r="G785" i="29"/>
  <c r="F785" i="29"/>
  <c r="E785" i="29"/>
  <c r="D785" i="29"/>
  <c r="O784" i="29"/>
  <c r="N784" i="29"/>
  <c r="M784" i="29"/>
  <c r="L784" i="29"/>
  <c r="K784" i="29"/>
  <c r="J784" i="29"/>
  <c r="I784" i="29"/>
  <c r="H784" i="29"/>
  <c r="G784" i="29"/>
  <c r="F784" i="29"/>
  <c r="E784" i="29"/>
  <c r="D784" i="29"/>
  <c r="O783" i="29"/>
  <c r="N783" i="29"/>
  <c r="M783" i="29"/>
  <c r="L783" i="29"/>
  <c r="K783" i="29"/>
  <c r="J783" i="29"/>
  <c r="I783" i="29"/>
  <c r="H783" i="29"/>
  <c r="G783" i="29"/>
  <c r="F783" i="29"/>
  <c r="E783" i="29"/>
  <c r="D783" i="29"/>
  <c r="O782" i="29"/>
  <c r="N782" i="29"/>
  <c r="M782" i="29"/>
  <c r="L782" i="29"/>
  <c r="K782" i="29"/>
  <c r="J782" i="29"/>
  <c r="I782" i="29"/>
  <c r="H782" i="29"/>
  <c r="G782" i="29"/>
  <c r="F782" i="29"/>
  <c r="E782" i="29"/>
  <c r="D782" i="29"/>
  <c r="O781" i="29"/>
  <c r="N781" i="29"/>
  <c r="M781" i="29"/>
  <c r="L781" i="29"/>
  <c r="K781" i="29"/>
  <c r="J781" i="29"/>
  <c r="I781" i="29"/>
  <c r="H781" i="29"/>
  <c r="G781" i="29"/>
  <c r="F781" i="29"/>
  <c r="E781" i="29"/>
  <c r="D781" i="29"/>
  <c r="O780" i="29"/>
  <c r="N780" i="29"/>
  <c r="M780" i="29"/>
  <c r="L780" i="29"/>
  <c r="K780" i="29"/>
  <c r="J780" i="29"/>
  <c r="I780" i="29"/>
  <c r="H780" i="29"/>
  <c r="G780" i="29"/>
  <c r="F780" i="29"/>
  <c r="E780" i="29"/>
  <c r="D780" i="29"/>
  <c r="O779" i="29"/>
  <c r="N779" i="29"/>
  <c r="M779" i="29"/>
  <c r="L779" i="29"/>
  <c r="K779" i="29"/>
  <c r="J779" i="29"/>
  <c r="I779" i="29"/>
  <c r="H779" i="29"/>
  <c r="G779" i="29"/>
  <c r="F779" i="29"/>
  <c r="E779" i="29"/>
  <c r="D779" i="29"/>
  <c r="O778" i="29"/>
  <c r="N778" i="29"/>
  <c r="M778" i="29"/>
  <c r="L778" i="29"/>
  <c r="K778" i="29"/>
  <c r="J778" i="29"/>
  <c r="I778" i="29"/>
  <c r="H778" i="29"/>
  <c r="G778" i="29"/>
  <c r="F778" i="29"/>
  <c r="E778" i="29"/>
  <c r="D778" i="29"/>
  <c r="O777" i="29"/>
  <c r="N777" i="29"/>
  <c r="M777" i="29"/>
  <c r="L777" i="29"/>
  <c r="K777" i="29"/>
  <c r="J777" i="29"/>
  <c r="I777" i="29"/>
  <c r="H777" i="29"/>
  <c r="G777" i="29"/>
  <c r="F777" i="29"/>
  <c r="E777" i="29"/>
  <c r="D777" i="29"/>
  <c r="O776" i="29"/>
  <c r="N776" i="29"/>
  <c r="M776" i="29"/>
  <c r="L776" i="29"/>
  <c r="K776" i="29"/>
  <c r="J776" i="29"/>
  <c r="I776" i="29"/>
  <c r="H776" i="29"/>
  <c r="G776" i="29"/>
  <c r="F776" i="29"/>
  <c r="E776" i="29"/>
  <c r="D776" i="29"/>
  <c r="O775" i="29"/>
  <c r="N775" i="29"/>
  <c r="M775" i="29"/>
  <c r="L775" i="29"/>
  <c r="K775" i="29"/>
  <c r="J775" i="29"/>
  <c r="I775" i="29"/>
  <c r="H775" i="29"/>
  <c r="G775" i="29"/>
  <c r="F775" i="29"/>
  <c r="E775" i="29"/>
  <c r="D775" i="29"/>
  <c r="O774" i="29"/>
  <c r="N774" i="29"/>
  <c r="M774" i="29"/>
  <c r="L774" i="29"/>
  <c r="K774" i="29"/>
  <c r="J774" i="29"/>
  <c r="I774" i="29"/>
  <c r="H774" i="29"/>
  <c r="G774" i="29"/>
  <c r="F774" i="29"/>
  <c r="E774" i="29"/>
  <c r="D774" i="29"/>
  <c r="O773" i="29"/>
  <c r="N773" i="29"/>
  <c r="M773" i="29"/>
  <c r="L773" i="29"/>
  <c r="K773" i="29"/>
  <c r="J773" i="29"/>
  <c r="I773" i="29"/>
  <c r="H773" i="29"/>
  <c r="G773" i="29"/>
  <c r="F773" i="29"/>
  <c r="E773" i="29"/>
  <c r="D773" i="29"/>
  <c r="O772" i="29"/>
  <c r="N772" i="29"/>
  <c r="M772" i="29"/>
  <c r="L772" i="29"/>
  <c r="K772" i="29"/>
  <c r="J772" i="29"/>
  <c r="I772" i="29"/>
  <c r="H772" i="29"/>
  <c r="G772" i="29"/>
  <c r="F772" i="29"/>
  <c r="E772" i="29"/>
  <c r="D772" i="29"/>
  <c r="O771" i="29"/>
  <c r="N771" i="29"/>
  <c r="M771" i="29"/>
  <c r="L771" i="29"/>
  <c r="K771" i="29"/>
  <c r="J771" i="29"/>
  <c r="I771" i="29"/>
  <c r="H771" i="29"/>
  <c r="G771" i="29"/>
  <c r="F771" i="29"/>
  <c r="E771" i="29"/>
  <c r="D771" i="29"/>
  <c r="O770" i="29"/>
  <c r="N770" i="29"/>
  <c r="M770" i="29"/>
  <c r="L770" i="29"/>
  <c r="K770" i="29"/>
  <c r="J770" i="29"/>
  <c r="I770" i="29"/>
  <c r="H770" i="29"/>
  <c r="G770" i="29"/>
  <c r="F770" i="29"/>
  <c r="E770" i="29"/>
  <c r="D770" i="29"/>
  <c r="O769" i="29"/>
  <c r="N769" i="29"/>
  <c r="M769" i="29"/>
  <c r="L769" i="29"/>
  <c r="K769" i="29"/>
  <c r="J769" i="29"/>
  <c r="I769" i="29"/>
  <c r="H769" i="29"/>
  <c r="G769" i="29"/>
  <c r="F769" i="29"/>
  <c r="E769" i="29"/>
  <c r="D769" i="29"/>
  <c r="O768" i="29"/>
  <c r="N768" i="29"/>
  <c r="M768" i="29"/>
  <c r="L768" i="29"/>
  <c r="K768" i="29"/>
  <c r="J768" i="29"/>
  <c r="I768" i="29"/>
  <c r="H768" i="29"/>
  <c r="G768" i="29"/>
  <c r="F768" i="29"/>
  <c r="E768" i="29"/>
  <c r="D768" i="29"/>
  <c r="O767" i="29"/>
  <c r="N767" i="29"/>
  <c r="M767" i="29"/>
  <c r="L767" i="29"/>
  <c r="K767" i="29"/>
  <c r="J767" i="29"/>
  <c r="I767" i="29"/>
  <c r="H767" i="29"/>
  <c r="G767" i="29"/>
  <c r="F767" i="29"/>
  <c r="E767" i="29"/>
  <c r="D767" i="29"/>
  <c r="O766" i="29"/>
  <c r="N766" i="29"/>
  <c r="M766" i="29"/>
  <c r="L766" i="29"/>
  <c r="K766" i="29"/>
  <c r="J766" i="29"/>
  <c r="I766" i="29"/>
  <c r="H766" i="29"/>
  <c r="G766" i="29"/>
  <c r="F766" i="29"/>
  <c r="E766" i="29"/>
  <c r="D766" i="29"/>
  <c r="O765" i="29"/>
  <c r="N765" i="29"/>
  <c r="M765" i="29"/>
  <c r="L765" i="29"/>
  <c r="K765" i="29"/>
  <c r="J765" i="29"/>
  <c r="I765" i="29"/>
  <c r="H765" i="29"/>
  <c r="G765" i="29"/>
  <c r="F765" i="29"/>
  <c r="E765" i="29"/>
  <c r="D765" i="29"/>
  <c r="O764" i="29"/>
  <c r="N764" i="29"/>
  <c r="M764" i="29"/>
  <c r="L764" i="29"/>
  <c r="K764" i="29"/>
  <c r="J764" i="29"/>
  <c r="I764" i="29"/>
  <c r="H764" i="29"/>
  <c r="G764" i="29"/>
  <c r="F764" i="29"/>
  <c r="E764" i="29"/>
  <c r="D764" i="29"/>
  <c r="O763" i="29"/>
  <c r="N763" i="29"/>
  <c r="M763" i="29"/>
  <c r="L763" i="29"/>
  <c r="K763" i="29"/>
  <c r="J763" i="29"/>
  <c r="I763" i="29"/>
  <c r="H763" i="29"/>
  <c r="G763" i="29"/>
  <c r="F763" i="29"/>
  <c r="E763" i="29"/>
  <c r="D763" i="29"/>
  <c r="O762" i="29"/>
  <c r="N762" i="29"/>
  <c r="M762" i="29"/>
  <c r="L762" i="29"/>
  <c r="K762" i="29"/>
  <c r="J762" i="29"/>
  <c r="I762" i="29"/>
  <c r="H762" i="29"/>
  <c r="G762" i="29"/>
  <c r="F762" i="29"/>
  <c r="E762" i="29"/>
  <c r="D762" i="29"/>
  <c r="O761" i="29"/>
  <c r="N761" i="29"/>
  <c r="M761" i="29"/>
  <c r="L761" i="29"/>
  <c r="K761" i="29"/>
  <c r="J761" i="29"/>
  <c r="I761" i="29"/>
  <c r="H761" i="29"/>
  <c r="G761" i="29"/>
  <c r="F761" i="29"/>
  <c r="E761" i="29"/>
  <c r="D761" i="29"/>
  <c r="O760" i="29"/>
  <c r="N760" i="29"/>
  <c r="M760" i="29"/>
  <c r="L760" i="29"/>
  <c r="K760" i="29"/>
  <c r="J760" i="29"/>
  <c r="I760" i="29"/>
  <c r="H760" i="29"/>
  <c r="G760" i="29"/>
  <c r="F760" i="29"/>
  <c r="E760" i="29"/>
  <c r="D760" i="29"/>
  <c r="O759" i="29"/>
  <c r="N759" i="29"/>
  <c r="M759" i="29"/>
  <c r="L759" i="29"/>
  <c r="K759" i="29"/>
  <c r="J759" i="29"/>
  <c r="I759" i="29"/>
  <c r="H759" i="29"/>
  <c r="G759" i="29"/>
  <c r="F759" i="29"/>
  <c r="E759" i="29"/>
  <c r="D759" i="29"/>
  <c r="O758" i="29"/>
  <c r="N758" i="29"/>
  <c r="M758" i="29"/>
  <c r="L758" i="29"/>
  <c r="K758" i="29"/>
  <c r="J758" i="29"/>
  <c r="I758" i="29"/>
  <c r="H758" i="29"/>
  <c r="G758" i="29"/>
  <c r="F758" i="29"/>
  <c r="E758" i="29"/>
  <c r="D758" i="29"/>
  <c r="O757" i="29"/>
  <c r="N757" i="29"/>
  <c r="M757" i="29"/>
  <c r="L757" i="29"/>
  <c r="K757" i="29"/>
  <c r="J757" i="29"/>
  <c r="I757" i="29"/>
  <c r="H757" i="29"/>
  <c r="G757" i="29"/>
  <c r="F757" i="29"/>
  <c r="E757" i="29"/>
  <c r="D757" i="29"/>
  <c r="O756" i="29"/>
  <c r="N756" i="29"/>
  <c r="M756" i="29"/>
  <c r="L756" i="29"/>
  <c r="K756" i="29"/>
  <c r="J756" i="29"/>
  <c r="I756" i="29"/>
  <c r="H756" i="29"/>
  <c r="G756" i="29"/>
  <c r="F756" i="29"/>
  <c r="E756" i="29"/>
  <c r="D756" i="29"/>
  <c r="O915" i="27"/>
  <c r="N915" i="27"/>
  <c r="M915" i="27"/>
  <c r="L915" i="27"/>
  <c r="K915" i="27"/>
  <c r="J915" i="27"/>
  <c r="I915" i="27"/>
  <c r="H915" i="27"/>
  <c r="G915" i="27"/>
  <c r="F915" i="27"/>
  <c r="E915" i="27"/>
  <c r="D915" i="27"/>
  <c r="O914" i="27"/>
  <c r="N914" i="27"/>
  <c r="M914" i="27"/>
  <c r="L914" i="27"/>
  <c r="K914" i="27"/>
  <c r="J914" i="27"/>
  <c r="I914" i="27"/>
  <c r="H914" i="27"/>
  <c r="G914" i="27"/>
  <c r="F914" i="27"/>
  <c r="E914" i="27"/>
  <c r="D914" i="27"/>
  <c r="O913" i="27"/>
  <c r="N913" i="27"/>
  <c r="M913" i="27"/>
  <c r="L913" i="27"/>
  <c r="K913" i="27"/>
  <c r="J913" i="27"/>
  <c r="I913" i="27"/>
  <c r="H913" i="27"/>
  <c r="G913" i="27"/>
  <c r="F913" i="27"/>
  <c r="E913" i="27"/>
  <c r="D913" i="27"/>
  <c r="O912" i="27"/>
  <c r="N912" i="27"/>
  <c r="M912" i="27"/>
  <c r="L912" i="27"/>
  <c r="K912" i="27"/>
  <c r="J912" i="27"/>
  <c r="I912" i="27"/>
  <c r="H912" i="27"/>
  <c r="G912" i="27"/>
  <c r="F912" i="27"/>
  <c r="E912" i="27"/>
  <c r="D912" i="27"/>
  <c r="O911" i="27"/>
  <c r="N911" i="27"/>
  <c r="M911" i="27"/>
  <c r="L911" i="27"/>
  <c r="K911" i="27"/>
  <c r="J911" i="27"/>
  <c r="I911" i="27"/>
  <c r="H911" i="27"/>
  <c r="G911" i="27"/>
  <c r="F911" i="27"/>
  <c r="E911" i="27"/>
  <c r="D911" i="27"/>
  <c r="O910" i="27"/>
  <c r="N910" i="27"/>
  <c r="M910" i="27"/>
  <c r="L910" i="27"/>
  <c r="K910" i="27"/>
  <c r="J910" i="27"/>
  <c r="I910" i="27"/>
  <c r="H910" i="27"/>
  <c r="G910" i="27"/>
  <c r="F910" i="27"/>
  <c r="E910" i="27"/>
  <c r="D910" i="27"/>
  <c r="O909" i="27"/>
  <c r="N909" i="27"/>
  <c r="M909" i="27"/>
  <c r="L909" i="27"/>
  <c r="K909" i="27"/>
  <c r="J909" i="27"/>
  <c r="I909" i="27"/>
  <c r="H909" i="27"/>
  <c r="G909" i="27"/>
  <c r="F909" i="27"/>
  <c r="E909" i="27"/>
  <c r="D909" i="27"/>
  <c r="O908" i="27"/>
  <c r="N908" i="27"/>
  <c r="M908" i="27"/>
  <c r="L908" i="27"/>
  <c r="K908" i="27"/>
  <c r="J908" i="27"/>
  <c r="I908" i="27"/>
  <c r="H908" i="27"/>
  <c r="G908" i="27"/>
  <c r="F908" i="27"/>
  <c r="E908" i="27"/>
  <c r="D908" i="27"/>
  <c r="O907" i="27"/>
  <c r="N907" i="27"/>
  <c r="M907" i="27"/>
  <c r="L907" i="27"/>
  <c r="K907" i="27"/>
  <c r="J907" i="27"/>
  <c r="I907" i="27"/>
  <c r="H907" i="27"/>
  <c r="G907" i="27"/>
  <c r="F907" i="27"/>
  <c r="E907" i="27"/>
  <c r="D907" i="27"/>
  <c r="O906" i="27"/>
  <c r="N906" i="27"/>
  <c r="M906" i="27"/>
  <c r="L906" i="27"/>
  <c r="K906" i="27"/>
  <c r="J906" i="27"/>
  <c r="I906" i="27"/>
  <c r="H906" i="27"/>
  <c r="G906" i="27"/>
  <c r="F906" i="27"/>
  <c r="E906" i="27"/>
  <c r="D906" i="27"/>
  <c r="O905" i="27"/>
  <c r="N905" i="27"/>
  <c r="M905" i="27"/>
  <c r="L905" i="27"/>
  <c r="K905" i="27"/>
  <c r="J905" i="27"/>
  <c r="I905" i="27"/>
  <c r="H905" i="27"/>
  <c r="G905" i="27"/>
  <c r="F905" i="27"/>
  <c r="E905" i="27"/>
  <c r="D905" i="27"/>
  <c r="O904" i="27"/>
  <c r="N904" i="27"/>
  <c r="M904" i="27"/>
  <c r="L904" i="27"/>
  <c r="K904" i="27"/>
  <c r="J904" i="27"/>
  <c r="I904" i="27"/>
  <c r="H904" i="27"/>
  <c r="G904" i="27"/>
  <c r="F904" i="27"/>
  <c r="E904" i="27"/>
  <c r="D904" i="27"/>
  <c r="O903" i="27"/>
  <c r="N903" i="27"/>
  <c r="M903" i="27"/>
  <c r="L903" i="27"/>
  <c r="K903" i="27"/>
  <c r="J903" i="27"/>
  <c r="I903" i="27"/>
  <c r="H903" i="27"/>
  <c r="G903" i="27"/>
  <c r="F903" i="27"/>
  <c r="E903" i="27"/>
  <c r="D903" i="27"/>
  <c r="O902" i="27"/>
  <c r="N902" i="27"/>
  <c r="M902" i="27"/>
  <c r="L902" i="27"/>
  <c r="K902" i="27"/>
  <c r="J902" i="27"/>
  <c r="I902" i="27"/>
  <c r="H902" i="27"/>
  <c r="G902" i="27"/>
  <c r="F902" i="27"/>
  <c r="E902" i="27"/>
  <c r="D902" i="27"/>
  <c r="O901" i="27"/>
  <c r="N901" i="27"/>
  <c r="M901" i="27"/>
  <c r="L901" i="27"/>
  <c r="K901" i="27"/>
  <c r="J901" i="27"/>
  <c r="I901" i="27"/>
  <c r="H901" i="27"/>
  <c r="G901" i="27"/>
  <c r="F901" i="27"/>
  <c r="E901" i="27"/>
  <c r="D901" i="27"/>
  <c r="O900" i="27"/>
  <c r="N900" i="27"/>
  <c r="M900" i="27"/>
  <c r="L900" i="27"/>
  <c r="K900" i="27"/>
  <c r="J900" i="27"/>
  <c r="I900" i="27"/>
  <c r="H900" i="27"/>
  <c r="G900" i="27"/>
  <c r="F900" i="27"/>
  <c r="E900" i="27"/>
  <c r="D900" i="27"/>
  <c r="O899" i="27"/>
  <c r="N899" i="27"/>
  <c r="M899" i="27"/>
  <c r="L899" i="27"/>
  <c r="K899" i="27"/>
  <c r="J899" i="27"/>
  <c r="I899" i="27"/>
  <c r="H899" i="27"/>
  <c r="G899" i="27"/>
  <c r="F899" i="27"/>
  <c r="E899" i="27"/>
  <c r="D899" i="27"/>
  <c r="O898" i="27"/>
  <c r="N898" i="27"/>
  <c r="M898" i="27"/>
  <c r="L898" i="27"/>
  <c r="K898" i="27"/>
  <c r="J898" i="27"/>
  <c r="I898" i="27"/>
  <c r="H898" i="27"/>
  <c r="G898" i="27"/>
  <c r="F898" i="27"/>
  <c r="E898" i="27"/>
  <c r="D898" i="27"/>
  <c r="O897" i="27"/>
  <c r="N897" i="27"/>
  <c r="M897" i="27"/>
  <c r="L897" i="27"/>
  <c r="K897" i="27"/>
  <c r="J897" i="27"/>
  <c r="I897" i="27"/>
  <c r="H897" i="27"/>
  <c r="G897" i="27"/>
  <c r="F897" i="27"/>
  <c r="E897" i="27"/>
  <c r="D897" i="27"/>
  <c r="O896" i="27"/>
  <c r="N896" i="27"/>
  <c r="M896" i="27"/>
  <c r="L896" i="27"/>
  <c r="K896" i="27"/>
  <c r="J896" i="27"/>
  <c r="I896" i="27"/>
  <c r="H896" i="27"/>
  <c r="G896" i="27"/>
  <c r="F896" i="27"/>
  <c r="E896" i="27"/>
  <c r="D896" i="27"/>
  <c r="O895" i="27"/>
  <c r="N895" i="27"/>
  <c r="M895" i="27"/>
  <c r="L895" i="27"/>
  <c r="K895" i="27"/>
  <c r="J895" i="27"/>
  <c r="I895" i="27"/>
  <c r="H895" i="27"/>
  <c r="G895" i="27"/>
  <c r="F895" i="27"/>
  <c r="E895" i="27"/>
  <c r="D895" i="27"/>
  <c r="O894" i="27"/>
  <c r="N894" i="27"/>
  <c r="M894" i="27"/>
  <c r="L894" i="27"/>
  <c r="K894" i="27"/>
  <c r="J894" i="27"/>
  <c r="I894" i="27"/>
  <c r="H894" i="27"/>
  <c r="G894" i="27"/>
  <c r="F894" i="27"/>
  <c r="E894" i="27"/>
  <c r="D894" i="27"/>
  <c r="O893" i="27"/>
  <c r="N893" i="27"/>
  <c r="M893" i="27"/>
  <c r="L893" i="27"/>
  <c r="K893" i="27"/>
  <c r="J893" i="27"/>
  <c r="I893" i="27"/>
  <c r="H893" i="27"/>
  <c r="G893" i="27"/>
  <c r="F893" i="27"/>
  <c r="E893" i="27"/>
  <c r="D893" i="27"/>
  <c r="O892" i="27"/>
  <c r="N892" i="27"/>
  <c r="M892" i="27"/>
  <c r="L892" i="27"/>
  <c r="K892" i="27"/>
  <c r="J892" i="27"/>
  <c r="I892" i="27"/>
  <c r="H892" i="27"/>
  <c r="G892" i="27"/>
  <c r="F892" i="27"/>
  <c r="E892" i="27"/>
  <c r="D892" i="27"/>
  <c r="O891" i="27"/>
  <c r="N891" i="27"/>
  <c r="M891" i="27"/>
  <c r="L891" i="27"/>
  <c r="K891" i="27"/>
  <c r="J891" i="27"/>
  <c r="I891" i="27"/>
  <c r="H891" i="27"/>
  <c r="G891" i="27"/>
  <c r="F891" i="27"/>
  <c r="E891" i="27"/>
  <c r="D891" i="27"/>
  <c r="O890" i="27"/>
  <c r="N890" i="27"/>
  <c r="M890" i="27"/>
  <c r="L890" i="27"/>
  <c r="K890" i="27"/>
  <c r="J890" i="27"/>
  <c r="I890" i="27"/>
  <c r="H890" i="27"/>
  <c r="G890" i="27"/>
  <c r="F890" i="27"/>
  <c r="E890" i="27"/>
  <c r="D890" i="27"/>
  <c r="O889" i="27"/>
  <c r="N889" i="27"/>
  <c r="M889" i="27"/>
  <c r="L889" i="27"/>
  <c r="K889" i="27"/>
  <c r="J889" i="27"/>
  <c r="I889" i="27"/>
  <c r="H889" i="27"/>
  <c r="G889" i="27"/>
  <c r="F889" i="27"/>
  <c r="E889" i="27"/>
  <c r="D889" i="27"/>
  <c r="O888" i="27"/>
  <c r="N888" i="27"/>
  <c r="M888" i="27"/>
  <c r="L888" i="27"/>
  <c r="K888" i="27"/>
  <c r="J888" i="27"/>
  <c r="I888" i="27"/>
  <c r="H888" i="27"/>
  <c r="G888" i="27"/>
  <c r="F888" i="27"/>
  <c r="E888" i="27"/>
  <c r="D888" i="27"/>
  <c r="O887" i="27"/>
  <c r="N887" i="27"/>
  <c r="M887" i="27"/>
  <c r="L887" i="27"/>
  <c r="K887" i="27"/>
  <c r="J887" i="27"/>
  <c r="I887" i="27"/>
  <c r="H887" i="27"/>
  <c r="G887" i="27"/>
  <c r="F887" i="27"/>
  <c r="E887" i="27"/>
  <c r="D887" i="27"/>
  <c r="O886" i="27"/>
  <c r="N886" i="27"/>
  <c r="M886" i="27"/>
  <c r="L886" i="27"/>
  <c r="K886" i="27"/>
  <c r="J886" i="27"/>
  <c r="I886" i="27"/>
  <c r="H886" i="27"/>
  <c r="G886" i="27"/>
  <c r="F886" i="27"/>
  <c r="E886" i="27"/>
  <c r="D886" i="27"/>
  <c r="O885" i="27"/>
  <c r="N885" i="27"/>
  <c r="M885" i="27"/>
  <c r="L885" i="27"/>
  <c r="K885" i="27"/>
  <c r="J885" i="27"/>
  <c r="I885" i="27"/>
  <c r="H885" i="27"/>
  <c r="G885" i="27"/>
  <c r="F885" i="27"/>
  <c r="E885" i="27"/>
  <c r="D885" i="27"/>
  <c r="O884" i="27"/>
  <c r="N884" i="27"/>
  <c r="M884" i="27"/>
  <c r="L884" i="27"/>
  <c r="K884" i="27"/>
  <c r="J884" i="27"/>
  <c r="I884" i="27"/>
  <c r="H884" i="27"/>
  <c r="G884" i="27"/>
  <c r="F884" i="27"/>
  <c r="E884" i="27"/>
  <c r="D884" i="27"/>
  <c r="O883" i="27"/>
  <c r="N883" i="27"/>
  <c r="M883" i="27"/>
  <c r="L883" i="27"/>
  <c r="K883" i="27"/>
  <c r="J883" i="27"/>
  <c r="I883" i="27"/>
  <c r="H883" i="27"/>
  <c r="G883" i="27"/>
  <c r="F883" i="27"/>
  <c r="E883" i="27"/>
  <c r="D883" i="27"/>
  <c r="O882" i="27"/>
  <c r="N882" i="27"/>
  <c r="M882" i="27"/>
  <c r="L882" i="27"/>
  <c r="K882" i="27"/>
  <c r="J882" i="27"/>
  <c r="I882" i="27"/>
  <c r="H882" i="27"/>
  <c r="G882" i="27"/>
  <c r="F882" i="27"/>
  <c r="E882" i="27"/>
  <c r="D882" i="27"/>
  <c r="O881" i="27"/>
  <c r="N881" i="27"/>
  <c r="M881" i="27"/>
  <c r="L881" i="27"/>
  <c r="K881" i="27"/>
  <c r="J881" i="27"/>
  <c r="I881" i="27"/>
  <c r="H881" i="27"/>
  <c r="G881" i="27"/>
  <c r="F881" i="27"/>
  <c r="E881" i="27"/>
  <c r="D881" i="27"/>
  <c r="O880" i="27"/>
  <c r="N880" i="27"/>
  <c r="M880" i="27"/>
  <c r="L880" i="27"/>
  <c r="K880" i="27"/>
  <c r="J880" i="27"/>
  <c r="I880" i="27"/>
  <c r="H880" i="27"/>
  <c r="G880" i="27"/>
  <c r="F880" i="27"/>
  <c r="E880" i="27"/>
  <c r="D880" i="27"/>
  <c r="O879" i="27"/>
  <c r="N879" i="27"/>
  <c r="M879" i="27"/>
  <c r="L879" i="27"/>
  <c r="K879" i="27"/>
  <c r="J879" i="27"/>
  <c r="I879" i="27"/>
  <c r="H879" i="27"/>
  <c r="G879" i="27"/>
  <c r="F879" i="27"/>
  <c r="E879" i="27"/>
  <c r="D879" i="27"/>
  <c r="O878" i="27"/>
  <c r="N878" i="27"/>
  <c r="M878" i="27"/>
  <c r="L878" i="27"/>
  <c r="K878" i="27"/>
  <c r="J878" i="27"/>
  <c r="I878" i="27"/>
  <c r="H878" i="27"/>
  <c r="G878" i="27"/>
  <c r="F878" i="27"/>
  <c r="E878" i="27"/>
  <c r="D878" i="27"/>
  <c r="O877" i="27"/>
  <c r="N877" i="27"/>
  <c r="M877" i="27"/>
  <c r="L877" i="27"/>
  <c r="K877" i="27"/>
  <c r="J877" i="27"/>
  <c r="I877" i="27"/>
  <c r="H877" i="27"/>
  <c r="G877" i="27"/>
  <c r="F877" i="27"/>
  <c r="E877" i="27"/>
  <c r="D877" i="27"/>
  <c r="O876" i="27"/>
  <c r="N876" i="27"/>
  <c r="M876" i="27"/>
  <c r="L876" i="27"/>
  <c r="K876" i="27"/>
  <c r="J876" i="27"/>
  <c r="I876" i="27"/>
  <c r="H876" i="27"/>
  <c r="G876" i="27"/>
  <c r="F876" i="27"/>
  <c r="E876" i="27"/>
  <c r="D876" i="27"/>
  <c r="O875" i="27"/>
  <c r="N875" i="27"/>
  <c r="M875" i="27"/>
  <c r="L875" i="27"/>
  <c r="K875" i="27"/>
  <c r="J875" i="27"/>
  <c r="I875" i="27"/>
  <c r="H875" i="27"/>
  <c r="G875" i="27"/>
  <c r="F875" i="27"/>
  <c r="E875" i="27"/>
  <c r="D875" i="27"/>
  <c r="O874" i="27"/>
  <c r="N874" i="27"/>
  <c r="M874" i="27"/>
  <c r="L874" i="27"/>
  <c r="K874" i="27"/>
  <c r="J874" i="27"/>
  <c r="I874" i="27"/>
  <c r="H874" i="27"/>
  <c r="G874" i="27"/>
  <c r="F874" i="27"/>
  <c r="E874" i="27"/>
  <c r="D874" i="27"/>
  <c r="O873" i="27"/>
  <c r="N873" i="27"/>
  <c r="M873" i="27"/>
  <c r="L873" i="27"/>
  <c r="K873" i="27"/>
  <c r="J873" i="27"/>
  <c r="I873" i="27"/>
  <c r="H873" i="27"/>
  <c r="G873" i="27"/>
  <c r="F873" i="27"/>
  <c r="E873" i="27"/>
  <c r="D873" i="27"/>
  <c r="O872" i="27"/>
  <c r="N872" i="27"/>
  <c r="M872" i="27"/>
  <c r="L872" i="27"/>
  <c r="K872" i="27"/>
  <c r="J872" i="27"/>
  <c r="I872" i="27"/>
  <c r="H872" i="27"/>
  <c r="G872" i="27"/>
  <c r="F872" i="27"/>
  <c r="E872" i="27"/>
  <c r="D872" i="27"/>
  <c r="O871" i="27"/>
  <c r="N871" i="27"/>
  <c r="M871" i="27"/>
  <c r="L871" i="27"/>
  <c r="K871" i="27"/>
  <c r="J871" i="27"/>
  <c r="I871" i="27"/>
  <c r="H871" i="27"/>
  <c r="G871" i="27"/>
  <c r="F871" i="27"/>
  <c r="E871" i="27"/>
  <c r="D871" i="27"/>
  <c r="O870" i="27"/>
  <c r="N870" i="27"/>
  <c r="M870" i="27"/>
  <c r="L870" i="27"/>
  <c r="K870" i="27"/>
  <c r="J870" i="27"/>
  <c r="I870" i="27"/>
  <c r="H870" i="27"/>
  <c r="G870" i="27"/>
  <c r="F870" i="27"/>
  <c r="E870" i="27"/>
  <c r="D870" i="27"/>
  <c r="O869" i="27"/>
  <c r="N869" i="27"/>
  <c r="M869" i="27"/>
  <c r="L869" i="27"/>
  <c r="K869" i="27"/>
  <c r="J869" i="27"/>
  <c r="I869" i="27"/>
  <c r="H869" i="27"/>
  <c r="G869" i="27"/>
  <c r="F869" i="27"/>
  <c r="E869" i="27"/>
  <c r="D869" i="27"/>
  <c r="O868" i="27"/>
  <c r="N868" i="27"/>
  <c r="M868" i="27"/>
  <c r="L868" i="27"/>
  <c r="K868" i="27"/>
  <c r="J868" i="27"/>
  <c r="I868" i="27"/>
  <c r="H868" i="27"/>
  <c r="G868" i="27"/>
  <c r="F868" i="27"/>
  <c r="E868" i="27"/>
  <c r="D868" i="27"/>
  <c r="O867" i="27"/>
  <c r="N867" i="27"/>
  <c r="M867" i="27"/>
  <c r="L867" i="27"/>
  <c r="K867" i="27"/>
  <c r="J867" i="27"/>
  <c r="I867" i="27"/>
  <c r="H867" i="27"/>
  <c r="G867" i="27"/>
  <c r="F867" i="27"/>
  <c r="E867" i="27"/>
  <c r="D867" i="27"/>
  <c r="O866" i="27"/>
  <c r="N866" i="27"/>
  <c r="M866" i="27"/>
  <c r="L866" i="27"/>
  <c r="K866" i="27"/>
  <c r="J866" i="27"/>
  <c r="I866" i="27"/>
  <c r="H866" i="27"/>
  <c r="G866" i="27"/>
  <c r="F866" i="27"/>
  <c r="E866" i="27"/>
  <c r="D866" i="27"/>
  <c r="O865" i="27"/>
  <c r="N865" i="27"/>
  <c r="M865" i="27"/>
  <c r="L865" i="27"/>
  <c r="K865" i="27"/>
  <c r="J865" i="27"/>
  <c r="I865" i="27"/>
  <c r="H865" i="27"/>
  <c r="G865" i="27"/>
  <c r="F865" i="27"/>
  <c r="E865" i="27"/>
  <c r="D865" i="27"/>
  <c r="O864" i="27"/>
  <c r="N864" i="27"/>
  <c r="M864" i="27"/>
  <c r="L864" i="27"/>
  <c r="K864" i="27"/>
  <c r="J864" i="27"/>
  <c r="I864" i="27"/>
  <c r="H864" i="27"/>
  <c r="G864" i="27"/>
  <c r="F864" i="27"/>
  <c r="E864" i="27"/>
  <c r="D864" i="27"/>
  <c r="O863" i="27"/>
  <c r="N863" i="27"/>
  <c r="M863" i="27"/>
  <c r="L863" i="27"/>
  <c r="K863" i="27"/>
  <c r="J863" i="27"/>
  <c r="I863" i="27"/>
  <c r="H863" i="27"/>
  <c r="G863" i="27"/>
  <c r="F863" i="27"/>
  <c r="E863" i="27"/>
  <c r="D863" i="27"/>
  <c r="O862" i="27"/>
  <c r="N862" i="27"/>
  <c r="M862" i="27"/>
  <c r="L862" i="27"/>
  <c r="K862" i="27"/>
  <c r="J862" i="27"/>
  <c r="I862" i="27"/>
  <c r="H862" i="27"/>
  <c r="G862" i="27"/>
  <c r="F862" i="27"/>
  <c r="E862" i="27"/>
  <c r="D862" i="27"/>
  <c r="O861" i="27"/>
  <c r="N861" i="27"/>
  <c r="M861" i="27"/>
  <c r="L861" i="27"/>
  <c r="K861" i="27"/>
  <c r="J861" i="27"/>
  <c r="I861" i="27"/>
  <c r="H861" i="27"/>
  <c r="G861" i="27"/>
  <c r="F861" i="27"/>
  <c r="E861" i="27"/>
  <c r="D861" i="27"/>
  <c r="O860" i="27"/>
  <c r="N860" i="27"/>
  <c r="M860" i="27"/>
  <c r="L860" i="27"/>
  <c r="K860" i="27"/>
  <c r="J860" i="27"/>
  <c r="I860" i="27"/>
  <c r="H860" i="27"/>
  <c r="G860" i="27"/>
  <c r="F860" i="27"/>
  <c r="E860" i="27"/>
  <c r="D860" i="27"/>
  <c r="O859" i="27"/>
  <c r="N859" i="27"/>
  <c r="M859" i="27"/>
  <c r="L859" i="27"/>
  <c r="K859" i="27"/>
  <c r="J859" i="27"/>
  <c r="I859" i="27"/>
  <c r="H859" i="27"/>
  <c r="G859" i="27"/>
  <c r="F859" i="27"/>
  <c r="E859" i="27"/>
  <c r="D859" i="27"/>
  <c r="O858" i="27"/>
  <c r="N858" i="27"/>
  <c r="M858" i="27"/>
  <c r="L858" i="27"/>
  <c r="K858" i="27"/>
  <c r="J858" i="27"/>
  <c r="I858" i="27"/>
  <c r="H858" i="27"/>
  <c r="G858" i="27"/>
  <c r="F858" i="27"/>
  <c r="E858" i="27"/>
  <c r="D858" i="27"/>
  <c r="O857" i="27"/>
  <c r="N857" i="27"/>
  <c r="M857" i="27"/>
  <c r="L857" i="27"/>
  <c r="K857" i="27"/>
  <c r="J857" i="27"/>
  <c r="I857" i="27"/>
  <c r="H857" i="27"/>
  <c r="G857" i="27"/>
  <c r="F857" i="27"/>
  <c r="E857" i="27"/>
  <c r="D857" i="27"/>
  <c r="O856" i="27"/>
  <c r="N856" i="27"/>
  <c r="M856" i="27"/>
  <c r="L856" i="27"/>
  <c r="K856" i="27"/>
  <c r="J856" i="27"/>
  <c r="I856" i="27"/>
  <c r="H856" i="27"/>
  <c r="G856" i="27"/>
  <c r="F856" i="27"/>
  <c r="E856" i="27"/>
  <c r="D856" i="27"/>
  <c r="O855" i="27"/>
  <c r="N855" i="27"/>
  <c r="M855" i="27"/>
  <c r="L855" i="27"/>
  <c r="K855" i="27"/>
  <c r="J855" i="27"/>
  <c r="I855" i="27"/>
  <c r="H855" i="27"/>
  <c r="G855" i="27"/>
  <c r="F855" i="27"/>
  <c r="E855" i="27"/>
  <c r="D855" i="27"/>
  <c r="O854" i="27"/>
  <c r="N854" i="27"/>
  <c r="M854" i="27"/>
  <c r="L854" i="27"/>
  <c r="K854" i="27"/>
  <c r="J854" i="27"/>
  <c r="I854" i="27"/>
  <c r="H854" i="27"/>
  <c r="G854" i="27"/>
  <c r="F854" i="27"/>
  <c r="E854" i="27"/>
  <c r="D854" i="27"/>
  <c r="O853" i="27"/>
  <c r="N853" i="27"/>
  <c r="M853" i="27"/>
  <c r="L853" i="27"/>
  <c r="K853" i="27"/>
  <c r="J853" i="27"/>
  <c r="I853" i="27"/>
  <c r="H853" i="27"/>
  <c r="G853" i="27"/>
  <c r="F853" i="27"/>
  <c r="E853" i="27"/>
  <c r="D853" i="27"/>
  <c r="O852" i="27"/>
  <c r="N852" i="27"/>
  <c r="M852" i="27"/>
  <c r="L852" i="27"/>
  <c r="K852" i="27"/>
  <c r="J852" i="27"/>
  <c r="I852" i="27"/>
  <c r="H852" i="27"/>
  <c r="G852" i="27"/>
  <c r="F852" i="27"/>
  <c r="E852" i="27"/>
  <c r="D852" i="27"/>
  <c r="O851" i="27"/>
  <c r="N851" i="27"/>
  <c r="M851" i="27"/>
  <c r="L851" i="27"/>
  <c r="K851" i="27"/>
  <c r="J851" i="27"/>
  <c r="I851" i="27"/>
  <c r="H851" i="27"/>
  <c r="G851" i="27"/>
  <c r="F851" i="27"/>
  <c r="E851" i="27"/>
  <c r="D851" i="27"/>
  <c r="O850" i="27"/>
  <c r="N850" i="27"/>
  <c r="M850" i="27"/>
  <c r="L850" i="27"/>
  <c r="K850" i="27"/>
  <c r="J850" i="27"/>
  <c r="I850" i="27"/>
  <c r="H850" i="27"/>
  <c r="G850" i="27"/>
  <c r="F850" i="27"/>
  <c r="E850" i="27"/>
  <c r="D850" i="27"/>
  <c r="O849" i="27"/>
  <c r="N849" i="27"/>
  <c r="M849" i="27"/>
  <c r="L849" i="27"/>
  <c r="K849" i="27"/>
  <c r="J849" i="27"/>
  <c r="I849" i="27"/>
  <c r="H849" i="27"/>
  <c r="G849" i="27"/>
  <c r="F849" i="27"/>
  <c r="E849" i="27"/>
  <c r="D849" i="27"/>
  <c r="O848" i="27"/>
  <c r="N848" i="27"/>
  <c r="M848" i="27"/>
  <c r="L848" i="27"/>
  <c r="K848" i="27"/>
  <c r="J848" i="27"/>
  <c r="I848" i="27"/>
  <c r="H848" i="27"/>
  <c r="G848" i="27"/>
  <c r="F848" i="27"/>
  <c r="E848" i="27"/>
  <c r="D848" i="27"/>
  <c r="O847" i="27"/>
  <c r="N847" i="27"/>
  <c r="M847" i="27"/>
  <c r="L847" i="27"/>
  <c r="K847" i="27"/>
  <c r="J847" i="27"/>
  <c r="I847" i="27"/>
  <c r="H847" i="27"/>
  <c r="G847" i="27"/>
  <c r="F847" i="27"/>
  <c r="E847" i="27"/>
  <c r="D847" i="27"/>
  <c r="O846" i="27"/>
  <c r="N846" i="27"/>
  <c r="M846" i="27"/>
  <c r="L846" i="27"/>
  <c r="K846" i="27"/>
  <c r="J846" i="27"/>
  <c r="I846" i="27"/>
  <c r="H846" i="27"/>
  <c r="G846" i="27"/>
  <c r="F846" i="27"/>
  <c r="E846" i="27"/>
  <c r="D846" i="27"/>
  <c r="O845" i="27"/>
  <c r="N845" i="27"/>
  <c r="M845" i="27"/>
  <c r="L845" i="27"/>
  <c r="K845" i="27"/>
  <c r="J845" i="27"/>
  <c r="I845" i="27"/>
  <c r="H845" i="27"/>
  <c r="G845" i="27"/>
  <c r="F845" i="27"/>
  <c r="E845" i="27"/>
  <c r="D845" i="27"/>
  <c r="O844" i="27"/>
  <c r="N844" i="27"/>
  <c r="M844" i="27"/>
  <c r="L844" i="27"/>
  <c r="K844" i="27"/>
  <c r="J844" i="27"/>
  <c r="I844" i="27"/>
  <c r="H844" i="27"/>
  <c r="G844" i="27"/>
  <c r="F844" i="27"/>
  <c r="E844" i="27"/>
  <c r="D844" i="27"/>
  <c r="O843" i="27"/>
  <c r="N843" i="27"/>
  <c r="M843" i="27"/>
  <c r="L843" i="27"/>
  <c r="K843" i="27"/>
  <c r="J843" i="27"/>
  <c r="I843" i="27"/>
  <c r="H843" i="27"/>
  <c r="G843" i="27"/>
  <c r="F843" i="27"/>
  <c r="E843" i="27"/>
  <c r="D843" i="27"/>
  <c r="O842" i="27"/>
  <c r="N842" i="27"/>
  <c r="M842" i="27"/>
  <c r="L842" i="27"/>
  <c r="K842" i="27"/>
  <c r="J842" i="27"/>
  <c r="I842" i="27"/>
  <c r="H842" i="27"/>
  <c r="G842" i="27"/>
  <c r="F842" i="27"/>
  <c r="E842" i="27"/>
  <c r="D842" i="27"/>
  <c r="O841" i="27"/>
  <c r="N841" i="27"/>
  <c r="M841" i="27"/>
  <c r="L841" i="27"/>
  <c r="K841" i="27"/>
  <c r="J841" i="27"/>
  <c r="I841" i="27"/>
  <c r="H841" i="27"/>
  <c r="G841" i="27"/>
  <c r="F841" i="27"/>
  <c r="E841" i="27"/>
  <c r="D841" i="27"/>
  <c r="O840" i="27"/>
  <c r="N840" i="27"/>
  <c r="M840" i="27"/>
  <c r="L840" i="27"/>
  <c r="K840" i="27"/>
  <c r="J840" i="27"/>
  <c r="I840" i="27"/>
  <c r="H840" i="27"/>
  <c r="G840" i="27"/>
  <c r="F840" i="27"/>
  <c r="E840" i="27"/>
  <c r="D840" i="27"/>
  <c r="O839" i="27"/>
  <c r="N839" i="27"/>
  <c r="M839" i="27"/>
  <c r="L839" i="27"/>
  <c r="K839" i="27"/>
  <c r="J839" i="27"/>
  <c r="I839" i="27"/>
  <c r="H839" i="27"/>
  <c r="G839" i="27"/>
  <c r="F839" i="27"/>
  <c r="E839" i="27"/>
  <c r="D839" i="27"/>
  <c r="O838" i="27"/>
  <c r="N838" i="27"/>
  <c r="M838" i="27"/>
  <c r="L838" i="27"/>
  <c r="K838" i="27"/>
  <c r="J838" i="27"/>
  <c r="I838" i="27"/>
  <c r="H838" i="27"/>
  <c r="G838" i="27"/>
  <c r="F838" i="27"/>
  <c r="E838" i="27"/>
  <c r="D838" i="27"/>
  <c r="O837" i="27"/>
  <c r="N837" i="27"/>
  <c r="M837" i="27"/>
  <c r="L837" i="27"/>
  <c r="K837" i="27"/>
  <c r="J837" i="27"/>
  <c r="I837" i="27"/>
  <c r="H837" i="27"/>
  <c r="G837" i="27"/>
  <c r="F837" i="27"/>
  <c r="E837" i="27"/>
  <c r="D837" i="27"/>
  <c r="O836" i="27"/>
  <c r="N836" i="27"/>
  <c r="M836" i="27"/>
  <c r="L836" i="27"/>
  <c r="K836" i="27"/>
  <c r="J836" i="27"/>
  <c r="I836" i="27"/>
  <c r="H836" i="27"/>
  <c r="G836" i="27"/>
  <c r="F836" i="27"/>
  <c r="E836" i="27"/>
  <c r="D836" i="27"/>
  <c r="O835" i="27"/>
  <c r="N835" i="27"/>
  <c r="M835" i="27"/>
  <c r="L835" i="27"/>
  <c r="K835" i="27"/>
  <c r="J835" i="27"/>
  <c r="I835" i="27"/>
  <c r="H835" i="27"/>
  <c r="G835" i="27"/>
  <c r="F835" i="27"/>
  <c r="E835" i="27"/>
  <c r="D835" i="27"/>
  <c r="O834" i="27"/>
  <c r="N834" i="27"/>
  <c r="M834" i="27"/>
  <c r="L834" i="27"/>
  <c r="K834" i="27"/>
  <c r="J834" i="27"/>
  <c r="I834" i="27"/>
  <c r="H834" i="27"/>
  <c r="G834" i="27"/>
  <c r="F834" i="27"/>
  <c r="E834" i="27"/>
  <c r="D834" i="27"/>
  <c r="O833" i="27"/>
  <c r="N833" i="27"/>
  <c r="M833" i="27"/>
  <c r="L833" i="27"/>
  <c r="K833" i="27"/>
  <c r="J833" i="27"/>
  <c r="I833" i="27"/>
  <c r="H833" i="27"/>
  <c r="G833" i="27"/>
  <c r="F833" i="27"/>
  <c r="E833" i="27"/>
  <c r="D833" i="27"/>
  <c r="O832" i="27"/>
  <c r="N832" i="27"/>
  <c r="M832" i="27"/>
  <c r="L832" i="27"/>
  <c r="K832" i="27"/>
  <c r="J832" i="27"/>
  <c r="I832" i="27"/>
  <c r="H832" i="27"/>
  <c r="G832" i="27"/>
  <c r="F832" i="27"/>
  <c r="E832" i="27"/>
  <c r="D832" i="27"/>
  <c r="O831" i="27"/>
  <c r="N831" i="27"/>
  <c r="M831" i="27"/>
  <c r="L831" i="27"/>
  <c r="K831" i="27"/>
  <c r="J831" i="27"/>
  <c r="I831" i="27"/>
  <c r="H831" i="27"/>
  <c r="G831" i="27"/>
  <c r="F831" i="27"/>
  <c r="E831" i="27"/>
  <c r="D831" i="27"/>
  <c r="O830" i="27"/>
  <c r="N830" i="27"/>
  <c r="M830" i="27"/>
  <c r="L830" i="27"/>
  <c r="K830" i="27"/>
  <c r="J830" i="27"/>
  <c r="I830" i="27"/>
  <c r="H830" i="27"/>
  <c r="G830" i="27"/>
  <c r="F830" i="27"/>
  <c r="E830" i="27"/>
  <c r="D830" i="27"/>
  <c r="O829" i="27"/>
  <c r="N829" i="27"/>
  <c r="M829" i="27"/>
  <c r="L829" i="27"/>
  <c r="K829" i="27"/>
  <c r="J829" i="27"/>
  <c r="I829" i="27"/>
  <c r="H829" i="27"/>
  <c r="G829" i="27"/>
  <c r="F829" i="27"/>
  <c r="E829" i="27"/>
  <c r="D829" i="27"/>
  <c r="O828" i="27"/>
  <c r="N828" i="27"/>
  <c r="M828" i="27"/>
  <c r="L828" i="27"/>
  <c r="K828" i="27"/>
  <c r="J828" i="27"/>
  <c r="I828" i="27"/>
  <c r="H828" i="27"/>
  <c r="G828" i="27"/>
  <c r="F828" i="27"/>
  <c r="E828" i="27"/>
  <c r="D828" i="27"/>
  <c r="O827" i="27"/>
  <c r="N827" i="27"/>
  <c r="M827" i="27"/>
  <c r="L827" i="27"/>
  <c r="K827" i="27"/>
  <c r="J827" i="27"/>
  <c r="I827" i="27"/>
  <c r="H827" i="27"/>
  <c r="G827" i="27"/>
  <c r="F827" i="27"/>
  <c r="E827" i="27"/>
  <c r="D827" i="27"/>
  <c r="O826" i="27"/>
  <c r="N826" i="27"/>
  <c r="M826" i="27"/>
  <c r="L826" i="27"/>
  <c r="K826" i="27"/>
  <c r="J826" i="27"/>
  <c r="I826" i="27"/>
  <c r="H826" i="27"/>
  <c r="G826" i="27"/>
  <c r="F826" i="27"/>
  <c r="E826" i="27"/>
  <c r="D826" i="27"/>
  <c r="O825" i="27"/>
  <c r="N825" i="27"/>
  <c r="M825" i="27"/>
  <c r="L825" i="27"/>
  <c r="K825" i="27"/>
  <c r="J825" i="27"/>
  <c r="I825" i="27"/>
  <c r="H825" i="27"/>
  <c r="G825" i="27"/>
  <c r="F825" i="27"/>
  <c r="E825" i="27"/>
  <c r="D825" i="27"/>
  <c r="O824" i="27"/>
  <c r="N824" i="27"/>
  <c r="M824" i="27"/>
  <c r="L824" i="27"/>
  <c r="K824" i="27"/>
  <c r="J824" i="27"/>
  <c r="I824" i="27"/>
  <c r="H824" i="27"/>
  <c r="G824" i="27"/>
  <c r="F824" i="27"/>
  <c r="E824" i="27"/>
  <c r="D824" i="27"/>
  <c r="O823" i="27"/>
  <c r="N823" i="27"/>
  <c r="M823" i="27"/>
  <c r="L823" i="27"/>
  <c r="K823" i="27"/>
  <c r="J823" i="27"/>
  <c r="I823" i="27"/>
  <c r="H823" i="27"/>
  <c r="G823" i="27"/>
  <c r="F823" i="27"/>
  <c r="E823" i="27"/>
  <c r="D823" i="27"/>
  <c r="O822" i="27"/>
  <c r="N822" i="27"/>
  <c r="M822" i="27"/>
  <c r="L822" i="27"/>
  <c r="K822" i="27"/>
  <c r="J822" i="27"/>
  <c r="I822" i="27"/>
  <c r="H822" i="27"/>
  <c r="G822" i="27"/>
  <c r="F822" i="27"/>
  <c r="E822" i="27"/>
  <c r="D822" i="27"/>
  <c r="O821" i="27"/>
  <c r="N821" i="27"/>
  <c r="M821" i="27"/>
  <c r="L821" i="27"/>
  <c r="K821" i="27"/>
  <c r="J821" i="27"/>
  <c r="I821" i="27"/>
  <c r="H821" i="27"/>
  <c r="G821" i="27"/>
  <c r="F821" i="27"/>
  <c r="E821" i="27"/>
  <c r="D821" i="27"/>
  <c r="O820" i="27"/>
  <c r="N820" i="27"/>
  <c r="M820" i="27"/>
  <c r="L820" i="27"/>
  <c r="K820" i="27"/>
  <c r="J820" i="27"/>
  <c r="I820" i="27"/>
  <c r="H820" i="27"/>
  <c r="G820" i="27"/>
  <c r="F820" i="27"/>
  <c r="E820" i="27"/>
  <c r="D820" i="27"/>
  <c r="O819" i="27"/>
  <c r="N819" i="27"/>
  <c r="M819" i="27"/>
  <c r="L819" i="27"/>
  <c r="K819" i="27"/>
  <c r="J819" i="27"/>
  <c r="I819" i="27"/>
  <c r="H819" i="27"/>
  <c r="G819" i="27"/>
  <c r="F819" i="27"/>
  <c r="E819" i="27"/>
  <c r="D819" i="27"/>
  <c r="O818" i="27"/>
  <c r="N818" i="27"/>
  <c r="M818" i="27"/>
  <c r="L818" i="27"/>
  <c r="K818" i="27"/>
  <c r="J818" i="27"/>
  <c r="I818" i="27"/>
  <c r="H818" i="27"/>
  <c r="G818" i="27"/>
  <c r="F818" i="27"/>
  <c r="E818" i="27"/>
  <c r="D818" i="27"/>
  <c r="O817" i="27"/>
  <c r="N817" i="27"/>
  <c r="M817" i="27"/>
  <c r="L817" i="27"/>
  <c r="K817" i="27"/>
  <c r="J817" i="27"/>
  <c r="I817" i="27"/>
  <c r="H817" i="27"/>
  <c r="G817" i="27"/>
  <c r="F817" i="27"/>
  <c r="E817" i="27"/>
  <c r="D817" i="27"/>
  <c r="O816" i="27"/>
  <c r="N816" i="27"/>
  <c r="M816" i="27"/>
  <c r="L816" i="27"/>
  <c r="K816" i="27"/>
  <c r="J816" i="27"/>
  <c r="I816" i="27"/>
  <c r="H816" i="27"/>
  <c r="G816" i="27"/>
  <c r="F816" i="27"/>
  <c r="E816" i="27"/>
  <c r="D816" i="27"/>
  <c r="O815" i="27"/>
  <c r="N815" i="27"/>
  <c r="M815" i="27"/>
  <c r="L815" i="27"/>
  <c r="K815" i="27"/>
  <c r="J815" i="27"/>
  <c r="I815" i="27"/>
  <c r="H815" i="27"/>
  <c r="G815" i="27"/>
  <c r="F815" i="27"/>
  <c r="E815" i="27"/>
  <c r="D815" i="27"/>
  <c r="O814" i="27"/>
  <c r="N814" i="27"/>
  <c r="M814" i="27"/>
  <c r="L814" i="27"/>
  <c r="K814" i="27"/>
  <c r="J814" i="27"/>
  <c r="I814" i="27"/>
  <c r="H814" i="27"/>
  <c r="G814" i="27"/>
  <c r="F814" i="27"/>
  <c r="E814" i="27"/>
  <c r="D814" i="27"/>
  <c r="O813" i="27"/>
  <c r="N813" i="27"/>
  <c r="M813" i="27"/>
  <c r="L813" i="27"/>
  <c r="K813" i="27"/>
  <c r="J813" i="27"/>
  <c r="I813" i="27"/>
  <c r="H813" i="27"/>
  <c r="G813" i="27"/>
  <c r="F813" i="27"/>
  <c r="E813" i="27"/>
  <c r="D813" i="27"/>
  <c r="O812" i="27"/>
  <c r="N812" i="27"/>
  <c r="M812" i="27"/>
  <c r="L812" i="27"/>
  <c r="K812" i="27"/>
  <c r="J812" i="27"/>
  <c r="I812" i="27"/>
  <c r="H812" i="27"/>
  <c r="G812" i="27"/>
  <c r="F812" i="27"/>
  <c r="E812" i="27"/>
  <c r="D812" i="27"/>
  <c r="O811" i="27"/>
  <c r="N811" i="27"/>
  <c r="M811" i="27"/>
  <c r="L811" i="27"/>
  <c r="K811" i="27"/>
  <c r="J811" i="27"/>
  <c r="I811" i="27"/>
  <c r="H811" i="27"/>
  <c r="G811" i="27"/>
  <c r="F811" i="27"/>
  <c r="E811" i="27"/>
  <c r="D811" i="27"/>
  <c r="O810" i="27"/>
  <c r="N810" i="27"/>
  <c r="M810" i="27"/>
  <c r="L810" i="27"/>
  <c r="K810" i="27"/>
  <c r="J810" i="27"/>
  <c r="I810" i="27"/>
  <c r="H810" i="27"/>
  <c r="G810" i="27"/>
  <c r="F810" i="27"/>
  <c r="E810" i="27"/>
  <c r="D810" i="27"/>
  <c r="O809" i="27"/>
  <c r="N809" i="27"/>
  <c r="M809" i="27"/>
  <c r="L809" i="27"/>
  <c r="K809" i="27"/>
  <c r="J809" i="27"/>
  <c r="I809" i="27"/>
  <c r="H809" i="27"/>
  <c r="G809" i="27"/>
  <c r="F809" i="27"/>
  <c r="E809" i="27"/>
  <c r="D809" i="27"/>
  <c r="O808" i="27"/>
  <c r="N808" i="27"/>
  <c r="M808" i="27"/>
  <c r="L808" i="27"/>
  <c r="K808" i="27"/>
  <c r="J808" i="27"/>
  <c r="I808" i="27"/>
  <c r="H808" i="27"/>
  <c r="G808" i="27"/>
  <c r="F808" i="27"/>
  <c r="E808" i="27"/>
  <c r="D808" i="27"/>
  <c r="O807" i="27"/>
  <c r="N807" i="27"/>
  <c r="M807" i="27"/>
  <c r="L807" i="27"/>
  <c r="K807" i="27"/>
  <c r="J807" i="27"/>
  <c r="I807" i="27"/>
  <c r="H807" i="27"/>
  <c r="G807" i="27"/>
  <c r="F807" i="27"/>
  <c r="E807" i="27"/>
  <c r="D807" i="27"/>
  <c r="O806" i="27"/>
  <c r="N806" i="27"/>
  <c r="M806" i="27"/>
  <c r="L806" i="27"/>
  <c r="K806" i="27"/>
  <c r="J806" i="27"/>
  <c r="I806" i="27"/>
  <c r="H806" i="27"/>
  <c r="G806" i="27"/>
  <c r="F806" i="27"/>
  <c r="E806" i="27"/>
  <c r="D806" i="27"/>
  <c r="O805" i="27"/>
  <c r="N805" i="27"/>
  <c r="M805" i="27"/>
  <c r="L805" i="27"/>
  <c r="K805" i="27"/>
  <c r="J805" i="27"/>
  <c r="I805" i="27"/>
  <c r="H805" i="27"/>
  <c r="G805" i="27"/>
  <c r="F805" i="27"/>
  <c r="E805" i="27"/>
  <c r="D805" i="27"/>
  <c r="O804" i="27"/>
  <c r="N804" i="27"/>
  <c r="M804" i="27"/>
  <c r="L804" i="27"/>
  <c r="K804" i="27"/>
  <c r="J804" i="27"/>
  <c r="I804" i="27"/>
  <c r="H804" i="27"/>
  <c r="G804" i="27"/>
  <c r="F804" i="27"/>
  <c r="E804" i="27"/>
  <c r="D804" i="27"/>
  <c r="O803" i="27"/>
  <c r="N803" i="27"/>
  <c r="M803" i="27"/>
  <c r="L803" i="27"/>
  <c r="K803" i="27"/>
  <c r="J803" i="27"/>
  <c r="I803" i="27"/>
  <c r="H803" i="27"/>
  <c r="G803" i="27"/>
  <c r="F803" i="27"/>
  <c r="E803" i="27"/>
  <c r="D803" i="27"/>
  <c r="O802" i="27"/>
  <c r="N802" i="27"/>
  <c r="M802" i="27"/>
  <c r="L802" i="27"/>
  <c r="K802" i="27"/>
  <c r="J802" i="27"/>
  <c r="I802" i="27"/>
  <c r="H802" i="27"/>
  <c r="G802" i="27"/>
  <c r="F802" i="27"/>
  <c r="E802" i="27"/>
  <c r="D802" i="27"/>
  <c r="O801" i="27"/>
  <c r="N801" i="27"/>
  <c r="M801" i="27"/>
  <c r="L801" i="27"/>
  <c r="K801" i="27"/>
  <c r="J801" i="27"/>
  <c r="I801" i="27"/>
  <c r="H801" i="27"/>
  <c r="G801" i="27"/>
  <c r="F801" i="27"/>
  <c r="E801" i="27"/>
  <c r="D801" i="27"/>
  <c r="O800" i="27"/>
  <c r="N800" i="27"/>
  <c r="M800" i="27"/>
  <c r="L800" i="27"/>
  <c r="K800" i="27"/>
  <c r="J800" i="27"/>
  <c r="I800" i="27"/>
  <c r="H800" i="27"/>
  <c r="G800" i="27"/>
  <c r="F800" i="27"/>
  <c r="E800" i="27"/>
  <c r="D800" i="27"/>
  <c r="O799" i="27"/>
  <c r="N799" i="27"/>
  <c r="M799" i="27"/>
  <c r="L799" i="27"/>
  <c r="K799" i="27"/>
  <c r="J799" i="27"/>
  <c r="I799" i="27"/>
  <c r="H799" i="27"/>
  <c r="G799" i="27"/>
  <c r="F799" i="27"/>
  <c r="E799" i="27"/>
  <c r="D799" i="27"/>
  <c r="O798" i="27"/>
  <c r="N798" i="27"/>
  <c r="M798" i="27"/>
  <c r="L798" i="27"/>
  <c r="K798" i="27"/>
  <c r="J798" i="27"/>
  <c r="I798" i="27"/>
  <c r="H798" i="27"/>
  <c r="G798" i="27"/>
  <c r="F798" i="27"/>
  <c r="E798" i="27"/>
  <c r="D798" i="27"/>
  <c r="O797" i="27"/>
  <c r="N797" i="27"/>
  <c r="M797" i="27"/>
  <c r="L797" i="27"/>
  <c r="K797" i="27"/>
  <c r="J797" i="27"/>
  <c r="I797" i="27"/>
  <c r="H797" i="27"/>
  <c r="G797" i="27"/>
  <c r="F797" i="27"/>
  <c r="E797" i="27"/>
  <c r="D797" i="27"/>
  <c r="O796" i="27"/>
  <c r="N796" i="27"/>
  <c r="M796" i="27"/>
  <c r="L796" i="27"/>
  <c r="K796" i="27"/>
  <c r="J796" i="27"/>
  <c r="I796" i="27"/>
  <c r="H796" i="27"/>
  <c r="G796" i="27"/>
  <c r="F796" i="27"/>
  <c r="E796" i="27"/>
  <c r="D796" i="27"/>
  <c r="O795" i="27"/>
  <c r="N795" i="27"/>
  <c r="M795" i="27"/>
  <c r="L795" i="27"/>
  <c r="K795" i="27"/>
  <c r="J795" i="27"/>
  <c r="I795" i="27"/>
  <c r="H795" i="27"/>
  <c r="G795" i="27"/>
  <c r="F795" i="27"/>
  <c r="E795" i="27"/>
  <c r="D795" i="27"/>
  <c r="O794" i="27"/>
  <c r="N794" i="27"/>
  <c r="M794" i="27"/>
  <c r="L794" i="27"/>
  <c r="K794" i="27"/>
  <c r="J794" i="27"/>
  <c r="I794" i="27"/>
  <c r="H794" i="27"/>
  <c r="G794" i="27"/>
  <c r="F794" i="27"/>
  <c r="E794" i="27"/>
  <c r="D794" i="27"/>
  <c r="O793" i="27"/>
  <c r="N793" i="27"/>
  <c r="M793" i="27"/>
  <c r="L793" i="27"/>
  <c r="K793" i="27"/>
  <c r="J793" i="27"/>
  <c r="I793" i="27"/>
  <c r="H793" i="27"/>
  <c r="G793" i="27"/>
  <c r="F793" i="27"/>
  <c r="E793" i="27"/>
  <c r="D793" i="27"/>
  <c r="O792" i="27"/>
  <c r="N792" i="27"/>
  <c r="M792" i="27"/>
  <c r="L792" i="27"/>
  <c r="K792" i="27"/>
  <c r="J792" i="27"/>
  <c r="I792" i="27"/>
  <c r="H792" i="27"/>
  <c r="G792" i="27"/>
  <c r="F792" i="27"/>
  <c r="E792" i="27"/>
  <c r="D792" i="27"/>
  <c r="O791" i="27"/>
  <c r="N791" i="27"/>
  <c r="M791" i="27"/>
  <c r="L791" i="27"/>
  <c r="K791" i="27"/>
  <c r="J791" i="27"/>
  <c r="I791" i="27"/>
  <c r="H791" i="27"/>
  <c r="G791" i="27"/>
  <c r="F791" i="27"/>
  <c r="E791" i="27"/>
  <c r="D791" i="27"/>
  <c r="O790" i="27"/>
  <c r="N790" i="27"/>
  <c r="M790" i="27"/>
  <c r="L790" i="27"/>
  <c r="K790" i="27"/>
  <c r="J790" i="27"/>
  <c r="I790" i="27"/>
  <c r="H790" i="27"/>
  <c r="G790" i="27"/>
  <c r="F790" i="27"/>
  <c r="E790" i="27"/>
  <c r="D790" i="27"/>
  <c r="O789" i="27"/>
  <c r="N789" i="27"/>
  <c r="M789" i="27"/>
  <c r="L789" i="27"/>
  <c r="K789" i="27"/>
  <c r="J789" i="27"/>
  <c r="I789" i="27"/>
  <c r="H789" i="27"/>
  <c r="G789" i="27"/>
  <c r="F789" i="27"/>
  <c r="E789" i="27"/>
  <c r="D789" i="27"/>
  <c r="O788" i="27"/>
  <c r="N788" i="27"/>
  <c r="M788" i="27"/>
  <c r="L788" i="27"/>
  <c r="K788" i="27"/>
  <c r="J788" i="27"/>
  <c r="I788" i="27"/>
  <c r="H788" i="27"/>
  <c r="G788" i="27"/>
  <c r="F788" i="27"/>
  <c r="E788" i="27"/>
  <c r="D788" i="27"/>
  <c r="O787" i="27"/>
  <c r="N787" i="27"/>
  <c r="M787" i="27"/>
  <c r="L787" i="27"/>
  <c r="K787" i="27"/>
  <c r="J787" i="27"/>
  <c r="I787" i="27"/>
  <c r="H787" i="27"/>
  <c r="G787" i="27"/>
  <c r="F787" i="27"/>
  <c r="E787" i="27"/>
  <c r="D787" i="27"/>
  <c r="O786" i="27"/>
  <c r="N786" i="27"/>
  <c r="M786" i="27"/>
  <c r="L786" i="27"/>
  <c r="K786" i="27"/>
  <c r="J786" i="27"/>
  <c r="I786" i="27"/>
  <c r="H786" i="27"/>
  <c r="G786" i="27"/>
  <c r="F786" i="27"/>
  <c r="E786" i="27"/>
  <c r="D786" i="27"/>
  <c r="O785" i="27"/>
  <c r="N785" i="27"/>
  <c r="M785" i="27"/>
  <c r="L785" i="27"/>
  <c r="K785" i="27"/>
  <c r="J785" i="27"/>
  <c r="I785" i="27"/>
  <c r="H785" i="27"/>
  <c r="G785" i="27"/>
  <c r="F785" i="27"/>
  <c r="E785" i="27"/>
  <c r="D785" i="27"/>
  <c r="O784" i="27"/>
  <c r="N784" i="27"/>
  <c r="M784" i="27"/>
  <c r="L784" i="27"/>
  <c r="K784" i="27"/>
  <c r="J784" i="27"/>
  <c r="I784" i="27"/>
  <c r="H784" i="27"/>
  <c r="G784" i="27"/>
  <c r="F784" i="27"/>
  <c r="E784" i="27"/>
  <c r="D784" i="27"/>
  <c r="O783" i="27"/>
  <c r="N783" i="27"/>
  <c r="M783" i="27"/>
  <c r="L783" i="27"/>
  <c r="K783" i="27"/>
  <c r="J783" i="27"/>
  <c r="I783" i="27"/>
  <c r="H783" i="27"/>
  <c r="G783" i="27"/>
  <c r="F783" i="27"/>
  <c r="E783" i="27"/>
  <c r="D783" i="27"/>
  <c r="O782" i="27"/>
  <c r="N782" i="27"/>
  <c r="M782" i="27"/>
  <c r="L782" i="27"/>
  <c r="K782" i="27"/>
  <c r="J782" i="27"/>
  <c r="I782" i="27"/>
  <c r="H782" i="27"/>
  <c r="G782" i="27"/>
  <c r="F782" i="27"/>
  <c r="E782" i="27"/>
  <c r="D782" i="27"/>
  <c r="O781" i="27"/>
  <c r="N781" i="27"/>
  <c r="M781" i="27"/>
  <c r="L781" i="27"/>
  <c r="K781" i="27"/>
  <c r="J781" i="27"/>
  <c r="I781" i="27"/>
  <c r="H781" i="27"/>
  <c r="G781" i="27"/>
  <c r="F781" i="27"/>
  <c r="E781" i="27"/>
  <c r="D781" i="27"/>
  <c r="O780" i="27"/>
  <c r="N780" i="27"/>
  <c r="M780" i="27"/>
  <c r="L780" i="27"/>
  <c r="K780" i="27"/>
  <c r="J780" i="27"/>
  <c r="I780" i="27"/>
  <c r="H780" i="27"/>
  <c r="G780" i="27"/>
  <c r="F780" i="27"/>
  <c r="E780" i="27"/>
  <c r="D780" i="27"/>
  <c r="O779" i="27"/>
  <c r="N779" i="27"/>
  <c r="M779" i="27"/>
  <c r="L779" i="27"/>
  <c r="K779" i="27"/>
  <c r="J779" i="27"/>
  <c r="I779" i="27"/>
  <c r="H779" i="27"/>
  <c r="G779" i="27"/>
  <c r="F779" i="27"/>
  <c r="E779" i="27"/>
  <c r="D779" i="27"/>
  <c r="O778" i="27"/>
  <c r="N778" i="27"/>
  <c r="M778" i="27"/>
  <c r="L778" i="27"/>
  <c r="K778" i="27"/>
  <c r="J778" i="27"/>
  <c r="I778" i="27"/>
  <c r="H778" i="27"/>
  <c r="G778" i="27"/>
  <c r="F778" i="27"/>
  <c r="E778" i="27"/>
  <c r="D778" i="27"/>
  <c r="O777" i="27"/>
  <c r="N777" i="27"/>
  <c r="M777" i="27"/>
  <c r="L777" i="27"/>
  <c r="K777" i="27"/>
  <c r="J777" i="27"/>
  <c r="I777" i="27"/>
  <c r="H777" i="27"/>
  <c r="G777" i="27"/>
  <c r="F777" i="27"/>
  <c r="E777" i="27"/>
  <c r="D777" i="27"/>
  <c r="O776" i="27"/>
  <c r="N776" i="27"/>
  <c r="M776" i="27"/>
  <c r="L776" i="27"/>
  <c r="K776" i="27"/>
  <c r="J776" i="27"/>
  <c r="I776" i="27"/>
  <c r="H776" i="27"/>
  <c r="G776" i="27"/>
  <c r="F776" i="27"/>
  <c r="E776" i="27"/>
  <c r="D776" i="27"/>
  <c r="O775" i="27"/>
  <c r="N775" i="27"/>
  <c r="M775" i="27"/>
  <c r="L775" i="27"/>
  <c r="K775" i="27"/>
  <c r="J775" i="27"/>
  <c r="I775" i="27"/>
  <c r="H775" i="27"/>
  <c r="G775" i="27"/>
  <c r="F775" i="27"/>
  <c r="E775" i="27"/>
  <c r="D775" i="27"/>
  <c r="O774" i="27"/>
  <c r="N774" i="27"/>
  <c r="M774" i="27"/>
  <c r="L774" i="27"/>
  <c r="K774" i="27"/>
  <c r="J774" i="27"/>
  <c r="I774" i="27"/>
  <c r="H774" i="27"/>
  <c r="G774" i="27"/>
  <c r="F774" i="27"/>
  <c r="E774" i="27"/>
  <c r="D774" i="27"/>
  <c r="O773" i="27"/>
  <c r="N773" i="27"/>
  <c r="M773" i="27"/>
  <c r="L773" i="27"/>
  <c r="K773" i="27"/>
  <c r="J773" i="27"/>
  <c r="I773" i="27"/>
  <c r="H773" i="27"/>
  <c r="G773" i="27"/>
  <c r="F773" i="27"/>
  <c r="E773" i="27"/>
  <c r="D773" i="27"/>
  <c r="O772" i="27"/>
  <c r="N772" i="27"/>
  <c r="M772" i="27"/>
  <c r="L772" i="27"/>
  <c r="K772" i="27"/>
  <c r="J772" i="27"/>
  <c r="I772" i="27"/>
  <c r="H772" i="27"/>
  <c r="G772" i="27"/>
  <c r="F772" i="27"/>
  <c r="E772" i="27"/>
  <c r="D772" i="27"/>
  <c r="O771" i="27"/>
  <c r="N771" i="27"/>
  <c r="M771" i="27"/>
  <c r="L771" i="27"/>
  <c r="K771" i="27"/>
  <c r="J771" i="27"/>
  <c r="I771" i="27"/>
  <c r="H771" i="27"/>
  <c r="G771" i="27"/>
  <c r="F771" i="27"/>
  <c r="E771" i="27"/>
  <c r="D771" i="27"/>
  <c r="O770" i="27"/>
  <c r="N770" i="27"/>
  <c r="M770" i="27"/>
  <c r="L770" i="27"/>
  <c r="K770" i="27"/>
  <c r="J770" i="27"/>
  <c r="I770" i="27"/>
  <c r="H770" i="27"/>
  <c r="G770" i="27"/>
  <c r="F770" i="27"/>
  <c r="E770" i="27"/>
  <c r="D770" i="27"/>
  <c r="O769" i="27"/>
  <c r="N769" i="27"/>
  <c r="M769" i="27"/>
  <c r="L769" i="27"/>
  <c r="K769" i="27"/>
  <c r="J769" i="27"/>
  <c r="I769" i="27"/>
  <c r="H769" i="27"/>
  <c r="G769" i="27"/>
  <c r="F769" i="27"/>
  <c r="E769" i="27"/>
  <c r="D769" i="27"/>
  <c r="O768" i="27"/>
  <c r="N768" i="27"/>
  <c r="M768" i="27"/>
  <c r="L768" i="27"/>
  <c r="K768" i="27"/>
  <c r="J768" i="27"/>
  <c r="I768" i="27"/>
  <c r="H768" i="27"/>
  <c r="G768" i="27"/>
  <c r="F768" i="27"/>
  <c r="E768" i="27"/>
  <c r="D768" i="27"/>
  <c r="O767" i="27"/>
  <c r="N767" i="27"/>
  <c r="M767" i="27"/>
  <c r="L767" i="27"/>
  <c r="K767" i="27"/>
  <c r="J767" i="27"/>
  <c r="I767" i="27"/>
  <c r="H767" i="27"/>
  <c r="G767" i="27"/>
  <c r="F767" i="27"/>
  <c r="E767" i="27"/>
  <c r="D767" i="27"/>
  <c r="O766" i="27"/>
  <c r="N766" i="27"/>
  <c r="M766" i="27"/>
  <c r="L766" i="27"/>
  <c r="K766" i="27"/>
  <c r="J766" i="27"/>
  <c r="I766" i="27"/>
  <c r="H766" i="27"/>
  <c r="G766" i="27"/>
  <c r="F766" i="27"/>
  <c r="E766" i="27"/>
  <c r="D766" i="27"/>
  <c r="O765" i="27"/>
  <c r="N765" i="27"/>
  <c r="M765" i="27"/>
  <c r="L765" i="27"/>
  <c r="K765" i="27"/>
  <c r="J765" i="27"/>
  <c r="I765" i="27"/>
  <c r="H765" i="27"/>
  <c r="G765" i="27"/>
  <c r="F765" i="27"/>
  <c r="E765" i="27"/>
  <c r="D765" i="27"/>
  <c r="O764" i="27"/>
  <c r="N764" i="27"/>
  <c r="M764" i="27"/>
  <c r="L764" i="27"/>
  <c r="K764" i="27"/>
  <c r="J764" i="27"/>
  <c r="I764" i="27"/>
  <c r="H764" i="27"/>
  <c r="G764" i="27"/>
  <c r="F764" i="27"/>
  <c r="E764" i="27"/>
  <c r="D764" i="27"/>
  <c r="O763" i="27"/>
  <c r="N763" i="27"/>
  <c r="M763" i="27"/>
  <c r="L763" i="27"/>
  <c r="K763" i="27"/>
  <c r="J763" i="27"/>
  <c r="I763" i="27"/>
  <c r="H763" i="27"/>
  <c r="G763" i="27"/>
  <c r="F763" i="27"/>
  <c r="E763" i="27"/>
  <c r="D763" i="27"/>
  <c r="O762" i="27"/>
  <c r="N762" i="27"/>
  <c r="M762" i="27"/>
  <c r="L762" i="27"/>
  <c r="K762" i="27"/>
  <c r="J762" i="27"/>
  <c r="I762" i="27"/>
  <c r="H762" i="27"/>
  <c r="G762" i="27"/>
  <c r="F762" i="27"/>
  <c r="E762" i="27"/>
  <c r="D762" i="27"/>
  <c r="O761" i="27"/>
  <c r="N761" i="27"/>
  <c r="M761" i="27"/>
  <c r="L761" i="27"/>
  <c r="K761" i="27"/>
  <c r="J761" i="27"/>
  <c r="I761" i="27"/>
  <c r="H761" i="27"/>
  <c r="G761" i="27"/>
  <c r="F761" i="27"/>
  <c r="E761" i="27"/>
  <c r="D761" i="27"/>
  <c r="O760" i="27"/>
  <c r="N760" i="27"/>
  <c r="M760" i="27"/>
  <c r="L760" i="27"/>
  <c r="K760" i="27"/>
  <c r="J760" i="27"/>
  <c r="I760" i="27"/>
  <c r="H760" i="27"/>
  <c r="G760" i="27"/>
  <c r="F760" i="27"/>
  <c r="E760" i="27"/>
  <c r="D760" i="27"/>
  <c r="O759" i="27"/>
  <c r="N759" i="27"/>
  <c r="M759" i="27"/>
  <c r="L759" i="27"/>
  <c r="K759" i="27"/>
  <c r="J759" i="27"/>
  <c r="I759" i="27"/>
  <c r="H759" i="27"/>
  <c r="G759" i="27"/>
  <c r="F759" i="27"/>
  <c r="E759" i="27"/>
  <c r="D759" i="27"/>
  <c r="O758" i="27"/>
  <c r="N758" i="27"/>
  <c r="M758" i="27"/>
  <c r="L758" i="27"/>
  <c r="K758" i="27"/>
  <c r="J758" i="27"/>
  <c r="I758" i="27"/>
  <c r="H758" i="27"/>
  <c r="G758" i="27"/>
  <c r="F758" i="27"/>
  <c r="E758" i="27"/>
  <c r="D758" i="27"/>
  <c r="O757" i="27"/>
  <c r="N757" i="27"/>
  <c r="M757" i="27"/>
  <c r="L757" i="27"/>
  <c r="K757" i="27"/>
  <c r="J757" i="27"/>
  <c r="I757" i="27"/>
  <c r="H757" i="27"/>
  <c r="G757" i="27"/>
  <c r="F757" i="27"/>
  <c r="E757" i="27"/>
  <c r="D757" i="27"/>
  <c r="O756" i="27"/>
  <c r="N756" i="27"/>
  <c r="M756" i="27"/>
  <c r="L756" i="27"/>
  <c r="K756" i="27"/>
  <c r="J756" i="27"/>
  <c r="I756" i="27"/>
  <c r="H756" i="27"/>
  <c r="G756" i="27"/>
  <c r="F756" i="27"/>
  <c r="E756" i="27"/>
  <c r="D756" i="27"/>
  <c r="B4" i="9" s="1"/>
  <c r="AK20" i="20"/>
  <c r="AF234" i="32" l="1"/>
  <c r="AC234" i="32"/>
  <c r="P173" i="13"/>
  <c r="K190" i="9"/>
  <c r="J190" i="9"/>
  <c r="I190" i="9"/>
  <c r="H190" i="9"/>
  <c r="G190" i="9"/>
  <c r="F190" i="9"/>
  <c r="E190" i="9"/>
  <c r="D190" i="9"/>
  <c r="C190" i="9"/>
  <c r="B190" i="9"/>
  <c r="K189" i="9"/>
  <c r="J189" i="9"/>
  <c r="I189" i="9"/>
  <c r="H189" i="9"/>
  <c r="G189" i="9"/>
  <c r="F189" i="9"/>
  <c r="E189" i="9"/>
  <c r="D189" i="9"/>
  <c r="C189" i="9"/>
  <c r="B189" i="9"/>
  <c r="K188" i="9"/>
  <c r="J188" i="9"/>
  <c r="I188" i="9"/>
  <c r="H188" i="9"/>
  <c r="G188" i="9"/>
  <c r="F188" i="9"/>
  <c r="E188" i="9"/>
  <c r="D188" i="9"/>
  <c r="C188" i="9"/>
  <c r="B188" i="9"/>
  <c r="K187" i="9"/>
  <c r="J187" i="9"/>
  <c r="I187" i="9"/>
  <c r="H187" i="9"/>
  <c r="G187" i="9"/>
  <c r="F187" i="9"/>
  <c r="E187" i="9"/>
  <c r="D187" i="9"/>
  <c r="C187" i="9"/>
  <c r="B187" i="9"/>
  <c r="K186" i="9"/>
  <c r="J186" i="9"/>
  <c r="I186" i="9"/>
  <c r="H186" i="9"/>
  <c r="G186" i="9"/>
  <c r="F186" i="9"/>
  <c r="E186" i="9"/>
  <c r="D186" i="9"/>
  <c r="C186" i="9"/>
  <c r="B186" i="9"/>
  <c r="K185" i="9"/>
  <c r="J185" i="9"/>
  <c r="I185" i="9"/>
  <c r="H185" i="9"/>
  <c r="G185" i="9"/>
  <c r="F185" i="9"/>
  <c r="E185" i="9"/>
  <c r="D185" i="9"/>
  <c r="C185" i="9"/>
  <c r="B185" i="9"/>
  <c r="K184" i="9"/>
  <c r="J184" i="9"/>
  <c r="I184" i="9"/>
  <c r="H184" i="9"/>
  <c r="G184" i="9"/>
  <c r="F184" i="9"/>
  <c r="E184" i="9"/>
  <c r="D184" i="9"/>
  <c r="C184" i="9"/>
  <c r="B184" i="9"/>
  <c r="K183" i="9"/>
  <c r="J183" i="9"/>
  <c r="I183" i="9"/>
  <c r="H183" i="9"/>
  <c r="G183" i="9"/>
  <c r="F183" i="9"/>
  <c r="E183" i="9"/>
  <c r="D183" i="9"/>
  <c r="C183" i="9"/>
  <c r="B183" i="9"/>
  <c r="K182" i="9"/>
  <c r="J182" i="9"/>
  <c r="I182" i="9"/>
  <c r="H182" i="9"/>
  <c r="G182" i="9"/>
  <c r="F182" i="9"/>
  <c r="E182" i="9"/>
  <c r="D182" i="9"/>
  <c r="C182" i="9"/>
  <c r="B182" i="9"/>
  <c r="K181" i="9"/>
  <c r="J181" i="9"/>
  <c r="I181" i="9"/>
  <c r="H181" i="9"/>
  <c r="G181" i="9"/>
  <c r="F181" i="9"/>
  <c r="E181" i="9"/>
  <c r="D181" i="9"/>
  <c r="C181" i="9"/>
  <c r="B181" i="9"/>
  <c r="K180" i="9"/>
  <c r="J180" i="9"/>
  <c r="I180" i="9"/>
  <c r="H180" i="9"/>
  <c r="G180" i="9"/>
  <c r="F180" i="9"/>
  <c r="E180" i="9"/>
  <c r="D180" i="9"/>
  <c r="C180" i="9"/>
  <c r="B180" i="9"/>
  <c r="K179" i="9"/>
  <c r="J179" i="9"/>
  <c r="I179" i="9"/>
  <c r="H179" i="9"/>
  <c r="G179" i="9"/>
  <c r="F179" i="9"/>
  <c r="E179" i="9"/>
  <c r="D179" i="9"/>
  <c r="C179" i="9"/>
  <c r="B179" i="9"/>
  <c r="K178" i="9"/>
  <c r="J178" i="9"/>
  <c r="I178" i="9"/>
  <c r="H178" i="9"/>
  <c r="G178" i="9"/>
  <c r="F178" i="9"/>
  <c r="E178" i="9"/>
  <c r="D178" i="9"/>
  <c r="C178" i="9"/>
  <c r="B178" i="9"/>
  <c r="K177" i="9"/>
  <c r="J177" i="9"/>
  <c r="I177" i="9"/>
  <c r="H177" i="9"/>
  <c r="G177" i="9"/>
  <c r="F177" i="9"/>
  <c r="E177" i="9"/>
  <c r="D177" i="9"/>
  <c r="C177" i="9"/>
  <c r="B177" i="9"/>
  <c r="K176" i="9"/>
  <c r="J176" i="9"/>
  <c r="I176" i="9"/>
  <c r="H176" i="9"/>
  <c r="G176" i="9"/>
  <c r="F176" i="9"/>
  <c r="E176" i="9"/>
  <c r="D176" i="9"/>
  <c r="C176" i="9"/>
  <c r="B176" i="9"/>
  <c r="K175" i="9"/>
  <c r="J175" i="9"/>
  <c r="I175" i="9"/>
  <c r="H175" i="9"/>
  <c r="G175" i="9"/>
  <c r="F175" i="9"/>
  <c r="E175" i="9"/>
  <c r="D175" i="9"/>
  <c r="C175" i="9"/>
  <c r="B175" i="9"/>
  <c r="K228" i="9"/>
  <c r="W228" i="9" s="1"/>
  <c r="J228" i="9"/>
  <c r="V228" i="9" s="1"/>
  <c r="I228" i="9"/>
  <c r="U228" i="9" s="1"/>
  <c r="H228" i="9"/>
  <c r="T228" i="9" s="1"/>
  <c r="G228" i="9"/>
  <c r="S228" i="9" s="1"/>
  <c r="F228" i="9"/>
  <c r="R228" i="9" s="1"/>
  <c r="E228" i="9"/>
  <c r="Q228" i="9" s="1"/>
  <c r="D228" i="9"/>
  <c r="P228" i="9" s="1"/>
  <c r="C228" i="9"/>
  <c r="O228" i="9" s="1"/>
  <c r="B228" i="9"/>
  <c r="N228" i="9" s="1"/>
  <c r="K227" i="9"/>
  <c r="W227" i="9" s="1"/>
  <c r="J227" i="9"/>
  <c r="V227" i="9" s="1"/>
  <c r="I227" i="9"/>
  <c r="U227" i="9" s="1"/>
  <c r="H227" i="9"/>
  <c r="T227" i="9" s="1"/>
  <c r="G227" i="9"/>
  <c r="S227" i="9" s="1"/>
  <c r="F227" i="9"/>
  <c r="R227" i="9" s="1"/>
  <c r="E227" i="9"/>
  <c r="Q227" i="9" s="1"/>
  <c r="D227" i="9"/>
  <c r="P227" i="9" s="1"/>
  <c r="C227" i="9"/>
  <c r="O227" i="9" s="1"/>
  <c r="B227" i="9"/>
  <c r="N227" i="9" s="1"/>
  <c r="K226" i="9"/>
  <c r="W226" i="9" s="1"/>
  <c r="J226" i="9"/>
  <c r="V226" i="9" s="1"/>
  <c r="I226" i="9"/>
  <c r="U226" i="9" s="1"/>
  <c r="H226" i="9"/>
  <c r="T226" i="9" s="1"/>
  <c r="G226" i="9"/>
  <c r="S226" i="9" s="1"/>
  <c r="F226" i="9"/>
  <c r="R226" i="9" s="1"/>
  <c r="E226" i="9"/>
  <c r="Q226" i="9" s="1"/>
  <c r="D226" i="9"/>
  <c r="P226" i="9" s="1"/>
  <c r="C226" i="9"/>
  <c r="O226" i="9" s="1"/>
  <c r="B226" i="9"/>
  <c r="N226" i="9" s="1"/>
  <c r="K225" i="9"/>
  <c r="W225" i="9" s="1"/>
  <c r="J225" i="9"/>
  <c r="V225" i="9" s="1"/>
  <c r="I225" i="9"/>
  <c r="U225" i="9" s="1"/>
  <c r="H225" i="9"/>
  <c r="T225" i="9" s="1"/>
  <c r="G225" i="9"/>
  <c r="S225" i="9" s="1"/>
  <c r="F225" i="9"/>
  <c r="R225" i="9" s="1"/>
  <c r="E225" i="9"/>
  <c r="Q225" i="9" s="1"/>
  <c r="D225" i="9"/>
  <c r="P225" i="9" s="1"/>
  <c r="C225" i="9"/>
  <c r="O225" i="9" s="1"/>
  <c r="B225" i="9"/>
  <c r="N225" i="9" s="1"/>
  <c r="K224" i="9"/>
  <c r="W224" i="9" s="1"/>
  <c r="J224" i="9"/>
  <c r="V224" i="9" s="1"/>
  <c r="I224" i="9"/>
  <c r="U224" i="9" s="1"/>
  <c r="H224" i="9"/>
  <c r="T224" i="9" s="1"/>
  <c r="G224" i="9"/>
  <c r="S224" i="9" s="1"/>
  <c r="F224" i="9"/>
  <c r="R224" i="9" s="1"/>
  <c r="E224" i="9"/>
  <c r="Q224" i="9" s="1"/>
  <c r="D224" i="9"/>
  <c r="P224" i="9" s="1"/>
  <c r="C224" i="9"/>
  <c r="O224" i="9" s="1"/>
  <c r="B224" i="9"/>
  <c r="N224" i="9" s="1"/>
  <c r="K223" i="9"/>
  <c r="W223" i="9" s="1"/>
  <c r="J223" i="9"/>
  <c r="V223" i="9" s="1"/>
  <c r="I223" i="9"/>
  <c r="U223" i="9" s="1"/>
  <c r="H223" i="9"/>
  <c r="T223" i="9" s="1"/>
  <c r="G223" i="9"/>
  <c r="S223" i="9" s="1"/>
  <c r="F223" i="9"/>
  <c r="R223" i="9" s="1"/>
  <c r="E223" i="9"/>
  <c r="Q223" i="9" s="1"/>
  <c r="D223" i="9"/>
  <c r="P223" i="9" s="1"/>
  <c r="C223" i="9"/>
  <c r="O223" i="9" s="1"/>
  <c r="B223" i="9"/>
  <c r="N223" i="9" s="1"/>
  <c r="K222" i="9"/>
  <c r="W222" i="9" s="1"/>
  <c r="J222" i="9"/>
  <c r="V222" i="9" s="1"/>
  <c r="I222" i="9"/>
  <c r="U222" i="9" s="1"/>
  <c r="H222" i="9"/>
  <c r="T222" i="9" s="1"/>
  <c r="G222" i="9"/>
  <c r="S222" i="9" s="1"/>
  <c r="F222" i="9"/>
  <c r="R222" i="9" s="1"/>
  <c r="E222" i="9"/>
  <c r="Q222" i="9" s="1"/>
  <c r="D222" i="9"/>
  <c r="P222" i="9" s="1"/>
  <c r="C222" i="9"/>
  <c r="O222" i="9" s="1"/>
  <c r="B222" i="9"/>
  <c r="N222" i="9" s="1"/>
  <c r="K221" i="9"/>
  <c r="W221" i="9" s="1"/>
  <c r="J221" i="9"/>
  <c r="V221" i="9" s="1"/>
  <c r="I221" i="9"/>
  <c r="U221" i="9" s="1"/>
  <c r="H221" i="9"/>
  <c r="T221" i="9" s="1"/>
  <c r="G221" i="9"/>
  <c r="S221" i="9" s="1"/>
  <c r="F221" i="9"/>
  <c r="R221" i="9" s="1"/>
  <c r="E221" i="9"/>
  <c r="Q221" i="9" s="1"/>
  <c r="D221" i="9"/>
  <c r="P221" i="9" s="1"/>
  <c r="C221" i="9"/>
  <c r="O221" i="9" s="1"/>
  <c r="B221" i="9"/>
  <c r="N221" i="9" s="1"/>
  <c r="K220" i="9"/>
  <c r="W220" i="9" s="1"/>
  <c r="J220" i="9"/>
  <c r="V220" i="9" s="1"/>
  <c r="I220" i="9"/>
  <c r="U220" i="9" s="1"/>
  <c r="H220" i="9"/>
  <c r="T220" i="9" s="1"/>
  <c r="G220" i="9"/>
  <c r="S220" i="9" s="1"/>
  <c r="F220" i="9"/>
  <c r="R220" i="9" s="1"/>
  <c r="E220" i="9"/>
  <c r="Q220" i="9" s="1"/>
  <c r="D220" i="9"/>
  <c r="P220" i="9" s="1"/>
  <c r="C220" i="9"/>
  <c r="O220" i="9" s="1"/>
  <c r="B220" i="9"/>
  <c r="N220" i="9" s="1"/>
  <c r="K219" i="9"/>
  <c r="W219" i="9" s="1"/>
  <c r="J219" i="9"/>
  <c r="V219" i="9" s="1"/>
  <c r="I219" i="9"/>
  <c r="U219" i="9" s="1"/>
  <c r="H219" i="9"/>
  <c r="T219" i="9" s="1"/>
  <c r="G219" i="9"/>
  <c r="S219" i="9" s="1"/>
  <c r="F219" i="9"/>
  <c r="R219" i="9" s="1"/>
  <c r="E219" i="9"/>
  <c r="Q219" i="9" s="1"/>
  <c r="D219" i="9"/>
  <c r="P219" i="9" s="1"/>
  <c r="C219" i="9"/>
  <c r="O219" i="9" s="1"/>
  <c r="B219" i="9"/>
  <c r="N219" i="9" s="1"/>
  <c r="K218" i="9"/>
  <c r="W218" i="9" s="1"/>
  <c r="J218" i="9"/>
  <c r="V218" i="9" s="1"/>
  <c r="I218" i="9"/>
  <c r="U218" i="9" s="1"/>
  <c r="H218" i="9"/>
  <c r="T218" i="9" s="1"/>
  <c r="G218" i="9"/>
  <c r="S218" i="9" s="1"/>
  <c r="F218" i="9"/>
  <c r="R218" i="9" s="1"/>
  <c r="E218" i="9"/>
  <c r="Q218" i="9" s="1"/>
  <c r="D218" i="9"/>
  <c r="P218" i="9" s="1"/>
  <c r="C218" i="9"/>
  <c r="O218" i="9" s="1"/>
  <c r="B218" i="9"/>
  <c r="N218" i="9" s="1"/>
  <c r="K217" i="9"/>
  <c r="W217" i="9" s="1"/>
  <c r="J217" i="9"/>
  <c r="V217" i="9" s="1"/>
  <c r="I217" i="9"/>
  <c r="U217" i="9" s="1"/>
  <c r="H217" i="9"/>
  <c r="T217" i="9" s="1"/>
  <c r="G217" i="9"/>
  <c r="S217" i="9" s="1"/>
  <c r="F217" i="9"/>
  <c r="R217" i="9" s="1"/>
  <c r="E217" i="9"/>
  <c r="Q217" i="9" s="1"/>
  <c r="D217" i="9"/>
  <c r="P217" i="9" s="1"/>
  <c r="C217" i="9"/>
  <c r="O217" i="9" s="1"/>
  <c r="B217" i="9"/>
  <c r="N217" i="9" s="1"/>
  <c r="K216" i="9"/>
  <c r="W216" i="9" s="1"/>
  <c r="J216" i="9"/>
  <c r="V216" i="9" s="1"/>
  <c r="I216" i="9"/>
  <c r="U216" i="9" s="1"/>
  <c r="H216" i="9"/>
  <c r="T216" i="9" s="1"/>
  <c r="G216" i="9"/>
  <c r="S216" i="9" s="1"/>
  <c r="F216" i="9"/>
  <c r="R216" i="9" s="1"/>
  <c r="E216" i="9"/>
  <c r="Q216" i="9" s="1"/>
  <c r="D216" i="9"/>
  <c r="P216" i="9" s="1"/>
  <c r="C216" i="9"/>
  <c r="O216" i="9" s="1"/>
  <c r="B216" i="9"/>
  <c r="N216" i="9" s="1"/>
  <c r="K215" i="9"/>
  <c r="W215" i="9" s="1"/>
  <c r="J215" i="9"/>
  <c r="V215" i="9" s="1"/>
  <c r="I215" i="9"/>
  <c r="U215" i="9" s="1"/>
  <c r="H215" i="9"/>
  <c r="T215" i="9" s="1"/>
  <c r="G215" i="9"/>
  <c r="S215" i="9" s="1"/>
  <c r="F215" i="9"/>
  <c r="R215" i="9" s="1"/>
  <c r="E215" i="9"/>
  <c r="Q215" i="9" s="1"/>
  <c r="D215" i="9"/>
  <c r="P215" i="9" s="1"/>
  <c r="C215" i="9"/>
  <c r="O215" i="9" s="1"/>
  <c r="B215" i="9"/>
  <c r="N215" i="9" s="1"/>
  <c r="K214" i="9"/>
  <c r="W214" i="9" s="1"/>
  <c r="J214" i="9"/>
  <c r="V214" i="9" s="1"/>
  <c r="I214" i="9"/>
  <c r="U214" i="9" s="1"/>
  <c r="H214" i="9"/>
  <c r="T214" i="9" s="1"/>
  <c r="G214" i="9"/>
  <c r="S214" i="9" s="1"/>
  <c r="F214" i="9"/>
  <c r="R214" i="9" s="1"/>
  <c r="E214" i="9"/>
  <c r="Q214" i="9" s="1"/>
  <c r="D214" i="9"/>
  <c r="P214" i="9" s="1"/>
  <c r="C214" i="9"/>
  <c r="O214" i="9" s="1"/>
  <c r="B214" i="9"/>
  <c r="N214" i="9" s="1"/>
  <c r="K213" i="9"/>
  <c r="W213" i="9" s="1"/>
  <c r="J213" i="9"/>
  <c r="V213" i="9" s="1"/>
  <c r="I213" i="9"/>
  <c r="U213" i="9" s="1"/>
  <c r="H213" i="9"/>
  <c r="T213" i="9" s="1"/>
  <c r="G213" i="9"/>
  <c r="S213" i="9" s="1"/>
  <c r="F213" i="9"/>
  <c r="R213" i="9" s="1"/>
  <c r="E213" i="9"/>
  <c r="Q213" i="9" s="1"/>
  <c r="D213" i="9"/>
  <c r="P213" i="9" s="1"/>
  <c r="C213" i="9"/>
  <c r="O213" i="9" s="1"/>
  <c r="B213" i="9"/>
  <c r="N213" i="9" s="1"/>
  <c r="K209" i="9"/>
  <c r="J209" i="9"/>
  <c r="I209" i="9"/>
  <c r="H209" i="9"/>
  <c r="G209" i="9"/>
  <c r="F209" i="9"/>
  <c r="E209" i="9"/>
  <c r="D209" i="9"/>
  <c r="C209" i="9"/>
  <c r="B209" i="9"/>
  <c r="K208" i="9"/>
  <c r="J208" i="9"/>
  <c r="I208" i="9"/>
  <c r="H208" i="9"/>
  <c r="G208" i="9"/>
  <c r="F208" i="9"/>
  <c r="E208" i="9"/>
  <c r="D208" i="9"/>
  <c r="C208" i="9"/>
  <c r="B208" i="9"/>
  <c r="K207" i="9"/>
  <c r="J207" i="9"/>
  <c r="I207" i="9"/>
  <c r="H207" i="9"/>
  <c r="G207" i="9"/>
  <c r="F207" i="9"/>
  <c r="E207" i="9"/>
  <c r="D207" i="9"/>
  <c r="C207" i="9"/>
  <c r="B207" i="9"/>
  <c r="K206" i="9"/>
  <c r="J206" i="9"/>
  <c r="I206" i="9"/>
  <c r="H206" i="9"/>
  <c r="G206" i="9"/>
  <c r="F206" i="9"/>
  <c r="E206" i="9"/>
  <c r="D206" i="9"/>
  <c r="C206" i="9"/>
  <c r="B206" i="9"/>
  <c r="K205" i="9"/>
  <c r="J205" i="9"/>
  <c r="I205" i="9"/>
  <c r="H205" i="9"/>
  <c r="G205" i="9"/>
  <c r="F205" i="9"/>
  <c r="E205" i="9"/>
  <c r="D205" i="9"/>
  <c r="C205" i="9"/>
  <c r="B205" i="9"/>
  <c r="K204" i="9"/>
  <c r="J204" i="9"/>
  <c r="I204" i="9"/>
  <c r="H204" i="9"/>
  <c r="G204" i="9"/>
  <c r="F204" i="9"/>
  <c r="E204" i="9"/>
  <c r="D204" i="9"/>
  <c r="C204" i="9"/>
  <c r="B204" i="9"/>
  <c r="K203" i="9"/>
  <c r="J203" i="9"/>
  <c r="I203" i="9"/>
  <c r="H203" i="9"/>
  <c r="G203" i="9"/>
  <c r="F203" i="9"/>
  <c r="E203" i="9"/>
  <c r="D203" i="9"/>
  <c r="C203" i="9"/>
  <c r="B203" i="9"/>
  <c r="K202" i="9"/>
  <c r="J202" i="9"/>
  <c r="I202" i="9"/>
  <c r="H202" i="9"/>
  <c r="G202" i="9"/>
  <c r="F202" i="9"/>
  <c r="E202" i="9"/>
  <c r="D202" i="9"/>
  <c r="C202" i="9"/>
  <c r="B202" i="9"/>
  <c r="K201" i="9"/>
  <c r="J201" i="9"/>
  <c r="I201" i="9"/>
  <c r="H201" i="9"/>
  <c r="G201" i="9"/>
  <c r="F201" i="9"/>
  <c r="E201" i="9"/>
  <c r="D201" i="9"/>
  <c r="C201" i="9"/>
  <c r="B201" i="9"/>
  <c r="K200" i="9"/>
  <c r="J200" i="9"/>
  <c r="I200" i="9"/>
  <c r="H200" i="9"/>
  <c r="G200" i="9"/>
  <c r="F200" i="9"/>
  <c r="E200" i="9"/>
  <c r="D200" i="9"/>
  <c r="C200" i="9"/>
  <c r="B200" i="9"/>
  <c r="K199" i="9"/>
  <c r="J199" i="9"/>
  <c r="I199" i="9"/>
  <c r="H199" i="9"/>
  <c r="G199" i="9"/>
  <c r="F199" i="9"/>
  <c r="E199" i="9"/>
  <c r="D199" i="9"/>
  <c r="C199" i="9"/>
  <c r="B199" i="9"/>
  <c r="K198" i="9"/>
  <c r="J198" i="9"/>
  <c r="I198" i="9"/>
  <c r="H198" i="9"/>
  <c r="G198" i="9"/>
  <c r="F198" i="9"/>
  <c r="E198" i="9"/>
  <c r="D198" i="9"/>
  <c r="C198" i="9"/>
  <c r="B198" i="9"/>
  <c r="K197" i="9"/>
  <c r="J197" i="9"/>
  <c r="I197" i="9"/>
  <c r="H197" i="9"/>
  <c r="G197" i="9"/>
  <c r="F197" i="9"/>
  <c r="E197" i="9"/>
  <c r="D197" i="9"/>
  <c r="C197" i="9"/>
  <c r="B197" i="9"/>
  <c r="K196" i="9"/>
  <c r="J196" i="9"/>
  <c r="I196" i="9"/>
  <c r="H196" i="9"/>
  <c r="G196" i="9"/>
  <c r="F196" i="9"/>
  <c r="E196" i="9"/>
  <c r="D196" i="9"/>
  <c r="C196" i="9"/>
  <c r="B196" i="9"/>
  <c r="K195" i="9"/>
  <c r="J195" i="9"/>
  <c r="I195" i="9"/>
  <c r="H195" i="9"/>
  <c r="G195" i="9"/>
  <c r="F195" i="9"/>
  <c r="E195" i="9"/>
  <c r="D195" i="9"/>
  <c r="C195" i="9"/>
  <c r="B195" i="9"/>
  <c r="K194" i="9"/>
  <c r="J194" i="9"/>
  <c r="I194" i="9"/>
  <c r="H194" i="9"/>
  <c r="G194" i="9"/>
  <c r="F194" i="9"/>
  <c r="E194" i="9"/>
  <c r="D194" i="9"/>
  <c r="C194" i="9"/>
  <c r="B194" i="9"/>
  <c r="K171" i="9"/>
  <c r="J171" i="9"/>
  <c r="I171" i="9"/>
  <c r="H171" i="9"/>
  <c r="G171" i="9"/>
  <c r="F171" i="9"/>
  <c r="E171" i="9"/>
  <c r="D171" i="9"/>
  <c r="C171" i="9"/>
  <c r="B171" i="9"/>
  <c r="K170" i="9"/>
  <c r="J170" i="9"/>
  <c r="I170" i="9"/>
  <c r="H170" i="9"/>
  <c r="G170" i="9"/>
  <c r="F170" i="9"/>
  <c r="E170" i="9"/>
  <c r="D170" i="9"/>
  <c r="C170" i="9"/>
  <c r="B170" i="9"/>
  <c r="K169" i="9"/>
  <c r="J169" i="9"/>
  <c r="I169" i="9"/>
  <c r="H169" i="9"/>
  <c r="G169" i="9"/>
  <c r="F169" i="9"/>
  <c r="E169" i="9"/>
  <c r="D169" i="9"/>
  <c r="C169" i="9"/>
  <c r="B169" i="9"/>
  <c r="K168" i="9"/>
  <c r="J168" i="9"/>
  <c r="I168" i="9"/>
  <c r="H168" i="9"/>
  <c r="G168" i="9"/>
  <c r="F168" i="9"/>
  <c r="E168" i="9"/>
  <c r="D168" i="9"/>
  <c r="C168" i="9"/>
  <c r="B168" i="9"/>
  <c r="K167" i="9"/>
  <c r="J167" i="9"/>
  <c r="I167" i="9"/>
  <c r="H167" i="9"/>
  <c r="G167" i="9"/>
  <c r="F167" i="9"/>
  <c r="E167" i="9"/>
  <c r="D167" i="9"/>
  <c r="C167" i="9"/>
  <c r="B167" i="9"/>
  <c r="K166" i="9"/>
  <c r="J166" i="9"/>
  <c r="I166" i="9"/>
  <c r="H166" i="9"/>
  <c r="G166" i="9"/>
  <c r="F166" i="9"/>
  <c r="E166" i="9"/>
  <c r="D166" i="9"/>
  <c r="C166" i="9"/>
  <c r="B166" i="9"/>
  <c r="K165" i="9"/>
  <c r="J165" i="9"/>
  <c r="I165" i="9"/>
  <c r="H165" i="9"/>
  <c r="G165" i="9"/>
  <c r="F165" i="9"/>
  <c r="E165" i="9"/>
  <c r="D165" i="9"/>
  <c r="C165" i="9"/>
  <c r="B165" i="9"/>
  <c r="K164" i="9"/>
  <c r="J164" i="9"/>
  <c r="I164" i="9"/>
  <c r="H164" i="9"/>
  <c r="G164" i="9"/>
  <c r="F164" i="9"/>
  <c r="E164" i="9"/>
  <c r="D164" i="9"/>
  <c r="C164" i="9"/>
  <c r="B164" i="9"/>
  <c r="K163" i="9"/>
  <c r="J163" i="9"/>
  <c r="I163" i="9"/>
  <c r="H163" i="9"/>
  <c r="G163" i="9"/>
  <c r="F163" i="9"/>
  <c r="E163" i="9"/>
  <c r="D163" i="9"/>
  <c r="C163" i="9"/>
  <c r="B163" i="9"/>
  <c r="K162" i="9"/>
  <c r="J162" i="9"/>
  <c r="I162" i="9"/>
  <c r="H162" i="9"/>
  <c r="G162" i="9"/>
  <c r="F162" i="9"/>
  <c r="E162" i="9"/>
  <c r="D162" i="9"/>
  <c r="C162" i="9"/>
  <c r="B162" i="9"/>
  <c r="K161" i="9"/>
  <c r="J161" i="9"/>
  <c r="I161" i="9"/>
  <c r="H161" i="9"/>
  <c r="G161" i="9"/>
  <c r="F161" i="9"/>
  <c r="E161" i="9"/>
  <c r="D161" i="9"/>
  <c r="C161" i="9"/>
  <c r="B161" i="9"/>
  <c r="K160" i="9"/>
  <c r="J160" i="9"/>
  <c r="I160" i="9"/>
  <c r="H160" i="9"/>
  <c r="G160" i="9"/>
  <c r="F160" i="9"/>
  <c r="E160" i="9"/>
  <c r="D160" i="9"/>
  <c r="C160" i="9"/>
  <c r="B160" i="9"/>
  <c r="K159" i="9"/>
  <c r="J159" i="9"/>
  <c r="I159" i="9"/>
  <c r="H159" i="9"/>
  <c r="G159" i="9"/>
  <c r="F159" i="9"/>
  <c r="E159" i="9"/>
  <c r="D159" i="9"/>
  <c r="C159" i="9"/>
  <c r="B159" i="9"/>
  <c r="K158" i="9"/>
  <c r="J158" i="9"/>
  <c r="I158" i="9"/>
  <c r="H158" i="9"/>
  <c r="G158" i="9"/>
  <c r="F158" i="9"/>
  <c r="E158" i="9"/>
  <c r="D158" i="9"/>
  <c r="C158" i="9"/>
  <c r="B158" i="9"/>
  <c r="K157" i="9"/>
  <c r="J157" i="9"/>
  <c r="I157" i="9"/>
  <c r="H157" i="9"/>
  <c r="G157" i="9"/>
  <c r="F157" i="9"/>
  <c r="E157" i="9"/>
  <c r="D157" i="9"/>
  <c r="C157" i="9"/>
  <c r="B157" i="9"/>
  <c r="K156" i="9"/>
  <c r="J156" i="9"/>
  <c r="I156" i="9"/>
  <c r="H156" i="9"/>
  <c r="G156" i="9"/>
  <c r="F156" i="9"/>
  <c r="E156" i="9"/>
  <c r="D156" i="9"/>
  <c r="C156" i="9"/>
  <c r="B156" i="9"/>
  <c r="K152" i="9"/>
  <c r="J152" i="9"/>
  <c r="I152" i="9"/>
  <c r="H152" i="9"/>
  <c r="G152" i="9"/>
  <c r="F152" i="9"/>
  <c r="E152" i="9"/>
  <c r="D152" i="9"/>
  <c r="C152" i="9"/>
  <c r="B152" i="9"/>
  <c r="K151" i="9"/>
  <c r="J151" i="9"/>
  <c r="I151" i="9"/>
  <c r="H151" i="9"/>
  <c r="G151" i="9"/>
  <c r="F151" i="9"/>
  <c r="E151" i="9"/>
  <c r="D151" i="9"/>
  <c r="C151" i="9"/>
  <c r="B151" i="9"/>
  <c r="K150" i="9"/>
  <c r="J150" i="9"/>
  <c r="I150" i="9"/>
  <c r="H150" i="9"/>
  <c r="G150" i="9"/>
  <c r="F150" i="9"/>
  <c r="E150" i="9"/>
  <c r="D150" i="9"/>
  <c r="C150" i="9"/>
  <c r="B150" i="9"/>
  <c r="K149" i="9"/>
  <c r="J149" i="9"/>
  <c r="I149" i="9"/>
  <c r="H149" i="9"/>
  <c r="G149" i="9"/>
  <c r="F149" i="9"/>
  <c r="E149" i="9"/>
  <c r="D149" i="9"/>
  <c r="C149" i="9"/>
  <c r="B149" i="9"/>
  <c r="K148" i="9"/>
  <c r="J148" i="9"/>
  <c r="I148" i="9"/>
  <c r="H148" i="9"/>
  <c r="G148" i="9"/>
  <c r="F148" i="9"/>
  <c r="E148" i="9"/>
  <c r="D148" i="9"/>
  <c r="C148" i="9"/>
  <c r="B148" i="9"/>
  <c r="K147" i="9"/>
  <c r="J147" i="9"/>
  <c r="I147" i="9"/>
  <c r="H147" i="9"/>
  <c r="G147" i="9"/>
  <c r="F147" i="9"/>
  <c r="E147" i="9"/>
  <c r="D147" i="9"/>
  <c r="C147" i="9"/>
  <c r="B147" i="9"/>
  <c r="K146" i="9"/>
  <c r="J146" i="9"/>
  <c r="I146" i="9"/>
  <c r="H146" i="9"/>
  <c r="G146" i="9"/>
  <c r="F146" i="9"/>
  <c r="E146" i="9"/>
  <c r="D146" i="9"/>
  <c r="C146" i="9"/>
  <c r="B146" i="9"/>
  <c r="K145" i="9"/>
  <c r="J145" i="9"/>
  <c r="I145" i="9"/>
  <c r="H145" i="9"/>
  <c r="G145" i="9"/>
  <c r="F145" i="9"/>
  <c r="E145" i="9"/>
  <c r="D145" i="9"/>
  <c r="C145" i="9"/>
  <c r="B145" i="9"/>
  <c r="K144" i="9"/>
  <c r="J144" i="9"/>
  <c r="I144" i="9"/>
  <c r="H144" i="9"/>
  <c r="G144" i="9"/>
  <c r="F144" i="9"/>
  <c r="E144" i="9"/>
  <c r="D144" i="9"/>
  <c r="C144" i="9"/>
  <c r="B144" i="9"/>
  <c r="K143" i="9"/>
  <c r="J143" i="9"/>
  <c r="I143" i="9"/>
  <c r="H143" i="9"/>
  <c r="G143" i="9"/>
  <c r="F143" i="9"/>
  <c r="E143" i="9"/>
  <c r="D143" i="9"/>
  <c r="C143" i="9"/>
  <c r="B143" i="9"/>
  <c r="K142" i="9"/>
  <c r="J142" i="9"/>
  <c r="I142" i="9"/>
  <c r="H142" i="9"/>
  <c r="G142" i="9"/>
  <c r="F142" i="9"/>
  <c r="E142" i="9"/>
  <c r="D142" i="9"/>
  <c r="C142" i="9"/>
  <c r="B142" i="9"/>
  <c r="K141" i="9"/>
  <c r="J141" i="9"/>
  <c r="I141" i="9"/>
  <c r="H141" i="9"/>
  <c r="G141" i="9"/>
  <c r="F141" i="9"/>
  <c r="E141" i="9"/>
  <c r="D141" i="9"/>
  <c r="C141" i="9"/>
  <c r="B141" i="9"/>
  <c r="K140" i="9"/>
  <c r="J140" i="9"/>
  <c r="I140" i="9"/>
  <c r="H140" i="9"/>
  <c r="G140" i="9"/>
  <c r="F140" i="9"/>
  <c r="E140" i="9"/>
  <c r="D140" i="9"/>
  <c r="C140" i="9"/>
  <c r="B140" i="9"/>
  <c r="K139" i="9"/>
  <c r="J139" i="9"/>
  <c r="I139" i="9"/>
  <c r="H139" i="9"/>
  <c r="G139" i="9"/>
  <c r="F139" i="9"/>
  <c r="E139" i="9"/>
  <c r="D139" i="9"/>
  <c r="C139" i="9"/>
  <c r="B139" i="9"/>
  <c r="K138" i="9"/>
  <c r="J138" i="9"/>
  <c r="I138" i="9"/>
  <c r="H138" i="9"/>
  <c r="G138" i="9"/>
  <c r="F138" i="9"/>
  <c r="E138" i="9"/>
  <c r="D138" i="9"/>
  <c r="C138" i="9"/>
  <c r="B138" i="9"/>
  <c r="K137" i="9"/>
  <c r="J137" i="9"/>
  <c r="I137" i="9"/>
  <c r="H137" i="9"/>
  <c r="G137" i="9"/>
  <c r="F137" i="9"/>
  <c r="E137" i="9"/>
  <c r="D137" i="9"/>
  <c r="C137" i="9"/>
  <c r="B137" i="9"/>
  <c r="N137" i="9" s="1"/>
  <c r="K133" i="9"/>
  <c r="J133" i="9"/>
  <c r="I133" i="9"/>
  <c r="H133" i="9"/>
  <c r="G133" i="9"/>
  <c r="F133" i="9"/>
  <c r="E133" i="9"/>
  <c r="D133" i="9"/>
  <c r="C133" i="9"/>
  <c r="B133" i="9"/>
  <c r="K132" i="9"/>
  <c r="J132" i="9"/>
  <c r="I132" i="9"/>
  <c r="H132" i="9"/>
  <c r="G132" i="9"/>
  <c r="F132" i="9"/>
  <c r="E132" i="9"/>
  <c r="D132" i="9"/>
  <c r="C132" i="9"/>
  <c r="B132" i="9"/>
  <c r="K131" i="9"/>
  <c r="J131" i="9"/>
  <c r="I131" i="9"/>
  <c r="H131" i="9"/>
  <c r="G131" i="9"/>
  <c r="F131" i="9"/>
  <c r="E131" i="9"/>
  <c r="D131" i="9"/>
  <c r="C131" i="9"/>
  <c r="B131" i="9"/>
  <c r="K130" i="9"/>
  <c r="J130" i="9"/>
  <c r="I130" i="9"/>
  <c r="H130" i="9"/>
  <c r="G130" i="9"/>
  <c r="F130" i="9"/>
  <c r="E130" i="9"/>
  <c r="D130" i="9"/>
  <c r="C130" i="9"/>
  <c r="B130" i="9"/>
  <c r="K129" i="9"/>
  <c r="J129" i="9"/>
  <c r="I129" i="9"/>
  <c r="H129" i="9"/>
  <c r="G129" i="9"/>
  <c r="F129" i="9"/>
  <c r="E129" i="9"/>
  <c r="D129" i="9"/>
  <c r="C129" i="9"/>
  <c r="B129" i="9"/>
  <c r="K128" i="9"/>
  <c r="J128" i="9"/>
  <c r="I128" i="9"/>
  <c r="H128" i="9"/>
  <c r="G128" i="9"/>
  <c r="F128" i="9"/>
  <c r="E128" i="9"/>
  <c r="D128" i="9"/>
  <c r="C128" i="9"/>
  <c r="B128" i="9"/>
  <c r="K127" i="9"/>
  <c r="J127" i="9"/>
  <c r="I127" i="9"/>
  <c r="H127" i="9"/>
  <c r="G127" i="9"/>
  <c r="F127" i="9"/>
  <c r="E127" i="9"/>
  <c r="D127" i="9"/>
  <c r="C127" i="9"/>
  <c r="B127" i="9"/>
  <c r="K126" i="9"/>
  <c r="J126" i="9"/>
  <c r="I126" i="9"/>
  <c r="H126" i="9"/>
  <c r="G126" i="9"/>
  <c r="F126" i="9"/>
  <c r="E126" i="9"/>
  <c r="D126" i="9"/>
  <c r="C126" i="9"/>
  <c r="B126" i="9"/>
  <c r="K125" i="9"/>
  <c r="J125" i="9"/>
  <c r="I125" i="9"/>
  <c r="H125" i="9"/>
  <c r="G125" i="9"/>
  <c r="F125" i="9"/>
  <c r="E125" i="9"/>
  <c r="D125" i="9"/>
  <c r="C125" i="9"/>
  <c r="B125" i="9"/>
  <c r="K124" i="9"/>
  <c r="J124" i="9"/>
  <c r="I124" i="9"/>
  <c r="H124" i="9"/>
  <c r="G124" i="9"/>
  <c r="F124" i="9"/>
  <c r="E124" i="9"/>
  <c r="D124" i="9"/>
  <c r="C124" i="9"/>
  <c r="B124" i="9"/>
  <c r="K123" i="9"/>
  <c r="J123" i="9"/>
  <c r="I123" i="9"/>
  <c r="H123" i="9"/>
  <c r="G123" i="9"/>
  <c r="F123" i="9"/>
  <c r="E123" i="9"/>
  <c r="D123" i="9"/>
  <c r="C123" i="9"/>
  <c r="B123" i="9"/>
  <c r="K122" i="9"/>
  <c r="J122" i="9"/>
  <c r="I122" i="9"/>
  <c r="H122" i="9"/>
  <c r="G122" i="9"/>
  <c r="F122" i="9"/>
  <c r="E122" i="9"/>
  <c r="D122" i="9"/>
  <c r="C122" i="9"/>
  <c r="B122" i="9"/>
  <c r="K121" i="9"/>
  <c r="J121" i="9"/>
  <c r="I121" i="9"/>
  <c r="H121" i="9"/>
  <c r="G121" i="9"/>
  <c r="F121" i="9"/>
  <c r="E121" i="9"/>
  <c r="D121" i="9"/>
  <c r="C121" i="9"/>
  <c r="B121" i="9"/>
  <c r="K120" i="9"/>
  <c r="J120" i="9"/>
  <c r="I120" i="9"/>
  <c r="H120" i="9"/>
  <c r="G120" i="9"/>
  <c r="F120" i="9"/>
  <c r="E120" i="9"/>
  <c r="D120" i="9"/>
  <c r="C120" i="9"/>
  <c r="B120" i="9"/>
  <c r="K119" i="9"/>
  <c r="J119" i="9"/>
  <c r="I119" i="9"/>
  <c r="H119" i="9"/>
  <c r="G119" i="9"/>
  <c r="F119" i="9"/>
  <c r="E119" i="9"/>
  <c r="D119" i="9"/>
  <c r="C119" i="9"/>
  <c r="B119" i="9"/>
  <c r="K118" i="9"/>
  <c r="J118" i="9"/>
  <c r="I118" i="9"/>
  <c r="H118" i="9"/>
  <c r="G118" i="9"/>
  <c r="F118" i="9"/>
  <c r="E118" i="9"/>
  <c r="D118" i="9"/>
  <c r="C118" i="9"/>
  <c r="B118" i="9"/>
  <c r="K114" i="9"/>
  <c r="J114" i="9"/>
  <c r="I114" i="9"/>
  <c r="H114" i="9"/>
  <c r="G114" i="9"/>
  <c r="F114" i="9"/>
  <c r="E114" i="9"/>
  <c r="D114" i="9"/>
  <c r="C114" i="9"/>
  <c r="B114" i="9"/>
  <c r="K113" i="9"/>
  <c r="J113" i="9"/>
  <c r="I113" i="9"/>
  <c r="H113" i="9"/>
  <c r="G113" i="9"/>
  <c r="F113" i="9"/>
  <c r="E113" i="9"/>
  <c r="D113" i="9"/>
  <c r="C113" i="9"/>
  <c r="B113" i="9"/>
  <c r="K112" i="9"/>
  <c r="J112" i="9"/>
  <c r="I112" i="9"/>
  <c r="H112" i="9"/>
  <c r="G112" i="9"/>
  <c r="F112" i="9"/>
  <c r="E112" i="9"/>
  <c r="D112" i="9"/>
  <c r="C112" i="9"/>
  <c r="B112" i="9"/>
  <c r="K111" i="9"/>
  <c r="J111" i="9"/>
  <c r="I111" i="9"/>
  <c r="H111" i="9"/>
  <c r="G111" i="9"/>
  <c r="F111" i="9"/>
  <c r="E111" i="9"/>
  <c r="D111" i="9"/>
  <c r="C111" i="9"/>
  <c r="B111" i="9"/>
  <c r="K110" i="9"/>
  <c r="J110" i="9"/>
  <c r="I110" i="9"/>
  <c r="H110" i="9"/>
  <c r="G110" i="9"/>
  <c r="F110" i="9"/>
  <c r="E110" i="9"/>
  <c r="D110" i="9"/>
  <c r="C110" i="9"/>
  <c r="B110" i="9"/>
  <c r="K109" i="9"/>
  <c r="J109" i="9"/>
  <c r="I109" i="9"/>
  <c r="H109" i="9"/>
  <c r="G109" i="9"/>
  <c r="F109" i="9"/>
  <c r="E109" i="9"/>
  <c r="D109" i="9"/>
  <c r="C109" i="9"/>
  <c r="B109" i="9"/>
  <c r="K108" i="9"/>
  <c r="J108" i="9"/>
  <c r="I108" i="9"/>
  <c r="H108" i="9"/>
  <c r="G108" i="9"/>
  <c r="F108" i="9"/>
  <c r="E108" i="9"/>
  <c r="D108" i="9"/>
  <c r="C108" i="9"/>
  <c r="B108" i="9"/>
  <c r="K107" i="9"/>
  <c r="J107" i="9"/>
  <c r="I107" i="9"/>
  <c r="H107" i="9"/>
  <c r="G107" i="9"/>
  <c r="F107" i="9"/>
  <c r="E107" i="9"/>
  <c r="D107" i="9"/>
  <c r="C107" i="9"/>
  <c r="B107" i="9"/>
  <c r="K106" i="9"/>
  <c r="J106" i="9"/>
  <c r="I106" i="9"/>
  <c r="H106" i="9"/>
  <c r="G106" i="9"/>
  <c r="F106" i="9"/>
  <c r="E106" i="9"/>
  <c r="D106" i="9"/>
  <c r="C106" i="9"/>
  <c r="B106" i="9"/>
  <c r="K105" i="9"/>
  <c r="J105" i="9"/>
  <c r="I105" i="9"/>
  <c r="H105" i="9"/>
  <c r="G105" i="9"/>
  <c r="F105" i="9"/>
  <c r="E105" i="9"/>
  <c r="D105" i="9"/>
  <c r="C105" i="9"/>
  <c r="B105" i="9"/>
  <c r="K104" i="9"/>
  <c r="J104" i="9"/>
  <c r="I104" i="9"/>
  <c r="H104" i="9"/>
  <c r="G104" i="9"/>
  <c r="F104" i="9"/>
  <c r="E104" i="9"/>
  <c r="D104" i="9"/>
  <c r="C104" i="9"/>
  <c r="B104" i="9"/>
  <c r="K103" i="9"/>
  <c r="J103" i="9"/>
  <c r="I103" i="9"/>
  <c r="H103" i="9"/>
  <c r="G103" i="9"/>
  <c r="F103" i="9"/>
  <c r="E103" i="9"/>
  <c r="D103" i="9"/>
  <c r="C103" i="9"/>
  <c r="B103" i="9"/>
  <c r="K102" i="9"/>
  <c r="J102" i="9"/>
  <c r="I102" i="9"/>
  <c r="H102" i="9"/>
  <c r="G102" i="9"/>
  <c r="F102" i="9"/>
  <c r="E102" i="9"/>
  <c r="D102" i="9"/>
  <c r="C102" i="9"/>
  <c r="B102" i="9"/>
  <c r="K101" i="9"/>
  <c r="J101" i="9"/>
  <c r="I101" i="9"/>
  <c r="H101" i="9"/>
  <c r="G101" i="9"/>
  <c r="F101" i="9"/>
  <c r="E101" i="9"/>
  <c r="D101" i="9"/>
  <c r="C101" i="9"/>
  <c r="B101" i="9"/>
  <c r="K100" i="9"/>
  <c r="J100" i="9"/>
  <c r="I100" i="9"/>
  <c r="H100" i="9"/>
  <c r="G100" i="9"/>
  <c r="F100" i="9"/>
  <c r="E100" i="9"/>
  <c r="D100" i="9"/>
  <c r="C100" i="9"/>
  <c r="B100" i="9"/>
  <c r="K99" i="9"/>
  <c r="J99" i="9"/>
  <c r="I99" i="9"/>
  <c r="H99" i="9"/>
  <c r="G99" i="9"/>
  <c r="F99" i="9"/>
  <c r="E99" i="9"/>
  <c r="D99" i="9"/>
  <c r="C99" i="9"/>
  <c r="B99" i="9"/>
  <c r="K95" i="9"/>
  <c r="J95" i="9"/>
  <c r="I95" i="9"/>
  <c r="H95" i="9"/>
  <c r="G95" i="9"/>
  <c r="F95" i="9"/>
  <c r="E95" i="9"/>
  <c r="D95" i="9"/>
  <c r="C95" i="9"/>
  <c r="B95" i="9"/>
  <c r="K94" i="9"/>
  <c r="J94" i="9"/>
  <c r="I94" i="9"/>
  <c r="H94" i="9"/>
  <c r="G94" i="9"/>
  <c r="F94" i="9"/>
  <c r="E94" i="9"/>
  <c r="D94" i="9"/>
  <c r="C94" i="9"/>
  <c r="B94" i="9"/>
  <c r="K93" i="9"/>
  <c r="J93" i="9"/>
  <c r="I93" i="9"/>
  <c r="H93" i="9"/>
  <c r="G93" i="9"/>
  <c r="F93" i="9"/>
  <c r="E93" i="9"/>
  <c r="D93" i="9"/>
  <c r="C93" i="9"/>
  <c r="B93" i="9"/>
  <c r="K92" i="9"/>
  <c r="J92" i="9"/>
  <c r="I92" i="9"/>
  <c r="H92" i="9"/>
  <c r="G92" i="9"/>
  <c r="F92" i="9"/>
  <c r="E92" i="9"/>
  <c r="D92" i="9"/>
  <c r="C92" i="9"/>
  <c r="B92" i="9"/>
  <c r="K91" i="9"/>
  <c r="J91" i="9"/>
  <c r="I91" i="9"/>
  <c r="H91" i="9"/>
  <c r="G91" i="9"/>
  <c r="F91" i="9"/>
  <c r="E91" i="9"/>
  <c r="D91" i="9"/>
  <c r="C91" i="9"/>
  <c r="B91" i="9"/>
  <c r="K90" i="9"/>
  <c r="J90" i="9"/>
  <c r="I90" i="9"/>
  <c r="H90" i="9"/>
  <c r="G90" i="9"/>
  <c r="F90" i="9"/>
  <c r="E90" i="9"/>
  <c r="D90" i="9"/>
  <c r="C90" i="9"/>
  <c r="B90" i="9"/>
  <c r="K89" i="9"/>
  <c r="J89" i="9"/>
  <c r="I89" i="9"/>
  <c r="H89" i="9"/>
  <c r="G89" i="9"/>
  <c r="F89" i="9"/>
  <c r="E89" i="9"/>
  <c r="D89" i="9"/>
  <c r="C89" i="9"/>
  <c r="B89" i="9"/>
  <c r="K88" i="9"/>
  <c r="J88" i="9"/>
  <c r="I88" i="9"/>
  <c r="H88" i="9"/>
  <c r="G88" i="9"/>
  <c r="F88" i="9"/>
  <c r="E88" i="9"/>
  <c r="D88" i="9"/>
  <c r="C88" i="9"/>
  <c r="B88" i="9"/>
  <c r="K87" i="9"/>
  <c r="J87" i="9"/>
  <c r="I87" i="9"/>
  <c r="H87" i="9"/>
  <c r="G87" i="9"/>
  <c r="F87" i="9"/>
  <c r="E87" i="9"/>
  <c r="D87" i="9"/>
  <c r="C87" i="9"/>
  <c r="B87" i="9"/>
  <c r="K86" i="9"/>
  <c r="J86" i="9"/>
  <c r="I86" i="9"/>
  <c r="H86" i="9"/>
  <c r="G86" i="9"/>
  <c r="F86" i="9"/>
  <c r="E86" i="9"/>
  <c r="D86" i="9"/>
  <c r="C86" i="9"/>
  <c r="B86" i="9"/>
  <c r="K85" i="9"/>
  <c r="J85" i="9"/>
  <c r="I85" i="9"/>
  <c r="H85" i="9"/>
  <c r="G85" i="9"/>
  <c r="F85" i="9"/>
  <c r="E85" i="9"/>
  <c r="D85" i="9"/>
  <c r="C85" i="9"/>
  <c r="B85" i="9"/>
  <c r="K84" i="9"/>
  <c r="J84" i="9"/>
  <c r="I84" i="9"/>
  <c r="H84" i="9"/>
  <c r="G84" i="9"/>
  <c r="F84" i="9"/>
  <c r="E84" i="9"/>
  <c r="D84" i="9"/>
  <c r="C84" i="9"/>
  <c r="B84" i="9"/>
  <c r="K83" i="9"/>
  <c r="J83" i="9"/>
  <c r="I83" i="9"/>
  <c r="H83" i="9"/>
  <c r="G83" i="9"/>
  <c r="F83" i="9"/>
  <c r="E83" i="9"/>
  <c r="D83" i="9"/>
  <c r="C83" i="9"/>
  <c r="B83" i="9"/>
  <c r="K82" i="9"/>
  <c r="J82" i="9"/>
  <c r="I82" i="9"/>
  <c r="H82" i="9"/>
  <c r="G82" i="9"/>
  <c r="F82" i="9"/>
  <c r="E82" i="9"/>
  <c r="D82" i="9"/>
  <c r="C82" i="9"/>
  <c r="B82" i="9"/>
  <c r="K81" i="9"/>
  <c r="J81" i="9"/>
  <c r="I81" i="9"/>
  <c r="H81" i="9"/>
  <c r="G81" i="9"/>
  <c r="F81" i="9"/>
  <c r="E81" i="9"/>
  <c r="D81" i="9"/>
  <c r="C81" i="9"/>
  <c r="B81" i="9"/>
  <c r="K80" i="9"/>
  <c r="J80" i="9"/>
  <c r="I80" i="9"/>
  <c r="H80" i="9"/>
  <c r="G80" i="9"/>
  <c r="F80" i="9"/>
  <c r="E80" i="9"/>
  <c r="D80" i="9"/>
  <c r="C80" i="9"/>
  <c r="B80" i="9"/>
  <c r="K76" i="9"/>
  <c r="J76" i="9"/>
  <c r="I76" i="9"/>
  <c r="H76" i="9"/>
  <c r="G76" i="9"/>
  <c r="F76" i="9"/>
  <c r="E76" i="9"/>
  <c r="D76" i="9"/>
  <c r="C76" i="9"/>
  <c r="B76" i="9"/>
  <c r="K75" i="9"/>
  <c r="J75" i="9"/>
  <c r="I75" i="9"/>
  <c r="H75" i="9"/>
  <c r="G75" i="9"/>
  <c r="F75" i="9"/>
  <c r="E75" i="9"/>
  <c r="D75" i="9"/>
  <c r="C75" i="9"/>
  <c r="B75" i="9"/>
  <c r="K74" i="9"/>
  <c r="J74" i="9"/>
  <c r="I74" i="9"/>
  <c r="H74" i="9"/>
  <c r="G74" i="9"/>
  <c r="F74" i="9"/>
  <c r="E74" i="9"/>
  <c r="D74" i="9"/>
  <c r="C74" i="9"/>
  <c r="B74" i="9"/>
  <c r="K73" i="9"/>
  <c r="J73" i="9"/>
  <c r="I73" i="9"/>
  <c r="H73" i="9"/>
  <c r="G73" i="9"/>
  <c r="F73" i="9"/>
  <c r="E73" i="9"/>
  <c r="D73" i="9"/>
  <c r="C73" i="9"/>
  <c r="B73" i="9"/>
  <c r="K72" i="9"/>
  <c r="J72" i="9"/>
  <c r="I72" i="9"/>
  <c r="H72" i="9"/>
  <c r="G72" i="9"/>
  <c r="F72" i="9"/>
  <c r="E72" i="9"/>
  <c r="D72" i="9"/>
  <c r="C72" i="9"/>
  <c r="B72" i="9"/>
  <c r="K71" i="9"/>
  <c r="J71" i="9"/>
  <c r="I71" i="9"/>
  <c r="H71" i="9"/>
  <c r="G71" i="9"/>
  <c r="F71" i="9"/>
  <c r="E71" i="9"/>
  <c r="D71" i="9"/>
  <c r="C71" i="9"/>
  <c r="B71" i="9"/>
  <c r="K70" i="9"/>
  <c r="J70" i="9"/>
  <c r="I70" i="9"/>
  <c r="H70" i="9"/>
  <c r="G70" i="9"/>
  <c r="F70" i="9"/>
  <c r="E70" i="9"/>
  <c r="D70" i="9"/>
  <c r="C70" i="9"/>
  <c r="B70" i="9"/>
  <c r="K69" i="9"/>
  <c r="J69" i="9"/>
  <c r="I69" i="9"/>
  <c r="H69" i="9"/>
  <c r="G69" i="9"/>
  <c r="F69" i="9"/>
  <c r="E69" i="9"/>
  <c r="D69" i="9"/>
  <c r="C69" i="9"/>
  <c r="B69" i="9"/>
  <c r="K68" i="9"/>
  <c r="J68" i="9"/>
  <c r="I68" i="9"/>
  <c r="H68" i="9"/>
  <c r="G68" i="9"/>
  <c r="F68" i="9"/>
  <c r="E68" i="9"/>
  <c r="D68" i="9"/>
  <c r="C68" i="9"/>
  <c r="B68" i="9"/>
  <c r="K67" i="9"/>
  <c r="J67" i="9"/>
  <c r="I67" i="9"/>
  <c r="H67" i="9"/>
  <c r="G67" i="9"/>
  <c r="F67" i="9"/>
  <c r="E67" i="9"/>
  <c r="D67" i="9"/>
  <c r="C67" i="9"/>
  <c r="B67" i="9"/>
  <c r="K66" i="9"/>
  <c r="J66" i="9"/>
  <c r="I66" i="9"/>
  <c r="H66" i="9"/>
  <c r="G66" i="9"/>
  <c r="F66" i="9"/>
  <c r="E66" i="9"/>
  <c r="D66" i="9"/>
  <c r="C66" i="9"/>
  <c r="B66" i="9"/>
  <c r="K65" i="9"/>
  <c r="J65" i="9"/>
  <c r="I65" i="9"/>
  <c r="H65" i="9"/>
  <c r="G65" i="9"/>
  <c r="F65" i="9"/>
  <c r="E65" i="9"/>
  <c r="D65" i="9"/>
  <c r="C65" i="9"/>
  <c r="B65" i="9"/>
  <c r="K64" i="9"/>
  <c r="J64" i="9"/>
  <c r="I64" i="9"/>
  <c r="H64" i="9"/>
  <c r="G64" i="9"/>
  <c r="F64" i="9"/>
  <c r="E64" i="9"/>
  <c r="D64" i="9"/>
  <c r="C64" i="9"/>
  <c r="B64" i="9"/>
  <c r="K63" i="9"/>
  <c r="J63" i="9"/>
  <c r="I63" i="9"/>
  <c r="H63" i="9"/>
  <c r="G63" i="9"/>
  <c r="F63" i="9"/>
  <c r="E63" i="9"/>
  <c r="D63" i="9"/>
  <c r="C63" i="9"/>
  <c r="B63" i="9"/>
  <c r="K62" i="9"/>
  <c r="J62" i="9"/>
  <c r="I62" i="9"/>
  <c r="H62" i="9"/>
  <c r="G62" i="9"/>
  <c r="F62" i="9"/>
  <c r="E62" i="9"/>
  <c r="D62" i="9"/>
  <c r="C62" i="9"/>
  <c r="B62" i="9"/>
  <c r="K61" i="9"/>
  <c r="J61" i="9"/>
  <c r="I61" i="9"/>
  <c r="H61" i="9"/>
  <c r="G61" i="9"/>
  <c r="F61" i="9"/>
  <c r="E61" i="9"/>
  <c r="D61" i="9"/>
  <c r="C61" i="9"/>
  <c r="B61" i="9"/>
  <c r="K57" i="9"/>
  <c r="J57" i="9"/>
  <c r="I57" i="9"/>
  <c r="H57" i="9"/>
  <c r="G57" i="9"/>
  <c r="F57" i="9"/>
  <c r="E57" i="9"/>
  <c r="D57" i="9"/>
  <c r="C57" i="9"/>
  <c r="B57" i="9"/>
  <c r="K56" i="9"/>
  <c r="J56" i="9"/>
  <c r="I56" i="9"/>
  <c r="H56" i="9"/>
  <c r="G56" i="9"/>
  <c r="F56" i="9"/>
  <c r="E56" i="9"/>
  <c r="D56" i="9"/>
  <c r="C56" i="9"/>
  <c r="B56" i="9"/>
  <c r="K55" i="9"/>
  <c r="J55" i="9"/>
  <c r="I55" i="9"/>
  <c r="H55" i="9"/>
  <c r="G55" i="9"/>
  <c r="F55" i="9"/>
  <c r="E55" i="9"/>
  <c r="D55" i="9"/>
  <c r="C55" i="9"/>
  <c r="B55" i="9"/>
  <c r="K54" i="9"/>
  <c r="J54" i="9"/>
  <c r="I54" i="9"/>
  <c r="H54" i="9"/>
  <c r="G54" i="9"/>
  <c r="F54" i="9"/>
  <c r="E54" i="9"/>
  <c r="D54" i="9"/>
  <c r="C54" i="9"/>
  <c r="B54" i="9"/>
  <c r="K53" i="9"/>
  <c r="J53" i="9"/>
  <c r="I53" i="9"/>
  <c r="H53" i="9"/>
  <c r="G53" i="9"/>
  <c r="F53" i="9"/>
  <c r="E53" i="9"/>
  <c r="D53" i="9"/>
  <c r="C53" i="9"/>
  <c r="B53" i="9"/>
  <c r="K52" i="9"/>
  <c r="J52" i="9"/>
  <c r="I52" i="9"/>
  <c r="H52" i="9"/>
  <c r="G52" i="9"/>
  <c r="F52" i="9"/>
  <c r="E52" i="9"/>
  <c r="D52" i="9"/>
  <c r="C52" i="9"/>
  <c r="B52" i="9"/>
  <c r="K51" i="9"/>
  <c r="J51" i="9"/>
  <c r="I51" i="9"/>
  <c r="H51" i="9"/>
  <c r="G51" i="9"/>
  <c r="F51" i="9"/>
  <c r="E51" i="9"/>
  <c r="D51" i="9"/>
  <c r="C51" i="9"/>
  <c r="B51" i="9"/>
  <c r="K50" i="9"/>
  <c r="J50" i="9"/>
  <c r="I50" i="9"/>
  <c r="H50" i="9"/>
  <c r="G50" i="9"/>
  <c r="F50" i="9"/>
  <c r="E50" i="9"/>
  <c r="D50" i="9"/>
  <c r="C50" i="9"/>
  <c r="B50" i="9"/>
  <c r="K49" i="9"/>
  <c r="J49" i="9"/>
  <c r="I49" i="9"/>
  <c r="H49" i="9"/>
  <c r="G49" i="9"/>
  <c r="F49" i="9"/>
  <c r="E49" i="9"/>
  <c r="D49" i="9"/>
  <c r="C49" i="9"/>
  <c r="B49" i="9"/>
  <c r="K48" i="9"/>
  <c r="J48" i="9"/>
  <c r="I48" i="9"/>
  <c r="H48" i="9"/>
  <c r="G48" i="9"/>
  <c r="F48" i="9"/>
  <c r="E48" i="9"/>
  <c r="D48" i="9"/>
  <c r="C48" i="9"/>
  <c r="B48" i="9"/>
  <c r="K47" i="9"/>
  <c r="J47" i="9"/>
  <c r="I47" i="9"/>
  <c r="H47" i="9"/>
  <c r="G47" i="9"/>
  <c r="F47" i="9"/>
  <c r="E47" i="9"/>
  <c r="D47" i="9"/>
  <c r="C47" i="9"/>
  <c r="B47" i="9"/>
  <c r="K46" i="9"/>
  <c r="J46" i="9"/>
  <c r="I46" i="9"/>
  <c r="H46" i="9"/>
  <c r="G46" i="9"/>
  <c r="F46" i="9"/>
  <c r="E46" i="9"/>
  <c r="D46" i="9"/>
  <c r="C46" i="9"/>
  <c r="B46" i="9"/>
  <c r="K45" i="9"/>
  <c r="J45" i="9"/>
  <c r="I45" i="9"/>
  <c r="H45" i="9"/>
  <c r="G45" i="9"/>
  <c r="F45" i="9"/>
  <c r="E45" i="9"/>
  <c r="D45" i="9"/>
  <c r="C45" i="9"/>
  <c r="B45" i="9"/>
  <c r="K44" i="9"/>
  <c r="J44" i="9"/>
  <c r="I44" i="9"/>
  <c r="H44" i="9"/>
  <c r="G44" i="9"/>
  <c r="F44" i="9"/>
  <c r="E44" i="9"/>
  <c r="D44" i="9"/>
  <c r="C44" i="9"/>
  <c r="B44" i="9"/>
  <c r="K43" i="9"/>
  <c r="J43" i="9"/>
  <c r="I43" i="9"/>
  <c r="H43" i="9"/>
  <c r="G43" i="9"/>
  <c r="F43" i="9"/>
  <c r="E43" i="9"/>
  <c r="D43" i="9"/>
  <c r="C43" i="9"/>
  <c r="B43" i="9"/>
  <c r="K42" i="9"/>
  <c r="J42" i="9"/>
  <c r="I42" i="9"/>
  <c r="H42" i="9"/>
  <c r="G42" i="9"/>
  <c r="F42" i="9"/>
  <c r="E42" i="9"/>
  <c r="D42" i="9"/>
  <c r="C42" i="9"/>
  <c r="B42" i="9"/>
  <c r="K38" i="9"/>
  <c r="J38" i="9"/>
  <c r="I38" i="9"/>
  <c r="H38" i="9"/>
  <c r="G38" i="9"/>
  <c r="F38" i="9"/>
  <c r="E38" i="9"/>
  <c r="D38" i="9"/>
  <c r="C38" i="9"/>
  <c r="B38" i="9"/>
  <c r="K37" i="9"/>
  <c r="J37" i="9"/>
  <c r="I37" i="9"/>
  <c r="H37" i="9"/>
  <c r="G37" i="9"/>
  <c r="F37" i="9"/>
  <c r="E37" i="9"/>
  <c r="D37" i="9"/>
  <c r="C37" i="9"/>
  <c r="B37" i="9"/>
  <c r="K36" i="9"/>
  <c r="J36" i="9"/>
  <c r="I36" i="9"/>
  <c r="H36" i="9"/>
  <c r="G36" i="9"/>
  <c r="F36" i="9"/>
  <c r="E36" i="9"/>
  <c r="D36" i="9"/>
  <c r="C36" i="9"/>
  <c r="B36" i="9"/>
  <c r="K35" i="9"/>
  <c r="J35" i="9"/>
  <c r="I35" i="9"/>
  <c r="H35" i="9"/>
  <c r="G35" i="9"/>
  <c r="F35" i="9"/>
  <c r="E35" i="9"/>
  <c r="D35" i="9"/>
  <c r="C35" i="9"/>
  <c r="B35" i="9"/>
  <c r="K34" i="9"/>
  <c r="J34" i="9"/>
  <c r="I34" i="9"/>
  <c r="H34" i="9"/>
  <c r="G34" i="9"/>
  <c r="F34" i="9"/>
  <c r="E34" i="9"/>
  <c r="D34" i="9"/>
  <c r="C34" i="9"/>
  <c r="B34" i="9"/>
  <c r="K33" i="9"/>
  <c r="J33" i="9"/>
  <c r="I33" i="9"/>
  <c r="H33" i="9"/>
  <c r="G33" i="9"/>
  <c r="F33" i="9"/>
  <c r="E33" i="9"/>
  <c r="D33" i="9"/>
  <c r="C33" i="9"/>
  <c r="B33" i="9"/>
  <c r="K32" i="9"/>
  <c r="J32" i="9"/>
  <c r="I32" i="9"/>
  <c r="H32" i="9"/>
  <c r="G32" i="9"/>
  <c r="F32" i="9"/>
  <c r="E32" i="9"/>
  <c r="D32" i="9"/>
  <c r="C32" i="9"/>
  <c r="B32" i="9"/>
  <c r="K31" i="9"/>
  <c r="J31" i="9"/>
  <c r="I31" i="9"/>
  <c r="H31" i="9"/>
  <c r="G31" i="9"/>
  <c r="F31" i="9"/>
  <c r="E31" i="9"/>
  <c r="D31" i="9"/>
  <c r="C31" i="9"/>
  <c r="B31" i="9"/>
  <c r="K30" i="9"/>
  <c r="J30" i="9"/>
  <c r="I30" i="9"/>
  <c r="H30" i="9"/>
  <c r="G30" i="9"/>
  <c r="F30" i="9"/>
  <c r="E30" i="9"/>
  <c r="D30" i="9"/>
  <c r="C30" i="9"/>
  <c r="B30" i="9"/>
  <c r="K29" i="9"/>
  <c r="J29" i="9"/>
  <c r="I29" i="9"/>
  <c r="H29" i="9"/>
  <c r="G29" i="9"/>
  <c r="F29" i="9"/>
  <c r="E29" i="9"/>
  <c r="D29" i="9"/>
  <c r="C29" i="9"/>
  <c r="B29" i="9"/>
  <c r="K28" i="9"/>
  <c r="J28" i="9"/>
  <c r="I28" i="9"/>
  <c r="H28" i="9"/>
  <c r="G28" i="9"/>
  <c r="F28" i="9"/>
  <c r="E28" i="9"/>
  <c r="D28" i="9"/>
  <c r="C28" i="9"/>
  <c r="B28" i="9"/>
  <c r="K27" i="9"/>
  <c r="J27" i="9"/>
  <c r="I27" i="9"/>
  <c r="H27" i="9"/>
  <c r="G27" i="9"/>
  <c r="F27" i="9"/>
  <c r="E27" i="9"/>
  <c r="D27" i="9"/>
  <c r="C27" i="9"/>
  <c r="B27" i="9"/>
  <c r="K26" i="9"/>
  <c r="J26" i="9"/>
  <c r="I26" i="9"/>
  <c r="H26" i="9"/>
  <c r="G26" i="9"/>
  <c r="F26" i="9"/>
  <c r="E26" i="9"/>
  <c r="D26" i="9"/>
  <c r="C26" i="9"/>
  <c r="B26" i="9"/>
  <c r="K25" i="9"/>
  <c r="J25" i="9"/>
  <c r="I25" i="9"/>
  <c r="H25" i="9"/>
  <c r="G25" i="9"/>
  <c r="F25" i="9"/>
  <c r="E25" i="9"/>
  <c r="D25" i="9"/>
  <c r="C25" i="9"/>
  <c r="B25" i="9"/>
  <c r="K24" i="9"/>
  <c r="J24" i="9"/>
  <c r="I24" i="9"/>
  <c r="H24" i="9"/>
  <c r="G24" i="9"/>
  <c r="F24" i="9"/>
  <c r="E24" i="9"/>
  <c r="D24" i="9"/>
  <c r="C24" i="9"/>
  <c r="B24" i="9"/>
  <c r="K23" i="9"/>
  <c r="J23" i="9"/>
  <c r="I23" i="9"/>
  <c r="H23" i="9"/>
  <c r="G23" i="9"/>
  <c r="F23" i="9"/>
  <c r="E23" i="9"/>
  <c r="D23" i="9"/>
  <c r="C23" i="9"/>
  <c r="B23" i="9"/>
  <c r="B234" i="9" s="1"/>
  <c r="K19" i="9"/>
  <c r="K249" i="9" s="1"/>
  <c r="J19" i="9"/>
  <c r="J249" i="9" s="1"/>
  <c r="I19" i="9"/>
  <c r="I249" i="9" s="1"/>
  <c r="H19" i="9"/>
  <c r="H249" i="9" s="1"/>
  <c r="G19" i="9"/>
  <c r="G249" i="9" s="1"/>
  <c r="F19" i="9"/>
  <c r="F249" i="9" s="1"/>
  <c r="E19" i="9"/>
  <c r="E249" i="9" s="1"/>
  <c r="D19" i="9"/>
  <c r="D249" i="9" s="1"/>
  <c r="C19" i="9"/>
  <c r="C249" i="9" s="1"/>
  <c r="B19" i="9"/>
  <c r="B249" i="9" s="1"/>
  <c r="K18" i="9"/>
  <c r="K248" i="9" s="1"/>
  <c r="J18" i="9"/>
  <c r="J248" i="9" s="1"/>
  <c r="I18" i="9"/>
  <c r="I248" i="9" s="1"/>
  <c r="H18" i="9"/>
  <c r="H248" i="9" s="1"/>
  <c r="G18" i="9"/>
  <c r="G248" i="9" s="1"/>
  <c r="F18" i="9"/>
  <c r="F248" i="9" s="1"/>
  <c r="E18" i="9"/>
  <c r="E248" i="9" s="1"/>
  <c r="D18" i="9"/>
  <c r="D248" i="9" s="1"/>
  <c r="C18" i="9"/>
  <c r="C248" i="9" s="1"/>
  <c r="B18" i="9"/>
  <c r="B248" i="9" s="1"/>
  <c r="K17" i="9"/>
  <c r="K247" i="9" s="1"/>
  <c r="J17" i="9"/>
  <c r="J247" i="9" s="1"/>
  <c r="I17" i="9"/>
  <c r="I247" i="9" s="1"/>
  <c r="H17" i="9"/>
  <c r="H247" i="9" s="1"/>
  <c r="G17" i="9"/>
  <c r="G247" i="9" s="1"/>
  <c r="F17" i="9"/>
  <c r="F247" i="9" s="1"/>
  <c r="E17" i="9"/>
  <c r="E247" i="9" s="1"/>
  <c r="D17" i="9"/>
  <c r="D247" i="9" s="1"/>
  <c r="C17" i="9"/>
  <c r="C247" i="9" s="1"/>
  <c r="B17" i="9"/>
  <c r="B247" i="9" s="1"/>
  <c r="K16" i="9"/>
  <c r="K246" i="9" s="1"/>
  <c r="J16" i="9"/>
  <c r="J246" i="9" s="1"/>
  <c r="I16" i="9"/>
  <c r="I246" i="9" s="1"/>
  <c r="H16" i="9"/>
  <c r="H246" i="9" s="1"/>
  <c r="G16" i="9"/>
  <c r="G246" i="9" s="1"/>
  <c r="F16" i="9"/>
  <c r="F246" i="9" s="1"/>
  <c r="E16" i="9"/>
  <c r="E246" i="9" s="1"/>
  <c r="D16" i="9"/>
  <c r="D246" i="9" s="1"/>
  <c r="C16" i="9"/>
  <c r="C246" i="9" s="1"/>
  <c r="B16" i="9"/>
  <c r="B246" i="9" s="1"/>
  <c r="K15" i="9"/>
  <c r="K245" i="9" s="1"/>
  <c r="J15" i="9"/>
  <c r="J245" i="9" s="1"/>
  <c r="I15" i="9"/>
  <c r="I245" i="9" s="1"/>
  <c r="H15" i="9"/>
  <c r="H245" i="9" s="1"/>
  <c r="G15" i="9"/>
  <c r="G245" i="9" s="1"/>
  <c r="F15" i="9"/>
  <c r="F245" i="9" s="1"/>
  <c r="E15" i="9"/>
  <c r="E245" i="9" s="1"/>
  <c r="D15" i="9"/>
  <c r="D245" i="9" s="1"/>
  <c r="C15" i="9"/>
  <c r="C245" i="9" s="1"/>
  <c r="B15" i="9"/>
  <c r="B245" i="9" s="1"/>
  <c r="K14" i="9"/>
  <c r="K244" i="9" s="1"/>
  <c r="J14" i="9"/>
  <c r="J244" i="9" s="1"/>
  <c r="I14" i="9"/>
  <c r="I244" i="9" s="1"/>
  <c r="H14" i="9"/>
  <c r="H244" i="9" s="1"/>
  <c r="G14" i="9"/>
  <c r="G244" i="9" s="1"/>
  <c r="F14" i="9"/>
  <c r="F244" i="9" s="1"/>
  <c r="E14" i="9"/>
  <c r="E244" i="9" s="1"/>
  <c r="D14" i="9"/>
  <c r="D244" i="9" s="1"/>
  <c r="C14" i="9"/>
  <c r="C244" i="9" s="1"/>
  <c r="B14" i="9"/>
  <c r="B244" i="9" s="1"/>
  <c r="K13" i="9"/>
  <c r="K243" i="9" s="1"/>
  <c r="J13" i="9"/>
  <c r="J243" i="9" s="1"/>
  <c r="I13" i="9"/>
  <c r="I243" i="9" s="1"/>
  <c r="H13" i="9"/>
  <c r="H243" i="9" s="1"/>
  <c r="G13" i="9"/>
  <c r="G243" i="9" s="1"/>
  <c r="F13" i="9"/>
  <c r="F243" i="9" s="1"/>
  <c r="E13" i="9"/>
  <c r="E243" i="9" s="1"/>
  <c r="D13" i="9"/>
  <c r="D243" i="9" s="1"/>
  <c r="C13" i="9"/>
  <c r="C243" i="9" s="1"/>
  <c r="B13" i="9"/>
  <c r="B243" i="9" s="1"/>
  <c r="K12" i="9"/>
  <c r="K242" i="9" s="1"/>
  <c r="J12" i="9"/>
  <c r="J242" i="9" s="1"/>
  <c r="I12" i="9"/>
  <c r="I242" i="9" s="1"/>
  <c r="H12" i="9"/>
  <c r="H242" i="9" s="1"/>
  <c r="G12" i="9"/>
  <c r="G242" i="9" s="1"/>
  <c r="F12" i="9"/>
  <c r="F242" i="9" s="1"/>
  <c r="E12" i="9"/>
  <c r="E242" i="9" s="1"/>
  <c r="D12" i="9"/>
  <c r="D242" i="9" s="1"/>
  <c r="C12" i="9"/>
  <c r="C242" i="9" s="1"/>
  <c r="B12" i="9"/>
  <c r="B242" i="9" s="1"/>
  <c r="K11" i="9"/>
  <c r="K241" i="9" s="1"/>
  <c r="J11" i="9"/>
  <c r="J241" i="9" s="1"/>
  <c r="I11" i="9"/>
  <c r="I241" i="9" s="1"/>
  <c r="H11" i="9"/>
  <c r="H241" i="9" s="1"/>
  <c r="G11" i="9"/>
  <c r="G241" i="9" s="1"/>
  <c r="F11" i="9"/>
  <c r="F241" i="9" s="1"/>
  <c r="E11" i="9"/>
  <c r="E241" i="9" s="1"/>
  <c r="D11" i="9"/>
  <c r="D241" i="9" s="1"/>
  <c r="C11" i="9"/>
  <c r="C241" i="9" s="1"/>
  <c r="B11" i="9"/>
  <c r="B241" i="9" s="1"/>
  <c r="K10" i="9"/>
  <c r="K240" i="9" s="1"/>
  <c r="J10" i="9"/>
  <c r="J240" i="9" s="1"/>
  <c r="I10" i="9"/>
  <c r="I240" i="9" s="1"/>
  <c r="H10" i="9"/>
  <c r="H240" i="9" s="1"/>
  <c r="G10" i="9"/>
  <c r="G240" i="9" s="1"/>
  <c r="F10" i="9"/>
  <c r="F240" i="9" s="1"/>
  <c r="E10" i="9"/>
  <c r="E240" i="9" s="1"/>
  <c r="D10" i="9"/>
  <c r="D240" i="9" s="1"/>
  <c r="C10" i="9"/>
  <c r="C240" i="9" s="1"/>
  <c r="B10" i="9"/>
  <c r="B240" i="9" s="1"/>
  <c r="K9" i="9"/>
  <c r="K239" i="9" s="1"/>
  <c r="J9" i="9"/>
  <c r="J239" i="9" s="1"/>
  <c r="I9" i="9"/>
  <c r="I239" i="9" s="1"/>
  <c r="H9" i="9"/>
  <c r="H239" i="9" s="1"/>
  <c r="G9" i="9"/>
  <c r="G239" i="9" s="1"/>
  <c r="F9" i="9"/>
  <c r="F239" i="9" s="1"/>
  <c r="E9" i="9"/>
  <c r="E239" i="9" s="1"/>
  <c r="D9" i="9"/>
  <c r="D239" i="9" s="1"/>
  <c r="C9" i="9"/>
  <c r="C239" i="9" s="1"/>
  <c r="B9" i="9"/>
  <c r="B239" i="9" s="1"/>
  <c r="K8" i="9"/>
  <c r="K238" i="9" s="1"/>
  <c r="J8" i="9"/>
  <c r="J238" i="9" s="1"/>
  <c r="I8" i="9"/>
  <c r="I238" i="9" s="1"/>
  <c r="H8" i="9"/>
  <c r="H238" i="9" s="1"/>
  <c r="G8" i="9"/>
  <c r="G238" i="9" s="1"/>
  <c r="F8" i="9"/>
  <c r="F238" i="9" s="1"/>
  <c r="E8" i="9"/>
  <c r="E238" i="9" s="1"/>
  <c r="D8" i="9"/>
  <c r="D238" i="9" s="1"/>
  <c r="C8" i="9"/>
  <c r="C238" i="9" s="1"/>
  <c r="B8" i="9"/>
  <c r="B238" i="9" s="1"/>
  <c r="K7" i="9"/>
  <c r="K237" i="9" s="1"/>
  <c r="J7" i="9"/>
  <c r="J237" i="9" s="1"/>
  <c r="I7" i="9"/>
  <c r="I237" i="9" s="1"/>
  <c r="H7" i="9"/>
  <c r="H237" i="9" s="1"/>
  <c r="G7" i="9"/>
  <c r="G237" i="9" s="1"/>
  <c r="F7" i="9"/>
  <c r="F237" i="9" s="1"/>
  <c r="E7" i="9"/>
  <c r="E237" i="9" s="1"/>
  <c r="D7" i="9"/>
  <c r="D237" i="9" s="1"/>
  <c r="C7" i="9"/>
  <c r="C237" i="9" s="1"/>
  <c r="B7" i="9"/>
  <c r="B237" i="9" s="1"/>
  <c r="K6" i="9"/>
  <c r="K236" i="9" s="1"/>
  <c r="J6" i="9"/>
  <c r="J236" i="9" s="1"/>
  <c r="I6" i="9"/>
  <c r="I236" i="9" s="1"/>
  <c r="H6" i="9"/>
  <c r="H236" i="9" s="1"/>
  <c r="G6" i="9"/>
  <c r="G236" i="9" s="1"/>
  <c r="F6" i="9"/>
  <c r="F236" i="9" s="1"/>
  <c r="E6" i="9"/>
  <c r="E236" i="9" s="1"/>
  <c r="D6" i="9"/>
  <c r="D236" i="9" s="1"/>
  <c r="C6" i="9"/>
  <c r="C236" i="9" s="1"/>
  <c r="B6" i="9"/>
  <c r="B236" i="9" s="1"/>
  <c r="K5" i="9"/>
  <c r="K235" i="9" s="1"/>
  <c r="J5" i="9"/>
  <c r="J235" i="9" s="1"/>
  <c r="I5" i="9"/>
  <c r="I235" i="9" s="1"/>
  <c r="H5" i="9"/>
  <c r="H235" i="9" s="1"/>
  <c r="G5" i="9"/>
  <c r="G235" i="9" s="1"/>
  <c r="F5" i="9"/>
  <c r="F235" i="9" s="1"/>
  <c r="E5" i="9"/>
  <c r="E235" i="9" s="1"/>
  <c r="D5" i="9"/>
  <c r="D235" i="9" s="1"/>
  <c r="C5" i="9"/>
  <c r="C235" i="9" s="1"/>
  <c r="B5" i="9"/>
  <c r="B235" i="9" s="1"/>
  <c r="K4" i="9"/>
  <c r="K234" i="9" s="1"/>
  <c r="J4" i="9"/>
  <c r="J234" i="9" s="1"/>
  <c r="I4" i="9"/>
  <c r="I234" i="9" s="1"/>
  <c r="H4" i="9"/>
  <c r="H234" i="9" s="1"/>
  <c r="G4" i="9"/>
  <c r="G234" i="9" s="1"/>
  <c r="F4" i="9"/>
  <c r="F234" i="9" s="1"/>
  <c r="E4" i="9"/>
  <c r="E234" i="9" s="1"/>
  <c r="D4" i="9"/>
  <c r="D234" i="9" s="1"/>
  <c r="C4" i="9"/>
  <c r="C234" i="9" s="1"/>
  <c r="O215" i="10"/>
  <c r="N215" i="10"/>
  <c r="I215" i="10"/>
  <c r="G215" i="10"/>
  <c r="O214" i="10"/>
  <c r="N214" i="10"/>
  <c r="I214" i="10"/>
  <c r="G214" i="10"/>
  <c r="O213" i="10"/>
  <c r="N213" i="10"/>
  <c r="I213" i="10"/>
  <c r="G213" i="10"/>
  <c r="O212" i="10"/>
  <c r="N212" i="10"/>
  <c r="I212" i="10"/>
  <c r="G212" i="10"/>
  <c r="O211" i="10"/>
  <c r="N211" i="10"/>
  <c r="I211" i="10"/>
  <c r="G211" i="10"/>
  <c r="O210" i="10"/>
  <c r="N210" i="10"/>
  <c r="I210" i="10"/>
  <c r="G210" i="10"/>
  <c r="O209" i="10"/>
  <c r="N209" i="10"/>
  <c r="I209" i="10"/>
  <c r="G209" i="10"/>
  <c r="O208" i="10"/>
  <c r="N208" i="10"/>
  <c r="I208" i="10"/>
  <c r="G208" i="10"/>
  <c r="O207" i="10"/>
  <c r="N207" i="10"/>
  <c r="I207" i="10"/>
  <c r="G207" i="10"/>
  <c r="O206" i="10"/>
  <c r="N206" i="10"/>
  <c r="I206" i="10"/>
  <c r="G206" i="10"/>
  <c r="O205" i="10"/>
  <c r="N205" i="10"/>
  <c r="I205" i="10"/>
  <c r="G205" i="10"/>
  <c r="O204" i="10"/>
  <c r="N204" i="10"/>
  <c r="I204" i="10"/>
  <c r="G204" i="10"/>
  <c r="O203" i="10"/>
  <c r="N203" i="10"/>
  <c r="I203" i="10"/>
  <c r="G203" i="10"/>
  <c r="O202" i="10"/>
  <c r="N202" i="10"/>
  <c r="I202" i="10"/>
  <c r="G202" i="10"/>
  <c r="O201" i="10"/>
  <c r="N201" i="10"/>
  <c r="I201" i="10"/>
  <c r="G201" i="10"/>
  <c r="O200" i="10"/>
  <c r="N200" i="10"/>
  <c r="I200" i="10"/>
  <c r="G200" i="10"/>
  <c r="O86" i="10"/>
  <c r="N86" i="10"/>
  <c r="M86" i="10"/>
  <c r="L86" i="10"/>
  <c r="K86" i="10"/>
  <c r="J86" i="10"/>
  <c r="I86" i="10"/>
  <c r="H86" i="10"/>
  <c r="G86" i="10"/>
  <c r="E86" i="10"/>
  <c r="C86" i="10"/>
  <c r="B86" i="10"/>
  <c r="O85" i="10"/>
  <c r="N85" i="10"/>
  <c r="M85" i="10"/>
  <c r="L85" i="10"/>
  <c r="K85" i="10"/>
  <c r="J85" i="10"/>
  <c r="I85" i="10"/>
  <c r="H85" i="10"/>
  <c r="G85" i="10"/>
  <c r="E85" i="10"/>
  <c r="C85" i="10"/>
  <c r="B85" i="10"/>
  <c r="O84" i="10"/>
  <c r="N84" i="10"/>
  <c r="M84" i="10"/>
  <c r="L84" i="10"/>
  <c r="K84" i="10"/>
  <c r="J84" i="10"/>
  <c r="I84" i="10"/>
  <c r="H84" i="10"/>
  <c r="G84" i="10"/>
  <c r="E84" i="10"/>
  <c r="C84" i="10"/>
  <c r="B84" i="10"/>
  <c r="O83" i="10"/>
  <c r="N83" i="10"/>
  <c r="M83" i="10"/>
  <c r="L83" i="10"/>
  <c r="K83" i="10"/>
  <c r="J83" i="10"/>
  <c r="I83" i="10"/>
  <c r="H83" i="10"/>
  <c r="G83" i="10"/>
  <c r="E83" i="10"/>
  <c r="C83" i="10"/>
  <c r="B83" i="10"/>
  <c r="O82" i="10"/>
  <c r="N82" i="10"/>
  <c r="M82" i="10"/>
  <c r="L82" i="10"/>
  <c r="K82" i="10"/>
  <c r="J82" i="10"/>
  <c r="I82" i="10"/>
  <c r="H82" i="10"/>
  <c r="G82" i="10"/>
  <c r="E82" i="10"/>
  <c r="C82" i="10"/>
  <c r="B82" i="10"/>
  <c r="O81" i="10"/>
  <c r="N81" i="10"/>
  <c r="M81" i="10"/>
  <c r="L81" i="10"/>
  <c r="K81" i="10"/>
  <c r="J81" i="10"/>
  <c r="I81" i="10"/>
  <c r="H81" i="10"/>
  <c r="G81" i="10"/>
  <c r="E81" i="10"/>
  <c r="C81" i="10"/>
  <c r="B81" i="10"/>
  <c r="O80" i="10"/>
  <c r="N80" i="10"/>
  <c r="M80" i="10"/>
  <c r="L80" i="10"/>
  <c r="K80" i="10"/>
  <c r="J80" i="10"/>
  <c r="I80" i="10"/>
  <c r="H80" i="10"/>
  <c r="G80" i="10"/>
  <c r="E80" i="10"/>
  <c r="C80" i="10"/>
  <c r="B80" i="10"/>
  <c r="O79" i="10"/>
  <c r="N79" i="10"/>
  <c r="M79" i="10"/>
  <c r="L79" i="10"/>
  <c r="K79" i="10"/>
  <c r="J79" i="10"/>
  <c r="I79" i="10"/>
  <c r="H79" i="10"/>
  <c r="G79" i="10"/>
  <c r="E79" i="10"/>
  <c r="C79" i="10"/>
  <c r="B79" i="10"/>
  <c r="O78" i="10"/>
  <c r="N78" i="10"/>
  <c r="M78" i="10"/>
  <c r="L78" i="10"/>
  <c r="K78" i="10"/>
  <c r="J78" i="10"/>
  <c r="I78" i="10"/>
  <c r="H78" i="10"/>
  <c r="G78" i="10"/>
  <c r="E78" i="10"/>
  <c r="C78" i="10"/>
  <c r="B78" i="10"/>
  <c r="O77" i="10"/>
  <c r="N77" i="10"/>
  <c r="M77" i="10"/>
  <c r="L77" i="10"/>
  <c r="K77" i="10"/>
  <c r="J77" i="10"/>
  <c r="I77" i="10"/>
  <c r="H77" i="10"/>
  <c r="G77" i="10"/>
  <c r="E77" i="10"/>
  <c r="C77" i="10"/>
  <c r="B77" i="10"/>
  <c r="O76" i="10"/>
  <c r="N76" i="10"/>
  <c r="M76" i="10"/>
  <c r="L76" i="10"/>
  <c r="K76" i="10"/>
  <c r="J76" i="10"/>
  <c r="I76" i="10"/>
  <c r="H76" i="10"/>
  <c r="G76" i="10"/>
  <c r="E76" i="10"/>
  <c r="C76" i="10"/>
  <c r="B76" i="10"/>
  <c r="O75" i="10"/>
  <c r="N75" i="10"/>
  <c r="M75" i="10"/>
  <c r="L75" i="10"/>
  <c r="K75" i="10"/>
  <c r="J75" i="10"/>
  <c r="I75" i="10"/>
  <c r="H75" i="10"/>
  <c r="G75" i="10"/>
  <c r="E75" i="10"/>
  <c r="C75" i="10"/>
  <c r="B75" i="10"/>
  <c r="O74" i="10"/>
  <c r="N74" i="10"/>
  <c r="M74" i="10"/>
  <c r="L74" i="10"/>
  <c r="K74" i="10"/>
  <c r="J74" i="10"/>
  <c r="I74" i="10"/>
  <c r="H74" i="10"/>
  <c r="G74" i="10"/>
  <c r="E74" i="10"/>
  <c r="C74" i="10"/>
  <c r="B74" i="10"/>
  <c r="O73" i="10"/>
  <c r="N73" i="10"/>
  <c r="M73" i="10"/>
  <c r="L73" i="10"/>
  <c r="K73" i="10"/>
  <c r="J73" i="10"/>
  <c r="I73" i="10"/>
  <c r="H73" i="10"/>
  <c r="G73" i="10"/>
  <c r="E73" i="10"/>
  <c r="C73" i="10"/>
  <c r="B73" i="10"/>
  <c r="O72" i="10"/>
  <c r="N72" i="10"/>
  <c r="M72" i="10"/>
  <c r="L72" i="10"/>
  <c r="K72" i="10"/>
  <c r="J72" i="10"/>
  <c r="I72" i="10"/>
  <c r="H72" i="10"/>
  <c r="G72" i="10"/>
  <c r="E72" i="10"/>
  <c r="C72" i="10"/>
  <c r="B72" i="10"/>
  <c r="L54" i="26"/>
  <c r="K54" i="26"/>
  <c r="J54" i="26"/>
  <c r="I54" i="26"/>
  <c r="H54" i="26"/>
  <c r="L51" i="26"/>
  <c r="K51" i="26"/>
  <c r="J51" i="26"/>
  <c r="I51" i="26"/>
  <c r="H51" i="26"/>
  <c r="L48" i="26"/>
  <c r="K48" i="26"/>
  <c r="I48" i="26"/>
  <c r="H48" i="26"/>
  <c r="L47" i="26"/>
  <c r="K47" i="26"/>
  <c r="J47" i="26"/>
  <c r="I47" i="26"/>
  <c r="H47" i="26"/>
  <c r="L46" i="26"/>
  <c r="K46" i="26"/>
  <c r="J46" i="26"/>
  <c r="I46" i="26"/>
  <c r="H46" i="26"/>
  <c r="N46" i="26" s="1"/>
  <c r="F265" i="10" s="1"/>
  <c r="L45" i="26"/>
  <c r="K45" i="26"/>
  <c r="J45" i="26"/>
  <c r="I45" i="26"/>
  <c r="H45" i="26"/>
  <c r="L44" i="26"/>
  <c r="K44" i="26"/>
  <c r="J44" i="26"/>
  <c r="I44" i="26"/>
  <c r="H44" i="26"/>
  <c r="L43" i="26"/>
  <c r="K43" i="26"/>
  <c r="J43" i="26"/>
  <c r="I43" i="26"/>
  <c r="H43" i="26"/>
  <c r="L40" i="26"/>
  <c r="K40" i="26"/>
  <c r="J40" i="26"/>
  <c r="I40" i="26"/>
  <c r="H40" i="26"/>
  <c r="L39" i="26"/>
  <c r="K39" i="26"/>
  <c r="J39" i="26"/>
  <c r="I39" i="26"/>
  <c r="H39" i="26"/>
  <c r="L38" i="26"/>
  <c r="K38" i="26"/>
  <c r="J38" i="26"/>
  <c r="I38" i="26"/>
  <c r="H38" i="26"/>
  <c r="L37" i="26"/>
  <c r="K37" i="26"/>
  <c r="J37" i="26"/>
  <c r="I37" i="26"/>
  <c r="H37" i="26"/>
  <c r="L36" i="26"/>
  <c r="K36" i="26"/>
  <c r="J36" i="26"/>
  <c r="I36" i="26"/>
  <c r="H36" i="26"/>
  <c r="N36" i="26" s="1"/>
  <c r="L35" i="26"/>
  <c r="K35" i="26"/>
  <c r="J35" i="26"/>
  <c r="I35" i="26"/>
  <c r="H35" i="26"/>
  <c r="L34" i="26"/>
  <c r="K34" i="26"/>
  <c r="J34" i="26"/>
  <c r="I34" i="26"/>
  <c r="H34" i="26"/>
  <c r="L33" i="26"/>
  <c r="K33" i="26"/>
  <c r="J33" i="26"/>
  <c r="I33" i="26"/>
  <c r="H33" i="26"/>
  <c r="L32" i="26"/>
  <c r="K32" i="26"/>
  <c r="J32" i="26"/>
  <c r="I32" i="26"/>
  <c r="H32" i="26"/>
  <c r="K31" i="26"/>
  <c r="J31" i="26"/>
  <c r="I31" i="26"/>
  <c r="L28" i="26"/>
  <c r="K28" i="26"/>
  <c r="J28" i="26"/>
  <c r="I28" i="26"/>
  <c r="H28" i="26"/>
  <c r="L25" i="26"/>
  <c r="K25" i="26"/>
  <c r="J25" i="26"/>
  <c r="I25" i="26"/>
  <c r="H25" i="26"/>
  <c r="L22" i="26"/>
  <c r="K22" i="26"/>
  <c r="J22" i="26"/>
  <c r="I22" i="26"/>
  <c r="H22" i="26"/>
  <c r="L21" i="26"/>
  <c r="K21" i="26"/>
  <c r="J21" i="26"/>
  <c r="I21" i="26"/>
  <c r="H21" i="26"/>
  <c r="L20" i="26"/>
  <c r="K20" i="26"/>
  <c r="J20" i="26"/>
  <c r="I20" i="26"/>
  <c r="H20" i="26"/>
  <c r="L19" i="26"/>
  <c r="K19" i="26"/>
  <c r="J19" i="26"/>
  <c r="I19" i="26"/>
  <c r="H19" i="26"/>
  <c r="L18" i="26"/>
  <c r="K18" i="26"/>
  <c r="J18" i="26"/>
  <c r="I18" i="26"/>
  <c r="H18" i="26"/>
  <c r="L17" i="26"/>
  <c r="K17" i="26"/>
  <c r="J17" i="26"/>
  <c r="I17" i="26"/>
  <c r="N17" i="26" s="1"/>
  <c r="H17" i="26"/>
  <c r="L14" i="26"/>
  <c r="K14" i="26"/>
  <c r="J14" i="26"/>
  <c r="I14" i="26"/>
  <c r="H14" i="26"/>
  <c r="L13" i="26"/>
  <c r="K13" i="26"/>
  <c r="J13" i="26"/>
  <c r="I13" i="26"/>
  <c r="H13" i="26"/>
  <c r="L12" i="26"/>
  <c r="K12" i="26"/>
  <c r="J12" i="26"/>
  <c r="I12" i="26"/>
  <c r="H12" i="26"/>
  <c r="L11" i="26"/>
  <c r="K11" i="26"/>
  <c r="J11" i="26"/>
  <c r="I11" i="26"/>
  <c r="H11" i="26"/>
  <c r="L10" i="26"/>
  <c r="K10" i="26"/>
  <c r="J10" i="26"/>
  <c r="I10" i="26"/>
  <c r="H10" i="26"/>
  <c r="L9" i="26"/>
  <c r="K9" i="26"/>
  <c r="J9" i="26"/>
  <c r="I9" i="26"/>
  <c r="H9" i="26"/>
  <c r="L8" i="26"/>
  <c r="K8" i="26"/>
  <c r="I8" i="26"/>
  <c r="H8" i="26"/>
  <c r="L7" i="26"/>
  <c r="K7" i="26"/>
  <c r="J7" i="26"/>
  <c r="I7" i="26"/>
  <c r="H7" i="26"/>
  <c r="L6" i="26"/>
  <c r="K6" i="26"/>
  <c r="J6" i="26"/>
  <c r="I6" i="26"/>
  <c r="H6" i="26"/>
  <c r="L5" i="26"/>
  <c r="K5" i="26"/>
  <c r="J5" i="26"/>
  <c r="I5" i="26"/>
  <c r="H5" i="2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N31" i="26" l="1"/>
  <c r="N51" i="26"/>
  <c r="F39" i="9"/>
  <c r="E39" i="9"/>
  <c r="P216" i="10"/>
  <c r="P217" i="10"/>
  <c r="N39" i="26"/>
  <c r="I39" i="9"/>
  <c r="H39" i="9"/>
  <c r="G39" i="9"/>
  <c r="D39" i="9"/>
  <c r="C39" i="9"/>
  <c r="K39" i="9"/>
  <c r="J39" i="9"/>
  <c r="B39" i="9"/>
  <c r="L4" i="9"/>
  <c r="R87" i="10"/>
  <c r="F136" i="10"/>
  <c r="N34" i="26"/>
  <c r="N44" i="26"/>
  <c r="N40" i="26"/>
  <c r="N35" i="26"/>
  <c r="N45" i="26"/>
  <c r="N54" i="26"/>
  <c r="N6" i="26"/>
  <c r="N38" i="26"/>
  <c r="N48" i="26"/>
  <c r="N32" i="26"/>
  <c r="N5" i="26"/>
  <c r="N33" i="26"/>
  <c r="N37" i="26"/>
  <c r="N43" i="26"/>
  <c r="N47" i="26"/>
  <c r="O51" i="6"/>
  <c r="V51" i="6" s="1"/>
  <c r="O50" i="6"/>
  <c r="V50" i="6" s="1"/>
  <c r="O49" i="6"/>
  <c r="V49" i="6" s="1"/>
  <c r="O48" i="6"/>
  <c r="V48" i="6" s="1"/>
  <c r="O47" i="6"/>
  <c r="V47" i="6" s="1"/>
  <c r="O46" i="6"/>
  <c r="V46" i="6" s="1"/>
  <c r="O45" i="6"/>
  <c r="V45" i="6" s="1"/>
  <c r="O44" i="6"/>
  <c r="V44" i="6" s="1"/>
  <c r="O43" i="6"/>
  <c r="V43" i="6" s="1"/>
  <c r="O42" i="6"/>
  <c r="V42" i="6" s="1"/>
  <c r="O41" i="6"/>
  <c r="V41" i="6" s="1"/>
  <c r="O40" i="6"/>
  <c r="V40" i="6" s="1"/>
  <c r="O39" i="6"/>
  <c r="V39" i="6" s="1"/>
  <c r="O38" i="6"/>
  <c r="V38" i="6" s="1"/>
  <c r="O37" i="6"/>
  <c r="V37" i="6" s="1"/>
  <c r="O36" i="6"/>
  <c r="V36" i="6" s="1"/>
  <c r="M27" i="6"/>
  <c r="E23" i="6"/>
  <c r="AE23" i="6" s="1"/>
  <c r="E22" i="6"/>
  <c r="E21" i="6"/>
  <c r="E20" i="6"/>
  <c r="E19" i="6"/>
  <c r="AE19" i="6" s="1"/>
  <c r="E18" i="6"/>
  <c r="AE18" i="6" s="1"/>
  <c r="E17" i="6"/>
  <c r="AE17" i="6" s="1"/>
  <c r="E16" i="6"/>
  <c r="AE16" i="6" s="1"/>
  <c r="E15" i="6"/>
  <c r="AE15" i="6" s="1"/>
  <c r="E14" i="6"/>
  <c r="E13" i="6"/>
  <c r="E12" i="6"/>
  <c r="E11" i="6"/>
  <c r="AE11" i="6" s="1"/>
  <c r="E10" i="6"/>
  <c r="E9" i="6"/>
  <c r="E8" i="6"/>
  <c r="C17" i="22"/>
  <c r="F17" i="22"/>
  <c r="I17" i="22"/>
  <c r="Z19" i="6"/>
  <c r="Z18" i="6"/>
  <c r="Z17" i="6"/>
  <c r="Z16" i="6"/>
  <c r="Z15" i="6"/>
  <c r="Y8" i="6"/>
  <c r="E51" i="6"/>
  <c r="E50" i="6"/>
  <c r="Z50" i="6" s="1"/>
  <c r="E49" i="6"/>
  <c r="E48" i="6"/>
  <c r="Z48" i="6" s="1"/>
  <c r="E47" i="6"/>
  <c r="E46" i="6"/>
  <c r="Z46" i="6" s="1"/>
  <c r="E45" i="6"/>
  <c r="E44" i="6"/>
  <c r="Z44" i="6" s="1"/>
  <c r="E43" i="6"/>
  <c r="E42" i="6"/>
  <c r="Z42" i="6" s="1"/>
  <c r="E41" i="6"/>
  <c r="E40" i="6"/>
  <c r="Z40" i="6" s="1"/>
  <c r="E39" i="6"/>
  <c r="E38" i="6"/>
  <c r="Z38" i="6" s="1"/>
  <c r="E37" i="6"/>
  <c r="E36" i="6"/>
  <c r="Z36" i="6" s="1"/>
  <c r="Z9" i="6" l="1"/>
  <c r="AE9" i="6"/>
  <c r="Z13" i="6"/>
  <c r="AE13" i="6"/>
  <c r="Z21" i="6"/>
  <c r="AE21" i="6"/>
  <c r="Z11" i="6"/>
  <c r="Z23" i="6"/>
  <c r="Z8" i="6"/>
  <c r="AE8" i="6"/>
  <c r="Z10" i="6"/>
  <c r="AE10" i="6"/>
  <c r="Z12" i="6"/>
  <c r="AE12" i="6"/>
  <c r="Z14" i="6"/>
  <c r="AE14" i="6"/>
  <c r="Z20" i="6"/>
  <c r="AE20" i="6"/>
  <c r="Z22" i="6"/>
  <c r="AE22" i="6"/>
  <c r="Z37" i="6"/>
  <c r="Z39" i="6"/>
  <c r="Z41" i="6"/>
  <c r="Z43" i="6"/>
  <c r="Z45" i="6"/>
  <c r="Z47" i="6"/>
  <c r="Z49" i="6"/>
  <c r="Z51" i="6"/>
  <c r="E52" i="6"/>
  <c r="E24" i="6"/>
  <c r="Z52" i="6"/>
  <c r="D21" i="20"/>
  <c r="R21" i="20"/>
  <c r="J21" i="20"/>
  <c r="O21" i="20"/>
  <c r="E21" i="20"/>
  <c r="H21" i="20"/>
  <c r="L21" i="20"/>
  <c r="G21" i="20"/>
  <c r="C21" i="20"/>
  <c r="F21" i="20"/>
  <c r="M21" i="20"/>
  <c r="N21" i="20"/>
  <c r="K21" i="20"/>
  <c r="P21" i="20"/>
  <c r="I21" i="20"/>
  <c r="Q21" i="20"/>
  <c r="S21" i="20" l="1"/>
  <c r="Q20" i="20"/>
  <c r="K20" i="20"/>
  <c r="O20" i="20"/>
  <c r="C20" i="20"/>
  <c r="N20" i="20"/>
  <c r="F20" i="20"/>
  <c r="I20" i="20"/>
  <c r="D20" i="20"/>
  <c r="H20" i="20"/>
  <c r="J20" i="20"/>
  <c r="P20" i="20"/>
  <c r="E20" i="20"/>
  <c r="M20" i="20"/>
  <c r="L20" i="20"/>
  <c r="R20" i="20"/>
  <c r="G20" i="20"/>
  <c r="S20" i="20" l="1"/>
  <c r="AK19" i="20"/>
  <c r="M19" i="20"/>
  <c r="Q19" i="20"/>
  <c r="N19" i="20"/>
  <c r="K19" i="20"/>
  <c r="D19" i="20"/>
  <c r="P19" i="20"/>
  <c r="F19" i="20"/>
  <c r="J19" i="20"/>
  <c r="C19" i="20"/>
  <c r="H19" i="20"/>
  <c r="O19" i="20"/>
  <c r="L19" i="20"/>
  <c r="R19" i="20"/>
  <c r="G19" i="20"/>
  <c r="I19" i="20"/>
  <c r="E19" i="20"/>
  <c r="S19" i="20" l="1"/>
  <c r="AK18" i="20"/>
  <c r="P18" i="20"/>
  <c r="N18" i="20"/>
  <c r="E18" i="20"/>
  <c r="L18" i="20"/>
  <c r="Q18" i="20"/>
  <c r="O18" i="20"/>
  <c r="R18" i="20"/>
  <c r="I18" i="20"/>
  <c r="H18" i="20"/>
  <c r="G18" i="20"/>
  <c r="J18" i="20"/>
  <c r="K18" i="20"/>
  <c r="D18" i="20"/>
  <c r="M18" i="20"/>
  <c r="F18" i="20"/>
  <c r="C18" i="20"/>
  <c r="S18" i="20" l="1"/>
  <c r="AK17" i="20"/>
  <c r="I17" i="20"/>
  <c r="C17" i="20"/>
  <c r="E17" i="20"/>
  <c r="O17" i="20"/>
  <c r="H17" i="20"/>
  <c r="R17" i="20"/>
  <c r="F17" i="20"/>
  <c r="K17" i="20"/>
  <c r="L17" i="20"/>
  <c r="D17" i="20"/>
  <c r="M17" i="20"/>
  <c r="N17" i="20"/>
  <c r="J17" i="20"/>
  <c r="G17" i="20"/>
  <c r="Q17" i="20"/>
  <c r="P17" i="20"/>
  <c r="S17" i="20" l="1"/>
  <c r="AK16" i="20"/>
  <c r="P16" i="20"/>
  <c r="L16" i="20"/>
  <c r="M16" i="20"/>
  <c r="R16" i="20"/>
  <c r="H16" i="20"/>
  <c r="O16" i="20"/>
  <c r="N16" i="20"/>
  <c r="C16" i="20"/>
  <c r="Q16" i="20"/>
  <c r="F16" i="20"/>
  <c r="I16" i="20"/>
  <c r="J16" i="20"/>
  <c r="G16" i="20"/>
  <c r="E16" i="20"/>
  <c r="D16" i="20"/>
  <c r="K16" i="20"/>
  <c r="S16" i="20" l="1"/>
  <c r="AK15" i="20"/>
  <c r="I15" i="20"/>
  <c r="D15" i="20"/>
  <c r="E15" i="20"/>
  <c r="M15" i="20"/>
  <c r="O15" i="20"/>
  <c r="J15" i="20"/>
  <c r="N15" i="20"/>
  <c r="R15" i="20"/>
  <c r="G15" i="20"/>
  <c r="L15" i="20"/>
  <c r="K15" i="20"/>
  <c r="C15" i="20"/>
  <c r="H15" i="20"/>
  <c r="F15" i="20"/>
  <c r="Q15" i="20"/>
  <c r="P15" i="20"/>
  <c r="S15" i="20" l="1"/>
  <c r="AK14" i="20"/>
  <c r="M14" i="20"/>
  <c r="C14" i="20"/>
  <c r="K14" i="20"/>
  <c r="D14" i="20"/>
  <c r="I14" i="20"/>
  <c r="N14" i="20"/>
  <c r="E14" i="20"/>
  <c r="H14" i="20"/>
  <c r="Q14" i="20"/>
  <c r="O14" i="20"/>
  <c r="R14" i="20"/>
  <c r="F14" i="20"/>
  <c r="P14" i="20"/>
  <c r="G14" i="20"/>
  <c r="L14" i="20"/>
  <c r="J14" i="20"/>
  <c r="S14" i="20" l="1"/>
  <c r="AK13" i="20"/>
  <c r="F13" i="20"/>
  <c r="N13" i="20"/>
  <c r="M13" i="20"/>
  <c r="H13" i="20"/>
  <c r="C13" i="20"/>
  <c r="R13" i="20"/>
  <c r="Q13" i="20"/>
  <c r="I13" i="20"/>
  <c r="P13" i="20"/>
  <c r="G13" i="20"/>
  <c r="K13" i="20"/>
  <c r="J13" i="20"/>
  <c r="E13" i="20"/>
  <c r="L13" i="20"/>
  <c r="D13" i="20"/>
  <c r="O13" i="20"/>
  <c r="S13" i="20" l="1"/>
  <c r="AK12" i="20"/>
  <c r="J12" i="20"/>
  <c r="F12" i="20"/>
  <c r="I12" i="20"/>
  <c r="H12" i="20"/>
  <c r="L12" i="20"/>
  <c r="M12" i="20"/>
  <c r="E12" i="20"/>
  <c r="O12" i="20"/>
  <c r="P12" i="20"/>
  <c r="Q12" i="20"/>
  <c r="N12" i="20"/>
  <c r="K12" i="20"/>
  <c r="G12" i="20"/>
  <c r="C12" i="20"/>
  <c r="R12" i="20"/>
  <c r="D12" i="20"/>
  <c r="S12" i="20" l="1"/>
  <c r="AK11" i="20"/>
  <c r="F11" i="20"/>
  <c r="J11" i="20"/>
  <c r="R11" i="20"/>
  <c r="O11" i="20"/>
  <c r="M11" i="20"/>
  <c r="N11" i="20"/>
  <c r="E11" i="20"/>
  <c r="P11" i="20"/>
  <c r="K11" i="20"/>
  <c r="D11" i="20"/>
  <c r="G11" i="20"/>
  <c r="H11" i="20"/>
  <c r="L11" i="20"/>
  <c r="I11" i="20"/>
  <c r="Q11" i="20"/>
  <c r="C11" i="20"/>
  <c r="S11" i="20" l="1"/>
  <c r="AK10" i="20"/>
  <c r="D10" i="20"/>
  <c r="J10" i="20"/>
  <c r="F10" i="20"/>
  <c r="L10" i="20"/>
  <c r="I10" i="20"/>
  <c r="P10" i="20"/>
  <c r="H10" i="20"/>
  <c r="Q10" i="20"/>
  <c r="G10" i="20"/>
  <c r="M10" i="20"/>
  <c r="R10" i="20"/>
  <c r="O10" i="20"/>
  <c r="E10" i="20"/>
  <c r="N10" i="20"/>
  <c r="K10" i="20"/>
  <c r="C10" i="20"/>
  <c r="S10" i="20" l="1"/>
  <c r="AK9" i="20"/>
  <c r="N9" i="20"/>
  <c r="D9" i="20"/>
  <c r="M9" i="20"/>
  <c r="F9" i="20"/>
  <c r="I9" i="20"/>
  <c r="C9" i="20"/>
  <c r="H9" i="20"/>
  <c r="J9" i="20"/>
  <c r="Q9" i="20"/>
  <c r="G9" i="20"/>
  <c r="L9" i="20"/>
  <c r="R9" i="20"/>
  <c r="E9" i="20"/>
  <c r="P9" i="20"/>
  <c r="K9" i="20"/>
  <c r="O9" i="20"/>
  <c r="S9" i="20" l="1"/>
  <c r="AK8" i="20"/>
  <c r="Q8" i="20"/>
  <c r="G8" i="20"/>
  <c r="J8" i="20"/>
  <c r="N8" i="20"/>
  <c r="I8" i="20"/>
  <c r="D8" i="20"/>
  <c r="C8" i="20"/>
  <c r="R8" i="20"/>
  <c r="F8" i="20"/>
  <c r="M8" i="20"/>
  <c r="P8" i="20"/>
  <c r="K8" i="20"/>
  <c r="H8" i="20"/>
  <c r="O8" i="20"/>
  <c r="E8" i="20"/>
  <c r="L8" i="20"/>
  <c r="S8" i="20" l="1"/>
  <c r="AK7" i="20"/>
  <c r="E7" i="20"/>
  <c r="G7" i="20"/>
  <c r="M7" i="20"/>
  <c r="P7" i="20"/>
  <c r="K7" i="20"/>
  <c r="O7" i="20"/>
  <c r="D7" i="20"/>
  <c r="Q7" i="20"/>
  <c r="F7" i="20"/>
  <c r="N7" i="20"/>
  <c r="J7" i="20"/>
  <c r="I7" i="20"/>
  <c r="H7" i="20"/>
  <c r="R7" i="20"/>
  <c r="L7" i="20"/>
  <c r="C7" i="20"/>
  <c r="S7" i="20" l="1"/>
  <c r="AK6" i="20"/>
  <c r="F6" i="20"/>
  <c r="D6" i="20"/>
  <c r="M6" i="20"/>
  <c r="C6" i="20"/>
  <c r="P6" i="20"/>
  <c r="O6" i="20"/>
  <c r="J6" i="20"/>
  <c r="H6" i="20"/>
  <c r="G6" i="20"/>
  <c r="E6" i="20"/>
  <c r="R6" i="20"/>
  <c r="I6" i="20"/>
  <c r="L6" i="20"/>
  <c r="Q6" i="20"/>
  <c r="N6" i="20"/>
  <c r="K6" i="20"/>
  <c r="S6" i="20" l="1"/>
  <c r="AK5" i="20"/>
  <c r="K5" i="20"/>
  <c r="M5" i="20"/>
  <c r="E5" i="20"/>
  <c r="F5" i="20"/>
  <c r="C5" i="20"/>
  <c r="R5" i="20"/>
  <c r="D5" i="20"/>
  <c r="I5" i="20"/>
  <c r="G5" i="20"/>
  <c r="P5" i="20"/>
  <c r="J5" i="20"/>
  <c r="H5" i="20"/>
  <c r="O5" i="20"/>
  <c r="L5" i="20"/>
  <c r="N5" i="20"/>
  <c r="Q5" i="20"/>
  <c r="C22" i="20" l="1"/>
  <c r="S5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BK769" i="18"/>
  <c r="BJ769" i="18"/>
  <c r="BI769" i="18"/>
  <c r="BH769" i="18"/>
  <c r="BG769" i="18"/>
  <c r="BF769" i="18"/>
  <c r="BE769" i="18"/>
  <c r="BD769" i="18"/>
  <c r="BC769" i="18"/>
  <c r="BB769" i="18"/>
  <c r="BA769" i="18"/>
  <c r="AZ769" i="18"/>
  <c r="AY769" i="18"/>
  <c r="AX769" i="18"/>
  <c r="AW769" i="18"/>
  <c r="AV769" i="18"/>
  <c r="AT769" i="18"/>
  <c r="AS769" i="18"/>
  <c r="AR769" i="18"/>
  <c r="AQ769" i="18"/>
  <c r="AP769" i="18"/>
  <c r="AO769" i="18"/>
  <c r="AN769" i="18"/>
  <c r="AM769" i="18"/>
  <c r="AL769" i="18"/>
  <c r="AK769" i="18"/>
  <c r="AJ769" i="18"/>
  <c r="AI769" i="18"/>
  <c r="AH769" i="18"/>
  <c r="AG769" i="18"/>
  <c r="AF769" i="18"/>
  <c r="AE769" i="18"/>
  <c r="BK768" i="18"/>
  <c r="BJ768" i="18"/>
  <c r="BI768" i="18"/>
  <c r="BH768" i="18"/>
  <c r="BG768" i="18"/>
  <c r="BF768" i="18"/>
  <c r="BE768" i="18"/>
  <c r="BD768" i="18"/>
  <c r="BC768" i="18"/>
  <c r="BB768" i="18"/>
  <c r="BA768" i="18"/>
  <c r="AZ768" i="18"/>
  <c r="AY768" i="18"/>
  <c r="AX768" i="18"/>
  <c r="AW768" i="18"/>
  <c r="AV768" i="18"/>
  <c r="AT768" i="18"/>
  <c r="AS768" i="18"/>
  <c r="AR768" i="18"/>
  <c r="AQ768" i="18"/>
  <c r="AP768" i="18"/>
  <c r="AO768" i="18"/>
  <c r="AN768" i="18"/>
  <c r="AM768" i="18"/>
  <c r="AL768" i="18"/>
  <c r="AK768" i="18"/>
  <c r="AJ768" i="18"/>
  <c r="AI768" i="18"/>
  <c r="AH768" i="18"/>
  <c r="AG768" i="18"/>
  <c r="AF768" i="18"/>
  <c r="AE768" i="18"/>
  <c r="BK767" i="18"/>
  <c r="BJ767" i="18"/>
  <c r="BI767" i="18"/>
  <c r="BH767" i="18"/>
  <c r="BG767" i="18"/>
  <c r="BF767" i="18"/>
  <c r="BE767" i="18"/>
  <c r="BD767" i="18"/>
  <c r="BC767" i="18"/>
  <c r="BB767" i="18"/>
  <c r="BA767" i="18"/>
  <c r="AZ767" i="18"/>
  <c r="AY767" i="18"/>
  <c r="AX767" i="18"/>
  <c r="AW767" i="18"/>
  <c r="AV767" i="18"/>
  <c r="AT767" i="18"/>
  <c r="AS767" i="18"/>
  <c r="AR767" i="18"/>
  <c r="AQ767" i="18"/>
  <c r="AP767" i="18"/>
  <c r="AO767" i="18"/>
  <c r="AN767" i="18"/>
  <c r="AM767" i="18"/>
  <c r="AL767" i="18"/>
  <c r="AK767" i="18"/>
  <c r="AJ767" i="18"/>
  <c r="AI767" i="18"/>
  <c r="AH767" i="18"/>
  <c r="AG767" i="18"/>
  <c r="AF767" i="18"/>
  <c r="AE767" i="18"/>
  <c r="BK766" i="18"/>
  <c r="BJ766" i="18"/>
  <c r="BI766" i="18"/>
  <c r="BH766" i="18"/>
  <c r="BG766" i="18"/>
  <c r="BF766" i="18"/>
  <c r="BE766" i="18"/>
  <c r="BD766" i="18"/>
  <c r="BC766" i="18"/>
  <c r="BB766" i="18"/>
  <c r="BA766" i="18"/>
  <c r="AZ766" i="18"/>
  <c r="AY766" i="18"/>
  <c r="AX766" i="18"/>
  <c r="AW766" i="18"/>
  <c r="AV766" i="18"/>
  <c r="AT766" i="18"/>
  <c r="AS766" i="18"/>
  <c r="AR766" i="18"/>
  <c r="AQ766" i="18"/>
  <c r="AP766" i="18"/>
  <c r="AO766" i="18"/>
  <c r="AN766" i="18"/>
  <c r="AM766" i="18"/>
  <c r="AL766" i="18"/>
  <c r="AK766" i="18"/>
  <c r="AJ766" i="18"/>
  <c r="AI766" i="18"/>
  <c r="AH766" i="18"/>
  <c r="AG766" i="18"/>
  <c r="AF766" i="18"/>
  <c r="AE766" i="18"/>
  <c r="BK765" i="18"/>
  <c r="BJ765" i="18"/>
  <c r="BI765" i="18"/>
  <c r="BH765" i="18"/>
  <c r="BG765" i="18"/>
  <c r="BF765" i="18"/>
  <c r="BE765" i="18"/>
  <c r="BD765" i="18"/>
  <c r="BC765" i="18"/>
  <c r="BB765" i="18"/>
  <c r="BA765" i="18"/>
  <c r="AZ765" i="18"/>
  <c r="AY765" i="18"/>
  <c r="AX765" i="18"/>
  <c r="AW765" i="18"/>
  <c r="AV765" i="18"/>
  <c r="AT765" i="18"/>
  <c r="AS765" i="18"/>
  <c r="AR765" i="18"/>
  <c r="AQ765" i="18"/>
  <c r="AP765" i="18"/>
  <c r="AO765" i="18"/>
  <c r="AN765" i="18"/>
  <c r="AM765" i="18"/>
  <c r="AL765" i="18"/>
  <c r="AK765" i="18"/>
  <c r="AJ765" i="18"/>
  <c r="AI765" i="18"/>
  <c r="AH765" i="18"/>
  <c r="AG765" i="18"/>
  <c r="AF765" i="18"/>
  <c r="AE765" i="18"/>
  <c r="BK764" i="18"/>
  <c r="BJ764" i="18"/>
  <c r="BI764" i="18"/>
  <c r="BH764" i="18"/>
  <c r="BG764" i="18"/>
  <c r="BF764" i="18"/>
  <c r="BE764" i="18"/>
  <c r="BD764" i="18"/>
  <c r="BC764" i="18"/>
  <c r="BB764" i="18"/>
  <c r="BA764" i="18"/>
  <c r="AZ764" i="18"/>
  <c r="AY764" i="18"/>
  <c r="AX764" i="18"/>
  <c r="AW764" i="18"/>
  <c r="AV764" i="18"/>
  <c r="AT764" i="18"/>
  <c r="AS764" i="18"/>
  <c r="AR764" i="18"/>
  <c r="AQ764" i="18"/>
  <c r="AP764" i="18"/>
  <c r="AO764" i="18"/>
  <c r="AN764" i="18"/>
  <c r="AM764" i="18"/>
  <c r="AL764" i="18"/>
  <c r="AK764" i="18"/>
  <c r="AJ764" i="18"/>
  <c r="AI764" i="18"/>
  <c r="AH764" i="18"/>
  <c r="AG764" i="18"/>
  <c r="AF764" i="18"/>
  <c r="AE764" i="18"/>
  <c r="BK763" i="18"/>
  <c r="BJ763" i="18"/>
  <c r="BI763" i="18"/>
  <c r="BH763" i="18"/>
  <c r="BG763" i="18"/>
  <c r="BF763" i="18"/>
  <c r="BE763" i="18"/>
  <c r="BD763" i="18"/>
  <c r="BC763" i="18"/>
  <c r="BB763" i="18"/>
  <c r="BA763" i="18"/>
  <c r="AZ763" i="18"/>
  <c r="AY763" i="18"/>
  <c r="AX763" i="18"/>
  <c r="AW763" i="18"/>
  <c r="AV763" i="18"/>
  <c r="AT763" i="18"/>
  <c r="AS763" i="18"/>
  <c r="AR763" i="18"/>
  <c r="AQ763" i="18"/>
  <c r="AP763" i="18"/>
  <c r="AO763" i="18"/>
  <c r="AN763" i="18"/>
  <c r="AM763" i="18"/>
  <c r="AL763" i="18"/>
  <c r="AK763" i="18"/>
  <c r="AJ763" i="18"/>
  <c r="AI763" i="18"/>
  <c r="AH763" i="18"/>
  <c r="AG763" i="18"/>
  <c r="AF763" i="18"/>
  <c r="AE763" i="18"/>
  <c r="BK762" i="18"/>
  <c r="BJ762" i="18"/>
  <c r="BI762" i="18"/>
  <c r="BH762" i="18"/>
  <c r="BG762" i="18"/>
  <c r="BF762" i="18"/>
  <c r="BE762" i="18"/>
  <c r="BD762" i="18"/>
  <c r="BC762" i="18"/>
  <c r="BB762" i="18"/>
  <c r="BA762" i="18"/>
  <c r="AZ762" i="18"/>
  <c r="AY762" i="18"/>
  <c r="AX762" i="18"/>
  <c r="AW762" i="18"/>
  <c r="AV762" i="18"/>
  <c r="AT762" i="18"/>
  <c r="AS762" i="18"/>
  <c r="AR762" i="18"/>
  <c r="AQ762" i="18"/>
  <c r="AP762" i="18"/>
  <c r="AO762" i="18"/>
  <c r="AN762" i="18"/>
  <c r="AM762" i="18"/>
  <c r="AL762" i="18"/>
  <c r="AK762" i="18"/>
  <c r="AJ762" i="18"/>
  <c r="AI762" i="18"/>
  <c r="AH762" i="18"/>
  <c r="AG762" i="18"/>
  <c r="AF762" i="18"/>
  <c r="AE762" i="18"/>
  <c r="BK761" i="18"/>
  <c r="BJ761" i="18"/>
  <c r="BI761" i="18"/>
  <c r="BH761" i="18"/>
  <c r="BG761" i="18"/>
  <c r="BF761" i="18"/>
  <c r="BE761" i="18"/>
  <c r="BD761" i="18"/>
  <c r="BC761" i="18"/>
  <c r="BB761" i="18"/>
  <c r="BA761" i="18"/>
  <c r="AZ761" i="18"/>
  <c r="AY761" i="18"/>
  <c r="AX761" i="18"/>
  <c r="AW761" i="18"/>
  <c r="AV761" i="18"/>
  <c r="AT761" i="18"/>
  <c r="AS761" i="18"/>
  <c r="AR761" i="18"/>
  <c r="AQ761" i="18"/>
  <c r="AP761" i="18"/>
  <c r="AO761" i="18"/>
  <c r="AN761" i="18"/>
  <c r="AM761" i="18"/>
  <c r="AL761" i="18"/>
  <c r="AK761" i="18"/>
  <c r="AJ761" i="18"/>
  <c r="AI761" i="18"/>
  <c r="AH761" i="18"/>
  <c r="AG761" i="18"/>
  <c r="AF761" i="18"/>
  <c r="AE761" i="18"/>
  <c r="BK760" i="18"/>
  <c r="BJ760" i="18"/>
  <c r="BI760" i="18"/>
  <c r="BH760" i="18"/>
  <c r="BG760" i="18"/>
  <c r="BF760" i="18"/>
  <c r="BE760" i="18"/>
  <c r="BD760" i="18"/>
  <c r="BC760" i="18"/>
  <c r="BB760" i="18"/>
  <c r="BA760" i="18"/>
  <c r="AZ760" i="18"/>
  <c r="AY760" i="18"/>
  <c r="AX760" i="18"/>
  <c r="AW760" i="18"/>
  <c r="AV760" i="18"/>
  <c r="AT760" i="18"/>
  <c r="AS760" i="18"/>
  <c r="AR760" i="18"/>
  <c r="AQ760" i="18"/>
  <c r="AP760" i="18"/>
  <c r="AO760" i="18"/>
  <c r="AN760" i="18"/>
  <c r="AM760" i="18"/>
  <c r="AL760" i="18"/>
  <c r="AK760" i="18"/>
  <c r="AJ760" i="18"/>
  <c r="AI760" i="18"/>
  <c r="AH760" i="18"/>
  <c r="AG760" i="18"/>
  <c r="AF760" i="18"/>
  <c r="AE760" i="18"/>
  <c r="BK759" i="18"/>
  <c r="BJ759" i="18"/>
  <c r="BI759" i="18"/>
  <c r="BH759" i="18"/>
  <c r="BG759" i="18"/>
  <c r="BF759" i="18"/>
  <c r="BE759" i="18"/>
  <c r="BD759" i="18"/>
  <c r="BC759" i="18"/>
  <c r="BB759" i="18"/>
  <c r="BA759" i="18"/>
  <c r="AZ759" i="18"/>
  <c r="AY759" i="18"/>
  <c r="AX759" i="18"/>
  <c r="AW759" i="18"/>
  <c r="AV759" i="18"/>
  <c r="AT759" i="18"/>
  <c r="AS759" i="18"/>
  <c r="AR759" i="18"/>
  <c r="AQ759" i="18"/>
  <c r="AP759" i="18"/>
  <c r="AO759" i="18"/>
  <c r="AN759" i="18"/>
  <c r="AM759" i="18"/>
  <c r="AL759" i="18"/>
  <c r="AK759" i="18"/>
  <c r="AJ759" i="18"/>
  <c r="AI759" i="18"/>
  <c r="AH759" i="18"/>
  <c r="AG759" i="18"/>
  <c r="AF759" i="18"/>
  <c r="AE759" i="18"/>
  <c r="BK758" i="18"/>
  <c r="BJ758" i="18"/>
  <c r="BI758" i="18"/>
  <c r="BH758" i="18"/>
  <c r="BG758" i="18"/>
  <c r="BF758" i="18"/>
  <c r="BE758" i="18"/>
  <c r="BD758" i="18"/>
  <c r="BC758" i="18"/>
  <c r="BB758" i="18"/>
  <c r="BA758" i="18"/>
  <c r="AZ758" i="18"/>
  <c r="AY758" i="18"/>
  <c r="AX758" i="18"/>
  <c r="AW758" i="18"/>
  <c r="AV758" i="18"/>
  <c r="AT758" i="18"/>
  <c r="AS758" i="18"/>
  <c r="AR758" i="18"/>
  <c r="AQ758" i="18"/>
  <c r="AP758" i="18"/>
  <c r="AO758" i="18"/>
  <c r="AN758" i="18"/>
  <c r="AM758" i="18"/>
  <c r="AL758" i="18"/>
  <c r="AK758" i="18"/>
  <c r="AJ758" i="18"/>
  <c r="AI758" i="18"/>
  <c r="AH758" i="18"/>
  <c r="AG758" i="18"/>
  <c r="AF758" i="18"/>
  <c r="AE758" i="18"/>
  <c r="BK757" i="18"/>
  <c r="BJ757" i="18"/>
  <c r="BI757" i="18"/>
  <c r="BH757" i="18"/>
  <c r="BG757" i="18"/>
  <c r="BF757" i="18"/>
  <c r="BE757" i="18"/>
  <c r="BD757" i="18"/>
  <c r="BC757" i="18"/>
  <c r="BB757" i="18"/>
  <c r="BA757" i="18"/>
  <c r="AZ757" i="18"/>
  <c r="AY757" i="18"/>
  <c r="AX757" i="18"/>
  <c r="AW757" i="18"/>
  <c r="AV757" i="18"/>
  <c r="AT757" i="18"/>
  <c r="AS757" i="18"/>
  <c r="AR757" i="18"/>
  <c r="AQ757" i="18"/>
  <c r="AP757" i="18"/>
  <c r="AO757" i="18"/>
  <c r="AN757" i="18"/>
  <c r="AM757" i="18"/>
  <c r="AL757" i="18"/>
  <c r="AK757" i="18"/>
  <c r="AJ757" i="18"/>
  <c r="AI757" i="18"/>
  <c r="AH757" i="18"/>
  <c r="AG757" i="18"/>
  <c r="AF757" i="18"/>
  <c r="AE757" i="18"/>
  <c r="BK756" i="18"/>
  <c r="BJ756" i="18"/>
  <c r="BI756" i="18"/>
  <c r="BH756" i="18"/>
  <c r="BG756" i="18"/>
  <c r="BF756" i="18"/>
  <c r="BE756" i="18"/>
  <c r="BD756" i="18"/>
  <c r="BC756" i="18"/>
  <c r="BB756" i="18"/>
  <c r="BA756" i="18"/>
  <c r="AZ756" i="18"/>
  <c r="AY756" i="18"/>
  <c r="AX756" i="18"/>
  <c r="AW756" i="18"/>
  <c r="AV756" i="18"/>
  <c r="AT756" i="18"/>
  <c r="AS756" i="18"/>
  <c r="AR756" i="18"/>
  <c r="AQ756" i="18"/>
  <c r="AP756" i="18"/>
  <c r="AO756" i="18"/>
  <c r="AN756" i="18"/>
  <c r="AM756" i="18"/>
  <c r="AL756" i="18"/>
  <c r="AK756" i="18"/>
  <c r="AJ756" i="18"/>
  <c r="AI756" i="18"/>
  <c r="AH756" i="18"/>
  <c r="AG756" i="18"/>
  <c r="AF756" i="18"/>
  <c r="AE756" i="18"/>
  <c r="BK755" i="18"/>
  <c r="BJ755" i="18"/>
  <c r="BI755" i="18"/>
  <c r="BH755" i="18"/>
  <c r="BG755" i="18"/>
  <c r="BF755" i="18"/>
  <c r="BE755" i="18"/>
  <c r="BD755" i="18"/>
  <c r="BC755" i="18"/>
  <c r="BB755" i="18"/>
  <c r="BA755" i="18"/>
  <c r="AZ755" i="18"/>
  <c r="AY755" i="18"/>
  <c r="AX755" i="18"/>
  <c r="AW755" i="18"/>
  <c r="AV755" i="18"/>
  <c r="AT755" i="18"/>
  <c r="AS755" i="18"/>
  <c r="AR755" i="18"/>
  <c r="AQ755" i="18"/>
  <c r="AP755" i="18"/>
  <c r="AO755" i="18"/>
  <c r="AN755" i="18"/>
  <c r="AM755" i="18"/>
  <c r="AL755" i="18"/>
  <c r="AK755" i="18"/>
  <c r="AJ755" i="18"/>
  <c r="AI755" i="18"/>
  <c r="AH755" i="18"/>
  <c r="AG755" i="18"/>
  <c r="AF755" i="18"/>
  <c r="AE755" i="18"/>
  <c r="BK754" i="18"/>
  <c r="BK885" i="18" s="1"/>
  <c r="H23" i="6" s="1"/>
  <c r="BJ754" i="18"/>
  <c r="BJ885" i="18" s="1"/>
  <c r="H22" i="6" s="1"/>
  <c r="BI754" i="18"/>
  <c r="BI885" i="18" s="1"/>
  <c r="H21" i="6" s="1"/>
  <c r="BH754" i="18"/>
  <c r="BH885" i="18" s="1"/>
  <c r="H20" i="6" s="1"/>
  <c r="BG754" i="18"/>
  <c r="BG885" i="18" s="1"/>
  <c r="H19" i="6" s="1"/>
  <c r="BF754" i="18"/>
  <c r="BF885" i="18" s="1"/>
  <c r="H18" i="6" s="1"/>
  <c r="BE754" i="18"/>
  <c r="BE885" i="18" s="1"/>
  <c r="H17" i="6" s="1"/>
  <c r="BD754" i="18"/>
  <c r="BD885" i="18" s="1"/>
  <c r="H16" i="6" s="1"/>
  <c r="BC754" i="18"/>
  <c r="BC885" i="18" s="1"/>
  <c r="H15" i="6" s="1"/>
  <c r="BB754" i="18"/>
  <c r="BB885" i="18" s="1"/>
  <c r="H14" i="6" s="1"/>
  <c r="BA754" i="18"/>
  <c r="BA885" i="18" s="1"/>
  <c r="H13" i="6" s="1"/>
  <c r="AZ754" i="18"/>
  <c r="AZ885" i="18" s="1"/>
  <c r="H12" i="6" s="1"/>
  <c r="AY754" i="18"/>
  <c r="AY885" i="18" s="1"/>
  <c r="H11" i="6" s="1"/>
  <c r="AX754" i="18"/>
  <c r="AX885" i="18" s="1"/>
  <c r="H10" i="6" s="1"/>
  <c r="AW754" i="18"/>
  <c r="AW885" i="18" s="1"/>
  <c r="H9" i="6" s="1"/>
  <c r="AV885" i="18"/>
  <c r="AT754" i="18"/>
  <c r="AT884" i="18" s="1"/>
  <c r="G23" i="6" s="1"/>
  <c r="G51" i="6" s="1"/>
  <c r="AS754" i="18"/>
  <c r="AS884" i="18" s="1"/>
  <c r="G22" i="6" s="1"/>
  <c r="G50" i="6" s="1"/>
  <c r="AR754" i="18"/>
  <c r="AR884" i="18" s="1"/>
  <c r="G21" i="6" s="1"/>
  <c r="G49" i="6" s="1"/>
  <c r="AQ754" i="18"/>
  <c r="AQ884" i="18" s="1"/>
  <c r="G20" i="6" s="1"/>
  <c r="G48" i="6" s="1"/>
  <c r="AP754" i="18"/>
  <c r="AP884" i="18" s="1"/>
  <c r="G19" i="6" s="1"/>
  <c r="G47" i="6" s="1"/>
  <c r="AO754" i="18"/>
  <c r="AO884" i="18" s="1"/>
  <c r="G18" i="6" s="1"/>
  <c r="G46" i="6" s="1"/>
  <c r="AN754" i="18"/>
  <c r="AN884" i="18" s="1"/>
  <c r="G17" i="6" s="1"/>
  <c r="G45" i="6" s="1"/>
  <c r="AM754" i="18"/>
  <c r="AM884" i="18" s="1"/>
  <c r="G16" i="6" s="1"/>
  <c r="G44" i="6" s="1"/>
  <c r="AL754" i="18"/>
  <c r="AL884" i="18" s="1"/>
  <c r="G15" i="6" s="1"/>
  <c r="G43" i="6" s="1"/>
  <c r="AK754" i="18"/>
  <c r="AK884" i="18" s="1"/>
  <c r="G14" i="6" s="1"/>
  <c r="G42" i="6" s="1"/>
  <c r="AJ754" i="18"/>
  <c r="AJ884" i="18" s="1"/>
  <c r="G13" i="6" s="1"/>
  <c r="G41" i="6" s="1"/>
  <c r="AI754" i="18"/>
  <c r="AI884" i="18" s="1"/>
  <c r="G12" i="6" s="1"/>
  <c r="G40" i="6" s="1"/>
  <c r="AH754" i="18"/>
  <c r="AH884" i="18" s="1"/>
  <c r="G11" i="6" s="1"/>
  <c r="G39" i="6" s="1"/>
  <c r="AG754" i="18"/>
  <c r="AG884" i="18" s="1"/>
  <c r="G10" i="6" s="1"/>
  <c r="G38" i="6" s="1"/>
  <c r="AF754" i="18"/>
  <c r="AF884" i="18" s="1"/>
  <c r="G9" i="6" s="1"/>
  <c r="G37" i="6" s="1"/>
  <c r="AE754" i="18"/>
  <c r="AE884" i="18" s="1"/>
  <c r="G8" i="6" s="1"/>
  <c r="I9" i="6" l="1"/>
  <c r="I37" i="6" s="1"/>
  <c r="H37" i="6"/>
  <c r="I11" i="6"/>
  <c r="I39" i="6" s="1"/>
  <c r="H39" i="6"/>
  <c r="I13" i="6"/>
  <c r="I41" i="6" s="1"/>
  <c r="H41" i="6"/>
  <c r="I15" i="6"/>
  <c r="I43" i="6" s="1"/>
  <c r="H43" i="6"/>
  <c r="I17" i="6"/>
  <c r="I45" i="6" s="1"/>
  <c r="H45" i="6"/>
  <c r="I19" i="6"/>
  <c r="I47" i="6" s="1"/>
  <c r="H47" i="6"/>
  <c r="I21" i="6"/>
  <c r="I49" i="6" s="1"/>
  <c r="H49" i="6"/>
  <c r="H51" i="6"/>
  <c r="I23" i="6"/>
  <c r="I51" i="6" s="1"/>
  <c r="G36" i="6"/>
  <c r="G24" i="6"/>
  <c r="G52" i="6" s="1"/>
  <c r="H8" i="6"/>
  <c r="BL885" i="18"/>
  <c r="I10" i="6"/>
  <c r="I38" i="6" s="1"/>
  <c r="H38" i="6"/>
  <c r="I12" i="6"/>
  <c r="I40" i="6" s="1"/>
  <c r="H40" i="6"/>
  <c r="I14" i="6"/>
  <c r="I42" i="6" s="1"/>
  <c r="H42" i="6"/>
  <c r="I16" i="6"/>
  <c r="I44" i="6" s="1"/>
  <c r="H44" i="6"/>
  <c r="I18" i="6"/>
  <c r="I46" i="6" s="1"/>
  <c r="H46" i="6"/>
  <c r="I20" i="6"/>
  <c r="I48" i="6" s="1"/>
  <c r="H48" i="6"/>
  <c r="I22" i="6"/>
  <c r="I50" i="6" s="1"/>
  <c r="H50" i="6"/>
  <c r="AU884" i="18"/>
  <c r="I8" i="6" l="1"/>
  <c r="H24" i="6"/>
  <c r="H52" i="6" s="1"/>
  <c r="H36" i="6"/>
  <c r="A159" i="10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I36" i="6" l="1"/>
  <c r="I24" i="6"/>
  <c r="I52" i="6" s="1"/>
  <c r="O42" i="15"/>
  <c r="N42" i="15"/>
  <c r="M42" i="15"/>
  <c r="L42" i="15"/>
  <c r="K42" i="15"/>
  <c r="J42" i="15"/>
  <c r="I42" i="15"/>
  <c r="H42" i="15"/>
  <c r="G42" i="15"/>
  <c r="F42" i="15"/>
  <c r="E42" i="15"/>
  <c r="D42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N27" i="15"/>
  <c r="M27" i="15"/>
  <c r="L27" i="15"/>
  <c r="K27" i="15"/>
  <c r="J27" i="15"/>
  <c r="I27" i="15"/>
  <c r="H27" i="15"/>
  <c r="G27" i="15"/>
  <c r="F27" i="15"/>
  <c r="E27" i="15"/>
  <c r="M64" i="13" l="1"/>
  <c r="M151" i="13" s="1"/>
  <c r="L64" i="13"/>
  <c r="K64" i="13"/>
  <c r="J64" i="13"/>
  <c r="J151" i="13" s="1"/>
  <c r="M192" i="13" s="1"/>
  <c r="I64" i="13"/>
  <c r="I151" i="13" s="1"/>
  <c r="L192" i="13" s="1"/>
  <c r="H64" i="13"/>
  <c r="H151" i="13" s="1"/>
  <c r="G64" i="13"/>
  <c r="G151" i="13" s="1"/>
  <c r="N192" i="13" s="1"/>
  <c r="F64" i="13"/>
  <c r="E64" i="13"/>
  <c r="E151" i="13" s="1"/>
  <c r="D64" i="13"/>
  <c r="C64" i="13"/>
  <c r="C151" i="13" s="1"/>
  <c r="B64" i="13"/>
  <c r="M63" i="13"/>
  <c r="M150" i="13" s="1"/>
  <c r="L63" i="13"/>
  <c r="K63" i="13"/>
  <c r="J63" i="13"/>
  <c r="J150" i="13" s="1"/>
  <c r="M191" i="13" s="1"/>
  <c r="I63" i="13"/>
  <c r="I150" i="13" s="1"/>
  <c r="L191" i="13" s="1"/>
  <c r="H63" i="13"/>
  <c r="H150" i="13" s="1"/>
  <c r="G63" i="13"/>
  <c r="G150" i="13" s="1"/>
  <c r="N191" i="13" s="1"/>
  <c r="F63" i="13"/>
  <c r="E63" i="13"/>
  <c r="E150" i="13" s="1"/>
  <c r="D63" i="13"/>
  <c r="C63" i="13"/>
  <c r="C150" i="13" s="1"/>
  <c r="B63" i="13"/>
  <c r="M62" i="13"/>
  <c r="M149" i="13" s="1"/>
  <c r="L62" i="13"/>
  <c r="K62" i="13"/>
  <c r="J62" i="13"/>
  <c r="J149" i="13" s="1"/>
  <c r="M190" i="13" s="1"/>
  <c r="I62" i="13"/>
  <c r="I149" i="13" s="1"/>
  <c r="L190" i="13" s="1"/>
  <c r="H62" i="13"/>
  <c r="H149" i="13" s="1"/>
  <c r="G62" i="13"/>
  <c r="G149" i="13" s="1"/>
  <c r="N190" i="13" s="1"/>
  <c r="F62" i="13"/>
  <c r="E62" i="13"/>
  <c r="E149" i="13" s="1"/>
  <c r="D62" i="13"/>
  <c r="C62" i="13"/>
  <c r="C149" i="13" s="1"/>
  <c r="B62" i="13"/>
  <c r="M61" i="13"/>
  <c r="M148" i="13" s="1"/>
  <c r="L61" i="13"/>
  <c r="K61" i="13"/>
  <c r="J61" i="13"/>
  <c r="J148" i="13" s="1"/>
  <c r="M189" i="13" s="1"/>
  <c r="I61" i="13"/>
  <c r="I148" i="13" s="1"/>
  <c r="L189" i="13" s="1"/>
  <c r="H61" i="13"/>
  <c r="H148" i="13" s="1"/>
  <c r="G61" i="13"/>
  <c r="G148" i="13" s="1"/>
  <c r="N189" i="13" s="1"/>
  <c r="F61" i="13"/>
  <c r="E61" i="13"/>
  <c r="E148" i="13" s="1"/>
  <c r="D61" i="13"/>
  <c r="C61" i="13"/>
  <c r="C148" i="13" s="1"/>
  <c r="B61" i="13"/>
  <c r="M60" i="13"/>
  <c r="M147" i="13" s="1"/>
  <c r="L60" i="13"/>
  <c r="K60" i="13"/>
  <c r="J60" i="13"/>
  <c r="J147" i="13" s="1"/>
  <c r="M188" i="13" s="1"/>
  <c r="I60" i="13"/>
  <c r="I147" i="13" s="1"/>
  <c r="L188" i="13" s="1"/>
  <c r="H60" i="13"/>
  <c r="H147" i="13" s="1"/>
  <c r="G60" i="13"/>
  <c r="G147" i="13" s="1"/>
  <c r="N188" i="13" s="1"/>
  <c r="F60" i="13"/>
  <c r="E60" i="13"/>
  <c r="E147" i="13" s="1"/>
  <c r="D60" i="13"/>
  <c r="C60" i="13"/>
  <c r="C147" i="13" s="1"/>
  <c r="B60" i="13"/>
  <c r="M59" i="13"/>
  <c r="M146" i="13" s="1"/>
  <c r="L59" i="13"/>
  <c r="K59" i="13"/>
  <c r="J59" i="13"/>
  <c r="J146" i="13" s="1"/>
  <c r="M187" i="13" s="1"/>
  <c r="I59" i="13"/>
  <c r="I146" i="13" s="1"/>
  <c r="L187" i="13" s="1"/>
  <c r="H59" i="13"/>
  <c r="H146" i="13" s="1"/>
  <c r="G59" i="13"/>
  <c r="G146" i="13" s="1"/>
  <c r="N187" i="13" s="1"/>
  <c r="F59" i="13"/>
  <c r="E59" i="13"/>
  <c r="E146" i="13" s="1"/>
  <c r="D59" i="13"/>
  <c r="C59" i="13"/>
  <c r="C146" i="13" s="1"/>
  <c r="B59" i="13"/>
  <c r="M58" i="13"/>
  <c r="M145" i="13" s="1"/>
  <c r="L58" i="13"/>
  <c r="K58" i="13"/>
  <c r="J58" i="13"/>
  <c r="J145" i="13" s="1"/>
  <c r="M186" i="13" s="1"/>
  <c r="I58" i="13"/>
  <c r="I145" i="13" s="1"/>
  <c r="L186" i="13" s="1"/>
  <c r="H58" i="13"/>
  <c r="H145" i="13" s="1"/>
  <c r="G58" i="13"/>
  <c r="G145" i="13" s="1"/>
  <c r="N186" i="13" s="1"/>
  <c r="F58" i="13"/>
  <c r="E58" i="13"/>
  <c r="E145" i="13" s="1"/>
  <c r="D58" i="13"/>
  <c r="C58" i="13"/>
  <c r="C145" i="13" s="1"/>
  <c r="B58" i="13"/>
  <c r="M57" i="13"/>
  <c r="M144" i="13" s="1"/>
  <c r="L57" i="13"/>
  <c r="K57" i="13"/>
  <c r="J57" i="13"/>
  <c r="J144" i="13" s="1"/>
  <c r="M185" i="13" s="1"/>
  <c r="I57" i="13"/>
  <c r="I144" i="13" s="1"/>
  <c r="L185" i="13" s="1"/>
  <c r="H57" i="13"/>
  <c r="H144" i="13" s="1"/>
  <c r="G57" i="13"/>
  <c r="G144" i="13" s="1"/>
  <c r="N185" i="13" s="1"/>
  <c r="F57" i="13"/>
  <c r="E57" i="13"/>
  <c r="E144" i="13" s="1"/>
  <c r="D57" i="13"/>
  <c r="C57" i="13"/>
  <c r="C144" i="13" s="1"/>
  <c r="B57" i="13"/>
  <c r="M56" i="13"/>
  <c r="M143" i="13" s="1"/>
  <c r="L56" i="13"/>
  <c r="K56" i="13"/>
  <c r="J56" i="13"/>
  <c r="J143" i="13" s="1"/>
  <c r="M184" i="13" s="1"/>
  <c r="I56" i="13"/>
  <c r="I143" i="13" s="1"/>
  <c r="L184" i="13" s="1"/>
  <c r="H56" i="13"/>
  <c r="H143" i="13" s="1"/>
  <c r="G56" i="13"/>
  <c r="G143" i="13" s="1"/>
  <c r="N184" i="13" s="1"/>
  <c r="F56" i="13"/>
  <c r="E56" i="13"/>
  <c r="E143" i="13" s="1"/>
  <c r="D56" i="13"/>
  <c r="C56" i="13"/>
  <c r="C143" i="13" s="1"/>
  <c r="B56" i="13"/>
  <c r="M55" i="13"/>
  <c r="M142" i="13" s="1"/>
  <c r="L55" i="13"/>
  <c r="K55" i="13"/>
  <c r="J55" i="13"/>
  <c r="J142" i="13" s="1"/>
  <c r="M183" i="13" s="1"/>
  <c r="I55" i="13"/>
  <c r="I142" i="13" s="1"/>
  <c r="L183" i="13" s="1"/>
  <c r="H55" i="13"/>
  <c r="H142" i="13" s="1"/>
  <c r="G55" i="13"/>
  <c r="G142" i="13" s="1"/>
  <c r="N183" i="13" s="1"/>
  <c r="F55" i="13"/>
  <c r="E55" i="13"/>
  <c r="E142" i="13" s="1"/>
  <c r="D55" i="13"/>
  <c r="C55" i="13"/>
  <c r="C142" i="13" s="1"/>
  <c r="B55" i="13"/>
  <c r="M54" i="13"/>
  <c r="M141" i="13" s="1"/>
  <c r="L54" i="13"/>
  <c r="K54" i="13"/>
  <c r="J54" i="13"/>
  <c r="J141" i="13" s="1"/>
  <c r="M182" i="13" s="1"/>
  <c r="I54" i="13"/>
  <c r="I141" i="13" s="1"/>
  <c r="L182" i="13" s="1"/>
  <c r="H54" i="13"/>
  <c r="H141" i="13" s="1"/>
  <c r="G54" i="13"/>
  <c r="G141" i="13" s="1"/>
  <c r="N182" i="13" s="1"/>
  <c r="F54" i="13"/>
  <c r="E54" i="13"/>
  <c r="E141" i="13" s="1"/>
  <c r="D54" i="13"/>
  <c r="C54" i="13"/>
  <c r="C141" i="13" s="1"/>
  <c r="B54" i="13"/>
  <c r="M53" i="13"/>
  <c r="M140" i="13" s="1"/>
  <c r="L53" i="13"/>
  <c r="K53" i="13"/>
  <c r="J53" i="13"/>
  <c r="J140" i="13" s="1"/>
  <c r="M181" i="13" s="1"/>
  <c r="I53" i="13"/>
  <c r="I140" i="13" s="1"/>
  <c r="L181" i="13" s="1"/>
  <c r="H53" i="13"/>
  <c r="H140" i="13" s="1"/>
  <c r="G53" i="13"/>
  <c r="G140" i="13" s="1"/>
  <c r="N181" i="13" s="1"/>
  <c r="F53" i="13"/>
  <c r="E53" i="13"/>
  <c r="E140" i="13" s="1"/>
  <c r="D53" i="13"/>
  <c r="C53" i="13"/>
  <c r="C140" i="13" s="1"/>
  <c r="B53" i="13"/>
  <c r="M52" i="13"/>
  <c r="M139" i="13" s="1"/>
  <c r="L52" i="13"/>
  <c r="K52" i="13"/>
  <c r="J52" i="13"/>
  <c r="J139" i="13" s="1"/>
  <c r="M180" i="13" s="1"/>
  <c r="I52" i="13"/>
  <c r="I139" i="13" s="1"/>
  <c r="L180" i="13" s="1"/>
  <c r="H52" i="13"/>
  <c r="H139" i="13" s="1"/>
  <c r="G52" i="13"/>
  <c r="G139" i="13" s="1"/>
  <c r="N180" i="13" s="1"/>
  <c r="F52" i="13"/>
  <c r="E52" i="13"/>
  <c r="E139" i="13" s="1"/>
  <c r="D52" i="13"/>
  <c r="C52" i="13"/>
  <c r="C139" i="13" s="1"/>
  <c r="B52" i="13"/>
  <c r="M51" i="13"/>
  <c r="M138" i="13" s="1"/>
  <c r="L51" i="13"/>
  <c r="K51" i="13"/>
  <c r="J51" i="13"/>
  <c r="J138" i="13" s="1"/>
  <c r="M179" i="13" s="1"/>
  <c r="I51" i="13"/>
  <c r="I138" i="13" s="1"/>
  <c r="L179" i="13" s="1"/>
  <c r="H51" i="13"/>
  <c r="H138" i="13" s="1"/>
  <c r="G51" i="13"/>
  <c r="G138" i="13" s="1"/>
  <c r="N179" i="13" s="1"/>
  <c r="F51" i="13"/>
  <c r="E51" i="13"/>
  <c r="E138" i="13" s="1"/>
  <c r="D51" i="13"/>
  <c r="C51" i="13"/>
  <c r="C138" i="13" s="1"/>
  <c r="B51" i="13"/>
  <c r="M50" i="13"/>
  <c r="M137" i="13" s="1"/>
  <c r="L50" i="13"/>
  <c r="K50" i="13"/>
  <c r="J50" i="13"/>
  <c r="J137" i="13" s="1"/>
  <c r="M178" i="13" s="1"/>
  <c r="I50" i="13"/>
  <c r="I137" i="13" s="1"/>
  <c r="L178" i="13" s="1"/>
  <c r="H50" i="13"/>
  <c r="H137" i="13" s="1"/>
  <c r="G50" i="13"/>
  <c r="G137" i="13" s="1"/>
  <c r="N178" i="13" s="1"/>
  <c r="F50" i="13"/>
  <c r="E50" i="13"/>
  <c r="E137" i="13" s="1"/>
  <c r="D50" i="13"/>
  <c r="C50" i="13"/>
  <c r="C137" i="13" s="1"/>
  <c r="B50" i="13"/>
  <c r="M49" i="13"/>
  <c r="M136" i="13" s="1"/>
  <c r="L49" i="13"/>
  <c r="L136" i="13" s="1"/>
  <c r="K49" i="13"/>
  <c r="J49" i="13"/>
  <c r="I49" i="13"/>
  <c r="I136" i="13" s="1"/>
  <c r="L177" i="13" s="1"/>
  <c r="H49" i="13"/>
  <c r="H136" i="13" s="1"/>
  <c r="G49" i="13"/>
  <c r="G136" i="13" s="1"/>
  <c r="N177" i="13" s="1"/>
  <c r="F49" i="13"/>
  <c r="E49" i="13"/>
  <c r="D49" i="13"/>
  <c r="C49" i="13"/>
  <c r="B49" i="13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B91" i="13" l="1"/>
  <c r="L137" i="13"/>
  <c r="C91" i="13"/>
  <c r="D143" i="13"/>
  <c r="H97" i="13"/>
  <c r="D151" i="13"/>
  <c r="H105" i="13"/>
  <c r="E182" i="13"/>
  <c r="D182" i="13"/>
  <c r="D186" i="13"/>
  <c r="E186" i="13"/>
  <c r="B139" i="13"/>
  <c r="F180" i="13" s="1"/>
  <c r="F93" i="13"/>
  <c r="F140" i="13"/>
  <c r="O181" i="13" s="1"/>
  <c r="O94" i="13"/>
  <c r="B147" i="13"/>
  <c r="F188" i="13" s="1"/>
  <c r="F101" i="13"/>
  <c r="F148" i="13"/>
  <c r="O189" i="13" s="1"/>
  <c r="O102" i="13"/>
  <c r="E136" i="13"/>
  <c r="J90" i="13"/>
  <c r="J185" i="13"/>
  <c r="K185" i="13"/>
  <c r="K187" i="13"/>
  <c r="J187" i="13"/>
  <c r="J189" i="13"/>
  <c r="K189" i="13"/>
  <c r="C177" i="13"/>
  <c r="B177" i="13"/>
  <c r="B92" i="13"/>
  <c r="L138" i="13"/>
  <c r="C92" i="13"/>
  <c r="B96" i="13"/>
  <c r="L142" i="13"/>
  <c r="C96" i="13"/>
  <c r="K178" i="13"/>
  <c r="J178" i="13"/>
  <c r="J180" i="13"/>
  <c r="K180" i="13"/>
  <c r="J182" i="13"/>
  <c r="K182" i="13"/>
  <c r="K184" i="13"/>
  <c r="J184" i="13"/>
  <c r="K186" i="13"/>
  <c r="J186" i="13"/>
  <c r="J188" i="13"/>
  <c r="K188" i="13"/>
  <c r="K190" i="13"/>
  <c r="J190" i="13"/>
  <c r="J192" i="13"/>
  <c r="K192" i="13"/>
  <c r="D137" i="13"/>
  <c r="H91" i="13"/>
  <c r="B93" i="13"/>
  <c r="L139" i="13"/>
  <c r="C93" i="13"/>
  <c r="B95" i="13"/>
  <c r="L141" i="13"/>
  <c r="C95" i="13"/>
  <c r="D145" i="13"/>
  <c r="H99" i="13"/>
  <c r="K137" i="13"/>
  <c r="G178" i="13" s="1"/>
  <c r="G91" i="13"/>
  <c r="D180" i="13"/>
  <c r="E180" i="13"/>
  <c r="K141" i="13"/>
  <c r="G182" i="13" s="1"/>
  <c r="G95" i="13"/>
  <c r="E184" i="13"/>
  <c r="D184" i="13"/>
  <c r="K143" i="13"/>
  <c r="G184" i="13" s="1"/>
  <c r="G97" i="13"/>
  <c r="E190" i="13"/>
  <c r="D190" i="13"/>
  <c r="E192" i="13"/>
  <c r="D192" i="13"/>
  <c r="B137" i="13"/>
  <c r="F178" i="13" s="1"/>
  <c r="F91" i="13"/>
  <c r="F142" i="13"/>
  <c r="O183" i="13" s="1"/>
  <c r="O96" i="13"/>
  <c r="B145" i="13"/>
  <c r="F186" i="13" s="1"/>
  <c r="F99" i="13"/>
  <c r="F150" i="13"/>
  <c r="O191" i="13" s="1"/>
  <c r="O104" i="13"/>
  <c r="J179" i="13"/>
  <c r="K179" i="13"/>
  <c r="D136" i="13"/>
  <c r="I90" i="13"/>
  <c r="H90" i="13"/>
  <c r="D138" i="13"/>
  <c r="H92" i="13"/>
  <c r="D140" i="13"/>
  <c r="H94" i="13"/>
  <c r="B94" i="13"/>
  <c r="L140" i="13"/>
  <c r="C94" i="13"/>
  <c r="D142" i="13"/>
  <c r="H96" i="13"/>
  <c r="D144" i="13"/>
  <c r="H98" i="13"/>
  <c r="B100" i="13"/>
  <c r="L146" i="13"/>
  <c r="C100" i="13"/>
  <c r="D148" i="13"/>
  <c r="H102" i="13"/>
  <c r="B104" i="13"/>
  <c r="L150" i="13"/>
  <c r="C104" i="13"/>
  <c r="E90" i="13"/>
  <c r="C136" i="13"/>
  <c r="E179" i="13"/>
  <c r="D179" i="13"/>
  <c r="D181" i="13"/>
  <c r="E181" i="13"/>
  <c r="K140" i="13"/>
  <c r="G181" i="13" s="1"/>
  <c r="G94" i="13"/>
  <c r="D183" i="13"/>
  <c r="E183" i="13"/>
  <c r="K142" i="13"/>
  <c r="G183" i="13" s="1"/>
  <c r="G96" i="13"/>
  <c r="D185" i="13"/>
  <c r="E185" i="13"/>
  <c r="K144" i="13"/>
  <c r="G185" i="13" s="1"/>
  <c r="G98" i="13"/>
  <c r="D187" i="13"/>
  <c r="E187" i="13"/>
  <c r="K146" i="13"/>
  <c r="G187" i="13" s="1"/>
  <c r="G100" i="13"/>
  <c r="D189" i="13"/>
  <c r="E189" i="13"/>
  <c r="K148" i="13"/>
  <c r="G189" i="13" s="1"/>
  <c r="G102" i="13"/>
  <c r="E191" i="13"/>
  <c r="D191" i="13"/>
  <c r="K150" i="13"/>
  <c r="G191" i="13" s="1"/>
  <c r="G104" i="13"/>
  <c r="D139" i="13"/>
  <c r="H93" i="13"/>
  <c r="D141" i="13"/>
  <c r="H95" i="13"/>
  <c r="B97" i="13"/>
  <c r="L143" i="13"/>
  <c r="C97" i="13"/>
  <c r="B99" i="13"/>
  <c r="L145" i="13"/>
  <c r="C99" i="13"/>
  <c r="D147" i="13"/>
  <c r="H101" i="13"/>
  <c r="B101" i="13"/>
  <c r="L147" i="13"/>
  <c r="C101" i="13"/>
  <c r="D149" i="13"/>
  <c r="H103" i="13"/>
  <c r="B103" i="13"/>
  <c r="L149" i="13"/>
  <c r="C103" i="13"/>
  <c r="B105" i="13"/>
  <c r="L151" i="13"/>
  <c r="C105" i="13"/>
  <c r="E178" i="13"/>
  <c r="D178" i="13"/>
  <c r="K139" i="13"/>
  <c r="G180" i="13" s="1"/>
  <c r="G93" i="13"/>
  <c r="K145" i="13"/>
  <c r="G186" i="13" s="1"/>
  <c r="G99" i="13"/>
  <c r="E188" i="13"/>
  <c r="D188" i="13"/>
  <c r="K147" i="13"/>
  <c r="G188" i="13" s="1"/>
  <c r="G101" i="13"/>
  <c r="K149" i="13"/>
  <c r="G190" i="13" s="1"/>
  <c r="G103" i="13"/>
  <c r="K151" i="13"/>
  <c r="G192" i="13" s="1"/>
  <c r="G105" i="13"/>
  <c r="F136" i="13"/>
  <c r="O177" i="13" s="1"/>
  <c r="O90" i="13"/>
  <c r="F138" i="13"/>
  <c r="O179" i="13" s="1"/>
  <c r="O92" i="13"/>
  <c r="B141" i="13"/>
  <c r="F182" i="13" s="1"/>
  <c r="F95" i="13"/>
  <c r="B143" i="13"/>
  <c r="F184" i="13" s="1"/>
  <c r="F97" i="13"/>
  <c r="F144" i="13"/>
  <c r="O185" i="13" s="1"/>
  <c r="O98" i="13"/>
  <c r="F146" i="13"/>
  <c r="O187" i="13" s="1"/>
  <c r="O100" i="13"/>
  <c r="B149" i="13"/>
  <c r="F190" i="13" s="1"/>
  <c r="F103" i="13"/>
  <c r="B151" i="13"/>
  <c r="F192" i="13" s="1"/>
  <c r="F105" i="13"/>
  <c r="K181" i="13"/>
  <c r="J181" i="13"/>
  <c r="J183" i="13"/>
  <c r="K183" i="13"/>
  <c r="J191" i="13"/>
  <c r="K191" i="13"/>
  <c r="B98" i="13"/>
  <c r="L144" i="13"/>
  <c r="C98" i="13"/>
  <c r="D146" i="13"/>
  <c r="H100" i="13"/>
  <c r="B102" i="13"/>
  <c r="L148" i="13"/>
  <c r="C102" i="13"/>
  <c r="D150" i="13"/>
  <c r="H104" i="13"/>
  <c r="K136" i="13"/>
  <c r="G177" i="13" s="1"/>
  <c r="G90" i="13"/>
  <c r="K138" i="13"/>
  <c r="G179" i="13" s="1"/>
  <c r="G92" i="13"/>
  <c r="B136" i="13"/>
  <c r="F177" i="13" s="1"/>
  <c r="F90" i="13"/>
  <c r="J136" i="13"/>
  <c r="M177" i="13" s="1"/>
  <c r="M90" i="13"/>
  <c r="F137" i="13"/>
  <c r="O178" i="13" s="1"/>
  <c r="O91" i="13"/>
  <c r="B138" i="13"/>
  <c r="F179" i="13" s="1"/>
  <c r="F92" i="13"/>
  <c r="F139" i="13"/>
  <c r="O180" i="13" s="1"/>
  <c r="O93" i="13"/>
  <c r="B140" i="13"/>
  <c r="F181" i="13" s="1"/>
  <c r="F94" i="13"/>
  <c r="F141" i="13"/>
  <c r="O182" i="13" s="1"/>
  <c r="O95" i="13"/>
  <c r="B142" i="13"/>
  <c r="F183" i="13" s="1"/>
  <c r="F96" i="13"/>
  <c r="F143" i="13"/>
  <c r="O184" i="13" s="1"/>
  <c r="O97" i="13"/>
  <c r="B144" i="13"/>
  <c r="F185" i="13" s="1"/>
  <c r="F98" i="13"/>
  <c r="F145" i="13"/>
  <c r="O186" i="13" s="1"/>
  <c r="O99" i="13"/>
  <c r="B146" i="13"/>
  <c r="F187" i="13" s="1"/>
  <c r="F100" i="13"/>
  <c r="F147" i="13"/>
  <c r="O188" i="13" s="1"/>
  <c r="O101" i="13"/>
  <c r="B148" i="13"/>
  <c r="F189" i="13" s="1"/>
  <c r="F102" i="13"/>
  <c r="F149" i="13"/>
  <c r="O190" i="13" s="1"/>
  <c r="O103" i="13"/>
  <c r="B150" i="13"/>
  <c r="F191" i="13" s="1"/>
  <c r="F104" i="13"/>
  <c r="F151" i="13"/>
  <c r="O192" i="13" s="1"/>
  <c r="O105" i="13"/>
  <c r="B90" i="13"/>
  <c r="C90" i="13"/>
  <c r="C190" i="13" l="1"/>
  <c r="B190" i="13"/>
  <c r="B191" i="13"/>
  <c r="C191" i="13"/>
  <c r="B182" i="13"/>
  <c r="C182" i="13"/>
  <c r="C178" i="13"/>
  <c r="B178" i="13"/>
  <c r="I191" i="13"/>
  <c r="H191" i="13"/>
  <c r="H186" i="13"/>
  <c r="I186" i="13"/>
  <c r="H184" i="13"/>
  <c r="I184" i="13"/>
  <c r="C192" i="13"/>
  <c r="B192" i="13"/>
  <c r="D177" i="13"/>
  <c r="E177" i="13"/>
  <c r="I177" i="13"/>
  <c r="H177" i="13"/>
  <c r="B189" i="13"/>
  <c r="C189" i="13"/>
  <c r="H179" i="13"/>
  <c r="I179" i="13"/>
  <c r="H188" i="13"/>
  <c r="I188" i="13"/>
  <c r="B183" i="13"/>
  <c r="C183" i="13"/>
  <c r="B185" i="13"/>
  <c r="C185" i="13"/>
  <c r="C188" i="13"/>
  <c r="B188" i="13"/>
  <c r="I190" i="13"/>
  <c r="H190" i="13"/>
  <c r="I189" i="13"/>
  <c r="H189" i="13"/>
  <c r="C180" i="13"/>
  <c r="B180" i="13"/>
  <c r="C179" i="13"/>
  <c r="B179" i="13"/>
  <c r="I182" i="13"/>
  <c r="H182" i="13"/>
  <c r="H185" i="13"/>
  <c r="I185" i="13"/>
  <c r="H181" i="13"/>
  <c r="I181" i="13"/>
  <c r="H178" i="13"/>
  <c r="I178" i="13"/>
  <c r="J177" i="13"/>
  <c r="K177" i="13"/>
  <c r="C184" i="13"/>
  <c r="B184" i="13"/>
  <c r="C187" i="13"/>
  <c r="B187" i="13"/>
  <c r="H187" i="13"/>
  <c r="I187" i="13"/>
  <c r="C181" i="13"/>
  <c r="B181" i="13"/>
  <c r="I192" i="13"/>
  <c r="H192" i="13"/>
  <c r="B186" i="13"/>
  <c r="C186" i="13"/>
  <c r="I180" i="13"/>
  <c r="H180" i="13"/>
  <c r="H183" i="13"/>
  <c r="I183" i="13"/>
  <c r="W152" i="9"/>
  <c r="V152" i="9"/>
  <c r="U152" i="9"/>
  <c r="T152" i="9"/>
  <c r="S152" i="9"/>
  <c r="R152" i="9"/>
  <c r="Q152" i="9"/>
  <c r="P152" i="9"/>
  <c r="O152" i="9"/>
  <c r="N152" i="9"/>
  <c r="W151" i="9"/>
  <c r="V151" i="9"/>
  <c r="U151" i="9"/>
  <c r="T151" i="9"/>
  <c r="S151" i="9"/>
  <c r="R151" i="9"/>
  <c r="Q151" i="9"/>
  <c r="P151" i="9"/>
  <c r="O151" i="9"/>
  <c r="N151" i="9"/>
  <c r="W150" i="9"/>
  <c r="V150" i="9"/>
  <c r="U150" i="9"/>
  <c r="T150" i="9"/>
  <c r="S150" i="9"/>
  <c r="R150" i="9"/>
  <c r="Q150" i="9"/>
  <c r="P150" i="9"/>
  <c r="O150" i="9"/>
  <c r="N150" i="9"/>
  <c r="W149" i="9"/>
  <c r="V149" i="9"/>
  <c r="U149" i="9"/>
  <c r="T149" i="9"/>
  <c r="S149" i="9"/>
  <c r="R149" i="9"/>
  <c r="Q149" i="9"/>
  <c r="P149" i="9"/>
  <c r="O149" i="9"/>
  <c r="N149" i="9"/>
  <c r="W148" i="9"/>
  <c r="V148" i="9"/>
  <c r="U148" i="9"/>
  <c r="T148" i="9"/>
  <c r="S148" i="9"/>
  <c r="R148" i="9"/>
  <c r="Q148" i="9"/>
  <c r="P148" i="9"/>
  <c r="O148" i="9"/>
  <c r="N148" i="9"/>
  <c r="W147" i="9"/>
  <c r="V147" i="9"/>
  <c r="U147" i="9"/>
  <c r="T147" i="9"/>
  <c r="S147" i="9"/>
  <c r="R147" i="9"/>
  <c r="Q147" i="9"/>
  <c r="P147" i="9"/>
  <c r="O147" i="9"/>
  <c r="N147" i="9"/>
  <c r="W146" i="9"/>
  <c r="V146" i="9"/>
  <c r="U146" i="9"/>
  <c r="T146" i="9"/>
  <c r="S146" i="9"/>
  <c r="R146" i="9"/>
  <c r="Q146" i="9"/>
  <c r="P146" i="9"/>
  <c r="O146" i="9"/>
  <c r="N146" i="9"/>
  <c r="W145" i="9"/>
  <c r="V145" i="9"/>
  <c r="U145" i="9"/>
  <c r="T145" i="9"/>
  <c r="S145" i="9"/>
  <c r="R145" i="9"/>
  <c r="Q145" i="9"/>
  <c r="P145" i="9"/>
  <c r="O145" i="9"/>
  <c r="N145" i="9"/>
  <c r="W144" i="9"/>
  <c r="V144" i="9"/>
  <c r="U144" i="9"/>
  <c r="T144" i="9"/>
  <c r="S144" i="9"/>
  <c r="R144" i="9"/>
  <c r="Q144" i="9"/>
  <c r="P144" i="9"/>
  <c r="O144" i="9"/>
  <c r="N144" i="9"/>
  <c r="W143" i="9"/>
  <c r="V143" i="9"/>
  <c r="U143" i="9"/>
  <c r="T143" i="9"/>
  <c r="S143" i="9"/>
  <c r="R143" i="9"/>
  <c r="Q143" i="9"/>
  <c r="P143" i="9"/>
  <c r="O143" i="9"/>
  <c r="N143" i="9"/>
  <c r="W142" i="9"/>
  <c r="V142" i="9"/>
  <c r="U142" i="9"/>
  <c r="T142" i="9"/>
  <c r="S142" i="9"/>
  <c r="R142" i="9"/>
  <c r="Q142" i="9"/>
  <c r="P142" i="9"/>
  <c r="O142" i="9"/>
  <c r="N142" i="9"/>
  <c r="W141" i="9"/>
  <c r="V141" i="9"/>
  <c r="U141" i="9"/>
  <c r="T141" i="9"/>
  <c r="S141" i="9"/>
  <c r="R141" i="9"/>
  <c r="Q141" i="9"/>
  <c r="P141" i="9"/>
  <c r="O141" i="9"/>
  <c r="N141" i="9"/>
  <c r="W140" i="9"/>
  <c r="V140" i="9"/>
  <c r="U140" i="9"/>
  <c r="T140" i="9"/>
  <c r="S140" i="9"/>
  <c r="R140" i="9"/>
  <c r="Q140" i="9"/>
  <c r="P140" i="9"/>
  <c r="O140" i="9"/>
  <c r="N140" i="9"/>
  <c r="W139" i="9"/>
  <c r="V139" i="9"/>
  <c r="U139" i="9"/>
  <c r="T139" i="9"/>
  <c r="S139" i="9"/>
  <c r="R139" i="9"/>
  <c r="Q139" i="9"/>
  <c r="P139" i="9"/>
  <c r="O139" i="9"/>
  <c r="N139" i="9"/>
  <c r="W138" i="9"/>
  <c r="V138" i="9"/>
  <c r="U138" i="9"/>
  <c r="T138" i="9"/>
  <c r="S138" i="9"/>
  <c r="R138" i="9"/>
  <c r="Q138" i="9"/>
  <c r="P138" i="9"/>
  <c r="O138" i="9"/>
  <c r="N138" i="9"/>
  <c r="W137" i="9"/>
  <c r="V137" i="9"/>
  <c r="U137" i="9"/>
  <c r="T137" i="9"/>
  <c r="S137" i="9"/>
  <c r="R137" i="9"/>
  <c r="Q137" i="9"/>
  <c r="P137" i="9"/>
  <c r="O137" i="9"/>
  <c r="B23" i="13"/>
  <c r="B24" i="13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P193" i="13" l="1"/>
  <c r="T153" i="9"/>
  <c r="U153" i="9"/>
  <c r="Q153" i="9"/>
  <c r="O153" i="9"/>
  <c r="S153" i="9"/>
  <c r="W153" i="9"/>
  <c r="X145" i="9"/>
  <c r="X149" i="9"/>
  <c r="X140" i="9"/>
  <c r="X144" i="9"/>
  <c r="X143" i="9"/>
  <c r="X139" i="9"/>
  <c r="X147" i="9"/>
  <c r="X146" i="9"/>
  <c r="X150" i="9"/>
  <c r="R153" i="9"/>
  <c r="X151" i="9"/>
  <c r="X153" i="9"/>
  <c r="X142" i="9"/>
  <c r="V153" i="9"/>
  <c r="X141" i="9"/>
  <c r="X138" i="9"/>
  <c r="X137" i="9"/>
  <c r="N153" i="9"/>
  <c r="P153" i="9"/>
  <c r="X152" i="9"/>
  <c r="X148" i="9"/>
  <c r="M96" i="13"/>
  <c r="K96" i="13"/>
  <c r="I96" i="13"/>
  <c r="D96" i="13"/>
  <c r="N96" i="13"/>
  <c r="L96" i="13"/>
  <c r="J96" i="13"/>
  <c r="E96" i="13"/>
  <c r="M94" i="13"/>
  <c r="K94" i="13"/>
  <c r="I94" i="13"/>
  <c r="D94" i="13"/>
  <c r="N94" i="13"/>
  <c r="L94" i="13"/>
  <c r="J94" i="13"/>
  <c r="E94" i="13"/>
  <c r="M98" i="13"/>
  <c r="K98" i="13"/>
  <c r="I98" i="13"/>
  <c r="D98" i="13"/>
  <c r="N98" i="13"/>
  <c r="L98" i="13"/>
  <c r="J98" i="13"/>
  <c r="E98" i="13"/>
  <c r="M102" i="13"/>
  <c r="K102" i="13"/>
  <c r="I102" i="13"/>
  <c r="D102" i="13"/>
  <c r="N102" i="13"/>
  <c r="L102" i="13"/>
  <c r="J102" i="13"/>
  <c r="E102" i="13"/>
  <c r="N91" i="13"/>
  <c r="L91" i="13"/>
  <c r="J91" i="13"/>
  <c r="E91" i="13"/>
  <c r="M91" i="13"/>
  <c r="K91" i="13"/>
  <c r="I91" i="13"/>
  <c r="D91" i="13"/>
  <c r="N95" i="13"/>
  <c r="L95" i="13"/>
  <c r="J95" i="13"/>
  <c r="E95" i="13"/>
  <c r="M95" i="13"/>
  <c r="K95" i="13"/>
  <c r="I95" i="13"/>
  <c r="D95" i="13"/>
  <c r="N99" i="13"/>
  <c r="L99" i="13"/>
  <c r="J99" i="13"/>
  <c r="E99" i="13"/>
  <c r="M99" i="13"/>
  <c r="K99" i="13"/>
  <c r="I99" i="13"/>
  <c r="D99" i="13"/>
  <c r="N103" i="13"/>
  <c r="L103" i="13"/>
  <c r="J103" i="13"/>
  <c r="E103" i="13"/>
  <c r="M103" i="13"/>
  <c r="K103" i="13"/>
  <c r="I103" i="13"/>
  <c r="D103" i="13"/>
  <c r="L90" i="13"/>
  <c r="N90" i="13"/>
  <c r="K90" i="13"/>
  <c r="D90" i="13"/>
  <c r="M92" i="13"/>
  <c r="K92" i="13"/>
  <c r="I92" i="13"/>
  <c r="D92" i="13"/>
  <c r="N92" i="13"/>
  <c r="L92" i="13"/>
  <c r="J92" i="13"/>
  <c r="E92" i="13"/>
  <c r="M100" i="13"/>
  <c r="K100" i="13"/>
  <c r="I100" i="13"/>
  <c r="D100" i="13"/>
  <c r="N100" i="13"/>
  <c r="L100" i="13"/>
  <c r="J100" i="13"/>
  <c r="E100" i="13"/>
  <c r="M104" i="13"/>
  <c r="K104" i="13"/>
  <c r="I104" i="13"/>
  <c r="D104" i="13"/>
  <c r="N104" i="13"/>
  <c r="L104" i="13"/>
  <c r="J104" i="13"/>
  <c r="E104" i="13"/>
  <c r="N93" i="13"/>
  <c r="L93" i="13"/>
  <c r="J93" i="13"/>
  <c r="E93" i="13"/>
  <c r="M93" i="13"/>
  <c r="K93" i="13"/>
  <c r="I93" i="13"/>
  <c r="D93" i="13"/>
  <c r="N97" i="13"/>
  <c r="L97" i="13"/>
  <c r="J97" i="13"/>
  <c r="E97" i="13"/>
  <c r="M97" i="13"/>
  <c r="K97" i="13"/>
  <c r="I97" i="13"/>
  <c r="D97" i="13"/>
  <c r="N101" i="13"/>
  <c r="L101" i="13"/>
  <c r="J101" i="13"/>
  <c r="E101" i="13"/>
  <c r="M101" i="13"/>
  <c r="K101" i="13"/>
  <c r="I101" i="13"/>
  <c r="D101" i="13"/>
  <c r="N105" i="13"/>
  <c r="L105" i="13"/>
  <c r="J105" i="13"/>
  <c r="E105" i="13"/>
  <c r="M105" i="13"/>
  <c r="K105" i="13"/>
  <c r="I105" i="13"/>
  <c r="D105" i="13"/>
  <c r="P32" i="13" l="1"/>
  <c r="P86" i="13"/>
  <c r="P106" i="13" l="1"/>
  <c r="Y51" i="6" l="1"/>
  <c r="AD51" i="6" s="1"/>
  <c r="Y50" i="6"/>
  <c r="AD50" i="6" s="1"/>
  <c r="Y49" i="6"/>
  <c r="AD49" i="6" s="1"/>
  <c r="Y48" i="6"/>
  <c r="AD48" i="6" s="1"/>
  <c r="Y47" i="6"/>
  <c r="AD47" i="6" s="1"/>
  <c r="Y46" i="6"/>
  <c r="AD46" i="6" s="1"/>
  <c r="Y45" i="6"/>
  <c r="AD45" i="6" s="1"/>
  <c r="Y44" i="6"/>
  <c r="AD44" i="6" s="1"/>
  <c r="Y43" i="6"/>
  <c r="AD43" i="6" s="1"/>
  <c r="Y42" i="6"/>
  <c r="AD42" i="6" s="1"/>
  <c r="Y41" i="6"/>
  <c r="AD41" i="6" s="1"/>
  <c r="Y40" i="6"/>
  <c r="AD40" i="6" s="1"/>
  <c r="Y39" i="6"/>
  <c r="AD39" i="6" s="1"/>
  <c r="Y38" i="6"/>
  <c r="AD38" i="6" s="1"/>
  <c r="Y37" i="6"/>
  <c r="AD37" i="6" s="1"/>
  <c r="Y36" i="6"/>
  <c r="AD36" i="6" s="1"/>
  <c r="D52" i="6"/>
  <c r="C52" i="6"/>
  <c r="Y52" i="6" l="1"/>
  <c r="AB51" i="6"/>
  <c r="AB36" i="6"/>
  <c r="AB40" i="6"/>
  <c r="AB42" i="6"/>
  <c r="AB44" i="6"/>
  <c r="AB46" i="6"/>
  <c r="AB39" i="6"/>
  <c r="AB48" i="6"/>
  <c r="AB37" i="6"/>
  <c r="AB38" i="6"/>
  <c r="AB41" i="6"/>
  <c r="AB43" i="6"/>
  <c r="AB45" i="6"/>
  <c r="AB47" i="6"/>
  <c r="AB49" i="6"/>
  <c r="AB50" i="6"/>
  <c r="Y23" i="6"/>
  <c r="AC23" i="6" s="1"/>
  <c r="Y22" i="6"/>
  <c r="AC22" i="6" s="1"/>
  <c r="Y21" i="6"/>
  <c r="AC21" i="6" s="1"/>
  <c r="Y20" i="6"/>
  <c r="AC20" i="6" s="1"/>
  <c r="Y19" i="6"/>
  <c r="AC19" i="6" s="1"/>
  <c r="Y18" i="6"/>
  <c r="AC18" i="6" s="1"/>
  <c r="Y17" i="6"/>
  <c r="AC17" i="6" s="1"/>
  <c r="Y16" i="6"/>
  <c r="AC16" i="6" s="1"/>
  <c r="Y15" i="6"/>
  <c r="AC15" i="6" s="1"/>
  <c r="Y14" i="6"/>
  <c r="AC14" i="6" s="1"/>
  <c r="Y13" i="6"/>
  <c r="AC13" i="6" s="1"/>
  <c r="Y12" i="6"/>
  <c r="AC12" i="6" s="1"/>
  <c r="Y11" i="6"/>
  <c r="AC11" i="6" s="1"/>
  <c r="Y10" i="6"/>
  <c r="AC10" i="6" s="1"/>
  <c r="Y9" i="6"/>
  <c r="AC9" i="6" s="1"/>
  <c r="AD52" i="6" l="1"/>
  <c r="Z24" i="6"/>
  <c r="Y24" i="6"/>
  <c r="AC8" i="6"/>
  <c r="AB52" i="6"/>
  <c r="AB54" i="6" s="1"/>
  <c r="X229" i="9"/>
  <c r="W229" i="9"/>
  <c r="V229" i="9"/>
  <c r="U229" i="9"/>
  <c r="T229" i="9"/>
  <c r="S229" i="9"/>
  <c r="R229" i="9"/>
  <c r="Q229" i="9"/>
  <c r="P229" i="9"/>
  <c r="O229" i="9"/>
  <c r="N229" i="9"/>
  <c r="X228" i="9"/>
  <c r="X227" i="9"/>
  <c r="X226" i="9"/>
  <c r="X225" i="9"/>
  <c r="X224" i="9"/>
  <c r="X223" i="9"/>
  <c r="X222" i="9"/>
  <c r="X221" i="9"/>
  <c r="X220" i="9"/>
  <c r="X219" i="9"/>
  <c r="X218" i="9"/>
  <c r="X217" i="9"/>
  <c r="X216" i="9"/>
  <c r="X215" i="9"/>
  <c r="X214" i="9"/>
  <c r="X213" i="9"/>
  <c r="D20" i="9"/>
  <c r="A24" i="10"/>
  <c r="A25" i="10" s="1"/>
  <c r="F21" i="14" l="1"/>
  <c r="AB23" i="6"/>
  <c r="AC51" i="6" s="1"/>
  <c r="AB20" i="6"/>
  <c r="AC48" i="6" s="1"/>
  <c r="AB19" i="6"/>
  <c r="AC47" i="6" s="1"/>
  <c r="AB18" i="6"/>
  <c r="AC46" i="6" s="1"/>
  <c r="AB17" i="6"/>
  <c r="AC45" i="6" s="1"/>
  <c r="AB16" i="6"/>
  <c r="AC44" i="6" s="1"/>
  <c r="AB15" i="6"/>
  <c r="AC43" i="6" s="1"/>
  <c r="AB14" i="6"/>
  <c r="AC42" i="6" s="1"/>
  <c r="AB13" i="6"/>
  <c r="AC41" i="6" s="1"/>
  <c r="AB12" i="6"/>
  <c r="AC40" i="6" s="1"/>
  <c r="AB11" i="6"/>
  <c r="AC39" i="6" s="1"/>
  <c r="AB10" i="6"/>
  <c r="AC38" i="6" s="1"/>
  <c r="AB9" i="6"/>
  <c r="AC37" i="6" s="1"/>
  <c r="AB8" i="6"/>
  <c r="AC36" i="6" s="1"/>
  <c r="AB22" i="6" l="1"/>
  <c r="AC50" i="6" s="1"/>
  <c r="AB21" i="6"/>
  <c r="AC49" i="6" s="1"/>
  <c r="AC52" i="6" l="1"/>
  <c r="AB24" i="6"/>
  <c r="AB27" i="6" s="1"/>
  <c r="P87" i="10"/>
  <c r="P88" i="10"/>
  <c r="C24" i="6" l="1"/>
  <c r="L229" i="9"/>
  <c r="D134" i="10" s="1"/>
  <c r="D263" i="10" s="1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0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D250" i="9"/>
  <c r="E250" i="9"/>
  <c r="M256" i="9" s="1"/>
  <c r="F250" i="9"/>
  <c r="G250" i="9"/>
  <c r="H250" i="9"/>
  <c r="I250" i="9"/>
  <c r="J250" i="9"/>
  <c r="K250" i="9"/>
  <c r="B250" i="9"/>
  <c r="A7" i="10"/>
  <c r="A8" i="10" s="1"/>
  <c r="D27" i="6" l="1"/>
  <c r="AF11" i="6"/>
  <c r="AF17" i="6"/>
  <c r="AF23" i="6"/>
  <c r="AF18" i="6"/>
  <c r="AF15" i="6"/>
  <c r="AF19" i="6"/>
  <c r="AF16" i="6"/>
  <c r="AF21" i="6"/>
  <c r="AF22" i="6"/>
  <c r="AF14" i="6"/>
  <c r="AF10" i="6"/>
  <c r="AF13" i="6"/>
  <c r="AF9" i="6"/>
  <c r="AF20" i="6"/>
  <c r="AF12" i="6"/>
  <c r="AF8" i="6"/>
  <c r="AB58" i="6"/>
  <c r="F41" i="14" s="1"/>
  <c r="AB30" i="6"/>
  <c r="F38" i="14" s="1"/>
  <c r="AB59" i="6"/>
  <c r="F42" i="14" s="1"/>
  <c r="AB31" i="6"/>
  <c r="F263" i="10"/>
  <c r="F134" i="10"/>
  <c r="P240" i="10"/>
  <c r="P241" i="10" s="1"/>
  <c r="P111" i="10"/>
  <c r="P112" i="10" s="1"/>
  <c r="AC24" i="6"/>
  <c r="C250" i="9"/>
  <c r="L250" i="9"/>
  <c r="J51" i="10" s="1"/>
  <c r="L234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A9" i="10"/>
  <c r="AF24" i="6" l="1"/>
  <c r="D133" i="10"/>
  <c r="J180" i="10"/>
  <c r="M223" i="10" s="1"/>
  <c r="M94" i="10"/>
  <c r="J62" i="10"/>
  <c r="J58" i="10"/>
  <c r="J54" i="10"/>
  <c r="J50" i="10"/>
  <c r="J63" i="10"/>
  <c r="J59" i="10"/>
  <c r="J55" i="10"/>
  <c r="C50" i="10"/>
  <c r="D93" i="10" s="1"/>
  <c r="B50" i="10"/>
  <c r="J64" i="10"/>
  <c r="J60" i="10"/>
  <c r="J56" i="10"/>
  <c r="J52" i="10"/>
  <c r="J65" i="10"/>
  <c r="J61" i="10"/>
  <c r="J57" i="10"/>
  <c r="J53" i="10"/>
  <c r="I50" i="10"/>
  <c r="K50" i="10"/>
  <c r="P50" i="10"/>
  <c r="P59" i="10"/>
  <c r="L253" i="9"/>
  <c r="L254" i="9"/>
  <c r="L252" i="9"/>
  <c r="P65" i="10"/>
  <c r="AC25" i="6"/>
  <c r="AC26" i="6"/>
  <c r="P63" i="10"/>
  <c r="P52" i="10"/>
  <c r="L65" i="10"/>
  <c r="L194" i="10" s="1"/>
  <c r="M64" i="10"/>
  <c r="M193" i="10" s="1"/>
  <c r="K64" i="10"/>
  <c r="L63" i="10"/>
  <c r="L192" i="10" s="1"/>
  <c r="M62" i="10"/>
  <c r="M191" i="10" s="1"/>
  <c r="K62" i="10"/>
  <c r="L61" i="10"/>
  <c r="L190" i="10" s="1"/>
  <c r="M60" i="10"/>
  <c r="M189" i="10" s="1"/>
  <c r="K60" i="10"/>
  <c r="L59" i="10"/>
  <c r="L188" i="10" s="1"/>
  <c r="M58" i="10"/>
  <c r="M187" i="10" s="1"/>
  <c r="K58" i="10"/>
  <c r="L57" i="10"/>
  <c r="L186" i="10" s="1"/>
  <c r="M56" i="10"/>
  <c r="M185" i="10" s="1"/>
  <c r="K56" i="10"/>
  <c r="L55" i="10"/>
  <c r="L184" i="10" s="1"/>
  <c r="M54" i="10"/>
  <c r="M183" i="10" s="1"/>
  <c r="K54" i="10"/>
  <c r="L53" i="10"/>
  <c r="L182" i="10" s="1"/>
  <c r="M52" i="10"/>
  <c r="M181" i="10" s="1"/>
  <c r="K52" i="10"/>
  <c r="L51" i="10"/>
  <c r="L180" i="10" s="1"/>
  <c r="R65" i="10"/>
  <c r="F65" i="10"/>
  <c r="D65" i="10"/>
  <c r="D194" i="10" s="1"/>
  <c r="B65" i="10"/>
  <c r="B194" i="10" s="1"/>
  <c r="R64" i="10"/>
  <c r="F64" i="10"/>
  <c r="D64" i="10"/>
  <c r="D193" i="10" s="1"/>
  <c r="B64" i="10"/>
  <c r="R63" i="10"/>
  <c r="F63" i="10"/>
  <c r="D63" i="10"/>
  <c r="D192" i="10" s="1"/>
  <c r="B63" i="10"/>
  <c r="B192" i="10" s="1"/>
  <c r="R62" i="10"/>
  <c r="F62" i="10"/>
  <c r="D62" i="10"/>
  <c r="D191" i="10" s="1"/>
  <c r="B62" i="10"/>
  <c r="B191" i="10" s="1"/>
  <c r="R61" i="10"/>
  <c r="F61" i="10"/>
  <c r="D61" i="10"/>
  <c r="D190" i="10" s="1"/>
  <c r="B61" i="10"/>
  <c r="B190" i="10" s="1"/>
  <c r="R60" i="10"/>
  <c r="F60" i="10"/>
  <c r="D60" i="10"/>
  <c r="D189" i="10" s="1"/>
  <c r="B60" i="10"/>
  <c r="R59" i="10"/>
  <c r="F59" i="10"/>
  <c r="D59" i="10"/>
  <c r="D188" i="10" s="1"/>
  <c r="B59" i="10"/>
  <c r="B188" i="10" s="1"/>
  <c r="R58" i="10"/>
  <c r="F58" i="10"/>
  <c r="D58" i="10"/>
  <c r="D187" i="10" s="1"/>
  <c r="B58" i="10"/>
  <c r="B187" i="10" s="1"/>
  <c r="R57" i="10"/>
  <c r="F57" i="10"/>
  <c r="D57" i="10"/>
  <c r="D186" i="10" s="1"/>
  <c r="B57" i="10"/>
  <c r="B186" i="10" s="1"/>
  <c r="R56" i="10"/>
  <c r="F56" i="10"/>
  <c r="D56" i="10"/>
  <c r="D185" i="10" s="1"/>
  <c r="B56" i="10"/>
  <c r="R55" i="10"/>
  <c r="F55" i="10"/>
  <c r="D55" i="10"/>
  <c r="D184" i="10" s="1"/>
  <c r="B55" i="10"/>
  <c r="B184" i="10" s="1"/>
  <c r="R54" i="10"/>
  <c r="F54" i="10"/>
  <c r="D54" i="10"/>
  <c r="D183" i="10" s="1"/>
  <c r="B54" i="10"/>
  <c r="B183" i="10" s="1"/>
  <c r="R53" i="10"/>
  <c r="F53" i="10"/>
  <c r="D53" i="10"/>
  <c r="D182" i="10" s="1"/>
  <c r="B53" i="10"/>
  <c r="B182" i="10" s="1"/>
  <c r="R52" i="10"/>
  <c r="F52" i="10"/>
  <c r="D52" i="10"/>
  <c r="D181" i="10" s="1"/>
  <c r="B52" i="10"/>
  <c r="R51" i="10"/>
  <c r="F51" i="10"/>
  <c r="D51" i="10"/>
  <c r="D180" i="10" s="1"/>
  <c r="B51" i="10"/>
  <c r="B180" i="10" s="1"/>
  <c r="R50" i="10"/>
  <c r="F50" i="10"/>
  <c r="D50" i="10"/>
  <c r="M65" i="10"/>
  <c r="M194" i="10" s="1"/>
  <c r="K65" i="10"/>
  <c r="L64" i="10"/>
  <c r="L193" i="10" s="1"/>
  <c r="M63" i="10"/>
  <c r="M192" i="10" s="1"/>
  <c r="K63" i="10"/>
  <c r="L62" i="10"/>
  <c r="L191" i="10" s="1"/>
  <c r="M61" i="10"/>
  <c r="M190" i="10" s="1"/>
  <c r="K61" i="10"/>
  <c r="L60" i="10"/>
  <c r="L189" i="10" s="1"/>
  <c r="M59" i="10"/>
  <c r="M188" i="10" s="1"/>
  <c r="K59" i="10"/>
  <c r="L58" i="10"/>
  <c r="L187" i="10" s="1"/>
  <c r="M57" i="10"/>
  <c r="M186" i="10" s="1"/>
  <c r="K57" i="10"/>
  <c r="L56" i="10"/>
  <c r="L185" i="10" s="1"/>
  <c r="M55" i="10"/>
  <c r="M184" i="10" s="1"/>
  <c r="K55" i="10"/>
  <c r="L54" i="10"/>
  <c r="L183" i="10" s="1"/>
  <c r="M53" i="10"/>
  <c r="M182" i="10" s="1"/>
  <c r="K53" i="10"/>
  <c r="L52" i="10"/>
  <c r="L181" i="10" s="1"/>
  <c r="M51" i="10"/>
  <c r="M180" i="10" s="1"/>
  <c r="K51" i="10"/>
  <c r="L50" i="10"/>
  <c r="I65" i="10"/>
  <c r="Q65" i="10"/>
  <c r="G65" i="10" s="1"/>
  <c r="E65" i="10"/>
  <c r="C65" i="10"/>
  <c r="C194" i="10" s="1"/>
  <c r="I64" i="10"/>
  <c r="Q64" i="10"/>
  <c r="G64" i="10" s="1"/>
  <c r="E64" i="10"/>
  <c r="C64" i="10"/>
  <c r="C193" i="10" s="1"/>
  <c r="I63" i="10"/>
  <c r="Q63" i="10"/>
  <c r="G63" i="10" s="1"/>
  <c r="E63" i="10"/>
  <c r="C63" i="10"/>
  <c r="C192" i="10" s="1"/>
  <c r="I62" i="10"/>
  <c r="Q62" i="10"/>
  <c r="G62" i="10" s="1"/>
  <c r="E62" i="10"/>
  <c r="C62" i="10"/>
  <c r="C191" i="10" s="1"/>
  <c r="I61" i="10"/>
  <c r="Q61" i="10"/>
  <c r="G61" i="10" s="1"/>
  <c r="E61" i="10"/>
  <c r="C61" i="10"/>
  <c r="C190" i="10" s="1"/>
  <c r="I60" i="10"/>
  <c r="Q60" i="10"/>
  <c r="G60" i="10" s="1"/>
  <c r="E60" i="10"/>
  <c r="C60" i="10"/>
  <c r="C189" i="10" s="1"/>
  <c r="I59" i="10"/>
  <c r="Q59" i="10"/>
  <c r="G59" i="10" s="1"/>
  <c r="E59" i="10"/>
  <c r="C59" i="10"/>
  <c r="C188" i="10" s="1"/>
  <c r="I58" i="10"/>
  <c r="Q58" i="10"/>
  <c r="G58" i="10" s="1"/>
  <c r="E58" i="10"/>
  <c r="C58" i="10"/>
  <c r="C187" i="10" s="1"/>
  <c r="I57" i="10"/>
  <c r="Q57" i="10"/>
  <c r="G57" i="10" s="1"/>
  <c r="E57" i="10"/>
  <c r="C57" i="10"/>
  <c r="C186" i="10" s="1"/>
  <c r="I56" i="10"/>
  <c r="Q56" i="10"/>
  <c r="G56" i="10" s="1"/>
  <c r="E56" i="10"/>
  <c r="C56" i="10"/>
  <c r="C185" i="10" s="1"/>
  <c r="D228" i="10" s="1"/>
  <c r="I55" i="10"/>
  <c r="Q55" i="10"/>
  <c r="G55" i="10" s="1"/>
  <c r="E55" i="10"/>
  <c r="C55" i="10"/>
  <c r="C184" i="10" s="1"/>
  <c r="I54" i="10"/>
  <c r="Q54" i="10"/>
  <c r="G54" i="10" s="1"/>
  <c r="E54" i="10"/>
  <c r="C54" i="10"/>
  <c r="C183" i="10" s="1"/>
  <c r="I53" i="10"/>
  <c r="Q53" i="10"/>
  <c r="G53" i="10" s="1"/>
  <c r="E53" i="10"/>
  <c r="C53" i="10"/>
  <c r="C182" i="10" s="1"/>
  <c r="I52" i="10"/>
  <c r="Q52" i="10"/>
  <c r="G52" i="10" s="1"/>
  <c r="E52" i="10"/>
  <c r="C52" i="10"/>
  <c r="C181" i="10" s="1"/>
  <c r="I51" i="10"/>
  <c r="Q51" i="10"/>
  <c r="G51" i="10" s="1"/>
  <c r="E51" i="10"/>
  <c r="C51" i="10"/>
  <c r="C180" i="10" s="1"/>
  <c r="Q50" i="10"/>
  <c r="E50" i="10"/>
  <c r="M50" i="10"/>
  <c r="P61" i="10"/>
  <c r="P55" i="10"/>
  <c r="P62" i="10"/>
  <c r="P51" i="10"/>
  <c r="P58" i="10"/>
  <c r="P54" i="10"/>
  <c r="P57" i="10"/>
  <c r="P53" i="10"/>
  <c r="P64" i="10"/>
  <c r="P60" i="10"/>
  <c r="P56" i="10"/>
  <c r="A10" i="10"/>
  <c r="F133" i="10" l="1"/>
  <c r="D262" i="10"/>
  <c r="F262" i="10" s="1"/>
  <c r="F230" i="10"/>
  <c r="F234" i="10"/>
  <c r="C179" i="10"/>
  <c r="D222" i="10" s="1"/>
  <c r="F226" i="10"/>
  <c r="E179" i="10"/>
  <c r="J222" i="10" s="1"/>
  <c r="J93" i="10"/>
  <c r="J182" i="10"/>
  <c r="M225" i="10" s="1"/>
  <c r="M96" i="10"/>
  <c r="J190" i="10"/>
  <c r="M233" i="10" s="1"/>
  <c r="M104" i="10"/>
  <c r="J181" i="10"/>
  <c r="M224" i="10" s="1"/>
  <c r="M95" i="10"/>
  <c r="J189" i="10"/>
  <c r="M232" i="10" s="1"/>
  <c r="M103" i="10"/>
  <c r="B179" i="10"/>
  <c r="J184" i="10"/>
  <c r="M227" i="10" s="1"/>
  <c r="M98" i="10"/>
  <c r="J192" i="10"/>
  <c r="M235" i="10" s="1"/>
  <c r="M106" i="10"/>
  <c r="J183" i="10"/>
  <c r="M226" i="10" s="1"/>
  <c r="M97" i="10"/>
  <c r="J191" i="10"/>
  <c r="M234" i="10" s="1"/>
  <c r="M105" i="10"/>
  <c r="E180" i="10"/>
  <c r="J223" i="10" s="1"/>
  <c r="J94" i="10"/>
  <c r="E181" i="10"/>
  <c r="J224" i="10" s="1"/>
  <c r="J95" i="10"/>
  <c r="E182" i="10"/>
  <c r="J225" i="10" s="1"/>
  <c r="J96" i="10"/>
  <c r="E183" i="10"/>
  <c r="J226" i="10" s="1"/>
  <c r="J97" i="10"/>
  <c r="E184" i="10"/>
  <c r="J227" i="10" s="1"/>
  <c r="J98" i="10"/>
  <c r="E185" i="10"/>
  <c r="J228" i="10" s="1"/>
  <c r="J99" i="10"/>
  <c r="E186" i="10"/>
  <c r="J229" i="10" s="1"/>
  <c r="J100" i="10"/>
  <c r="E187" i="10"/>
  <c r="J230" i="10" s="1"/>
  <c r="J101" i="10"/>
  <c r="E188" i="10"/>
  <c r="J231" i="10" s="1"/>
  <c r="J102" i="10"/>
  <c r="E189" i="10"/>
  <c r="J232" i="10" s="1"/>
  <c r="J103" i="10"/>
  <c r="E190" i="10"/>
  <c r="J233" i="10" s="1"/>
  <c r="J104" i="10"/>
  <c r="E191" i="10"/>
  <c r="J234" i="10" s="1"/>
  <c r="J105" i="10"/>
  <c r="E192" i="10"/>
  <c r="J235" i="10" s="1"/>
  <c r="J106" i="10"/>
  <c r="E193" i="10"/>
  <c r="J236" i="10" s="1"/>
  <c r="J107" i="10"/>
  <c r="E194" i="10"/>
  <c r="J237" i="10" s="1"/>
  <c r="J108" i="10"/>
  <c r="J186" i="10"/>
  <c r="M229" i="10" s="1"/>
  <c r="M100" i="10"/>
  <c r="J194" i="10"/>
  <c r="M237" i="10" s="1"/>
  <c r="M108" i="10"/>
  <c r="J185" i="10"/>
  <c r="M228" i="10" s="1"/>
  <c r="M99" i="10"/>
  <c r="J193" i="10"/>
  <c r="M236" i="10" s="1"/>
  <c r="M107" i="10"/>
  <c r="J188" i="10"/>
  <c r="M231" i="10" s="1"/>
  <c r="M102" i="10"/>
  <c r="J179" i="10"/>
  <c r="M222" i="10" s="1"/>
  <c r="M93" i="10"/>
  <c r="J187" i="10"/>
  <c r="M230" i="10" s="1"/>
  <c r="M101" i="10"/>
  <c r="F93" i="10"/>
  <c r="M179" i="10"/>
  <c r="L94" i="10"/>
  <c r="I180" i="10"/>
  <c r="L223" i="10" s="1"/>
  <c r="L95" i="10"/>
  <c r="I181" i="10"/>
  <c r="L224" i="10" s="1"/>
  <c r="L96" i="10"/>
  <c r="I182" i="10"/>
  <c r="L225" i="10" s="1"/>
  <c r="L97" i="10"/>
  <c r="I183" i="10"/>
  <c r="L226" i="10" s="1"/>
  <c r="L98" i="10"/>
  <c r="I184" i="10"/>
  <c r="L227" i="10" s="1"/>
  <c r="L99" i="10"/>
  <c r="I185" i="10"/>
  <c r="L228" i="10" s="1"/>
  <c r="L100" i="10"/>
  <c r="I186" i="10"/>
  <c r="L229" i="10" s="1"/>
  <c r="L101" i="10"/>
  <c r="I187" i="10"/>
  <c r="L230" i="10" s="1"/>
  <c r="L102" i="10"/>
  <c r="I188" i="10"/>
  <c r="L231" i="10" s="1"/>
  <c r="L103" i="10"/>
  <c r="I189" i="10"/>
  <c r="L232" i="10" s="1"/>
  <c r="L104" i="10"/>
  <c r="I190" i="10"/>
  <c r="L233" i="10" s="1"/>
  <c r="L105" i="10"/>
  <c r="I191" i="10"/>
  <c r="L234" i="10" s="1"/>
  <c r="L106" i="10"/>
  <c r="I192" i="10"/>
  <c r="L235" i="10" s="1"/>
  <c r="L107" i="10"/>
  <c r="I193" i="10"/>
  <c r="L236" i="10" s="1"/>
  <c r="L108" i="10"/>
  <c r="I194" i="10"/>
  <c r="L237" i="10" s="1"/>
  <c r="G94" i="10"/>
  <c r="K180" i="10"/>
  <c r="G223" i="10" s="1"/>
  <c r="C224" i="10"/>
  <c r="B224" i="10"/>
  <c r="G98" i="10"/>
  <c r="K184" i="10"/>
  <c r="G227" i="10" s="1"/>
  <c r="C228" i="10"/>
  <c r="B228" i="10"/>
  <c r="G102" i="10"/>
  <c r="K188" i="10"/>
  <c r="G231" i="10" s="1"/>
  <c r="C232" i="10"/>
  <c r="B232" i="10"/>
  <c r="G106" i="10"/>
  <c r="K192" i="10"/>
  <c r="G235" i="10" s="1"/>
  <c r="C236" i="10"/>
  <c r="B236" i="10"/>
  <c r="O93" i="10"/>
  <c r="F179" i="10"/>
  <c r="O222" i="10" s="1"/>
  <c r="F223" i="10"/>
  <c r="O94" i="10"/>
  <c r="F180" i="10"/>
  <c r="O223" i="10" s="1"/>
  <c r="F95" i="10"/>
  <c r="B181" i="10"/>
  <c r="F224" i="10" s="1"/>
  <c r="O95" i="10"/>
  <c r="F181" i="10"/>
  <c r="O224" i="10" s="1"/>
  <c r="O96" i="10"/>
  <c r="F182" i="10"/>
  <c r="O225" i="10" s="1"/>
  <c r="O97" i="10"/>
  <c r="F183" i="10"/>
  <c r="O226" i="10" s="1"/>
  <c r="O98" i="10"/>
  <c r="F184" i="10"/>
  <c r="O227" i="10" s="1"/>
  <c r="F99" i="10"/>
  <c r="B185" i="10"/>
  <c r="F228" i="10" s="1"/>
  <c r="O99" i="10"/>
  <c r="F185" i="10"/>
  <c r="O228" i="10" s="1"/>
  <c r="O100" i="10"/>
  <c r="F186" i="10"/>
  <c r="O229" i="10" s="1"/>
  <c r="O101" i="10"/>
  <c r="F187" i="10"/>
  <c r="O230" i="10" s="1"/>
  <c r="O102" i="10"/>
  <c r="F188" i="10"/>
  <c r="O231" i="10" s="1"/>
  <c r="F103" i="10"/>
  <c r="B189" i="10"/>
  <c r="F232" i="10" s="1"/>
  <c r="O103" i="10"/>
  <c r="F189" i="10"/>
  <c r="O232" i="10" s="1"/>
  <c r="O104" i="10"/>
  <c r="F190" i="10"/>
  <c r="O233" i="10" s="1"/>
  <c r="O105" i="10"/>
  <c r="F191" i="10"/>
  <c r="O234" i="10" s="1"/>
  <c r="O106" i="10"/>
  <c r="F192" i="10"/>
  <c r="O235" i="10" s="1"/>
  <c r="F107" i="10"/>
  <c r="B193" i="10"/>
  <c r="F236" i="10" s="1"/>
  <c r="O107" i="10"/>
  <c r="F193" i="10"/>
  <c r="O236" i="10" s="1"/>
  <c r="O108" i="10"/>
  <c r="F194" i="10"/>
  <c r="O237" i="10" s="1"/>
  <c r="B223" i="10"/>
  <c r="C223" i="10"/>
  <c r="G97" i="10"/>
  <c r="K183" i="10"/>
  <c r="G226" i="10" s="1"/>
  <c r="B227" i="10"/>
  <c r="C227" i="10"/>
  <c r="G101" i="10"/>
  <c r="K187" i="10"/>
  <c r="G230" i="10" s="1"/>
  <c r="B231" i="10"/>
  <c r="C231" i="10"/>
  <c r="G105" i="10"/>
  <c r="K191" i="10"/>
  <c r="G234" i="10" s="1"/>
  <c r="B235" i="10"/>
  <c r="C235" i="10"/>
  <c r="L93" i="10"/>
  <c r="I179" i="10"/>
  <c r="F225" i="10"/>
  <c r="F227" i="10"/>
  <c r="F229" i="10"/>
  <c r="F231" i="10"/>
  <c r="F233" i="10"/>
  <c r="F235" i="10"/>
  <c r="F237" i="10"/>
  <c r="D223" i="10"/>
  <c r="E223" i="10"/>
  <c r="N94" i="10"/>
  <c r="G180" i="10"/>
  <c r="N223" i="10" s="1"/>
  <c r="D224" i="10"/>
  <c r="E224" i="10"/>
  <c r="N95" i="10"/>
  <c r="G181" i="10"/>
  <c r="N224" i="10" s="1"/>
  <c r="D225" i="10"/>
  <c r="E225" i="10"/>
  <c r="N96" i="10"/>
  <c r="G182" i="10"/>
  <c r="N225" i="10" s="1"/>
  <c r="D226" i="10"/>
  <c r="E226" i="10"/>
  <c r="N97" i="10"/>
  <c r="G183" i="10"/>
  <c r="N226" i="10" s="1"/>
  <c r="D227" i="10"/>
  <c r="E227" i="10"/>
  <c r="N98" i="10"/>
  <c r="G184" i="10"/>
  <c r="N227" i="10" s="1"/>
  <c r="E228" i="10"/>
  <c r="N99" i="10"/>
  <c r="G185" i="10"/>
  <c r="N228" i="10" s="1"/>
  <c r="D229" i="10"/>
  <c r="E229" i="10"/>
  <c r="N100" i="10"/>
  <c r="G186" i="10"/>
  <c r="N229" i="10" s="1"/>
  <c r="D230" i="10"/>
  <c r="E230" i="10"/>
  <c r="N101" i="10"/>
  <c r="G187" i="10"/>
  <c r="N230" i="10" s="1"/>
  <c r="D231" i="10"/>
  <c r="E231" i="10"/>
  <c r="N102" i="10"/>
  <c r="G188" i="10"/>
  <c r="N231" i="10" s="1"/>
  <c r="D232" i="10"/>
  <c r="E232" i="10"/>
  <c r="N103" i="10"/>
  <c r="G189" i="10"/>
  <c r="N232" i="10" s="1"/>
  <c r="D233" i="10"/>
  <c r="E233" i="10"/>
  <c r="N104" i="10"/>
  <c r="G190" i="10"/>
  <c r="N233" i="10" s="1"/>
  <c r="D234" i="10"/>
  <c r="E234" i="10"/>
  <c r="N105" i="10"/>
  <c r="G191" i="10"/>
  <c r="N234" i="10" s="1"/>
  <c r="D235" i="10"/>
  <c r="E235" i="10"/>
  <c r="N106" i="10"/>
  <c r="G192" i="10"/>
  <c r="N235" i="10" s="1"/>
  <c r="D236" i="10"/>
  <c r="E236" i="10"/>
  <c r="N107" i="10"/>
  <c r="G193" i="10"/>
  <c r="N236" i="10" s="1"/>
  <c r="D237" i="10"/>
  <c r="E237" i="10"/>
  <c r="N108" i="10"/>
  <c r="G194" i="10"/>
  <c r="N237" i="10" s="1"/>
  <c r="B93" i="10"/>
  <c r="L179" i="10"/>
  <c r="G96" i="10"/>
  <c r="K182" i="10"/>
  <c r="G225" i="10" s="1"/>
  <c r="C226" i="10"/>
  <c r="B226" i="10"/>
  <c r="G100" i="10"/>
  <c r="K186" i="10"/>
  <c r="G229" i="10" s="1"/>
  <c r="C230" i="10"/>
  <c r="B230" i="10"/>
  <c r="G104" i="10"/>
  <c r="K190" i="10"/>
  <c r="G233" i="10" s="1"/>
  <c r="C234" i="10"/>
  <c r="B234" i="10"/>
  <c r="G108" i="10"/>
  <c r="K194" i="10"/>
  <c r="G237" i="10" s="1"/>
  <c r="H93" i="10"/>
  <c r="D179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G95" i="10"/>
  <c r="K181" i="10"/>
  <c r="G224" i="10" s="1"/>
  <c r="B225" i="10"/>
  <c r="C225" i="10"/>
  <c r="G99" i="10"/>
  <c r="K185" i="10"/>
  <c r="G228" i="10" s="1"/>
  <c r="B229" i="10"/>
  <c r="C229" i="10"/>
  <c r="G103" i="10"/>
  <c r="K189" i="10"/>
  <c r="G232" i="10" s="1"/>
  <c r="B233" i="10"/>
  <c r="C233" i="10"/>
  <c r="G107" i="10"/>
  <c r="K193" i="10"/>
  <c r="G236" i="10" s="1"/>
  <c r="B237" i="10"/>
  <c r="C237" i="10"/>
  <c r="G93" i="10"/>
  <c r="K179" i="10"/>
  <c r="F97" i="10"/>
  <c r="F101" i="10"/>
  <c r="F105" i="10"/>
  <c r="F94" i="10"/>
  <c r="K95" i="10"/>
  <c r="K96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B97" i="10"/>
  <c r="C97" i="10"/>
  <c r="B101" i="10"/>
  <c r="C101" i="10"/>
  <c r="B105" i="10"/>
  <c r="C105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B96" i="10"/>
  <c r="C96" i="10"/>
  <c r="B100" i="10"/>
  <c r="C100" i="10"/>
  <c r="B104" i="10"/>
  <c r="C104" i="10"/>
  <c r="B108" i="10"/>
  <c r="C108" i="10"/>
  <c r="K94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B95" i="10"/>
  <c r="C95" i="10"/>
  <c r="B99" i="10"/>
  <c r="C99" i="10"/>
  <c r="B103" i="10"/>
  <c r="C103" i="10"/>
  <c r="B107" i="10"/>
  <c r="C107" i="10"/>
  <c r="B94" i="10"/>
  <c r="C94" i="10"/>
  <c r="B98" i="10"/>
  <c r="C98" i="10"/>
  <c r="B102" i="10"/>
  <c r="C102" i="10"/>
  <c r="B106" i="10"/>
  <c r="C106" i="10"/>
  <c r="F96" i="10"/>
  <c r="F98" i="10"/>
  <c r="F100" i="10"/>
  <c r="F102" i="10"/>
  <c r="F104" i="10"/>
  <c r="F106" i="10"/>
  <c r="F108" i="10"/>
  <c r="G50" i="10"/>
  <c r="G179" i="10" s="1"/>
  <c r="E93" i="10"/>
  <c r="C93" i="10"/>
  <c r="I93" i="10"/>
  <c r="K93" i="10"/>
  <c r="A11" i="10"/>
  <c r="K223" i="10" l="1"/>
  <c r="K231" i="10"/>
  <c r="K235" i="10"/>
  <c r="K227" i="10"/>
  <c r="K225" i="10"/>
  <c r="K233" i="10"/>
  <c r="K236" i="10"/>
  <c r="E222" i="10"/>
  <c r="K228" i="10"/>
  <c r="K222" i="10"/>
  <c r="K232" i="10"/>
  <c r="K230" i="10"/>
  <c r="K224" i="10"/>
  <c r="K234" i="10"/>
  <c r="K226" i="10"/>
  <c r="K237" i="10"/>
  <c r="K229" i="10"/>
  <c r="N66" i="10"/>
  <c r="G195" i="10" s="1"/>
  <c r="N222" i="10"/>
  <c r="G222" i="10"/>
  <c r="H222" i="10"/>
  <c r="I222" i="10"/>
  <c r="C222" i="10"/>
  <c r="B222" i="10"/>
  <c r="L222" i="10"/>
  <c r="F222" i="10"/>
  <c r="N93" i="10"/>
  <c r="P109" i="10" s="1"/>
  <c r="M112" i="10" s="1"/>
  <c r="A12" i="10"/>
  <c r="L66" i="10" l="1"/>
  <c r="B195" i="10"/>
  <c r="M195" i="10"/>
  <c r="F195" i="10"/>
  <c r="I195" i="10"/>
  <c r="D195" i="10"/>
  <c r="K195" i="10"/>
  <c r="G66" i="10"/>
  <c r="H195" i="10"/>
  <c r="J195" i="10"/>
  <c r="E195" i="10"/>
  <c r="C195" i="10"/>
  <c r="P238" i="10"/>
  <c r="P242" i="10" s="1"/>
  <c r="L195" i="10"/>
  <c r="I66" i="10"/>
  <c r="E66" i="10"/>
  <c r="D66" i="10"/>
  <c r="K66" i="10"/>
  <c r="M66" i="10"/>
  <c r="C66" i="10"/>
  <c r="B66" i="10"/>
  <c r="F66" i="10"/>
  <c r="J66" i="10"/>
  <c r="P110" i="10"/>
  <c r="R110" i="10" s="1"/>
  <c r="P113" i="10"/>
  <c r="A13" i="10"/>
  <c r="F8" i="14" l="1"/>
  <c r="P114" i="10"/>
  <c r="F13" i="14" s="1"/>
  <c r="F25" i="14"/>
  <c r="P243" i="10"/>
  <c r="F30" i="14" s="1"/>
  <c r="F67" i="10"/>
  <c r="P239" i="10"/>
  <c r="A14" i="10"/>
  <c r="A15" i="10" l="1"/>
  <c r="A16" i="10" l="1"/>
  <c r="A17" i="10" l="1"/>
  <c r="A18" i="10" l="1"/>
  <c r="A19" i="10" l="1"/>
  <c r="A20" i="10" l="1"/>
  <c r="A21" i="10" l="1"/>
  <c r="K229" i="9" l="1"/>
  <c r="J229" i="9"/>
  <c r="I229" i="9"/>
  <c r="H229" i="9"/>
  <c r="G229" i="9"/>
  <c r="F229" i="9"/>
  <c r="E229" i="9"/>
  <c r="D229" i="9"/>
  <c r="C229" i="9"/>
  <c r="B229" i="9"/>
  <c r="K210" i="9"/>
  <c r="J210" i="9"/>
  <c r="I210" i="9"/>
  <c r="H210" i="9"/>
  <c r="G210" i="9"/>
  <c r="F210" i="9"/>
  <c r="E210" i="9"/>
  <c r="D210" i="9"/>
  <c r="C210" i="9"/>
  <c r="B210" i="9"/>
  <c r="K191" i="9"/>
  <c r="J191" i="9"/>
  <c r="I191" i="9"/>
  <c r="H191" i="9"/>
  <c r="G253" i="10" s="1"/>
  <c r="G191" i="9"/>
  <c r="F191" i="9"/>
  <c r="E191" i="9"/>
  <c r="D191" i="9"/>
  <c r="C191" i="9"/>
  <c r="B191" i="9"/>
  <c r="K172" i="9"/>
  <c r="J172" i="9"/>
  <c r="I172" i="9"/>
  <c r="H172" i="9"/>
  <c r="G172" i="9"/>
  <c r="F172" i="9"/>
  <c r="E172" i="9"/>
  <c r="D172" i="9"/>
  <c r="C172" i="9"/>
  <c r="B172" i="9"/>
  <c r="K153" i="9"/>
  <c r="J153" i="9"/>
  <c r="I153" i="9"/>
  <c r="H153" i="9"/>
  <c r="D138" i="10" s="1"/>
  <c r="D267" i="10" s="1"/>
  <c r="G153" i="9"/>
  <c r="F153" i="9"/>
  <c r="E153" i="9"/>
  <c r="D153" i="9"/>
  <c r="C153" i="9"/>
  <c r="B153" i="9"/>
  <c r="K134" i="9"/>
  <c r="J134" i="9"/>
  <c r="I134" i="9"/>
  <c r="H134" i="9"/>
  <c r="G134" i="9"/>
  <c r="F134" i="9"/>
  <c r="E134" i="9"/>
  <c r="D134" i="9"/>
  <c r="C134" i="9"/>
  <c r="B134" i="9"/>
  <c r="K115" i="9"/>
  <c r="J115" i="9"/>
  <c r="I115" i="9"/>
  <c r="H115" i="9"/>
  <c r="G115" i="9"/>
  <c r="F115" i="9"/>
  <c r="E115" i="9"/>
  <c r="D115" i="9"/>
  <c r="C115" i="9"/>
  <c r="B115" i="9"/>
  <c r="K96" i="9"/>
  <c r="J96" i="9"/>
  <c r="I96" i="9"/>
  <c r="H96" i="9"/>
  <c r="G96" i="9"/>
  <c r="F96" i="9"/>
  <c r="E96" i="9"/>
  <c r="D96" i="9"/>
  <c r="C96" i="9"/>
  <c r="B96" i="9"/>
  <c r="K77" i="9"/>
  <c r="J77" i="9"/>
  <c r="I77" i="9"/>
  <c r="H77" i="9"/>
  <c r="G77" i="9"/>
  <c r="F77" i="9"/>
  <c r="E77" i="9"/>
  <c r="D77" i="9"/>
  <c r="C77" i="9"/>
  <c r="B77" i="9"/>
  <c r="K58" i="9"/>
  <c r="J58" i="9"/>
  <c r="I58" i="9"/>
  <c r="H58" i="9"/>
  <c r="D135" i="10" s="1"/>
  <c r="D264" i="10" s="1"/>
  <c r="G58" i="9"/>
  <c r="F58" i="9"/>
  <c r="E58" i="9"/>
  <c r="D58" i="9"/>
  <c r="C58" i="9"/>
  <c r="B58" i="9"/>
  <c r="B20" i="9"/>
  <c r="E127" i="10" l="1"/>
  <c r="E256" i="10" s="1"/>
  <c r="F256" i="10" s="1"/>
  <c r="D140" i="10"/>
  <c r="D269" i="10" s="1"/>
  <c r="F269" i="10" s="1"/>
  <c r="E128" i="10"/>
  <c r="E257" i="10" s="1"/>
  <c r="F257" i="10" s="1"/>
  <c r="E139" i="10"/>
  <c r="E268" i="10" s="1"/>
  <c r="F268" i="10" s="1"/>
  <c r="E126" i="10"/>
  <c r="E255" i="10" s="1"/>
  <c r="F255" i="10" s="1"/>
  <c r="E131" i="10"/>
  <c r="E260" i="10" s="1"/>
  <c r="F260" i="10" s="1"/>
  <c r="F264" i="10"/>
  <c r="F135" i="10"/>
  <c r="E132" i="10"/>
  <c r="F131" i="10"/>
  <c r="F138" i="10"/>
  <c r="F267" i="10"/>
  <c r="E129" i="10"/>
  <c r="K20" i="9"/>
  <c r="J20" i="9"/>
  <c r="I20" i="9"/>
  <c r="H20" i="9"/>
  <c r="G20" i="9"/>
  <c r="F20" i="9"/>
  <c r="E20" i="9"/>
  <c r="C20" i="9"/>
  <c r="K22" i="8"/>
  <c r="J22" i="8"/>
  <c r="F22" i="8"/>
  <c r="E22" i="8"/>
  <c r="K21" i="8"/>
  <c r="J21" i="8"/>
  <c r="F21" i="8"/>
  <c r="E21" i="8"/>
  <c r="K20" i="8"/>
  <c r="J20" i="8"/>
  <c r="F20" i="8"/>
  <c r="E20" i="8"/>
  <c r="K19" i="8"/>
  <c r="L22" i="8" s="1"/>
  <c r="J19" i="8"/>
  <c r="F19" i="8"/>
  <c r="G22" i="8" s="1"/>
  <c r="E19" i="8"/>
  <c r="K18" i="8"/>
  <c r="L21" i="8" s="1"/>
  <c r="J18" i="8"/>
  <c r="F18" i="8"/>
  <c r="G21" i="8" s="1"/>
  <c r="E18" i="8"/>
  <c r="K17" i="8"/>
  <c r="L20" i="8" s="1"/>
  <c r="J17" i="8"/>
  <c r="F17" i="8"/>
  <c r="G20" i="8" s="1"/>
  <c r="E17" i="8"/>
  <c r="K16" i="8"/>
  <c r="L19" i="8" s="1"/>
  <c r="J16" i="8"/>
  <c r="F16" i="8"/>
  <c r="G19" i="8" s="1"/>
  <c r="E16" i="8"/>
  <c r="K15" i="8"/>
  <c r="L18" i="8" s="1"/>
  <c r="J15" i="8"/>
  <c r="F15" i="8"/>
  <c r="G18" i="8" s="1"/>
  <c r="E15" i="8"/>
  <c r="K14" i="8"/>
  <c r="L17" i="8" s="1"/>
  <c r="J14" i="8"/>
  <c r="F14" i="8"/>
  <c r="G17" i="8" s="1"/>
  <c r="E14" i="8"/>
  <c r="K13" i="8"/>
  <c r="L16" i="8" s="1"/>
  <c r="J13" i="8"/>
  <c r="F13" i="8"/>
  <c r="G16" i="8" s="1"/>
  <c r="E13" i="8"/>
  <c r="K12" i="8"/>
  <c r="L15" i="8" s="1"/>
  <c r="J12" i="8"/>
  <c r="F12" i="8"/>
  <c r="G15" i="8" s="1"/>
  <c r="E12" i="8"/>
  <c r="K11" i="8"/>
  <c r="L14" i="8" s="1"/>
  <c r="J11" i="8"/>
  <c r="F11" i="8"/>
  <c r="G14" i="8" s="1"/>
  <c r="E11" i="8"/>
  <c r="K10" i="8"/>
  <c r="L13" i="8" s="1"/>
  <c r="J10" i="8"/>
  <c r="F10" i="8"/>
  <c r="G13" i="8" s="1"/>
  <c r="E10" i="8"/>
  <c r="F126" i="10" l="1"/>
  <c r="F139" i="10"/>
  <c r="D137" i="10"/>
  <c r="D266" i="10" s="1"/>
  <c r="F266" i="10" s="1"/>
  <c r="E123" i="10"/>
  <c r="E252" i="10" s="1"/>
  <c r="F252" i="10" s="1"/>
  <c r="E130" i="10"/>
  <c r="E259" i="10" s="1"/>
  <c r="F259" i="10" s="1"/>
  <c r="E125" i="10"/>
  <c r="F127" i="10"/>
  <c r="F140" i="10"/>
  <c r="F128" i="10"/>
  <c r="F132" i="10"/>
  <c r="E261" i="10"/>
  <c r="F261" i="10" s="1"/>
  <c r="F129" i="10"/>
  <c r="E258" i="10"/>
  <c r="F258" i="10" s="1"/>
  <c r="F22" i="14"/>
  <c r="F23" i="14" s="1"/>
  <c r="AB56" i="6"/>
  <c r="E124" i="10"/>
  <c r="D24" i="6"/>
  <c r="E254" i="10" l="1"/>
  <c r="F254" i="10" s="1"/>
  <c r="F125" i="10"/>
  <c r="F123" i="10"/>
  <c r="F130" i="10"/>
  <c r="F137" i="10"/>
  <c r="F124" i="10"/>
  <c r="E253" i="10"/>
  <c r="F253" i="10" s="1"/>
  <c r="F39" i="14"/>
  <c r="F4" i="14"/>
  <c r="F11" i="14" l="1"/>
  <c r="F14" i="14" s="1"/>
  <c r="F28" i="14"/>
  <c r="F31" i="14" s="1"/>
  <c r="AB28" i="6"/>
  <c r="F5" i="14"/>
  <c r="F6" i="14" s="1"/>
  <c r="F46" i="14" l="1"/>
  <c r="F49" i="14"/>
  <c r="F47" i="14"/>
  <c r="F50" i="14"/>
  <c r="F33" i="14"/>
  <c r="F16" i="14"/>
  <c r="H16" i="14" s="1"/>
  <c r="H17" i="14" s="1"/>
  <c r="F44" i="14" l="1"/>
</calcChain>
</file>

<file path=xl/comments1.xml><?xml version="1.0" encoding="utf-8"?>
<comments xmlns="http://schemas.openxmlformats.org/spreadsheetml/2006/main">
  <authors>
    <author>aownby</author>
  </authors>
  <commentList>
    <comment ref="M49" authorId="0">
      <text>
        <r>
          <rPr>
            <b/>
            <sz val="8"/>
            <color indexed="81"/>
            <rFont val="Tahoma"/>
            <family val="2"/>
          </rPr>
          <t>aownby:</t>
        </r>
        <r>
          <rPr>
            <sz val="8"/>
            <color indexed="81"/>
            <rFont val="Tahoma"/>
            <family val="2"/>
          </rPr>
          <t xml:space="preserve">
Note that only 80% of misc. space is used for Costs and Savings Calculations.  The assumption is that 20% of the space is for construction not subject to the Standards.</t>
        </r>
      </text>
    </comment>
    <comment ref="M178" authorId="0">
      <text>
        <r>
          <rPr>
            <b/>
            <sz val="8"/>
            <color indexed="81"/>
            <rFont val="Tahoma"/>
            <family val="2"/>
          </rPr>
          <t>aownby:</t>
        </r>
        <r>
          <rPr>
            <sz val="8"/>
            <color indexed="81"/>
            <rFont val="Tahoma"/>
            <family val="2"/>
          </rPr>
          <t xml:space="preserve">
Note that only 80% of misc. space is used for Costs and Savings Calculations.  The assumption is that 20% of the space is for construction not subject to the Standards.</t>
        </r>
      </text>
    </comment>
  </commentList>
</comments>
</file>

<file path=xl/connections.xml><?xml version="1.0" encoding="utf-8"?>
<connections xmlns="http://schemas.openxmlformats.org/spreadsheetml/2006/main">
  <connection id="1" name="fsout_add_DAT" type="6" refreshedVersion="3" background="1" saveData="1">
    <textPr codePage="437" sourceFile="C:\Adrian's CEC Folder\2016 Standards\Form 399\fsout_add_DAT.txt" space="1" consecutive="1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fsout_add_DAT1" type="6" refreshedVersion="3" background="1" saveData="1">
    <textPr codePage="437" sourceFile="C:\Adrian's CEC Folder\2016 Standards\Form 399\fsout_add_DAT.txt" space="1" consecutive="1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fssetout1" type="6" refreshedVersion="3" background="1" saveData="1">
    <textPr codePage="437" sourceFile="C:\Adrian's CEC Folder\2016 Standards\Form 399\fssetout.txt" space="1" consecutive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<sst xmlns="http://schemas.openxmlformats.org/spreadsheetml/2006/main" count="2487" uniqueCount="757">
  <si>
    <t xml:space="preserve"> </t>
  </si>
  <si>
    <t>Total Savings</t>
  </si>
  <si>
    <t>Total</t>
  </si>
  <si>
    <t>COSTS</t>
  </si>
  <si>
    <t>SAVINGS</t>
  </si>
  <si>
    <t>CZ</t>
  </si>
  <si>
    <t>Notes</t>
  </si>
  <si>
    <t>CZ 1</t>
  </si>
  <si>
    <t>CZ 2</t>
  </si>
  <si>
    <t>CZ 3</t>
  </si>
  <si>
    <t>CZ 4</t>
  </si>
  <si>
    <t>CZ 5</t>
  </si>
  <si>
    <t>CZ 6</t>
  </si>
  <si>
    <t>CZ 7</t>
  </si>
  <si>
    <t>CZ 8</t>
  </si>
  <si>
    <t>CZ 9</t>
  </si>
  <si>
    <t>CZ 10</t>
  </si>
  <si>
    <t>CZ 11</t>
  </si>
  <si>
    <t>CZ 12</t>
  </si>
  <si>
    <t>CZ 13</t>
  </si>
  <si>
    <t>CZ 14</t>
  </si>
  <si>
    <t>CZ 15</t>
  </si>
  <si>
    <t>CZ 16</t>
  </si>
  <si>
    <t>OFF-SMALL</t>
  </si>
  <si>
    <t>OFF-LRG</t>
  </si>
  <si>
    <t>REST</t>
  </si>
  <si>
    <t>RETAIL</t>
  </si>
  <si>
    <t>FOOD</t>
  </si>
  <si>
    <t>NWHSE</t>
  </si>
  <si>
    <t>RWHSE</t>
  </si>
  <si>
    <t>SCHOOL</t>
  </si>
  <si>
    <t>COLLEGE</t>
  </si>
  <si>
    <t>HOSP</t>
  </si>
  <si>
    <t>HOTEL</t>
  </si>
  <si>
    <t>MISC</t>
  </si>
  <si>
    <t>Year</t>
  </si>
  <si>
    <t>Hotel Large</t>
  </si>
  <si>
    <t>Hotel Small</t>
  </si>
  <si>
    <t>Office Large</t>
  </si>
  <si>
    <t>Office Small</t>
  </si>
  <si>
    <t>Outpatient</t>
  </si>
  <si>
    <t>Restaurant and Fast Food</t>
  </si>
  <si>
    <t>Restaurant Sitdown</t>
  </si>
  <si>
    <t>Retail Strip Mall</t>
  </si>
  <si>
    <t>School Primary</t>
  </si>
  <si>
    <t>School Secondary</t>
  </si>
  <si>
    <t>Warehouse</t>
  </si>
  <si>
    <t>Medium Office</t>
  </si>
  <si>
    <t>Retail Stand Alone</t>
  </si>
  <si>
    <t>Offices less than 30,000 ft2</t>
  </si>
  <si>
    <t>Offices larger than 30,000 ft2</t>
  </si>
  <si>
    <t>Any facility that serves food</t>
  </si>
  <si>
    <t>Retail stores and shopping centers</t>
  </si>
  <si>
    <t>Any service facility that sells food and or liquor</t>
  </si>
  <si>
    <t>Nonrefrigerated warehouses</t>
  </si>
  <si>
    <t>Refrigerated Warehouses</t>
  </si>
  <si>
    <t>Colleges, universities, community colleges.</t>
  </si>
  <si>
    <t>Hospitals and other health-related facilities</t>
  </si>
  <si>
    <t>Hotels and motels</t>
  </si>
  <si>
    <t>All other space types that do not fit another category.</t>
  </si>
  <si>
    <t>Schools K-12 not including colleges.</t>
  </si>
  <si>
    <t>Single Family Units</t>
  </si>
  <si>
    <t>Units are in billions of dollars</t>
  </si>
  <si>
    <t>CIRB Data</t>
  </si>
  <si>
    <t>Residential</t>
  </si>
  <si>
    <t>Nonresidential</t>
  </si>
  <si>
    <t>Newly Constructed</t>
  </si>
  <si>
    <t>Additions and Alterations</t>
  </si>
  <si>
    <t>Ratio</t>
  </si>
  <si>
    <t>4-Point Average</t>
  </si>
  <si>
    <t>Forecast</t>
  </si>
  <si>
    <t>Data Take From</t>
  </si>
  <si>
    <t>CIRB Data 11-18-11 for 2013 Regs.xlsx</t>
  </si>
  <si>
    <t>OffSml</t>
  </si>
  <si>
    <r>
      <t>(10</t>
    </r>
    <r>
      <rPr>
        <vertAlign val="superscript"/>
        <sz val="10"/>
        <color theme="1"/>
        <rFont val="Cambria"/>
        <family val="1"/>
        <scheme val="major"/>
      </rPr>
      <t>6</t>
    </r>
    <r>
      <rPr>
        <sz val="10"/>
        <color theme="1"/>
        <rFont val="Calibri"/>
        <family val="2"/>
        <scheme val="minor"/>
      </rPr>
      <t xml:space="preserve"> ft²)</t>
    </r>
  </si>
  <si>
    <t>OffLrg</t>
  </si>
  <si>
    <t>Rest</t>
  </si>
  <si>
    <t>Retail</t>
  </si>
  <si>
    <t>Food</t>
  </si>
  <si>
    <t>NWhse</t>
  </si>
  <si>
    <t>RWhse</t>
  </si>
  <si>
    <t>School</t>
  </si>
  <si>
    <t>College</t>
  </si>
  <si>
    <t>Hotel</t>
  </si>
  <si>
    <t>Data Taken From</t>
  </si>
  <si>
    <t>MATRIX TOTALS</t>
  </si>
  <si>
    <t>Mapping</t>
  </si>
  <si>
    <t>100% in Small Office</t>
  </si>
  <si>
    <t>50% in Large Office and 50% in Medium Office</t>
  </si>
  <si>
    <t>40% in Full Service Restaurant and 60% in Quick Service Restaurant</t>
  </si>
  <si>
    <t>50% Stand-alone Retail and 50% Stip Mall</t>
  </si>
  <si>
    <t>100% Supermarket</t>
  </si>
  <si>
    <t>100% Warehouse</t>
  </si>
  <si>
    <t>100% Warehouse with modifications</t>
  </si>
  <si>
    <t>50% Outpatient Healthcare and 50% Hospital</t>
  </si>
  <si>
    <t>50% Small Hotel and 50% Large Hotel</t>
  </si>
  <si>
    <t>Small Office</t>
  </si>
  <si>
    <t>Large Office</t>
  </si>
  <si>
    <t>Restaurant</t>
  </si>
  <si>
    <t>NonRef Warehouse</t>
  </si>
  <si>
    <t>Ref Warehouse</t>
  </si>
  <si>
    <t>X</t>
  </si>
  <si>
    <t>Roof Square Footage Calculations</t>
  </si>
  <si>
    <t>Misc @80%</t>
  </si>
  <si>
    <t>Misc @100%</t>
  </si>
  <si>
    <t>Weighted Square Footage Costs</t>
  </si>
  <si>
    <t>Costs per Square Foot by Building Type</t>
  </si>
  <si>
    <t>Weights Based on Construction Activity</t>
  </si>
  <si>
    <t>15000 SF "Prototype"</t>
  </si>
  <si>
    <t>Number of "Prototype" Buildings</t>
  </si>
  <si>
    <t>Total RES New Construction, Additions and Alterations</t>
  </si>
  <si>
    <t>Single Family Savings</t>
  </si>
  <si>
    <t>Need to combine with Ref Warehouse for complete numbers</t>
  </si>
  <si>
    <t>Multi-family Low Rise Savings</t>
  </si>
  <si>
    <t>Prototype Square Footages</t>
  </si>
  <si>
    <t>Highest</t>
  </si>
  <si>
    <t>Lowest</t>
  </si>
  <si>
    <t>Sum of Weights</t>
  </si>
  <si>
    <t>Removed from Equation Values Were Being Double Counted</t>
  </si>
  <si>
    <t>Floor Area SF</t>
  </si>
  <si>
    <t>Gross Wall Area SF</t>
  </si>
  <si>
    <t>Window Area SF</t>
  </si>
  <si>
    <t>Net Wall Area SF</t>
  </si>
  <si>
    <t>Rehabs</t>
  </si>
  <si>
    <t>Primary School</t>
  </si>
  <si>
    <t>Non-Refrigerated Warehouse</t>
  </si>
  <si>
    <t>Maximum Cost</t>
  </si>
  <si>
    <t>Minimum Cost</t>
  </si>
  <si>
    <t>per Single Family unit cost</t>
  </si>
  <si>
    <t>Additions and Alterations Costs</t>
  </si>
  <si>
    <t>Weighted Cost per Square Foot</t>
  </si>
  <si>
    <t>Assuming average nonresidential construction costs are $150/sf</t>
  </si>
  <si>
    <t>then the proposed regulations add:</t>
  </si>
  <si>
    <t>to the cost of contruction.</t>
  </si>
  <si>
    <t>Subtotal</t>
  </si>
  <si>
    <t>Total Costs</t>
  </si>
  <si>
    <t>*** - all data is [million square feet] of TOTAL EXISTING BUILDING STOCK floor space</t>
  </si>
  <si>
    <t>YEAR</t>
  </si>
  <si>
    <t>PA-CZ</t>
  </si>
  <si>
    <t>FCZ</t>
  </si>
  <si>
    <t>SUM</t>
  </si>
  <si>
    <t>1- 1</t>
  </si>
  <si>
    <t>1- 2</t>
  </si>
  <si>
    <t>1- 3</t>
  </si>
  <si>
    <t>1- 4</t>
  </si>
  <si>
    <t>1- 5</t>
  </si>
  <si>
    <t>3- 6</t>
  </si>
  <si>
    <t>5- 7</t>
  </si>
  <si>
    <t>5- 8</t>
  </si>
  <si>
    <t>5- 9</t>
  </si>
  <si>
    <t>5-10</t>
  </si>
  <si>
    <t>2-11</t>
  </si>
  <si>
    <t>2-12</t>
  </si>
  <si>
    <t>4-13</t>
  </si>
  <si>
    <t>6-14</t>
  </si>
  <si>
    <t>8-15</t>
  </si>
  <si>
    <t>7-16</t>
  </si>
  <si>
    <t>Roof Replacement Frequency</t>
  </si>
  <si>
    <t>Lighting Replacement Frequency</t>
  </si>
  <si>
    <t>HVAC Replacement Frequency</t>
  </si>
  <si>
    <t>Annual Square Footage of Nonresidential Retrofits</t>
  </si>
  <si>
    <t>Estimated Annual Square Footage of Retrofit Activity</t>
  </si>
  <si>
    <t>Refrigerated Warehouse</t>
  </si>
  <si>
    <t>Large Hotel</t>
  </si>
  <si>
    <t>Miscellaneous</t>
  </si>
  <si>
    <t>Total Annual Costs by Building Type</t>
  </si>
  <si>
    <t>Total Annual Cost</t>
  </si>
  <si>
    <t>Local Government Costs</t>
  </si>
  <si>
    <t>Local Government Savings</t>
  </si>
  <si>
    <t>State Government Costs</t>
  </si>
  <si>
    <t>State Government Savings</t>
  </si>
  <si>
    <t>MISC. IMPACT CALCULATIONS</t>
  </si>
  <si>
    <t>$1 Costs to $ Savings Ratio</t>
  </si>
  <si>
    <t>0025 CZ03 LrgHotel CDEFKQ</t>
  </si>
  <si>
    <t>0009 CZ01 MedOff CDEFGIKP</t>
  </si>
  <si>
    <t>0010 CZ01 LrgOff CDEFGKMN</t>
  </si>
  <si>
    <t>0008 CZ01 QSRest CDEFIKQ</t>
  </si>
  <si>
    <t>0008 CZ01 SDnRest CDEFIKQ</t>
  </si>
  <si>
    <t>0009 CZ01 RetailMall C63DEFIK</t>
  </si>
  <si>
    <t>0007 CZ01 Retail CDEFIK</t>
  </si>
  <si>
    <t>0008 CZ01 PrimSch CDEFGKQ</t>
  </si>
  <si>
    <t>0035 CZ04 SecSch CDEFGKQ</t>
  </si>
  <si>
    <t>0008 CZ01 Warehouse CDEFGIK</t>
  </si>
  <si>
    <t>match large hotel</t>
  </si>
  <si>
    <t>Percentages</t>
  </si>
  <si>
    <t>Per All Units Costs</t>
  </si>
  <si>
    <t>Per Unit Single Family Costs</t>
  </si>
  <si>
    <t>Adjustment for Small Commercial</t>
  </si>
  <si>
    <t>Stock w/o Small Office/Outpatient</t>
  </si>
  <si>
    <t>Economizer Modifications
[2016-NR-HVAC1-F]</t>
  </si>
  <si>
    <t>Tankless DHW
[2016-RES-DHW1-]</t>
  </si>
  <si>
    <t>High Performance Attics/Ducts in Conditioned Space
[2016-RES-ENV1-]</t>
  </si>
  <si>
    <t>High Performance Walls
[2016-RES-ENV2-]</t>
  </si>
  <si>
    <t>HVAC Field Verification and Diagnosis
[2016-RES-HVAC1-]</t>
  </si>
  <si>
    <t>Residential Lighting
[2016-RES-LTG1-]</t>
  </si>
  <si>
    <t>HVAC Field Verification and Diagnosis
[2016-RES-HVAC1-F]</t>
  </si>
  <si>
    <t>Single Family Savings (NPV 2017 dollars)</t>
  </si>
  <si>
    <t>Multifamily Savings (NPV 2017 dollars)</t>
  </si>
  <si>
    <t>Single Family Costs (NPV 2017 dollars)</t>
  </si>
  <si>
    <t>Multifamily Costs (NPV 2017 dollars)</t>
  </si>
  <si>
    <t>NOTES</t>
  </si>
  <si>
    <t>Residential New Construction Estimate (2017)</t>
  </si>
  <si>
    <t>year</t>
  </si>
  <si>
    <t>cz</t>
  </si>
  <si>
    <t>SF_Households</t>
  </si>
  <si>
    <t>MF_Households</t>
  </si>
  <si>
    <t>MH_Households</t>
  </si>
  <si>
    <t>Total_Households</t>
  </si>
  <si>
    <t>SF_Starts</t>
  </si>
  <si>
    <t>MF_Starts</t>
  </si>
  <si>
    <t>MH_Starts</t>
  </si>
  <si>
    <t>pph</t>
  </si>
  <si>
    <t>Per_Capita_Income</t>
  </si>
  <si>
    <t>MF_STarts</t>
  </si>
  <si>
    <t>number appears ok</t>
  </si>
  <si>
    <t>2017 SF</t>
  </si>
  <si>
    <t>2017 MF</t>
  </si>
  <si>
    <t>Building Standards Climate Zones (BCZ)</t>
  </si>
  <si>
    <t>Grand Total</t>
  </si>
  <si>
    <t>Forecast Climate Zones (FCZ)</t>
  </si>
  <si>
    <t>** - FCZ 16 is not originally in this table.  Per CEC PIER report "Prog Comm Thermostats" page 83 FCZ is in T24 CZ 9</t>
  </si>
  <si>
    <t>Table on page 83 is based on a DEER report done in 2001, table was developed by comparing two maps and eyballing the breakdown</t>
  </si>
  <si>
    <t>** - updated FCZ to BCZ percentage breakdown.  Percentages based on total population in each cross section of FCZ and BCZ</t>
  </si>
  <si>
    <t>Table that Moshen sent is based on boundary of each zip code and mapped to one or the other climate zone</t>
  </si>
  <si>
    <t>This table is missing 1 climate zone because at the time of development, that climate zone was not defined.</t>
  </si>
  <si>
    <t>New table is due to be completed by Aug 26 - Sept 3 2010</t>
  </si>
  <si>
    <t>Existing Residential Construction Estimate (2017)</t>
  </si>
  <si>
    <t>Multi-family Units</t>
  </si>
  <si>
    <t>Low-rise Multifamily Units</t>
  </si>
  <si>
    <t>Multifamily Units</t>
  </si>
  <si>
    <t>Multi-family Low Rise Cost Increase</t>
  </si>
  <si>
    <t>Single Family Cost Increase</t>
  </si>
  <si>
    <t>Total Cost Increase</t>
  </si>
  <si>
    <r>
      <t>Stories in Structure</t>
    </r>
    <r>
      <rPr>
        <b/>
        <vertAlign val="superscript"/>
        <sz val="10"/>
        <rFont val="Arial Unicode MS"/>
        <family val="2"/>
      </rPr>
      <t>3</t>
    </r>
    <r>
      <rPr>
        <b/>
        <sz val="10"/>
        <rFont val="Arial Unicode MS"/>
        <family val="2"/>
      </rPr>
      <t xml:space="preserve">                        </t>
    </r>
  </si>
  <si>
    <t xml:space="preserve">4 to 6                                                </t>
  </si>
  <si>
    <t xml:space="preserve">7 or more                                             </t>
  </si>
  <si>
    <t>ALL</t>
  </si>
  <si>
    <t>Owner</t>
  </si>
  <si>
    <t>Renter</t>
  </si>
  <si>
    <t>Website:  http://sasweb.ssd.census.gov/ahs/ahstablecreator.html</t>
  </si>
  <si>
    <t>Low rise</t>
  </si>
  <si>
    <t>High rise</t>
  </si>
  <si>
    <t>Per Sq Ft</t>
  </si>
  <si>
    <t>High Performance Attics/Ducts in Conditioned Space
[2016-RES-ENV1-F]</t>
  </si>
  <si>
    <t>IWH
[2016-RES-DHW1-F]</t>
  </si>
  <si>
    <t>High Performance Walls
[2016-RES-ENV2-F]</t>
  </si>
  <si>
    <t>Residential Lighting
[2016-RES-LTG1-F]</t>
  </si>
  <si>
    <t>Clarification Measure.</t>
  </si>
  <si>
    <t>CREATED:</t>
  </si>
  <si>
    <t>AM</t>
  </si>
  <si>
    <t>Data from:  Ravinderpal Vaid, Demand Analysis Unit</t>
  </si>
  <si>
    <t>FLOOR</t>
  </si>
  <si>
    <t>SPACE</t>
  </si>
  <si>
    <t>STOCK</t>
  </si>
  <si>
    <t>DATA</t>
  </si>
  <si>
    <t>ASHRAE - HVAC and WH Equipment Efficiency
[2016-NR-ASHRAE1-F]</t>
  </si>
  <si>
    <t>Cost effectiveness test is not required as this measure is the adoption of federal standards?</t>
  </si>
  <si>
    <t>ASHRAE - Electricity Savings:  Elevator
[2016-NR-ASHRAE2-F]</t>
  </si>
  <si>
    <t>ASHRAE - Electricity Savings:  Escalator
[2016-NR-ASHRAE2-F]</t>
  </si>
  <si>
    <t>ASHRAE - Electricity Savings:  DDC
[2016-NR-ASHRAE2-F]</t>
  </si>
  <si>
    <t>ASHRAE - Electricity Savings:  Door/Window
[2016-NR-ASHRAE2-F]</t>
  </si>
  <si>
    <t>Thermally Driven Cooling
[2016-NR-HVAC2-F]</t>
  </si>
  <si>
    <t>Indoor Lighting Power Densities
2016-NR-LTG1-F]</t>
  </si>
  <si>
    <t>Lighting Controls:  Partial On Occupancy Sensor
[2016-NR-LTG2-F]</t>
  </si>
  <si>
    <t>Outdoor Lighting Controls
[2016-NR-LTG4-F]</t>
  </si>
  <si>
    <t>Will need to show this as a separate cost and savings calculation since sq ft analysis is inappropriate.</t>
  </si>
  <si>
    <t>Envelope U-Factors:  Nonresidential Metal Building Roofs
[2016-NR-ENV1-F]</t>
  </si>
  <si>
    <t>Envelope U-Factors:  NonresidentialWood Frame Roofs
[2016-NR-ENV1-F]</t>
  </si>
  <si>
    <t>Envelope U-Factors:  Nonresidential Metal-Framed Walls
[2016-NR-ENV1-F]</t>
  </si>
  <si>
    <t>Envelope U-Factors:  Nonresidential Wood-framed Walls
[2016-NR-ENV1-F]</t>
  </si>
  <si>
    <t>Envelope U-Factors:  High-rise Residential Metal Building Roofs
[2016-NR-ENV1-F]</t>
  </si>
  <si>
    <t>Envelope U-Factors:  High-rise Residential Wood-framed Roofs
[2016-NR-ENV1-F]</t>
  </si>
  <si>
    <t>Envelope U-Factors:  High-rise Residential Steel Framed Walls
[2016-NR-ENV1-F]</t>
  </si>
  <si>
    <t>Table 26, Page 34.</t>
  </si>
  <si>
    <t>Table 27, Page 35.
Appears to be missing CZ15?  Language change on page 47 includes CZ 15.</t>
  </si>
  <si>
    <t>Wood-framed Roofs</t>
  </si>
  <si>
    <t>Metal-framed Roofs</t>
  </si>
  <si>
    <t>Metal-framed Walls</t>
  </si>
  <si>
    <t>Wood-framed Walls</t>
  </si>
  <si>
    <t>High-rise Residential Buildings</t>
  </si>
  <si>
    <t>Office-Small</t>
  </si>
  <si>
    <t>Nonrefrigerated Warehouse</t>
  </si>
  <si>
    <t>Hospital</t>
  </si>
  <si>
    <t>Office-Large</t>
  </si>
  <si>
    <t>Building Square Footage Assumptions by Space Type</t>
  </si>
  <si>
    <t>Data set used to set the assumption of lighting use included single family and multifamily so values can be used for both.</t>
  </si>
  <si>
    <t>Applies only to low-rise residential buildings.  Assumption is that all newly constructed low-rise multifamily units will have individual water heaters.</t>
  </si>
  <si>
    <t>Assumed to be 87.5% of all MF units based on 2011 AHS.  Simplifying assumption is that % of buildings is highly correlated with % of units.</t>
  </si>
  <si>
    <t>n/a</t>
  </si>
  <si>
    <t>Source:  Email from John Arnt (10/10/2014)</t>
  </si>
  <si>
    <t>Clarification measure.</t>
  </si>
  <si>
    <t>Adds a new compliance option - makes changes to the compliance software ruleset.</t>
  </si>
  <si>
    <t>Outdoor Lighting Power Allowances
[2016-NR-LTG6-F]</t>
  </si>
  <si>
    <t>Envelope U-Factors:  Nonresidential Wood Frame Roofs
[2016-NR-ENV1-F]</t>
  </si>
  <si>
    <t>Table 17, page 43 of CASE Report assumes measure impact in 2017 new construction will be:  10% retail, 25% college, 10% hotel/motel, 25% large offices.  Retrofits will impact 5% retail, 20% college, 10% hotel/motel and 15% large offices.</t>
  </si>
  <si>
    <t>N/A</t>
  </si>
  <si>
    <t>LZ0</t>
  </si>
  <si>
    <t>LZ1</t>
  </si>
  <si>
    <t>LZ2</t>
  </si>
  <si>
    <t>LZ3</t>
  </si>
  <si>
    <t>LZ4</t>
  </si>
  <si>
    <t>Percentage of Construction Activity</t>
  </si>
  <si>
    <t>Hardscape Ornamental Lighting</t>
  </si>
  <si>
    <t>Per Sq Foot Costs</t>
  </si>
  <si>
    <t>Building Fascades</t>
  </si>
  <si>
    <t>Outdoor Sales Lots</t>
  </si>
  <si>
    <t>Vehicle Service Station Canopies</t>
  </si>
  <si>
    <t>Sales Canopies</t>
  </si>
  <si>
    <t>Outdoor Dining</t>
  </si>
  <si>
    <t>Special Security Lighting for Retail</t>
  </si>
  <si>
    <t>Vehicle Service Station Hardscape</t>
  </si>
  <si>
    <t>General Hardscape</t>
  </si>
  <si>
    <t>Per Sq Foot Savings</t>
  </si>
  <si>
    <t>Per Instance Costs</t>
  </si>
  <si>
    <t>Per Instance Savings</t>
  </si>
  <si>
    <t>Building Entrances</t>
  </si>
  <si>
    <t>Primary Entrances</t>
  </si>
  <si>
    <t>Drive up Windows</t>
  </si>
  <si>
    <t>ATMs</t>
  </si>
  <si>
    <t>Guard Stations</t>
  </si>
  <si>
    <t>Student Pick-Up/Drop-Off Zone</t>
  </si>
  <si>
    <t>Vehicle Service Uncovered Fuel Dispenser</t>
  </si>
  <si>
    <t>Non-sales Canopies</t>
  </si>
  <si>
    <t>Per Linear Foot Costs</t>
  </si>
  <si>
    <t>Per Linear Foot Savings</t>
  </si>
  <si>
    <t>Outdoor Sales Frontage</t>
  </si>
  <si>
    <t>Per Pump Face</t>
  </si>
  <si>
    <t>Weighted Totals</t>
  </si>
  <si>
    <t>Measure Integrated in Space Type Costs</t>
  </si>
  <si>
    <t>Measure Integrated in Space Type Savings</t>
  </si>
  <si>
    <t>ADDITION</t>
  </si>
  <si>
    <t>New NONRES Construction Data</t>
  </si>
  <si>
    <r>
      <t xml:space="preserve"> </t>
    </r>
    <r>
      <rPr>
        <b/>
        <sz val="14.2"/>
        <color indexed="8"/>
        <rFont val="Arial"/>
        <family val="2"/>
      </rPr>
      <t xml:space="preserve">Table 3-1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</si>
  <si>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4.2"/>
        <color indexed="8"/>
        <rFont val="Arial"/>
        <family val="2"/>
      </rPr>
      <t xml:space="preserve">Commercial Building Types by NAICS Code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</si>
  <si>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Building Type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</si>
  <si>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>NAICS Code*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</si>
  <si>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 1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</si>
  <si>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Office-Small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</si>
  <si>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115, 52, 531, 533, 5411-5412, 5414-5418, 55, 561, 6211-6213, 624 (6244), 813 (8131, 8134), 921, 923-927, 92812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</si>
  <si>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2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</si>
  <si>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Office-Large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</si>
  <si>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3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</si>
  <si>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Restaurant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</si>
  <si>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722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</si>
  <si>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</si>
  <si>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Retail Store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</si>
  <si>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441-444, 446, 448, 451-454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</si>
  <si>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5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</si>
  <si>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Food/Liquor Store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</si>
  <si>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445, 447 (44719)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</si>
  <si>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6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</si>
  <si>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Warehouse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</si>
  <si>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421, 4221-4223, 4225-4229, 423, 4243, 4245-4249, 425, 493 (49312)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</si>
  <si>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7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</si>
  <si>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Refrigerated Warehouse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</si>
  <si>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4224, 4242, 4244, 49312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</si>
  <si>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8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</si>
  <si>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School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</si>
  <si>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6111, 6244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</si>
  <si>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9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</si>
  <si>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College/Trade School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</si>
  <si>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6112-6114, 6116-6117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</si>
  <si>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10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</si>
  <si>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Health Care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</si>
  <si>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6214-6219, 622-623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</si>
  <si>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11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</si>
  <si>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Hotel/Motel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</si>
  <si>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721 (7212)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</si>
  <si>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12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</si>
  <si>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Miscellaneous </t>
    </r>
    <r>
      <rPr>
        <sz val="10"/>
        <rFont val="Arial"/>
        <family val="2"/>
      </rPr>
      <t xml:space="preserve"> </t>
    </r>
  </si>
  <si>
    <r>
      <t xml:space="preserve"> </t>
    </r>
    <r>
      <rPr>
        <sz val="9"/>
        <color indexed="8"/>
        <rFont val="Arial"/>
        <family val="2"/>
      </rPr>
      <t xml:space="preserve">44719, 512, 514, 518-519, 532 (5324), 5413, 5419, 6115, 71, 7212, 811-812, 8131, 8134, 922 </t>
    </r>
    <r>
      <rPr>
        <sz val="10"/>
        <rFont val="Arial"/>
        <family val="2"/>
      </rPr>
      <t xml:space="preserve"> </t>
    </r>
  </si>
  <si>
    <r>
      <t xml:space="preserve"> </t>
    </r>
    <r>
      <rPr>
        <sz val="9.6999999999999993"/>
        <color indexed="8"/>
        <rFont val="Arial"/>
        <family val="2"/>
      </rPr>
      <t xml:space="preserve">* Excluded NAICS codes in parentheses. </t>
    </r>
    <r>
      <rPr>
        <sz val="10"/>
        <rFont val="Arial"/>
        <family val="2"/>
      </rPr>
      <t xml:space="preserve"> </t>
    </r>
  </si>
  <si>
    <t>Taken From:  Energy Demand Forecast Methods Report, June 2005</t>
  </si>
  <si>
    <r>
      <t>Outpatient Care Centers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</si>
  <si>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Family Planning Centers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</si>
  <si>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Family Planning Centers </t>
  </si>
  <si>
    <r>
      <t>Outpatient Mental Health and Substance Abuse Centers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</si>
  <si>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Outpatient Mental Health and Substance Abuse Centers </t>
  </si>
  <si>
    <r>
      <t>Other Outpatient Care Centers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</si>
  <si>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HMO Medical Centers </t>
  </si>
  <si>
    <t xml:space="preserve">Kidney Dialysis Centers </t>
  </si>
  <si>
    <t xml:space="preserve">Freestanding Ambulatory Surgical and Emergency Centers </t>
  </si>
  <si>
    <t xml:space="preserve">All Other Outpatient Care Centers </t>
  </si>
  <si>
    <r>
      <t>Medical and Diagnostic Laboratories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</si>
  <si>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Medical and Diagnostic Laboratories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</si>
  <si>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Medical Laboratories </t>
  </si>
  <si>
    <t xml:space="preserve">Diagnostic Imaging Centers </t>
  </si>
  <si>
    <r>
      <t>Home Health Care Services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</si>
  <si>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Home Health Care Services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</si>
  <si>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>Home Health Care Services</t>
  </si>
  <si>
    <r>
      <t>Other Ambulatory Health Care Services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</si>
  <si>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Ambulance Services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</si>
  <si>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Ambulance Services </t>
  </si>
  <si>
    <r>
      <t>All Other Ambulatory Health Care Services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</si>
  <si>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Blood and Organ Banks </t>
  </si>
  <si>
    <t xml:space="preserve">All Other Miscellaneous Ambulatory Health Care Services </t>
  </si>
  <si>
    <r>
      <t>Hospitals</t>
    </r>
    <r>
      <rPr>
        <b/>
        <vertAlign val="superscript"/>
        <sz val="12"/>
        <color indexed="8"/>
        <rFont val="Arial"/>
        <family val="2"/>
      </rPr>
      <t>T</t>
    </r>
    <r>
      <rPr>
        <b/>
        <sz val="12"/>
        <color indexed="8"/>
        <rFont val="Arial"/>
        <family val="2"/>
      </rPr>
      <t xml:space="preserve"> </t>
    </r>
  </si>
  <si>
    <r>
      <t>General Medical and Surgical Hospitals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</si>
  <si>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General Medical and Surgical Hospitals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</si>
  <si>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General Medical and Surgical Hospitals </t>
  </si>
  <si>
    <r>
      <t>Psychiatric and Substance Abuse Hospitals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</si>
  <si>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Psychiatric and Substance Abuse Hospitals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</si>
  <si>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Psychiatric and Substance Abuse Hospitals </t>
  </si>
  <si>
    <r>
      <t>Specialty (except Psychiatric and Substance Abuse) Hospitals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</si>
  <si>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Specialty (except Psychiatric and Substance Abuse) Hospitals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</si>
  <si>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Specialty (except Psychiatric and Substance Abuse) Hospitals </t>
  </si>
  <si>
    <r>
      <t>Nursing and Residential Care Facilities</t>
    </r>
    <r>
      <rPr>
        <b/>
        <vertAlign val="superscript"/>
        <sz val="12"/>
        <color indexed="8"/>
        <rFont val="Arial"/>
        <family val="2"/>
      </rPr>
      <t>T</t>
    </r>
    <r>
      <rPr>
        <b/>
        <sz val="12"/>
        <color indexed="8"/>
        <rFont val="Arial"/>
        <family val="2"/>
      </rPr>
      <t xml:space="preserve"> </t>
    </r>
  </si>
  <si>
    <r>
      <t>Nursing Care Facilities (Skilled Nursing Facilities)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</si>
  <si>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Nursing Care Facilities (Skilled Nursing Facilities)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</si>
  <si>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Nursing Care Facilities (Skilled Nursing Facilities) </t>
  </si>
  <si>
    <r>
      <t>Residential Intellectual and Developmental Disability, Mental Health, and Substance Abuse Facilities</t>
    </r>
    <r>
      <rPr>
        <b/>
        <vertAlign val="superscript"/>
        <sz val="10"/>
        <color indexed="8"/>
        <rFont val="Arial"/>
        <family val="2"/>
      </rPr>
      <t>T</t>
    </r>
  </si>
  <si>
    <r>
      <t>Residential Intellectual and Developmental Disability Facilities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</si>
  <si>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Residential Intellectual and Developmental Disability Facilities </t>
  </si>
  <si>
    <r>
      <t>Residential Mental Health and Substance Abuse Facilities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</si>
  <si>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Residential Mental Health and Substance Abuse Facilities </t>
  </si>
  <si>
    <r>
      <t>Continuing Care Retirement Communities and Assisted Living Facilities for the Elderly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</si>
  <si>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Continuing Care Retirement Communities and Assisted Living Facilities for the Elderly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</si>
  <si>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Continuing Care Retirement Communities </t>
  </si>
  <si>
    <t xml:space="preserve">Assisted Living Facilities for the Elderly </t>
  </si>
  <si>
    <r>
      <t>Other Residential Care Facilities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</si>
  <si>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Other Residential Care Facilities</t>
    </r>
    <r>
      <rPr>
        <vertAlign val="superscript"/>
        <sz val="10"/>
        <color indexed="8"/>
        <rFont val="Arial"/>
        <family val="2"/>
      </rPr>
      <t>T</t>
    </r>
    <r>
      <rPr>
        <sz val="10"/>
        <rFont val="Arial"/>
      </rPr>
      <t xml:space="preserve"> </t>
    </r>
  </si>
  <si>
    <t xml:space="preserve">Other Residential Care Facilities </t>
  </si>
  <si>
    <t>Data Provided by Ravinderpal Vaid, Forecasting Unit</t>
  </si>
  <si>
    <t>From 2012 NAICS Structure File</t>
  </si>
  <si>
    <t>BCZ</t>
  </si>
  <si>
    <t>now</t>
  </si>
  <si>
    <t>Existing Stock - taken from mid case commercial floor space</t>
  </si>
  <si>
    <t>2017</t>
  </si>
  <si>
    <t>Misc.@100%</t>
  </si>
  <si>
    <t>Table 28, Page 35.</t>
  </si>
  <si>
    <r>
      <t>Outpatient Care Centers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</si>
  <si>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t>Subject to local building jurisdiction.</t>
  </si>
  <si>
    <r>
      <t>Family Planning Centers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</si>
  <si>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t>***</t>
  </si>
  <si>
    <r>
      <t>Outpatient Mental Health and Substance Abuse Centers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</si>
  <si>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Other Outpatient Care Centers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</si>
  <si>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t>Requires CDPH Licensure.</t>
  </si>
  <si>
    <r>
      <t>Medical and Diagnostic Laboratories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</si>
  <si>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Medical and Diagnostic Laboratories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</si>
  <si>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Home Health Care Services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</si>
  <si>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t>No OSHPD requirements.</t>
  </si>
  <si>
    <r>
      <t>Home Health Care Services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</si>
  <si>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Other Ambulatory Health Care Services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</si>
  <si>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Ambulance Services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</si>
  <si>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All Other Ambulatory Health Care Services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</si>
  <si>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Hospitals</t>
    </r>
    <r>
      <rPr>
        <b/>
        <vertAlign val="superscript"/>
        <sz val="12"/>
        <color rgb="FF000000"/>
        <rFont val="Arial"/>
        <family val="2"/>
      </rPr>
      <t>T</t>
    </r>
    <r>
      <rPr>
        <b/>
        <sz val="12"/>
        <color rgb="FF000000"/>
        <rFont val="Arial"/>
        <family val="2"/>
      </rPr>
      <t xml:space="preserve"> </t>
    </r>
  </si>
  <si>
    <t>OSHPD jurisdiction.</t>
  </si>
  <si>
    <t>OSHPD preempts local building jurisdiction.</t>
  </si>
  <si>
    <r>
      <t>General Medical and Surgical Hospitals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</si>
  <si>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General Medical and Surgical Hospitals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</si>
  <si>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OSHPD jurisdiction</t>
    </r>
    <r>
      <rPr>
        <sz val="11"/>
        <color rgb="FF1F497D"/>
        <rFont val="Calibri"/>
        <family val="2"/>
      </rPr>
      <t xml:space="preserve"> </t>
    </r>
    <r>
      <rPr>
        <sz val="11"/>
        <rFont val="Calibri"/>
        <family val="2"/>
      </rPr>
      <t>.</t>
    </r>
  </si>
  <si>
    <r>
      <t xml:space="preserve">Psychiatric and Substance Abuse </t>
    </r>
    <r>
      <rPr>
        <b/>
        <u/>
        <sz val="10"/>
        <color rgb="FF000000"/>
        <rFont val="Arial"/>
        <family val="2"/>
      </rPr>
      <t>Hospitals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</si>
  <si>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OSHPD jurisdiction</t>
    </r>
    <r>
      <rPr>
        <sz val="11"/>
        <color rgb="FF1F497D"/>
        <rFont val="Calibri"/>
        <family val="2"/>
      </rPr>
      <t xml:space="preserve"> </t>
    </r>
    <r>
      <rPr>
        <sz val="10"/>
        <color rgb="FF000000"/>
        <rFont val="Arial"/>
        <family val="2"/>
      </rPr>
      <t>if subject to licensure by Licensing and Certification, California Department of Public Health as an acute psychiatric hospital</t>
    </r>
    <r>
      <rPr>
        <sz val="11"/>
        <rFont val="Calibri"/>
        <family val="2"/>
      </rPr>
      <t>.</t>
    </r>
  </si>
  <si>
    <r>
      <t xml:space="preserve">Psychiatric and Substance Abuse </t>
    </r>
    <r>
      <rPr>
        <u/>
        <sz val="10"/>
        <rFont val="Arial"/>
        <family val="2"/>
      </rPr>
      <t>Hospitals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</si>
  <si>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 xml:space="preserve">Psychiatric and Substance Abuse </t>
    </r>
    <r>
      <rPr>
        <u/>
        <sz val="10"/>
        <rFont val="Arial"/>
        <family val="2"/>
      </rPr>
      <t xml:space="preserve">Hospitals </t>
    </r>
  </si>
  <si>
    <r>
      <t xml:space="preserve">Specialty (except Psychiatric and Substance Abuse) </t>
    </r>
    <r>
      <rPr>
        <b/>
        <u/>
        <sz val="10"/>
        <color rgb="FF000000"/>
        <rFont val="Arial"/>
        <family val="2"/>
      </rPr>
      <t>Hospitals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</si>
  <si>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t>OSHPD jurisdiction if subject to licensure by Licensing and Certification, California Department of Public Health as a hospital.</t>
  </si>
  <si>
    <r>
      <t xml:space="preserve">Specialty (except Psychiatric and Substance Abuse) </t>
    </r>
    <r>
      <rPr>
        <u/>
        <sz val="10"/>
        <rFont val="Arial"/>
        <family val="2"/>
      </rPr>
      <t>Hospitals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</si>
  <si>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 xml:space="preserve">Specialty (except Psychiatric and Substance Abuse) </t>
    </r>
    <r>
      <rPr>
        <u/>
        <sz val="10"/>
        <rFont val="Arial"/>
        <family val="2"/>
      </rPr>
      <t>Hospitals</t>
    </r>
    <r>
      <rPr>
        <sz val="10"/>
        <rFont val="Arial"/>
        <family val="2"/>
      </rPr>
      <t xml:space="preserve"> </t>
    </r>
  </si>
  <si>
    <r>
      <t>Nursing and Residential Care Facilities</t>
    </r>
    <r>
      <rPr>
        <b/>
        <vertAlign val="superscript"/>
        <sz val="12"/>
        <color rgb="FF000000"/>
        <rFont val="Arial"/>
        <family val="2"/>
      </rPr>
      <t>T</t>
    </r>
    <r>
      <rPr>
        <b/>
        <sz val="12"/>
        <color rgb="FF000000"/>
        <rFont val="Arial"/>
        <family val="2"/>
      </rPr>
      <t xml:space="preserve"> </t>
    </r>
  </si>
  <si>
    <r>
      <t>Nursing Care Facilities (Skilled Nursing Facilities)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</si>
  <si>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Nursing Care Facilities (Skilled Nursing Facilities)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</si>
  <si>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t>OSHPD jurisdiction .</t>
  </si>
  <si>
    <r>
      <t>Residential Intellectual and Developmental Disability, Mental Health, and Substance Abuse Facilities</t>
    </r>
    <r>
      <rPr>
        <b/>
        <vertAlign val="superscript"/>
        <sz val="10"/>
        <color rgb="FF000000"/>
        <rFont val="Arial"/>
        <family val="2"/>
      </rPr>
      <t>T</t>
    </r>
  </si>
  <si>
    <t>Less than 12 beds no OSHPD requirements unless housed in a building under OSHPD jurisdiction.</t>
  </si>
  <si>
    <r>
      <t>Residential Intellectual and Developmental Disability Facilities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</si>
  <si>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Residential Mental Health and Substance Abuse Facilities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</si>
  <si>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Continuing Care Retirement Communities and Assisted Living Facilities for the Elderly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</si>
  <si>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t>No OSHPD requirements unless housed in a building under OSHPD jurisdiction.</t>
  </si>
  <si>
    <r>
      <t>Continuing Care Retirement Communities and Assisted Living Facilities for the Elderly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</si>
  <si>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Other Residential Care Facilities</t>
    </r>
    <r>
      <rPr>
        <b/>
        <vertAlign val="superscript"/>
        <sz val="10"/>
        <color rgb="FF000000"/>
        <rFont val="Arial"/>
        <family val="2"/>
      </rPr>
      <t>T</t>
    </r>
    <r>
      <rPr>
        <b/>
        <sz val="10"/>
        <color rgb="FF000000"/>
        <rFont val="Arial"/>
        <family val="2"/>
      </rPr>
      <t xml:space="preserve"> </t>
    </r>
  </si>
  <si>
    <r>
      <t>Other Residential Care Facilities</t>
    </r>
    <r>
      <rPr>
        <vertAlign val="superscript"/>
        <sz val="10"/>
        <color rgb="FF000000"/>
        <rFont val="Arial"/>
        <family val="2"/>
      </rPr>
      <t>T</t>
    </r>
    <r>
      <rPr>
        <sz val="10"/>
        <rFont val="Arial"/>
        <family val="2"/>
      </rPr>
      <t xml:space="preserve"> </t>
    </r>
  </si>
  <si>
    <t>Compliance with OSHPD regulations is required*** only if subject to licensure by Licensing and Certification, California Department of Public Health as a clinic or outpatient clinical services of a hospital when provided in a freestanding building.</t>
  </si>
  <si>
    <t>Compliance with OSHPD regulation is required*** only if subject to licensure by Licensing and Certification, California Department of Public Health as a clinic or outpatient clinical services of a hospital when provided in a freestanding building.</t>
  </si>
  <si>
    <t>Compliance with OSHPD regulation is required*** only if subject to licensure by Licensing and Certification, California Department of Public Health as outpatient clinical services of a hospital when provided in a freestanding building.</t>
  </si>
  <si>
    <t>Lighting Controls:  Clarification and Control Credits
[2016-NR-LTG5-F]</t>
  </si>
  <si>
    <t xml:space="preserve">Using 2x6@16ocR19+R6.
</t>
  </si>
  <si>
    <t>Final Report</t>
  </si>
  <si>
    <t>Table 25, Page 33. Does not impact Hospitals all other Nonresidential and High-rise Residential buildings are impacted by this measure.  See worksheet "2016-NR-ENV1-F" for a breakdown of what % of each measure by space type.</t>
  </si>
  <si>
    <t>NEED TO GET UPDATED DATA ON THIS</t>
  </si>
  <si>
    <t>Statewide</t>
  </si>
  <si>
    <t>Outdoor Lighting Power Allowances
[2016-NR-LTG3-F]</t>
  </si>
  <si>
    <t>Will need to show this as a separate cost and savings calculation since sq ft analysis is inappropriate.  See Table 32-36 on pages 40-45.  Some items are on a per sq ft basis otheres on a different basis.  Worksheet 2016-NR-LTG3-F has weighted per sq ft statewide costs and savings.</t>
  </si>
  <si>
    <t>Existing</t>
  </si>
  <si>
    <t>Starts</t>
  </si>
  <si>
    <t>Two prototypes were used:  a single story 2100 sf (45%) and a two story 2700 sf (55%).  Weighted average is a 2 story 2430 sf building.  Verified SF numbers in HH Mid Case worksheet.</t>
  </si>
  <si>
    <t>Verified MF numbers in HH Mid Case worksheet.</t>
  </si>
  <si>
    <t>Conundrum:  We do not regulate Hospitals but do other kinds of outpatient facilities? See OSHPD worksheet.</t>
  </si>
  <si>
    <t>CALIFORNIA CONSTRUCTION AUTHORIZED BY BUILDING PERMITS</t>
  </si>
  <si>
    <t>Seasonally Adjusted at Annual Rate, Residential Units and Value, Nonresidential Value</t>
  </si>
  <si>
    <t>UNITED STATES</t>
  </si>
  <si>
    <t xml:space="preserve">Residential Units (1,000s) ANNUALIZED                                            </t>
  </si>
  <si>
    <t>Residential Value ($1,000s) ANNUALIZED</t>
  </si>
  <si>
    <t>Nonresidential Value  ($1,000s) ANNUALIZED</t>
  </si>
  <si>
    <t>TOTAL VALUE ($1,000s) ANNUALIZED</t>
  </si>
  <si>
    <t xml:space="preserve"> Total Residential Units (1,000s) ANNUALIZED</t>
  </si>
  <si>
    <t>Mo.</t>
  </si>
  <si>
    <t>Single-Family</t>
  </si>
  <si>
    <t>Month-over change</t>
  </si>
  <si>
    <t>Year-over change</t>
  </si>
  <si>
    <t>Multi-Family</t>
  </si>
  <si>
    <t xml:space="preserve">TOTAL </t>
  </si>
  <si>
    <t>Value</t>
  </si>
  <si>
    <t>TOTAL</t>
  </si>
  <si>
    <t>CA %  of US</t>
  </si>
  <si>
    <t>a/</t>
  </si>
  <si>
    <t/>
  </si>
  <si>
    <t>CA &amp; US seasonal adjustments revised (June 2014)</t>
  </si>
  <si>
    <t>a/ Beginning in 2004, US data are for 20,000 permit-issuing places.   From 1994 to 2003, data are for 19,000 permit-issuing places.   Data prior to 1994 are for 17,000 permit-issuing places.</t>
  </si>
  <si>
    <t>Note: Unusually large monthly totals are caused by permits being obtained in advance of anticipated fee increases or other regulatory changes.</t>
  </si>
  <si>
    <t>United States source: US Department of Commerce, Bureau of the Census</t>
  </si>
  <si>
    <t>California source: Construction Industry Research Board (through March 2012), California Homebuilding Foundation (from April 2012 and onward), seasonally adjusted by the CA Dept. of Finance</t>
  </si>
  <si>
    <t>Updated: October 30, 2014</t>
  </si>
  <si>
    <t>Filename:</t>
  </si>
  <si>
    <t>Year-to-date (September)</t>
  </si>
  <si>
    <t>The increase came entirely on the back of multifamily projects, as single-family home starts declined. Permits also remained below normal levels.</t>
  </si>
  <si>
    <r>
      <t>Not</t>
    </r>
    <r>
      <rPr>
        <b/>
        <sz val="10"/>
        <color indexed="8"/>
        <rFont val="Times New Roman"/>
        <family val="1"/>
      </rPr>
      <t xml:space="preserve"> Seasonally Adjusted, Nonresidential Value ($1,000s)</t>
    </r>
  </si>
  <si>
    <t xml:space="preserve">Commercial </t>
  </si>
  <si>
    <t>Hotels</t>
  </si>
  <si>
    <t>Amusement</t>
  </si>
  <si>
    <t>Parking</t>
  </si>
  <si>
    <t>Service Stats.</t>
  </si>
  <si>
    <t>Office</t>
  </si>
  <si>
    <t>Store</t>
  </si>
  <si>
    <t>Total Commercial</t>
  </si>
  <si>
    <t>Industrial</t>
  </si>
  <si>
    <t>Other</t>
  </si>
  <si>
    <t>Alts &amp; Adds</t>
  </si>
  <si>
    <t>TOTAL NONRESIDENTIAL</t>
  </si>
  <si>
    <t>check</t>
  </si>
  <si>
    <t>New Construction</t>
  </si>
  <si>
    <t>Alterations and Additions</t>
  </si>
  <si>
    <t>A&amp;A as % of Total</t>
  </si>
  <si>
    <t>Average</t>
  </si>
  <si>
    <t>NC as a % of Total</t>
  </si>
  <si>
    <t>Residential Measures</t>
  </si>
  <si>
    <t>Nonresidential Measures</t>
  </si>
  <si>
    <t>Single Family</t>
  </si>
  <si>
    <t>Analyst</t>
  </si>
  <si>
    <t>Mark</t>
  </si>
  <si>
    <t>Payam</t>
  </si>
  <si>
    <t>Simon</t>
  </si>
  <si>
    <t>Danny</t>
  </si>
  <si>
    <t>High-Rise Multifamily</t>
  </si>
  <si>
    <t>Low-Rise Multifamily</t>
  </si>
  <si>
    <t>Clarification measure has no associated costs and savings.</t>
  </si>
  <si>
    <t>Need to determine how High Rise Residential will be handled.</t>
  </si>
  <si>
    <t>Measure has no associated costs, only savings.  Table 12, page 19 breaks down the percentage of impacted building area by space type.  Use simplifying assumption that % of construction impacted strongly correlates with % of square footage impacted.</t>
  </si>
  <si>
    <t>Small Office + 80% of Miscellaneous</t>
  </si>
  <si>
    <t>50% of Hotel</t>
  </si>
  <si>
    <t>50% of Large Office</t>
  </si>
  <si>
    <t>50% of Hospital</t>
  </si>
  <si>
    <t>60% of Restaurant</t>
  </si>
  <si>
    <t>40% of Restaurant</t>
  </si>
  <si>
    <t>50% of Retail</t>
  </si>
  <si>
    <t>100% of School</t>
  </si>
  <si>
    <t>100% of College</t>
  </si>
  <si>
    <t>100% of Warehouse</t>
  </si>
  <si>
    <t>100% of Food</t>
  </si>
  <si>
    <t>2017 Total NonRes Square Footage New Construction</t>
  </si>
  <si>
    <t>Total 2017 Statewide New Construction Costs</t>
  </si>
  <si>
    <t>Savings per Square Foot by Building Type</t>
  </si>
  <si>
    <t>Weighted Savings per Square Foot</t>
  </si>
  <si>
    <t>15000 SF "Prototype" Savings</t>
  </si>
  <si>
    <t>Total 2017 Statewide New Construction Savings</t>
  </si>
  <si>
    <t>Weighted Square Footage Savings</t>
  </si>
  <si>
    <t>Measure has no associated costs, only savings.  Table 12, page 18 has breakdown of % of construction impacted by space type.  Use simplifying assumption that % of construction impacted strongly correlates with % of square footage impacted.</t>
  </si>
  <si>
    <t>Additions Only</t>
  </si>
  <si>
    <t>Will need to show as a separate cost and savings calculation.</t>
  </si>
  <si>
    <t>Daylighting Control Measure.  Clarification measure has no associated costs and savings.</t>
  </si>
  <si>
    <t>Conditioned Warehouse</t>
  </si>
  <si>
    <t>COSTS (NPV 2017 dollars)</t>
  </si>
  <si>
    <t>SAVINGS (NPV 2017 dollars)</t>
  </si>
  <si>
    <t>100% Primary School</t>
  </si>
  <si>
    <t>80% Small Office, with 20% assumed outside Standards Noresidential Regulations</t>
  </si>
  <si>
    <t>100% Secondary School</t>
  </si>
  <si>
    <t>Incremental Cost (2017 NPV $)</t>
  </si>
  <si>
    <t>Energy and Other Cost Savings (2017 NPV $)</t>
  </si>
  <si>
    <t>Measure is assumed to be industry standard practice for new elevators.  Costs and savings impacts are for code-triggering retrofits (5% of existing elevators).</t>
  </si>
  <si>
    <t>Expected Code Triggering Retrofits in 2017</t>
  </si>
  <si>
    <t>Total Costs (2017 NPV $)</t>
  </si>
  <si>
    <t>Total Savings (2017 NPV $)</t>
  </si>
  <si>
    <t>Expected Applicable Newly Constructed</t>
  </si>
  <si>
    <t>Expected Applicable Retrofits</t>
  </si>
  <si>
    <t>note -20% of Misc</t>
  </si>
  <si>
    <t>Formula Check</t>
  </si>
  <si>
    <t>Measure only applies to airports, hotels and transit area escalators and moving walkways.</t>
  </si>
  <si>
    <t>Per Single Family New Construted Unit Savings</t>
  </si>
  <si>
    <t>Per Single Family New Construted Unit Costs</t>
  </si>
  <si>
    <t>Net Savings by CZ</t>
  </si>
  <si>
    <t>Per Sq Foot Costs and Savings.</t>
  </si>
  <si>
    <t>Per Linear Foot Costs and Savings.</t>
  </si>
  <si>
    <t>Per Pump Face Costs and Savings.</t>
  </si>
  <si>
    <t>Per Instance Costs and Savings.</t>
  </si>
  <si>
    <t>Very complicated set of measures.  See 2016-NR-LTG3-F for the list of impacts.   Table 16, page 23 was the source of many of the assumptions.</t>
  </si>
  <si>
    <t>x</t>
  </si>
  <si>
    <t>Per Instance Costs and Savings.  Applies to limited types of buildings, assumption average of those buildings is equal to a medium office in floor space, but only 1 in 20 buildings would be affected.</t>
  </si>
  <si>
    <t>Summary Impact</t>
  </si>
  <si>
    <t>Weights:</t>
  </si>
  <si>
    <t>2017 Building Instances</t>
  </si>
  <si>
    <t>2017 Estimated Square Footage</t>
  </si>
  <si>
    <t>2017 Expected Applicable Retrofits</t>
  </si>
  <si>
    <t>2017 Expected Applicable Newly Constructed</t>
  </si>
  <si>
    <t>Residential New Construction (NC)</t>
  </si>
  <si>
    <t>Residential Additions and Alterations (A&amp;A)</t>
  </si>
  <si>
    <t>Nonresidential NC</t>
  </si>
  <si>
    <t>Nonresidential NC plus A&amp;A:  Escalator</t>
  </si>
  <si>
    <t>Nonresidential A&amp;A: Elevator</t>
  </si>
  <si>
    <t>Nonresidential A&amp;A</t>
  </si>
  <si>
    <t xml:space="preserve">Very complicated set of measures.  See 2016-NR-LTG3-F for the list of impacts.   Tables 16-17, page 23-24 and Appendix G were the source of many of the assumptions.  </t>
  </si>
  <si>
    <t>Per All Residential  Units Costs</t>
  </si>
  <si>
    <t>Per Instance Costs and Savings.  Did not make the same assumption as CASE Team - used the restaurant prototype sf and assumed 1.5 per restaurant.</t>
  </si>
  <si>
    <t>Per Instance Costs and Savings.  Numbers are based on an assumed 1 ATM per 3000 population in State (http://www.statisticbrain.com/atm-machine-statistics/) and used DOF P-1 to calculate annual population growth.</t>
  </si>
  <si>
    <t xml:space="preserve">   </t>
  </si>
  <si>
    <t xml:space="preserve">  phone:  916-323-4086</t>
  </si>
  <si>
    <t xml:space="preserve">  e-mail:  Walter.Schwarm@dof.ca.gov</t>
  </si>
  <si>
    <t xml:space="preserve">  California Department of Finance</t>
  </si>
  <si>
    <t xml:space="preserve">  Demographic Research Unit</t>
  </si>
  <si>
    <t xml:space="preserve">  Walter Schwarm</t>
  </si>
  <si>
    <t>Data Prepared by:</t>
  </si>
  <si>
    <t>http://www.dof.ca.gov/research/demographic/reports/projections/P-1/</t>
  </si>
  <si>
    <t>For more information:</t>
  </si>
  <si>
    <t>July 1, 2010-2060 (5-year increments)</t>
  </si>
  <si>
    <t xml:space="preserve">State and County Population Projections </t>
  </si>
  <si>
    <t>Report P-1 (County)</t>
  </si>
  <si>
    <t>Demographic Research Unit</t>
  </si>
  <si>
    <t>California Department of Finance</t>
  </si>
  <si>
    <t>Projections Prepared by Demographic Research Unit, California Department of Finance, January 2013</t>
  </si>
  <si>
    <t>Yuba County</t>
  </si>
  <si>
    <t>Yolo County</t>
  </si>
  <si>
    <t>Ventura County</t>
  </si>
  <si>
    <t>Tuolumne County</t>
  </si>
  <si>
    <t>Tulare County</t>
  </si>
  <si>
    <t>Trinity County</t>
  </si>
  <si>
    <t>Tehama County</t>
  </si>
  <si>
    <t>Sutter County</t>
  </si>
  <si>
    <t>Stanislaus County</t>
  </si>
  <si>
    <t>Sonoma County</t>
  </si>
  <si>
    <t>Solano County</t>
  </si>
  <si>
    <t>Siskiyou County</t>
  </si>
  <si>
    <t>Sierra County</t>
  </si>
  <si>
    <t>Shasta County</t>
  </si>
  <si>
    <t>Santa Cruz County</t>
  </si>
  <si>
    <t>Santa Clara County</t>
  </si>
  <si>
    <t>Santa Barbara County</t>
  </si>
  <si>
    <t>San Mateo County</t>
  </si>
  <si>
    <t>San Luis Obispo County</t>
  </si>
  <si>
    <t>San Joaquin County</t>
  </si>
  <si>
    <t>San Francisco County</t>
  </si>
  <si>
    <t>San Diego County</t>
  </si>
  <si>
    <t>San Bernardino County</t>
  </si>
  <si>
    <t>San Benito County</t>
  </si>
  <si>
    <t>Sacramento County</t>
  </si>
  <si>
    <t>Riverside County</t>
  </si>
  <si>
    <t>Plumas County</t>
  </si>
  <si>
    <t>Placer County</t>
  </si>
  <si>
    <t>Orange County</t>
  </si>
  <si>
    <t>Nevada County</t>
  </si>
  <si>
    <t>Napa County</t>
  </si>
  <si>
    <t>Monterey County</t>
  </si>
  <si>
    <t>Mono County</t>
  </si>
  <si>
    <t>Modoc County</t>
  </si>
  <si>
    <t>Merced County</t>
  </si>
  <si>
    <t>Mendocino County</t>
  </si>
  <si>
    <t>Mariposa County</t>
  </si>
  <si>
    <t>Marin County</t>
  </si>
  <si>
    <t>Madera County</t>
  </si>
  <si>
    <t>Los Angeles County</t>
  </si>
  <si>
    <t>Lassen County</t>
  </si>
  <si>
    <t>Lake County</t>
  </si>
  <si>
    <t>Kings County</t>
  </si>
  <si>
    <t>Kern County</t>
  </si>
  <si>
    <t>Inyo County</t>
  </si>
  <si>
    <t>Imperial County</t>
  </si>
  <si>
    <t>Humboldt County</t>
  </si>
  <si>
    <t>Glenn County</t>
  </si>
  <si>
    <t>Fresno County</t>
  </si>
  <si>
    <t>El Dorado County</t>
  </si>
  <si>
    <t>Del Norte County</t>
  </si>
  <si>
    <t>Contra Costa County</t>
  </si>
  <si>
    <t>Colusa County</t>
  </si>
  <si>
    <t>Calaveras County</t>
  </si>
  <si>
    <t>Butte County</t>
  </si>
  <si>
    <t>Amador County</t>
  </si>
  <si>
    <t>Alpine County</t>
  </si>
  <si>
    <t>Alameda County</t>
  </si>
  <si>
    <t>California</t>
  </si>
  <si>
    <t>2060</t>
  </si>
  <si>
    <t>2055</t>
  </si>
  <si>
    <t>2050</t>
  </si>
  <si>
    <t>2045</t>
  </si>
  <si>
    <t>2040</t>
  </si>
  <si>
    <t>2035</t>
  </si>
  <si>
    <t>2030</t>
  </si>
  <si>
    <t>2025</t>
  </si>
  <si>
    <t>2020</t>
  </si>
  <si>
    <t>2015</t>
  </si>
  <si>
    <t>2010</t>
  </si>
  <si>
    <t>Projections</t>
  </si>
  <si>
    <t>Estimates</t>
  </si>
  <si>
    <t>Total Population Projections for California and Counties: July 1, 2015 to 2060 in 5-year Increments</t>
  </si>
  <si>
    <t>Per Instance Costs and Savings.  Numbers are based on an assumed 1 ATM per 3000 population in State (http://www.statisticbrain.com/atm-machine-statistics/) and used DOF P-1 to calculate annual population growth from 2016 to 2017.</t>
  </si>
  <si>
    <t>Total Annual Savings</t>
  </si>
  <si>
    <t>General A&amp;A and Retrofits.  Estimated based on relationship between per square foot NC Savings and per square foot A&amp;A Savings.</t>
  </si>
  <si>
    <t>DOES THE COMBINATION OF THESE THREE THINGS CAUSE AN OVERESTIMATION OF ACTIVITY?</t>
  </si>
  <si>
    <t>Nonresidential NC plus A&amp;A: Outdoor Lighting Power Allowances</t>
  </si>
  <si>
    <t>General A&amp;A and Retrofits.  Estimated based on relationship between per square foot NC Costs and per square foot A&amp;A Costs.</t>
  </si>
  <si>
    <t>NC and A&amp;A.</t>
  </si>
  <si>
    <t>Data Take from Table 13, page 30 and Table 14, page 31 and Table 15, page 32.</t>
  </si>
  <si>
    <t>Nonresidential NC plus A&amp;A:  Outdoor Lighting Controls</t>
  </si>
  <si>
    <t>Per All Units Savings</t>
  </si>
  <si>
    <t>Per Unit Single Family Savings</t>
  </si>
  <si>
    <t>Per All Residential  Units Savings</t>
  </si>
  <si>
    <t>Additions of 700 sq ft or greater trigger this measure.</t>
  </si>
  <si>
    <t>Additions of 700 sq ft or greater involving the extension of cross walls, trigger this measure.</t>
  </si>
  <si>
    <t>Additions with Notes</t>
  </si>
  <si>
    <t>Nonresidential NC plus A&amp;A: Escalator</t>
  </si>
  <si>
    <t>Nonresidential NC plus A&amp;A: Outdoor Lighting Controls</t>
  </si>
  <si>
    <t>New Commercial</t>
  </si>
  <si>
    <t>New Industrial</t>
  </si>
  <si>
    <t>Alters. &amp; Adds</t>
  </si>
  <si>
    <t>New Other</t>
  </si>
  <si>
    <t>Total Non-Residential</t>
  </si>
  <si>
    <t>Total All Buildings</t>
  </si>
  <si>
    <t>2014 (10 months)</t>
  </si>
  <si>
    <t>118 Month Total</t>
  </si>
  <si>
    <t>Statewide Residential Data (Source: CHF|CIRB www.mychf.org)</t>
  </si>
  <si>
    <t>Single Family Unit</t>
  </si>
  <si>
    <t>Multi Family Unit</t>
  </si>
  <si>
    <t>Total Units</t>
  </si>
  <si>
    <t>New Single Family Valuation</t>
  </si>
  <si>
    <t>New Multi Family Valuation</t>
  </si>
  <si>
    <t>Residential Alteration &amp; Addition</t>
  </si>
  <si>
    <t>Total Residential</t>
  </si>
  <si>
    <t>sum check</t>
  </si>
  <si>
    <t>partial year</t>
  </si>
  <si>
    <t>Mean</t>
  </si>
  <si>
    <t>Student Pick-Up/Drop-Off Zone (12x72)</t>
  </si>
  <si>
    <t>Guard Stations (12x18)</t>
  </si>
  <si>
    <t>Verified these calculations vs. December CASE Report</t>
  </si>
  <si>
    <t>Not Verified - Hard entered values from Table 37 into green column</t>
  </si>
  <si>
    <t>Total 2017 Statewide Additions and Alterations Costs</t>
  </si>
  <si>
    <t>Total 2017 Statewide Additions and Alterations Savings</t>
  </si>
  <si>
    <t>Envelope U-Factors:  High-rise Residential Wood Framed Walls
[2016-NR-ENV1-F]</t>
  </si>
  <si>
    <t>Table 29, Page 36. 
High rise residential buildings are considered part of the "Large Office" data.  Note that this causes a slight overestimation of the impact to Large Office buildings since those buildings will either be Large Offices or High-Rise Residential but not both.</t>
  </si>
  <si>
    <t>Table 32, Page 39.
High rise residential buildings are considered part of the "Large Office" data.  Note that this causes a slight overestimation of the impact to Large Office buildings since those buildings will either be Large Offices or High-Rise Residential but not both.</t>
  </si>
  <si>
    <t>Table 30, Page 37. High cost and savings in CZ 1 are anomalous but confirmed by Payam. 
High rise residential buildings are considered part of the "Large Office" data.  Note that this causes a slight overestimation of the impact to Large Office buildings since those buildings will either be Large Offices or High-Rise Residential but not both.</t>
  </si>
  <si>
    <t>Table 31, Page 38.
High rise residential buildings are considered part of the "Large Office" data.  Note that this causes a slight overestimation of the impact to Large Office buildings since those buildings will either be Large Offices or High-Rise Residential but not both.</t>
  </si>
  <si>
    <t>Statewide impact but CASE Report is missing data for 13 CZs. CASE Team has not provided updated numbers - using the most conservative numbers for this measure (all numbers in italics)</t>
  </si>
  <si>
    <t>Dropping this idea in exchange for using the CBIA data for a simpler estimation.</t>
  </si>
  <si>
    <t>2014 construction value @ $150/sf</t>
  </si>
  <si>
    <t>`</t>
  </si>
  <si>
    <t>Using 2x6@16ocR19+R5.
Not Cost Effective in CZ 7.</t>
  </si>
  <si>
    <t>COST EFFECTIVE?</t>
  </si>
  <si>
    <t>R-13 Below Deck, R38 Above Ceiling, R8 Duct Insulation, &lt;=5% Duct Leakage.  Note - Costs have been adjusted by multiplying CASE Team Costs by 1.33 to reflect CBIA negotiated costs.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</si>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</sst>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0.000000000"/>
    <numFmt numFmtId="167" formatCode="_(&quot;$&quot;* #,##0_);_(&quot;$&quot;* \(#,##0\);_(&quot;$&quot;* &quot;-&quot;??_);_(@_)"/>
    <numFmt numFmtId="168" formatCode="0.0%"/>
    <numFmt numFmtId="169" formatCode="[$-409]mmmm\ d\,\ yyyy;@"/>
    <numFmt numFmtId="170" formatCode="0.0000"/>
    <numFmt numFmtId="171" formatCode="[$-10409]#,##0"/>
    <numFmt numFmtId="172" formatCode="[$-10409]&quot;$&quot;#,##0"/>
    <numFmt numFmtId="173" formatCode="0.000%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vertAlign val="superscript"/>
      <sz val="10"/>
      <color theme="1"/>
      <name val="Cambria"/>
      <family val="1"/>
      <scheme val="major"/>
    </font>
    <font>
      <b/>
      <sz val="10"/>
      <color rgb="FF0070C0"/>
      <name val="Arial"/>
      <family val="2"/>
    </font>
    <font>
      <b/>
      <sz val="20"/>
      <name val="Arial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sz val="10"/>
      <color rgb="FF1F497D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indexed="8"/>
      <name val="Thorndale AMT"/>
    </font>
    <font>
      <sz val="10"/>
      <color indexed="8"/>
      <name val="Thorndale AMT"/>
    </font>
    <font>
      <sz val="12"/>
      <name val="Times New Roman"/>
      <family val="1"/>
    </font>
    <font>
      <b/>
      <sz val="10"/>
      <color indexed="8"/>
      <name val="Thorndale AMT"/>
    </font>
    <font>
      <b/>
      <sz val="10"/>
      <name val="Arial Unicode MS"/>
      <family val="2"/>
    </font>
    <font>
      <b/>
      <vertAlign val="superscript"/>
      <sz val="10"/>
      <name val="Arial Unicode MS"/>
      <family val="2"/>
    </font>
    <font>
      <sz val="10"/>
      <name val="Arial Unicode MS"/>
      <family val="2"/>
    </font>
    <font>
      <b/>
      <sz val="16"/>
      <name val="Arial"/>
      <family val="2"/>
    </font>
    <font>
      <b/>
      <sz val="10"/>
      <color theme="5" tint="-0.499984740745262"/>
      <name val="Arial"/>
      <family val="2"/>
    </font>
    <font>
      <b/>
      <sz val="10"/>
      <color rgb="FF7030A0"/>
      <name val="Arial"/>
      <family val="2"/>
    </font>
    <font>
      <b/>
      <sz val="10"/>
      <color theme="1"/>
      <name val="Calibri"/>
      <family val="2"/>
      <scheme val="minor"/>
    </font>
    <font>
      <b/>
      <sz val="14.2"/>
      <color indexed="8"/>
      <name val="Arial"/>
      <family val="2"/>
    </font>
    <font>
      <sz val="9"/>
      <color indexed="8"/>
      <name val="Arial"/>
      <family val="2"/>
    </font>
    <font>
      <sz val="9.6999999999999993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theme="5"/>
      <name val="Arial"/>
      <family val="2"/>
    </font>
    <font>
      <b/>
      <sz val="11"/>
      <color rgb="FF0070C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vertAlign val="superscript"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1F497D"/>
      <name val="Calibri"/>
      <family val="2"/>
    </font>
    <font>
      <b/>
      <u/>
      <sz val="10"/>
      <color rgb="FF000000"/>
      <name val="Arial"/>
      <family val="2"/>
    </font>
    <font>
      <u/>
      <sz val="10"/>
      <name val="Arial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Arial"/>
      <family val="2"/>
    </font>
    <font>
      <i/>
      <sz val="10"/>
      <color indexed="8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10"/>
      <color indexed="10"/>
      <name val="Times New Roman"/>
      <family val="1"/>
    </font>
    <font>
      <b/>
      <u/>
      <sz val="10"/>
      <color indexed="8"/>
      <name val="Times New Roman"/>
      <family val="1"/>
    </font>
    <font>
      <i/>
      <sz val="10"/>
      <color indexed="10"/>
      <name val="Times New Roman"/>
      <family val="1"/>
    </font>
    <font>
      <sz val="10"/>
      <color indexed="12"/>
      <name val="Times New Roman"/>
      <family val="1"/>
    </font>
    <font>
      <b/>
      <sz val="10"/>
      <color rgb="FF00B050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6"/>
      <color rgb="FF0070C0"/>
      <name val="Arial"/>
      <family val="2"/>
    </font>
    <font>
      <b/>
      <sz val="20"/>
      <color rgb="FF0070C0"/>
      <name val="Arial"/>
      <family val="2"/>
    </font>
    <font>
      <sz val="10"/>
      <color rgb="FF0070C0"/>
      <name val="Arial"/>
      <family val="2"/>
    </font>
    <font>
      <b/>
      <sz val="12"/>
      <color rgb="FF0070C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Gill Sans MT"/>
      <family val="2"/>
    </font>
    <font>
      <sz val="11"/>
      <name val="Gill Sans MT"/>
    </font>
    <font>
      <sz val="11"/>
      <color indexed="8"/>
      <name val="Gill Sans MT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0"/>
      </patternFill>
    </fill>
  </fills>
  <borders count="82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4">
    <xf numFmtId="0" fontId="0" fillId="0" borderId="0"/>
    <xf numFmtId="44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0" fontId="78" fillId="0" borderId="0"/>
    <xf numFmtId="0" fontId="79" fillId="0" borderId="0" applyNumberFormat="0" applyFill="0" applyBorder="0" applyAlignment="0" applyProtection="0"/>
    <xf numFmtId="0" fontId="83" fillId="0" borderId="0"/>
  </cellStyleXfs>
  <cellXfs count="535">
    <xf numFmtId="0" fontId="0" fillId="0" borderId="0" xfId="0"/>
    <xf numFmtId="0" fontId="0" fillId="0" borderId="0" xfId="0" applyBorder="1"/>
    <xf numFmtId="0" fontId="0" fillId="0" borderId="5" xfId="0" applyBorder="1"/>
    <xf numFmtId="0" fontId="6" fillId="0" borderId="0" xfId="0" applyFont="1"/>
    <xf numFmtId="0" fontId="0" fillId="0" borderId="13" xfId="0" applyBorder="1"/>
    <xf numFmtId="0" fontId="0" fillId="0" borderId="7" xfId="0" applyBorder="1"/>
    <xf numFmtId="44" fontId="0" fillId="0" borderId="0" xfId="0" applyNumberFormat="1"/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44" fontId="9" fillId="2" borderId="21" xfId="0" applyNumberFormat="1" applyFont="1" applyFill="1" applyBorder="1" applyAlignment="1">
      <alignment horizontal="center" vertical="justify" wrapText="1"/>
    </xf>
    <xf numFmtId="44" fontId="9" fillId="2" borderId="22" xfId="0" applyNumberFormat="1" applyFont="1" applyFill="1" applyBorder="1" applyAlignment="1">
      <alignment horizontal="center" vertical="justify" wrapText="1"/>
    </xf>
    <xf numFmtId="44" fontId="0" fillId="2" borderId="22" xfId="0" applyNumberFormat="1" applyFill="1" applyBorder="1" applyAlignment="1">
      <alignment horizontal="center" vertical="justify"/>
    </xf>
    <xf numFmtId="44" fontId="9" fillId="2" borderId="12" xfId="0" applyNumberFormat="1" applyFont="1" applyFill="1" applyBorder="1" applyAlignment="1">
      <alignment horizontal="center" vertical="justify" wrapText="1"/>
    </xf>
    <xf numFmtId="44" fontId="9" fillId="2" borderId="13" xfId="0" applyNumberFormat="1" applyFont="1" applyFill="1" applyBorder="1" applyAlignment="1">
      <alignment horizontal="center" vertical="justify" wrapText="1"/>
    </xf>
    <xf numFmtId="44" fontId="0" fillId="2" borderId="13" xfId="0" applyNumberFormat="1" applyFill="1" applyBorder="1" applyAlignment="1">
      <alignment horizontal="center" vertical="justify"/>
    </xf>
    <xf numFmtId="0" fontId="0" fillId="0" borderId="0" xfId="0"/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8" fillId="0" borderId="0" xfId="0" applyFont="1"/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left" vertical="center"/>
    </xf>
    <xf numFmtId="165" fontId="0" fillId="0" borderId="13" xfId="2" applyNumberFormat="1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13" fillId="0" borderId="13" xfId="0" applyFont="1" applyBorder="1"/>
    <xf numFmtId="0" fontId="13" fillId="0" borderId="17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13" xfId="0" applyFont="1" applyBorder="1" applyAlignment="1">
      <alignment wrapText="1"/>
    </xf>
    <xf numFmtId="0" fontId="0" fillId="0" borderId="27" xfId="0" applyBorder="1"/>
    <xf numFmtId="0" fontId="0" fillId="0" borderId="16" xfId="0" applyBorder="1"/>
    <xf numFmtId="0" fontId="0" fillId="0" borderId="28" xfId="0" applyBorder="1"/>
    <xf numFmtId="0" fontId="13" fillId="0" borderId="0" xfId="0" applyFont="1"/>
    <xf numFmtId="0" fontId="15" fillId="0" borderId="13" xfId="0" applyFont="1" applyBorder="1"/>
    <xf numFmtId="0" fontId="6" fillId="0" borderId="0" xfId="0" applyFont="1" applyFill="1" applyBorder="1"/>
    <xf numFmtId="0" fontId="0" fillId="0" borderId="0" xfId="0"/>
    <xf numFmtId="0" fontId="6" fillId="0" borderId="13" xfId="0" applyFont="1" applyBorder="1"/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0" fillId="0" borderId="0" xfId="0" applyFill="1"/>
    <xf numFmtId="0" fontId="0" fillId="0" borderId="0" xfId="0"/>
    <xf numFmtId="0" fontId="0" fillId="0" borderId="30" xfId="0" applyBorder="1" applyAlignment="1">
      <alignment horizontal="right" vertical="center"/>
    </xf>
    <xf numFmtId="0" fontId="0" fillId="0" borderId="31" xfId="0" applyBorder="1" applyAlignment="1">
      <alignment horizontal="right" vertical="center"/>
    </xf>
    <xf numFmtId="0" fontId="0" fillId="0" borderId="31" xfId="0" applyFill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29" xfId="0" applyBorder="1" applyAlignment="1">
      <alignment horizontal="right" vertical="center"/>
    </xf>
    <xf numFmtId="0" fontId="0" fillId="0" borderId="33" xfId="0" applyBorder="1" applyAlignment="1">
      <alignment horizontal="right" vertical="center"/>
    </xf>
    <xf numFmtId="0" fontId="0" fillId="0" borderId="34" xfId="0" applyBorder="1" applyAlignment="1">
      <alignment horizontal="right" vertical="center"/>
    </xf>
    <xf numFmtId="0" fontId="0" fillId="0" borderId="34" xfId="0" applyFill="1" applyBorder="1" applyAlignment="1">
      <alignment horizontal="right" vertical="center"/>
    </xf>
    <xf numFmtId="0" fontId="0" fillId="0" borderId="35" xfId="0" applyBorder="1" applyAlignment="1">
      <alignment horizontal="right" vertical="center"/>
    </xf>
    <xf numFmtId="0" fontId="6" fillId="0" borderId="13" xfId="0" applyFont="1" applyBorder="1" applyAlignment="1">
      <alignment horizontal="right" vertical="center"/>
    </xf>
    <xf numFmtId="0" fontId="0" fillId="0" borderId="30" xfId="0" applyBorder="1"/>
    <xf numFmtId="0" fontId="0" fillId="0" borderId="31" xfId="0" applyFill="1" applyBorder="1"/>
    <xf numFmtId="165" fontId="6" fillId="2" borderId="13" xfId="2" applyNumberFormat="1" applyFont="1" applyFill="1" applyBorder="1" applyAlignment="1">
      <alignment horizontal="center"/>
    </xf>
    <xf numFmtId="165" fontId="0" fillId="2" borderId="13" xfId="2" applyNumberFormat="1" applyFont="1" applyFill="1" applyBorder="1" applyAlignment="1">
      <alignment horizontal="center"/>
    </xf>
    <xf numFmtId="44" fontId="6" fillId="2" borderId="13" xfId="2" applyNumberFormat="1" applyFont="1" applyFill="1" applyBorder="1" applyAlignment="1">
      <alignment horizontal="center"/>
    </xf>
    <xf numFmtId="44" fontId="0" fillId="2" borderId="13" xfId="2" applyNumberFormat="1" applyFont="1" applyFill="1" applyBorder="1" applyAlignment="1">
      <alignment horizontal="center"/>
    </xf>
    <xf numFmtId="44" fontId="18" fillId="0" borderId="13" xfId="2" applyNumberFormat="1" applyFont="1" applyBorder="1" applyAlignment="1">
      <alignment horizontal="center"/>
    </xf>
    <xf numFmtId="44" fontId="18" fillId="0" borderId="0" xfId="0" applyNumberFormat="1" applyFont="1"/>
    <xf numFmtId="0" fontId="0" fillId="0" borderId="0" xfId="0"/>
    <xf numFmtId="44" fontId="18" fillId="0" borderId="13" xfId="0" applyNumberFormat="1" applyFont="1" applyBorder="1"/>
    <xf numFmtId="0" fontId="6" fillId="0" borderId="36" xfId="0" applyFont="1" applyBorder="1" applyAlignment="1">
      <alignment horizontal="left" vertical="center"/>
    </xf>
    <xf numFmtId="0" fontId="0" fillId="0" borderId="36" xfId="0" applyBorder="1"/>
    <xf numFmtId="0" fontId="14" fillId="0" borderId="38" xfId="0" applyFont="1" applyFill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18" fillId="0" borderId="13" xfId="0" applyFont="1" applyBorder="1"/>
    <xf numFmtId="0" fontId="6" fillId="0" borderId="13" xfId="0" applyFont="1" applyBorder="1" applyAlignment="1">
      <alignment horizontal="center" vertical="center"/>
    </xf>
    <xf numFmtId="44" fontId="18" fillId="0" borderId="13" xfId="1" applyFont="1" applyBorder="1"/>
    <xf numFmtId="0" fontId="14" fillId="0" borderId="0" xfId="0" applyFont="1" applyFill="1" applyBorder="1" applyAlignment="1">
      <alignment horizontal="left" vertical="center"/>
    </xf>
    <xf numFmtId="0" fontId="0" fillId="0" borderId="0" xfId="0"/>
    <xf numFmtId="44" fontId="0" fillId="2" borderId="39" xfId="0" applyNumberFormat="1" applyFill="1" applyBorder="1" applyAlignment="1">
      <alignment horizontal="center" vertical="justify"/>
    </xf>
    <xf numFmtId="44" fontId="0" fillId="2" borderId="40" xfId="0" applyNumberFormat="1" applyFill="1" applyBorder="1" applyAlignment="1">
      <alignment horizontal="center" vertical="justify"/>
    </xf>
    <xf numFmtId="164" fontId="0" fillId="0" borderId="41" xfId="0" applyNumberFormat="1" applyBorder="1" applyAlignment="1">
      <alignment horizontal="center" vertical="center"/>
    </xf>
    <xf numFmtId="0" fontId="19" fillId="0" borderId="0" xfId="0" applyFont="1"/>
    <xf numFmtId="0" fontId="6" fillId="0" borderId="0" xfId="0" applyFont="1" applyBorder="1"/>
    <xf numFmtId="44" fontId="18" fillId="0" borderId="13" xfId="2" applyNumberFormat="1" applyFont="1" applyFill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44" fontId="18" fillId="0" borderId="0" xfId="1" applyFont="1"/>
    <xf numFmtId="165" fontId="0" fillId="0" borderId="0" xfId="2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6" fillId="0" borderId="15" xfId="0" applyFont="1" applyBorder="1" applyAlignment="1">
      <alignment horizontal="center" vertical="center" wrapText="1"/>
    </xf>
    <xf numFmtId="0" fontId="0" fillId="0" borderId="0" xfId="0"/>
    <xf numFmtId="0" fontId="0" fillId="0" borderId="36" xfId="0" applyBorder="1" applyAlignment="1">
      <alignment horizontal="right" vertical="center"/>
    </xf>
    <xf numFmtId="0" fontId="0" fillId="0" borderId="36" xfId="0" applyFill="1" applyBorder="1" applyAlignment="1">
      <alignment horizontal="right" vertical="center"/>
    </xf>
    <xf numFmtId="166" fontId="0" fillId="0" borderId="0" xfId="0" applyNumberFormat="1"/>
    <xf numFmtId="0" fontId="20" fillId="0" borderId="36" xfId="3" applyBorder="1"/>
    <xf numFmtId="0" fontId="0" fillId="0" borderId="0" xfId="0"/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44" fontId="21" fillId="0" borderId="13" xfId="0" applyNumberFormat="1" applyFont="1" applyBorder="1"/>
    <xf numFmtId="0" fontId="21" fillId="0" borderId="13" xfId="0" applyFont="1" applyBorder="1"/>
    <xf numFmtId="166" fontId="18" fillId="0" borderId="13" xfId="0" applyNumberFormat="1" applyFont="1" applyBorder="1" applyAlignment="1">
      <alignment horizontal="left" vertical="center"/>
    </xf>
    <xf numFmtId="43" fontId="18" fillId="0" borderId="13" xfId="2" applyFont="1" applyBorder="1"/>
    <xf numFmtId="0" fontId="0" fillId="0" borderId="0" xfId="0"/>
    <xf numFmtId="0" fontId="20" fillId="0" borderId="0" xfId="3" applyBorder="1"/>
    <xf numFmtId="0" fontId="0" fillId="0" borderId="0" xfId="0"/>
    <xf numFmtId="10" fontId="0" fillId="0" borderId="0" xfId="4" applyNumberFormat="1" applyFon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15" xfId="0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right"/>
    </xf>
    <xf numFmtId="0" fontId="8" fillId="0" borderId="13" xfId="0" applyFont="1" applyBorder="1" applyAlignment="1">
      <alignment horizontal="right"/>
    </xf>
    <xf numFmtId="49" fontId="0" fillId="0" borderId="13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18" fillId="0" borderId="13" xfId="0" applyFont="1" applyBorder="1" applyAlignment="1">
      <alignment horizontal="right" vertical="center"/>
    </xf>
    <xf numFmtId="44" fontId="18" fillId="0" borderId="13" xfId="0" applyNumberFormat="1" applyFont="1" applyBorder="1" applyAlignment="1">
      <alignment horizontal="left" vertical="center"/>
    </xf>
    <xf numFmtId="44" fontId="0" fillId="0" borderId="8" xfId="0" applyNumberFormat="1" applyBorder="1"/>
    <xf numFmtId="0" fontId="6" fillId="0" borderId="9" xfId="0" applyFont="1" applyBorder="1"/>
    <xf numFmtId="0" fontId="0" fillId="0" borderId="10" xfId="0" applyBorder="1"/>
    <xf numFmtId="44" fontId="0" fillId="0" borderId="5" xfId="0" applyNumberFormat="1" applyBorder="1"/>
    <xf numFmtId="0" fontId="19" fillId="0" borderId="5" xfId="0" applyFont="1" applyBorder="1"/>
    <xf numFmtId="0" fontId="0" fillId="0" borderId="0" xfId="0"/>
    <xf numFmtId="0" fontId="0" fillId="0" borderId="8" xfId="0" applyBorder="1"/>
    <xf numFmtId="44" fontId="0" fillId="0" borderId="8" xfId="1" applyFont="1" applyBorder="1"/>
    <xf numFmtId="0" fontId="23" fillId="0" borderId="0" xfId="0" applyFont="1" applyAlignment="1">
      <alignment horizontal="center" vertical="center"/>
    </xf>
    <xf numFmtId="164" fontId="6" fillId="0" borderId="41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21" fillId="0" borderId="0" xfId="0" applyFont="1" applyBorder="1"/>
    <xf numFmtId="44" fontId="0" fillId="0" borderId="10" xfId="1" applyFont="1" applyBorder="1"/>
    <xf numFmtId="44" fontId="9" fillId="2" borderId="39" xfId="0" applyNumberFormat="1" applyFont="1" applyFill="1" applyBorder="1" applyAlignment="1">
      <alignment horizontal="center" vertical="justify" wrapText="1"/>
    </xf>
    <xf numFmtId="44" fontId="9" fillId="2" borderId="40" xfId="0" applyNumberFormat="1" applyFont="1" applyFill="1" applyBorder="1" applyAlignment="1">
      <alignment horizontal="center" vertical="justify" wrapText="1"/>
    </xf>
    <xf numFmtId="0" fontId="24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/>
    <xf numFmtId="0" fontId="8" fillId="0" borderId="6" xfId="0" applyFont="1" applyBorder="1" applyAlignment="1">
      <alignment horizontal="center" vertical="justify"/>
    </xf>
    <xf numFmtId="0" fontId="8" fillId="0" borderId="1" xfId="0" applyFont="1" applyBorder="1" applyAlignment="1">
      <alignment horizontal="center" vertical="justify"/>
    </xf>
    <xf numFmtId="0" fontId="8" fillId="0" borderId="4" xfId="0" applyFont="1" applyBorder="1" applyAlignment="1">
      <alignment horizontal="center" vertical="justify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wrapText="1"/>
    </xf>
    <xf numFmtId="0" fontId="8" fillId="0" borderId="13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8" fillId="0" borderId="4" xfId="0" applyFont="1" applyBorder="1" applyAlignment="1">
      <alignment horizontal="center" vertical="justify" wrapText="1"/>
    </xf>
    <xf numFmtId="0" fontId="0" fillId="0" borderId="0" xfId="0" applyAlignment="1">
      <alignment wrapText="1"/>
    </xf>
    <xf numFmtId="0" fontId="0" fillId="0" borderId="4" xfId="0" applyBorder="1" applyAlignment="1">
      <alignment horizontal="center" vertical="justify" wrapText="1"/>
    </xf>
    <xf numFmtId="0" fontId="25" fillId="5" borderId="44" xfId="5" applyNumberFormat="1" applyFont="1" applyFill="1" applyBorder="1" applyAlignment="1" applyProtection="1">
      <alignment horizontal="right" wrapText="1"/>
    </xf>
    <xf numFmtId="0" fontId="5" fillId="6" borderId="0" xfId="5" applyNumberFormat="1" applyFont="1" applyFill="1" applyBorder="1" applyAlignment="1" applyProtection="1"/>
    <xf numFmtId="0" fontId="26" fillId="0" borderId="44" xfId="5" applyNumberFormat="1" applyFont="1" applyFill="1" applyBorder="1" applyAlignment="1" applyProtection="1">
      <alignment horizontal="right" wrapText="1"/>
    </xf>
    <xf numFmtId="0" fontId="27" fillId="0" borderId="45" xfId="3" applyFont="1" applyBorder="1" applyAlignment="1">
      <alignment horizontal="center"/>
    </xf>
    <xf numFmtId="0" fontId="27" fillId="0" borderId="46" xfId="3" applyFont="1" applyBorder="1" applyAlignment="1">
      <alignment horizontal="center"/>
    </xf>
    <xf numFmtId="0" fontId="28" fillId="0" borderId="44" xfId="5" applyNumberFormat="1" applyFont="1" applyFill="1" applyBorder="1" applyAlignment="1" applyProtection="1">
      <alignment horizontal="right" wrapText="1"/>
    </xf>
    <xf numFmtId="0" fontId="13" fillId="6" borderId="0" xfId="5" applyNumberFormat="1" applyFont="1" applyFill="1" applyBorder="1" applyAlignment="1" applyProtection="1"/>
    <xf numFmtId="10" fontId="27" fillId="0" borderId="30" xfId="3" applyNumberFormat="1" applyFont="1" applyBorder="1"/>
    <xf numFmtId="0" fontId="5" fillId="6" borderId="0" xfId="5" applyNumberFormat="1" applyFill="1" applyBorder="1" applyAlignment="1" applyProtection="1"/>
    <xf numFmtId="41" fontId="0" fillId="6" borderId="0" xfId="6" applyNumberFormat="1" applyFont="1" applyFill="1" applyBorder="1" applyAlignment="1" applyProtection="1"/>
    <xf numFmtId="41" fontId="5" fillId="6" borderId="0" xfId="5" applyNumberFormat="1" applyFont="1" applyFill="1" applyBorder="1" applyAlignment="1" applyProtection="1"/>
    <xf numFmtId="0" fontId="20" fillId="0" borderId="0" xfId="3"/>
    <xf numFmtId="0" fontId="27" fillId="0" borderId="49" xfId="3" applyFont="1" applyBorder="1"/>
    <xf numFmtId="0" fontId="27" fillId="0" borderId="50" xfId="3" applyFont="1" applyBorder="1" applyAlignment="1">
      <alignment horizontal="center"/>
    </xf>
    <xf numFmtId="0" fontId="27" fillId="0" borderId="27" xfId="3" applyFont="1" applyBorder="1" applyAlignment="1">
      <alignment horizontal="center"/>
    </xf>
    <xf numFmtId="10" fontId="27" fillId="0" borderId="27" xfId="3" applyNumberFormat="1" applyFont="1" applyBorder="1"/>
    <xf numFmtId="10" fontId="27" fillId="0" borderId="31" xfId="3" applyNumberFormat="1" applyFont="1" applyBorder="1"/>
    <xf numFmtId="10" fontId="27" fillId="0" borderId="32" xfId="3" applyNumberFormat="1" applyFont="1" applyBorder="1"/>
    <xf numFmtId="0" fontId="27" fillId="0" borderId="16" xfId="3" applyFont="1" applyBorder="1" applyAlignment="1">
      <alignment horizontal="center"/>
    </xf>
    <xf numFmtId="10" fontId="27" fillId="0" borderId="24" xfId="3" applyNumberFormat="1" applyFont="1" applyBorder="1"/>
    <xf numFmtId="10" fontId="27" fillId="0" borderId="0" xfId="3" applyNumberFormat="1" applyFont="1" applyBorder="1"/>
    <xf numFmtId="10" fontId="27" fillId="0" borderId="29" xfId="3" applyNumberFormat="1" applyFont="1" applyBorder="1"/>
    <xf numFmtId="0" fontId="27" fillId="0" borderId="28" xfId="3" applyFont="1" applyBorder="1" applyAlignment="1">
      <alignment horizontal="center"/>
    </xf>
    <xf numFmtId="10" fontId="27" fillId="0" borderId="33" xfId="3" applyNumberFormat="1" applyFont="1" applyBorder="1"/>
    <xf numFmtId="10" fontId="27" fillId="0" borderId="34" xfId="3" applyNumberFormat="1" applyFont="1" applyBorder="1"/>
    <xf numFmtId="10" fontId="27" fillId="0" borderId="35" xfId="3" applyNumberFormat="1" applyFont="1" applyBorder="1"/>
    <xf numFmtId="10" fontId="27" fillId="0" borderId="13" xfId="3" applyNumberFormat="1" applyFont="1" applyBorder="1"/>
    <xf numFmtId="10" fontId="20" fillId="0" borderId="0" xfId="3" applyNumberFormat="1"/>
    <xf numFmtId="165" fontId="18" fillId="2" borderId="13" xfId="2" applyNumberFormat="1" applyFont="1" applyFill="1" applyBorder="1" applyAlignment="1">
      <alignment horizontal="center"/>
    </xf>
    <xf numFmtId="165" fontId="18" fillId="0" borderId="13" xfId="2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6" fillId="0" borderId="36" xfId="0" applyFont="1" applyBorder="1" applyAlignment="1">
      <alignment horizontal="center" vertical="center" wrapText="1"/>
    </xf>
    <xf numFmtId="0" fontId="18" fillId="0" borderId="0" xfId="0" applyFont="1"/>
    <xf numFmtId="0" fontId="20" fillId="0" borderId="38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44" fontId="0" fillId="0" borderId="0" xfId="1" applyFont="1"/>
    <xf numFmtId="0" fontId="0" fillId="0" borderId="36" xfId="0" applyBorder="1" applyAlignment="1">
      <alignment wrapText="1"/>
    </xf>
    <xf numFmtId="0" fontId="14" fillId="0" borderId="38" xfId="0" applyFont="1" applyFill="1" applyBorder="1" applyAlignment="1">
      <alignment horizontal="left" vertical="center" wrapText="1"/>
    </xf>
    <xf numFmtId="0" fontId="0" fillId="0" borderId="36" xfId="0" applyBorder="1" applyAlignment="1">
      <alignment horizontal="center" vertical="center" wrapText="1"/>
    </xf>
    <xf numFmtId="44" fontId="15" fillId="2" borderId="13" xfId="2" applyNumberFormat="1" applyFont="1" applyFill="1" applyBorder="1" applyAlignment="1">
      <alignment horizontal="center"/>
    </xf>
    <xf numFmtId="0" fontId="32" fillId="0" borderId="0" xfId="0" applyFont="1"/>
    <xf numFmtId="0" fontId="8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justify" wrapText="1"/>
    </xf>
    <xf numFmtId="0" fontId="0" fillId="0" borderId="1" xfId="0" applyBorder="1" applyAlignment="1">
      <alignment horizontal="center" vertical="justify" wrapText="1"/>
    </xf>
    <xf numFmtId="0" fontId="8" fillId="0" borderId="6" xfId="0" applyFont="1" applyBorder="1" applyAlignment="1">
      <alignment horizontal="center" vertical="justify" wrapText="1"/>
    </xf>
    <xf numFmtId="0" fontId="8" fillId="0" borderId="1" xfId="0" applyFont="1" applyBorder="1" applyAlignment="1">
      <alignment horizontal="center" vertical="justify" wrapText="1"/>
    </xf>
    <xf numFmtId="0" fontId="8" fillId="0" borderId="0" xfId="0" applyFont="1" applyBorder="1" applyAlignment="1">
      <alignment horizontal="center" vertical="justify" wrapText="1"/>
    </xf>
    <xf numFmtId="0" fontId="4" fillId="0" borderId="0" xfId="7"/>
    <xf numFmtId="14" fontId="4" fillId="0" borderId="0" xfId="7" applyNumberFormat="1"/>
    <xf numFmtId="20" fontId="4" fillId="0" borderId="0" xfId="7" applyNumberFormat="1"/>
    <xf numFmtId="0" fontId="13" fillId="0" borderId="0" xfId="7" applyFont="1"/>
    <xf numFmtId="44" fontId="9" fillId="2" borderId="21" xfId="1" applyFont="1" applyFill="1" applyBorder="1" applyAlignment="1">
      <alignment horizontal="center" vertical="justify" wrapText="1"/>
    </xf>
    <xf numFmtId="44" fontId="9" fillId="2" borderId="22" xfId="1" applyFont="1" applyFill="1" applyBorder="1" applyAlignment="1">
      <alignment horizontal="center" vertical="justify" wrapText="1"/>
    </xf>
    <xf numFmtId="44" fontId="9" fillId="2" borderId="12" xfId="1" applyFont="1" applyFill="1" applyBorder="1" applyAlignment="1">
      <alignment horizontal="center" vertical="justify" wrapText="1"/>
    </xf>
    <xf numFmtId="44" fontId="9" fillId="2" borderId="13" xfId="1" applyFont="1" applyFill="1" applyBorder="1" applyAlignment="1">
      <alignment horizontal="center" vertical="justify" wrapText="1"/>
    </xf>
    <xf numFmtId="0" fontId="15" fillId="0" borderId="0" xfId="0" applyFont="1" applyAlignment="1">
      <alignment wrapText="1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/>
    </xf>
    <xf numFmtId="9" fontId="0" fillId="0" borderId="15" xfId="0" applyNumberFormat="1" applyBorder="1" applyAlignment="1">
      <alignment vertical="center" wrapText="1"/>
    </xf>
    <xf numFmtId="0" fontId="15" fillId="0" borderId="0" xfId="0" applyFont="1" applyBorder="1"/>
    <xf numFmtId="44" fontId="0" fillId="0" borderId="0" xfId="1" applyFont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44" fontId="0" fillId="0" borderId="42" xfId="1" applyFont="1" applyBorder="1"/>
    <xf numFmtId="44" fontId="0" fillId="0" borderId="19" xfId="1" applyFont="1" applyBorder="1"/>
    <xf numFmtId="0" fontId="6" fillId="0" borderId="2" xfId="0" applyFont="1" applyBorder="1" applyAlignment="1">
      <alignment horizontal="left" vertical="top"/>
    </xf>
    <xf numFmtId="44" fontId="0" fillId="0" borderId="0" xfId="1" applyFont="1" applyBorder="1"/>
    <xf numFmtId="44" fontId="0" fillId="0" borderId="3" xfId="1" applyFont="1" applyBorder="1"/>
    <xf numFmtId="0" fontId="6" fillId="0" borderId="2" xfId="0" applyFont="1" applyBorder="1" applyAlignment="1">
      <alignment horizontal="center" vertical="center"/>
    </xf>
    <xf numFmtId="0" fontId="6" fillId="0" borderId="43" xfId="0" applyFont="1" applyBorder="1" applyAlignment="1">
      <alignment horizontal="left" vertical="top"/>
    </xf>
    <xf numFmtId="44" fontId="0" fillId="0" borderId="11" xfId="1" applyFont="1" applyBorder="1"/>
    <xf numFmtId="44" fontId="0" fillId="0" borderId="23" xfId="1" applyFont="1" applyBorder="1"/>
    <xf numFmtId="0" fontId="22" fillId="0" borderId="0" xfId="0" applyFont="1" applyBorder="1" applyAlignment="1">
      <alignment horizontal="right" vertical="center"/>
    </xf>
    <xf numFmtId="0" fontId="22" fillId="0" borderId="0" xfId="0" applyFont="1" applyBorder="1" applyAlignment="1">
      <alignment horizontal="left" vertical="top"/>
    </xf>
    <xf numFmtId="0" fontId="15" fillId="0" borderId="0" xfId="0" applyFont="1" applyAlignment="1">
      <alignment horizontal="left" vertical="center"/>
    </xf>
    <xf numFmtId="0" fontId="15" fillId="0" borderId="0" xfId="0" applyFont="1"/>
    <xf numFmtId="14" fontId="0" fillId="0" borderId="0" xfId="0" applyNumberFormat="1"/>
    <xf numFmtId="20" fontId="0" fillId="0" borderId="0" xfId="0" applyNumberFormat="1"/>
    <xf numFmtId="0" fontId="0" fillId="0" borderId="17" xfId="0" applyBorder="1" applyAlignment="1">
      <alignment horizontal="right" vertical="center"/>
    </xf>
    <xf numFmtId="0" fontId="0" fillId="0" borderId="25" xfId="0" applyBorder="1" applyAlignment="1">
      <alignment horizontal="right" vertical="center"/>
    </xf>
    <xf numFmtId="0" fontId="0" fillId="0" borderId="25" xfId="0" applyFill="1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Fill="1" applyAlignment="1">
      <alignment horizontal="right" vertical="center"/>
    </xf>
    <xf numFmtId="0" fontId="8" fillId="0" borderId="37" xfId="0" applyFont="1" applyBorder="1" applyAlignment="1">
      <alignment horizontal="right" vertical="center"/>
    </xf>
    <xf numFmtId="0" fontId="8" fillId="0" borderId="0" xfId="0" applyFont="1" applyBorder="1"/>
    <xf numFmtId="0" fontId="35" fillId="0" borderId="0" xfId="0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0" fillId="0" borderId="30" xfId="0" applyFill="1" applyBorder="1" applyAlignment="1">
      <alignment horizontal="right" vertical="center"/>
    </xf>
    <xf numFmtId="0" fontId="0" fillId="0" borderId="26" xfId="0" applyFill="1" applyBorder="1" applyAlignment="1">
      <alignment horizontal="right" vertical="center"/>
    </xf>
    <xf numFmtId="0" fontId="0" fillId="0" borderId="17" xfId="0" applyFill="1" applyBorder="1" applyAlignment="1">
      <alignment horizontal="right" vertical="center"/>
    </xf>
    <xf numFmtId="0" fontId="6" fillId="0" borderId="13" xfId="0" applyFont="1" applyFill="1" applyBorder="1" applyAlignment="1">
      <alignment horizontal="right" vertical="center"/>
    </xf>
    <xf numFmtId="0" fontId="14" fillId="0" borderId="44" xfId="0" applyFont="1" applyBorder="1" applyAlignment="1">
      <alignment horizontal="left" vertical="top" wrapText="1"/>
    </xf>
    <xf numFmtId="0" fontId="0" fillId="0" borderId="44" xfId="0" applyFont="1" applyBorder="1" applyAlignment="1">
      <alignment horizontal="left" vertical="top" wrapText="1"/>
    </xf>
    <xf numFmtId="0" fontId="0" fillId="0" borderId="44" xfId="0" applyBorder="1" applyAlignment="1">
      <alignment horizontal="left" vertical="top" wrapText="1"/>
    </xf>
    <xf numFmtId="0" fontId="42" fillId="0" borderId="44" xfId="0" applyFont="1" applyBorder="1" applyAlignment="1">
      <alignment horizontal="left" vertical="top" wrapText="1"/>
    </xf>
    <xf numFmtId="0" fontId="0" fillId="0" borderId="13" xfId="0" applyFill="1" applyBorder="1"/>
    <xf numFmtId="0" fontId="6" fillId="0" borderId="13" xfId="0" applyFont="1" applyFill="1" applyBorder="1"/>
    <xf numFmtId="0" fontId="0" fillId="4" borderId="0" xfId="0" applyFill="1"/>
    <xf numFmtId="0" fontId="3" fillId="0" borderId="0" xfId="7" applyFont="1"/>
    <xf numFmtId="0" fontId="45" fillId="0" borderId="0" xfId="0" applyFont="1"/>
    <xf numFmtId="0" fontId="46" fillId="0" borderId="0" xfId="7" applyFont="1"/>
    <xf numFmtId="0" fontId="47" fillId="0" borderId="0" xfId="0" applyFont="1"/>
    <xf numFmtId="0" fontId="49" fillId="0" borderId="54" xfId="0" applyFont="1" applyBorder="1" applyAlignment="1">
      <alignment vertical="top" wrapText="1"/>
    </xf>
    <xf numFmtId="0" fontId="6" fillId="0" borderId="52" xfId="0" applyFont="1" applyBorder="1" applyAlignment="1">
      <alignment vertical="top" wrapText="1"/>
    </xf>
    <xf numFmtId="0" fontId="6" fillId="0" borderId="54" xfId="0" applyFont="1" applyBorder="1" applyAlignment="1">
      <alignment vertical="top" wrapText="1"/>
    </xf>
    <xf numFmtId="0" fontId="47" fillId="0" borderId="54" xfId="0" applyFont="1" applyBorder="1" applyAlignment="1">
      <alignment vertical="top" wrapText="1"/>
    </xf>
    <xf numFmtId="0" fontId="49" fillId="0" borderId="52" xfId="0" applyFont="1" applyBorder="1" applyAlignment="1">
      <alignment vertical="top" wrapText="1"/>
    </xf>
    <xf numFmtId="0" fontId="52" fillId="0" borderId="52" xfId="0" applyFont="1" applyBorder="1" applyAlignment="1">
      <alignment vertical="top" wrapText="1"/>
    </xf>
    <xf numFmtId="0" fontId="52" fillId="0" borderId="54" xfId="0" applyFont="1" applyBorder="1" applyAlignment="1">
      <alignment vertical="top" wrapText="1"/>
    </xf>
    <xf numFmtId="0" fontId="54" fillId="0" borderId="54" xfId="0" applyFont="1" applyBorder="1" applyAlignment="1">
      <alignment vertical="top" wrapText="1"/>
    </xf>
    <xf numFmtId="0" fontId="48" fillId="0" borderId="54" xfId="0" applyFont="1" applyBorder="1" applyAlignment="1">
      <alignment vertical="top" wrapText="1"/>
    </xf>
    <xf numFmtId="0" fontId="47" fillId="0" borderId="55" xfId="0" applyFont="1" applyBorder="1"/>
    <xf numFmtId="0" fontId="47" fillId="0" borderId="55" xfId="0" applyFont="1" applyBorder="1" applyAlignment="1"/>
    <xf numFmtId="0" fontId="49" fillId="9" borderId="52" xfId="0" applyFont="1" applyFill="1" applyBorder="1" applyAlignment="1">
      <alignment vertical="top" wrapText="1"/>
    </xf>
    <xf numFmtId="0" fontId="49" fillId="9" borderId="54" xfId="0" applyFont="1" applyFill="1" applyBorder="1" applyAlignment="1">
      <alignment vertical="top" wrapText="1"/>
    </xf>
    <xf numFmtId="0" fontId="47" fillId="9" borderId="54" xfId="0" applyFont="1" applyFill="1" applyBorder="1" applyAlignment="1">
      <alignment vertical="top" wrapText="1"/>
    </xf>
    <xf numFmtId="0" fontId="6" fillId="9" borderId="52" xfId="0" applyFont="1" applyFill="1" applyBorder="1" applyAlignment="1">
      <alignment vertical="top" wrapText="1"/>
    </xf>
    <xf numFmtId="0" fontId="6" fillId="9" borderId="54" xfId="0" applyFont="1" applyFill="1" applyBorder="1" applyAlignment="1">
      <alignment vertical="top" wrapText="1"/>
    </xf>
    <xf numFmtId="0" fontId="48" fillId="9" borderId="54" xfId="0" applyFont="1" applyFill="1" applyBorder="1" applyAlignment="1">
      <alignment vertical="top" wrapText="1"/>
    </xf>
    <xf numFmtId="0" fontId="49" fillId="9" borderId="51" xfId="0" applyFont="1" applyFill="1" applyBorder="1" applyAlignment="1">
      <alignment vertical="top" wrapText="1"/>
    </xf>
    <xf numFmtId="0" fontId="49" fillId="9" borderId="53" xfId="0" applyFont="1" applyFill="1" applyBorder="1" applyAlignment="1">
      <alignment vertical="top" wrapText="1"/>
    </xf>
    <xf numFmtId="0" fontId="49" fillId="9" borderId="55" xfId="0" applyFont="1" applyFill="1" applyBorder="1" applyAlignment="1">
      <alignment vertical="top" wrapText="1"/>
    </xf>
    <xf numFmtId="0" fontId="48" fillId="9" borderId="51" xfId="0" applyFont="1" applyFill="1" applyBorder="1" applyAlignment="1">
      <alignment vertical="top" wrapText="1"/>
    </xf>
    <xf numFmtId="0" fontId="48" fillId="9" borderId="52" xfId="0" applyFont="1" applyFill="1" applyBorder="1" applyAlignment="1">
      <alignment vertical="top" wrapText="1"/>
    </xf>
    <xf numFmtId="0" fontId="0" fillId="0" borderId="18" xfId="0" applyBorder="1" applyAlignment="1">
      <alignment vertical="center"/>
    </xf>
    <xf numFmtId="44" fontId="0" fillId="2" borderId="56" xfId="0" applyNumberFormat="1" applyFill="1" applyBorder="1"/>
    <xf numFmtId="44" fontId="0" fillId="2" borderId="57" xfId="0" applyNumberFormat="1" applyFill="1" applyBorder="1"/>
    <xf numFmtId="0" fontId="0" fillId="2" borderId="57" xfId="0" applyFill="1" applyBorder="1"/>
    <xf numFmtId="44" fontId="0" fillId="2" borderId="58" xfId="0" applyNumberFormat="1" applyFill="1" applyBorder="1"/>
    <xf numFmtId="0" fontId="0" fillId="2" borderId="56" xfId="0" applyFill="1" applyBorder="1"/>
    <xf numFmtId="0" fontId="2" fillId="6" borderId="0" xfId="5" applyNumberFormat="1" applyFont="1" applyFill="1" applyBorder="1" applyAlignment="1" applyProtection="1"/>
    <xf numFmtId="0" fontId="58" fillId="0" borderId="0" xfId="8" applyFont="1" applyFill="1"/>
    <xf numFmtId="0" fontId="59" fillId="0" borderId="0" xfId="8" applyFont="1" applyFill="1" applyAlignment="1">
      <alignment horizontal="center"/>
    </xf>
    <xf numFmtId="0" fontId="59" fillId="0" borderId="0" xfId="8" applyFont="1" applyFill="1"/>
    <xf numFmtId="0" fontId="60" fillId="0" borderId="0" xfId="8" applyFont="1" applyFill="1"/>
    <xf numFmtId="0" fontId="58" fillId="0" borderId="0" xfId="8" applyFont="1" applyFill="1" applyBorder="1" applyAlignment="1">
      <alignment horizontal="centerContinuous"/>
    </xf>
    <xf numFmtId="0" fontId="60" fillId="0" borderId="0" xfId="8" applyFont="1" applyFill="1" applyBorder="1" applyAlignment="1">
      <alignment horizontal="centerContinuous"/>
    </xf>
    <xf numFmtId="0" fontId="58" fillId="0" borderId="0" xfId="8" applyFont="1" applyFill="1" applyAlignment="1">
      <alignment horizontal="centerContinuous"/>
    </xf>
    <xf numFmtId="0" fontId="61" fillId="0" borderId="0" xfId="8" applyFont="1" applyFill="1" applyAlignment="1">
      <alignment horizontal="centerContinuous"/>
    </xf>
    <xf numFmtId="0" fontId="58" fillId="0" borderId="34" xfId="8" applyFont="1" applyFill="1" applyBorder="1" applyAlignment="1">
      <alignment horizontal="centerContinuous"/>
    </xf>
    <xf numFmtId="0" fontId="59" fillId="0" borderId="34" xfId="8" applyFont="1" applyFill="1" applyBorder="1" applyAlignment="1">
      <alignment horizontal="centerContinuous"/>
    </xf>
    <xf numFmtId="0" fontId="60" fillId="0" borderId="0" xfId="8" applyFont="1" applyFill="1" applyBorder="1" applyAlignment="1">
      <alignment horizontal="center"/>
    </xf>
    <xf numFmtId="0" fontId="60" fillId="0" borderId="0" xfId="8" applyFont="1" applyFill="1" applyAlignment="1">
      <alignment horizontal="center"/>
    </xf>
    <xf numFmtId="0" fontId="60" fillId="10" borderId="25" xfId="8" applyFont="1" applyFill="1" applyBorder="1" applyAlignment="1">
      <alignment horizontal="centerContinuous" vertical="center" wrapText="1"/>
    </xf>
    <xf numFmtId="0" fontId="60" fillId="0" borderId="0" xfId="8" applyFont="1" applyFill="1" applyAlignment="1">
      <alignment horizontal="left" vertical="center"/>
    </xf>
    <xf numFmtId="0" fontId="60" fillId="0" borderId="0" xfId="8" applyFont="1" applyFill="1" applyAlignment="1">
      <alignment horizontal="center" vertical="center"/>
    </xf>
    <xf numFmtId="0" fontId="60" fillId="3" borderId="34" xfId="8" applyFont="1" applyFill="1" applyBorder="1" applyAlignment="1">
      <alignment horizontal="centerContinuous" wrapText="1"/>
    </xf>
    <xf numFmtId="0" fontId="63" fillId="0" borderId="34" xfId="8" applyFont="1" applyFill="1" applyBorder="1" applyAlignment="1">
      <alignment horizontal="centerContinuous" wrapText="1"/>
    </xf>
    <xf numFmtId="0" fontId="63" fillId="0" borderId="34" xfId="8" applyFont="1" applyFill="1" applyBorder="1" applyAlignment="1">
      <alignment horizontal="center" wrapText="1"/>
    </xf>
    <xf numFmtId="0" fontId="60" fillId="0" borderId="34" xfId="8" applyFont="1" applyFill="1" applyBorder="1" applyAlignment="1">
      <alignment horizontal="centerContinuous" wrapText="1"/>
    </xf>
    <xf numFmtId="0" fontId="60" fillId="10" borderId="34" xfId="8" applyFont="1" applyFill="1" applyBorder="1" applyAlignment="1">
      <alignment horizontal="centerContinuous" wrapText="1"/>
    </xf>
    <xf numFmtId="0" fontId="60" fillId="10" borderId="34" xfId="8" applyFont="1" applyFill="1" applyBorder="1" applyAlignment="1">
      <alignment horizontal="center" wrapText="1"/>
    </xf>
    <xf numFmtId="0" fontId="59" fillId="0" borderId="0" xfId="8" applyFont="1" applyFill="1" applyAlignment="1">
      <alignment horizontal="left"/>
    </xf>
    <xf numFmtId="165" fontId="59" fillId="10" borderId="0" xfId="9" applyNumberFormat="1" applyFont="1" applyFill="1"/>
    <xf numFmtId="165" fontId="59" fillId="0" borderId="0" xfId="9" applyNumberFormat="1" applyFont="1" applyFill="1"/>
    <xf numFmtId="165" fontId="59" fillId="3" borderId="0" xfId="9" applyNumberFormat="1" applyFont="1" applyFill="1"/>
    <xf numFmtId="167" fontId="59" fillId="3" borderId="0" xfId="10" applyNumberFormat="1" applyFont="1" applyFill="1"/>
    <xf numFmtId="167" fontId="59" fillId="10" borderId="0" xfId="10" applyNumberFormat="1" applyFont="1" applyFill="1"/>
    <xf numFmtId="168" fontId="59" fillId="0" borderId="0" xfId="11" applyNumberFormat="1" applyFont="1" applyFill="1"/>
    <xf numFmtId="165" fontId="59" fillId="0" borderId="0" xfId="9" applyNumberFormat="1" applyFont="1" applyFill="1" applyAlignment="1">
      <alignment horizontal="left"/>
    </xf>
    <xf numFmtId="167" fontId="59" fillId="0" borderId="0" xfId="8" applyNumberFormat="1" applyFont="1" applyFill="1"/>
    <xf numFmtId="165" fontId="59" fillId="3" borderId="0" xfId="9" applyNumberFormat="1" applyFont="1" applyFill="1" applyAlignment="1">
      <alignment horizontal="right"/>
    </xf>
    <xf numFmtId="165" fontId="59" fillId="10" borderId="0" xfId="9" applyNumberFormat="1" applyFont="1" applyFill="1" applyAlignment="1">
      <alignment horizontal="right"/>
    </xf>
    <xf numFmtId="0" fontId="59" fillId="0" borderId="59" xfId="8" applyFont="1" applyFill="1" applyBorder="1" applyAlignment="1">
      <alignment horizontal="left"/>
    </xf>
    <xf numFmtId="0" fontId="59" fillId="0" borderId="59" xfId="8" applyFont="1" applyFill="1" applyBorder="1" applyAlignment="1">
      <alignment horizontal="center"/>
    </xf>
    <xf numFmtId="165" fontId="59" fillId="10" borderId="59" xfId="9" applyNumberFormat="1" applyFont="1" applyFill="1" applyBorder="1"/>
    <xf numFmtId="168" fontId="59" fillId="0" borderId="59" xfId="11" applyNumberFormat="1" applyFont="1" applyFill="1" applyBorder="1"/>
    <xf numFmtId="165" fontId="59" fillId="0" borderId="59" xfId="9" applyNumberFormat="1" applyFont="1" applyFill="1" applyBorder="1"/>
    <xf numFmtId="167" fontId="59" fillId="3" borderId="59" xfId="10" applyNumberFormat="1" applyFont="1" applyFill="1" applyBorder="1"/>
    <xf numFmtId="167" fontId="59" fillId="10" borderId="59" xfId="10" applyNumberFormat="1" applyFont="1" applyFill="1" applyBorder="1"/>
    <xf numFmtId="167" fontId="59" fillId="0" borderId="0" xfId="8" applyNumberFormat="1" applyFont="1" applyFill="1" applyBorder="1"/>
    <xf numFmtId="165" fontId="59" fillId="10" borderId="0" xfId="9" applyNumberFormat="1" applyFont="1" applyFill="1" applyBorder="1"/>
    <xf numFmtId="165" fontId="59" fillId="0" borderId="0" xfId="9" applyNumberFormat="1" applyFont="1" applyFill="1" applyBorder="1"/>
    <xf numFmtId="168" fontId="59" fillId="0" borderId="0" xfId="11" applyNumberFormat="1" applyFont="1" applyFill="1" applyBorder="1"/>
    <xf numFmtId="0" fontId="59" fillId="0" borderId="0" xfId="8" applyFont="1" applyFill="1" applyBorder="1"/>
    <xf numFmtId="165" fontId="64" fillId="3" borderId="0" xfId="9" applyNumberFormat="1" applyFont="1" applyFill="1"/>
    <xf numFmtId="165" fontId="64" fillId="3" borderId="0" xfId="9" applyNumberFormat="1" applyFont="1" applyFill="1" applyAlignment="1">
      <alignment horizontal="right"/>
    </xf>
    <xf numFmtId="165" fontId="64" fillId="10" borderId="0" xfId="9" applyNumberFormat="1" applyFont="1" applyFill="1" applyAlignment="1">
      <alignment horizontal="right"/>
    </xf>
    <xf numFmtId="167" fontId="59" fillId="0" borderId="0" xfId="10" applyNumberFormat="1" applyFont="1" applyFill="1"/>
    <xf numFmtId="165" fontId="64" fillId="0" borderId="0" xfId="9" applyNumberFormat="1" applyFont="1" applyFill="1" applyAlignment="1">
      <alignment horizontal="right"/>
    </xf>
    <xf numFmtId="0" fontId="65" fillId="0" borderId="0" xfId="8" applyFont="1" applyFill="1"/>
    <xf numFmtId="165" fontId="59" fillId="0" borderId="0" xfId="8" applyNumberFormat="1" applyFont="1" applyFill="1"/>
    <xf numFmtId="168" fontId="59" fillId="0" borderId="0" xfId="8" applyNumberFormat="1" applyFont="1" applyFill="1"/>
    <xf numFmtId="9" fontId="59" fillId="0" borderId="0" xfId="11" applyFont="1" applyFill="1"/>
    <xf numFmtId="3" fontId="59" fillId="0" borderId="0" xfId="8" applyNumberFormat="1" applyFont="1" applyFill="1"/>
    <xf numFmtId="0" fontId="66" fillId="0" borderId="0" xfId="8" applyFont="1" applyFill="1"/>
    <xf numFmtId="0" fontId="63" fillId="0" borderId="0" xfId="8" applyFont="1" applyFill="1"/>
    <xf numFmtId="0" fontId="59" fillId="0" borderId="0" xfId="8" applyFont="1" applyFill="1" applyAlignment="1">
      <alignment horizontal="center" wrapText="1"/>
    </xf>
    <xf numFmtId="0" fontId="65" fillId="11" borderId="0" xfId="8" applyFont="1" applyFill="1"/>
    <xf numFmtId="0" fontId="59" fillId="11" borderId="0" xfId="8" applyFont="1" applyFill="1"/>
    <xf numFmtId="0" fontId="58" fillId="0" borderId="0" xfId="8" applyFont="1" applyBorder="1" applyAlignment="1"/>
    <xf numFmtId="0" fontId="59" fillId="0" borderId="0" xfId="8" applyFont="1" applyBorder="1" applyAlignment="1">
      <alignment horizontal="center"/>
    </xf>
    <xf numFmtId="0" fontId="59" fillId="0" borderId="0" xfId="8" applyFont="1" applyBorder="1"/>
    <xf numFmtId="168" fontId="59" fillId="0" borderId="0" xfId="8" applyNumberFormat="1" applyFont="1" applyBorder="1"/>
    <xf numFmtId="165" fontId="59" fillId="0" borderId="0" xfId="9" applyNumberFormat="1" applyFont="1" applyBorder="1"/>
    <xf numFmtId="0" fontId="68" fillId="0" borderId="0" xfId="8" applyFont="1" applyBorder="1" applyAlignment="1"/>
    <xf numFmtId="0" fontId="60" fillId="0" borderId="0" xfId="8" applyFont="1" applyBorder="1" applyAlignment="1">
      <alignment horizontal="center"/>
    </xf>
    <xf numFmtId="0" fontId="60" fillId="0" borderId="0" xfId="8" applyFont="1" applyBorder="1"/>
    <xf numFmtId="0" fontId="60" fillId="0" borderId="0" xfId="8" applyFont="1" applyFill="1" applyBorder="1"/>
    <xf numFmtId="165" fontId="60" fillId="0" borderId="0" xfId="9" applyNumberFormat="1" applyFont="1" applyBorder="1"/>
    <xf numFmtId="0" fontId="60" fillId="3" borderId="0" xfId="8" applyFont="1" applyFill="1" applyBorder="1" applyAlignment="1">
      <alignment horizontal="center"/>
    </xf>
    <xf numFmtId="0" fontId="60" fillId="3" borderId="0" xfId="8" applyFont="1" applyFill="1" applyBorder="1" applyAlignment="1">
      <alignment horizontal="center" wrapText="1"/>
    </xf>
    <xf numFmtId="0" fontId="60" fillId="0" borderId="0" xfId="8" applyFont="1" applyFill="1" applyBorder="1" applyAlignment="1">
      <alignment horizontal="center" wrapText="1"/>
    </xf>
    <xf numFmtId="165" fontId="60" fillId="0" borderId="0" xfId="9" applyNumberFormat="1" applyFont="1" applyBorder="1" applyAlignment="1">
      <alignment horizontal="right"/>
    </xf>
    <xf numFmtId="0" fontId="59" fillId="0" borderId="0" xfId="8" applyFont="1" applyFill="1" applyBorder="1" applyAlignment="1">
      <alignment horizontal="center"/>
    </xf>
    <xf numFmtId="167" fontId="59" fillId="3" borderId="0" xfId="10" applyNumberFormat="1" applyFont="1" applyFill="1" applyBorder="1"/>
    <xf numFmtId="168" fontId="59" fillId="0" borderId="0" xfId="10" applyNumberFormat="1" applyFont="1" applyFill="1" applyBorder="1"/>
    <xf numFmtId="167" fontId="59" fillId="0" borderId="0" xfId="10" applyNumberFormat="1" applyFont="1" applyFill="1" applyBorder="1"/>
    <xf numFmtId="168" fontId="59" fillId="0" borderId="0" xfId="11" applyNumberFormat="1" applyFont="1" applyBorder="1"/>
    <xf numFmtId="167" fontId="59" fillId="0" borderId="0" xfId="10" applyNumberFormat="1" applyFont="1" applyBorder="1"/>
    <xf numFmtId="0" fontId="67" fillId="0" borderId="0" xfId="8" applyFont="1" applyBorder="1" applyAlignment="1">
      <alignment horizontal="center"/>
    </xf>
    <xf numFmtId="168" fontId="59" fillId="0" borderId="0" xfId="10" applyNumberFormat="1" applyFont="1" applyBorder="1"/>
    <xf numFmtId="0" fontId="59" fillId="0" borderId="0" xfId="8" applyFont="1" applyAlignment="1">
      <alignment horizontal="left"/>
    </xf>
    <xf numFmtId="167" fontId="59" fillId="0" borderId="0" xfId="11" applyNumberFormat="1" applyFont="1" applyBorder="1"/>
    <xf numFmtId="0" fontId="69" fillId="0" borderId="0" xfId="8" applyFont="1" applyFill="1" applyAlignment="1">
      <alignment horizontal="left"/>
    </xf>
    <xf numFmtId="0" fontId="64" fillId="0" borderId="0" xfId="8" applyFont="1" applyAlignment="1">
      <alignment horizontal="left"/>
    </xf>
    <xf numFmtId="167" fontId="70" fillId="0" borderId="0" xfId="10" applyNumberFormat="1" applyFont="1" applyFill="1" applyBorder="1"/>
    <xf numFmtId="167" fontId="70" fillId="0" borderId="0" xfId="10" applyNumberFormat="1" applyFont="1" applyBorder="1"/>
    <xf numFmtId="0" fontId="65" fillId="0" borderId="0" xfId="8" quotePrefix="1" applyFont="1" applyBorder="1" applyAlignment="1">
      <alignment horizontal="center"/>
    </xf>
    <xf numFmtId="18" fontId="59" fillId="0" borderId="0" xfId="8" applyNumberFormat="1" applyFont="1" applyFill="1" applyAlignment="1">
      <alignment horizontal="center" wrapText="1"/>
    </xf>
    <xf numFmtId="0" fontId="59" fillId="0" borderId="0" xfId="8" quotePrefix="1" applyFont="1" applyBorder="1" applyAlignment="1">
      <alignment horizontal="center"/>
    </xf>
    <xf numFmtId="0" fontId="65" fillId="0" borderId="0" xfId="8" applyFont="1" applyBorder="1" applyAlignment="1">
      <alignment horizontal="left"/>
    </xf>
    <xf numFmtId="0" fontId="60" fillId="0" borderId="0" xfId="8" applyFont="1" applyBorder="1" applyAlignment="1">
      <alignment horizontal="center" vertical="center" wrapText="1"/>
    </xf>
    <xf numFmtId="167" fontId="60" fillId="0" borderId="0" xfId="8" applyNumberFormat="1" applyFont="1" applyBorder="1"/>
    <xf numFmtId="0" fontId="34" fillId="0" borderId="13" xfId="0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 wrapText="1"/>
    </xf>
    <xf numFmtId="0" fontId="72" fillId="0" borderId="61" xfId="0" applyFont="1" applyBorder="1" applyAlignment="1">
      <alignment horizontal="center" vertical="center"/>
    </xf>
    <xf numFmtId="0" fontId="71" fillId="0" borderId="60" xfId="0" applyFont="1" applyFill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0" fillId="0" borderId="60" xfId="0" applyBorder="1"/>
    <xf numFmtId="0" fontId="0" fillId="0" borderId="61" xfId="0" applyBorder="1"/>
    <xf numFmtId="0" fontId="72" fillId="0" borderId="60" xfId="0" applyFont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 wrapText="1"/>
    </xf>
    <xf numFmtId="0" fontId="15" fillId="3" borderId="60" xfId="0" applyFont="1" applyFill="1" applyBorder="1" applyAlignment="1">
      <alignment horizontal="center" vertical="center" wrapText="1"/>
    </xf>
    <xf numFmtId="0" fontId="72" fillId="3" borderId="61" xfId="0" applyFont="1" applyFill="1" applyBorder="1" applyAlignment="1">
      <alignment horizontal="center" vertical="center"/>
    </xf>
    <xf numFmtId="0" fontId="72" fillId="3" borderId="13" xfId="0" applyFont="1" applyFill="1" applyBorder="1" applyAlignment="1">
      <alignment horizontal="center" vertical="center"/>
    </xf>
    <xf numFmtId="0" fontId="72" fillId="3" borderId="60" xfId="0" applyFont="1" applyFill="1" applyBorder="1" applyAlignment="1">
      <alignment horizontal="center" vertical="center"/>
    </xf>
    <xf numFmtId="0" fontId="0" fillId="3" borderId="13" xfId="0" applyFill="1" applyBorder="1"/>
    <xf numFmtId="0" fontId="15" fillId="3" borderId="61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top" wrapText="1"/>
    </xf>
    <xf numFmtId="0" fontId="6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9" fontId="0" fillId="0" borderId="13" xfId="0" applyNumberFormat="1" applyBorder="1" applyAlignment="1">
      <alignment horizontal="left" vertical="center" wrapText="1"/>
    </xf>
    <xf numFmtId="0" fontId="8" fillId="0" borderId="13" xfId="0" applyFont="1" applyBorder="1" applyAlignment="1">
      <alignment horizontal="center"/>
    </xf>
    <xf numFmtId="0" fontId="73" fillId="0" borderId="6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justify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19" fillId="0" borderId="0" xfId="0" applyFont="1" applyAlignment="1"/>
    <xf numFmtId="0" fontId="74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76" fillId="0" borderId="0" xfId="0" applyFont="1"/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4" fontId="6" fillId="0" borderId="0" xfId="1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44" fontId="0" fillId="0" borderId="0" xfId="0" applyNumberFormat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18" fillId="0" borderId="0" xfId="0" applyFont="1" applyBorder="1" applyAlignment="1">
      <alignment horizontal="right" vertical="center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2" fontId="0" fillId="0" borderId="0" xfId="1" applyNumberFormat="1" applyFont="1" applyAlignment="1">
      <alignment horizontal="center" vertical="center"/>
    </xf>
    <xf numFmtId="44" fontId="0" fillId="0" borderId="0" xfId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4" fontId="0" fillId="0" borderId="0" xfId="0" applyNumberFormat="1" applyFill="1" applyAlignment="1">
      <alignment horizontal="center" vertical="center"/>
    </xf>
    <xf numFmtId="0" fontId="6" fillId="0" borderId="5" xfId="0" applyFont="1" applyBorder="1"/>
    <xf numFmtId="3" fontId="0" fillId="0" borderId="0" xfId="0" applyNumberFormat="1" applyFill="1" applyAlignment="1">
      <alignment horizontal="center" vertical="center"/>
    </xf>
    <xf numFmtId="0" fontId="6" fillId="0" borderId="7" xfId="0" applyFont="1" applyBorder="1"/>
    <xf numFmtId="0" fontId="20" fillId="0" borderId="0" xfId="30" applyFont="1"/>
    <xf numFmtId="0" fontId="6" fillId="0" borderId="0" xfId="31" applyFont="1" applyAlignment="1">
      <alignment wrapText="1"/>
    </xf>
    <xf numFmtId="0" fontId="6" fillId="0" borderId="0" xfId="31" applyFont="1"/>
    <xf numFmtId="0" fontId="8" fillId="0" borderId="0" xfId="31" applyFont="1"/>
    <xf numFmtId="0" fontId="6" fillId="0" borderId="0" xfId="31" applyFont="1" applyAlignment="1"/>
    <xf numFmtId="0" fontId="80" fillId="0" borderId="0" xfId="32" applyFont="1" applyAlignment="1"/>
    <xf numFmtId="0" fontId="81" fillId="0" borderId="0" xfId="31" applyFont="1" applyAlignment="1">
      <alignment horizontal="center"/>
    </xf>
    <xf numFmtId="169" fontId="6" fillId="0" borderId="0" xfId="31" applyNumberFormat="1" applyFont="1" applyAlignment="1">
      <alignment wrapText="1"/>
    </xf>
    <xf numFmtId="0" fontId="1" fillId="0" borderId="0" xfId="33" applyFont="1"/>
    <xf numFmtId="0" fontId="84" fillId="0" borderId="0" xfId="33" applyFont="1" applyFill="1" applyBorder="1"/>
    <xf numFmtId="3" fontId="1" fillId="0" borderId="62" xfId="33" applyNumberFormat="1" applyFont="1" applyBorder="1"/>
    <xf numFmtId="3" fontId="1" fillId="0" borderId="63" xfId="33" applyNumberFormat="1" applyFont="1" applyBorder="1"/>
    <xf numFmtId="0" fontId="1" fillId="0" borderId="43" xfId="33" applyFont="1" applyBorder="1"/>
    <xf numFmtId="3" fontId="1" fillId="0" borderId="64" xfId="33" applyNumberFormat="1" applyFont="1" applyBorder="1"/>
    <xf numFmtId="3" fontId="1" fillId="0" borderId="16" xfId="33" applyNumberFormat="1" applyFont="1" applyBorder="1"/>
    <xf numFmtId="0" fontId="1" fillId="0" borderId="2" xfId="33" applyFont="1" applyBorder="1"/>
    <xf numFmtId="3" fontId="1" fillId="0" borderId="65" xfId="33" applyNumberFormat="1" applyFont="1" applyBorder="1"/>
    <xf numFmtId="3" fontId="1" fillId="0" borderId="28" xfId="33" applyNumberFormat="1" applyFont="1" applyBorder="1"/>
    <xf numFmtId="0" fontId="1" fillId="0" borderId="66" xfId="33" applyFont="1" applyBorder="1"/>
    <xf numFmtId="3" fontId="1" fillId="0" borderId="67" xfId="33" applyNumberFormat="1" applyFont="1" applyBorder="1"/>
    <xf numFmtId="3" fontId="1" fillId="0" borderId="27" xfId="33" applyNumberFormat="1" applyFont="1" applyBorder="1"/>
    <xf numFmtId="0" fontId="1" fillId="0" borderId="68" xfId="33" applyFont="1" applyBorder="1"/>
    <xf numFmtId="3" fontId="1" fillId="0" borderId="0" xfId="33" applyNumberFormat="1" applyFont="1"/>
    <xf numFmtId="3" fontId="1" fillId="0" borderId="0" xfId="33" applyNumberFormat="1" applyFont="1" applyFill="1" applyBorder="1"/>
    <xf numFmtId="3" fontId="1" fillId="0" borderId="69" xfId="33" applyNumberFormat="1" applyFont="1" applyBorder="1"/>
    <xf numFmtId="3" fontId="1" fillId="0" borderId="70" xfId="33" applyNumberFormat="1" applyFont="1" applyBorder="1"/>
    <xf numFmtId="0" fontId="1" fillId="0" borderId="71" xfId="33" applyFont="1" applyBorder="1"/>
    <xf numFmtId="0" fontId="85" fillId="0" borderId="72" xfId="33" applyFont="1" applyBorder="1" applyAlignment="1">
      <alignment horizontal="center"/>
    </xf>
    <xf numFmtId="0" fontId="85" fillId="0" borderId="13" xfId="33" applyFont="1" applyBorder="1" applyAlignment="1">
      <alignment horizontal="center"/>
    </xf>
    <xf numFmtId="0" fontId="1" fillId="0" borderId="76" xfId="33" applyFont="1" applyBorder="1" applyAlignment="1">
      <alignment horizontal="center"/>
    </xf>
    <xf numFmtId="0" fontId="1" fillId="0" borderId="20" xfId="33" applyFont="1" applyBorder="1"/>
    <xf numFmtId="0" fontId="72" fillId="0" borderId="60" xfId="0" applyFont="1" applyBorder="1" applyAlignment="1">
      <alignment horizontal="center" vertical="center" wrapText="1"/>
    </xf>
    <xf numFmtId="0" fontId="86" fillId="12" borderId="77" xfId="0" applyFont="1" applyFill="1" applyBorder="1" applyAlignment="1" applyProtection="1">
      <alignment horizontal="center" vertical="top" wrapText="1" readingOrder="1"/>
      <protection locked="0"/>
    </xf>
    <xf numFmtId="0" fontId="86" fillId="12" borderId="50" xfId="0" applyFont="1" applyFill="1" applyBorder="1" applyAlignment="1" applyProtection="1">
      <alignment horizontal="center" vertical="top" wrapText="1" readingOrder="1"/>
      <protection locked="0"/>
    </xf>
    <xf numFmtId="0" fontId="87" fillId="0" borderId="13" xfId="0" applyFont="1" applyBorder="1" applyAlignment="1">
      <alignment horizontal="center" vertical="center"/>
    </xf>
    <xf numFmtId="164" fontId="0" fillId="0" borderId="13" xfId="0" applyNumberFormat="1" applyBorder="1"/>
    <xf numFmtId="164" fontId="0" fillId="0" borderId="27" xfId="0" applyNumberFormat="1" applyBorder="1"/>
    <xf numFmtId="170" fontId="8" fillId="0" borderId="8" xfId="4" applyNumberFormat="1" applyFont="1" applyBorder="1" applyAlignment="1">
      <alignment horizontal="center" vertical="center"/>
    </xf>
    <xf numFmtId="0" fontId="86" fillId="12" borderId="78" xfId="0" applyFont="1" applyFill="1" applyBorder="1" applyAlignment="1" applyProtection="1">
      <alignment horizontal="center" vertical="top" wrapText="1" readingOrder="1"/>
      <protection locked="0"/>
    </xf>
    <xf numFmtId="0" fontId="86" fillId="12" borderId="79" xfId="0" applyFont="1" applyFill="1" applyBorder="1" applyAlignment="1" applyProtection="1">
      <alignment horizontal="center" vertical="top" wrapText="1" readingOrder="1"/>
      <protection locked="0"/>
    </xf>
    <xf numFmtId="0" fontId="86" fillId="12" borderId="80" xfId="0" applyFont="1" applyFill="1" applyBorder="1" applyAlignment="1" applyProtection="1">
      <alignment horizontal="center" vertical="top" wrapText="1" readingOrder="1"/>
      <protection locked="0"/>
    </xf>
    <xf numFmtId="171" fontId="88" fillId="0" borderId="81" xfId="0" applyNumberFormat="1" applyFont="1" applyBorder="1" applyAlignment="1" applyProtection="1">
      <alignment vertical="top" wrapText="1" readingOrder="1"/>
      <protection locked="0"/>
    </xf>
    <xf numFmtId="171" fontId="88" fillId="0" borderId="79" xfId="0" applyNumberFormat="1" applyFont="1" applyBorder="1" applyAlignment="1" applyProtection="1">
      <alignment vertical="top" wrapText="1" readingOrder="1"/>
      <protection locked="0"/>
    </xf>
    <xf numFmtId="172" fontId="88" fillId="0" borderId="79" xfId="0" applyNumberFormat="1" applyFont="1" applyBorder="1" applyAlignment="1" applyProtection="1">
      <alignment vertical="top" wrapText="1" readingOrder="1"/>
      <protection locked="0"/>
    </xf>
    <xf numFmtId="172" fontId="0" fillId="0" borderId="0" xfId="0" applyNumberFormat="1"/>
    <xf numFmtId="173" fontId="0" fillId="0" borderId="0" xfId="4" applyNumberFormat="1" applyFont="1"/>
    <xf numFmtId="173" fontId="8" fillId="0" borderId="8" xfId="4" applyNumberFormat="1" applyFont="1" applyBorder="1" applyAlignment="1">
      <alignment horizontal="center" vertical="center"/>
    </xf>
    <xf numFmtId="44" fontId="8" fillId="0" borderId="0" xfId="1" applyFont="1"/>
    <xf numFmtId="44" fontId="89" fillId="2" borderId="13" xfId="0" applyNumberFormat="1" applyFont="1" applyFill="1" applyBorder="1" applyAlignment="1">
      <alignment horizontal="center" vertical="justify" wrapText="1"/>
    </xf>
    <xf numFmtId="44" fontId="89" fillId="2" borderId="22" xfId="0" applyNumberFormat="1" applyFont="1" applyFill="1" applyBorder="1" applyAlignment="1">
      <alignment horizontal="center" vertical="justify" wrapText="1"/>
    </xf>
    <xf numFmtId="44" fontId="89" fillId="2" borderId="22" xfId="1" applyFont="1" applyFill="1" applyBorder="1" applyAlignment="1">
      <alignment horizontal="center" vertical="justify" wrapText="1"/>
    </xf>
    <xf numFmtId="44" fontId="89" fillId="2" borderId="13" xfId="1" applyFont="1" applyFill="1" applyBorder="1" applyAlignment="1">
      <alignment horizontal="center" vertical="justify" wrapText="1"/>
    </xf>
    <xf numFmtId="0" fontId="15" fillId="0" borderId="36" xfId="0" applyFont="1" applyBorder="1"/>
    <xf numFmtId="165" fontId="0" fillId="0" borderId="0" xfId="0" applyNumberFormat="1"/>
    <xf numFmtId="43" fontId="6" fillId="0" borderId="0" xfId="0" applyNumberFormat="1" applyFont="1"/>
    <xf numFmtId="43" fontId="0" fillId="0" borderId="0" xfId="0" applyNumberFormat="1"/>
    <xf numFmtId="0" fontId="90" fillId="0" borderId="0" xfId="0" applyFont="1" applyAlignment="1">
      <alignment horizontal="center" vertical="center"/>
    </xf>
    <xf numFmtId="0" fontId="90" fillId="0" borderId="0" xfId="0" applyFont="1" applyFill="1" applyAlignment="1">
      <alignment horizontal="center" vertical="center"/>
    </xf>
    <xf numFmtId="0" fontId="90" fillId="0" borderId="0" xfId="0" applyFont="1"/>
    <xf numFmtId="0" fontId="60" fillId="0" borderId="34" xfId="8" applyFont="1" applyFill="1" applyBorder="1" applyAlignment="1">
      <alignment horizontal="center"/>
    </xf>
    <xf numFmtId="0" fontId="58" fillId="3" borderId="34" xfId="8" applyFont="1" applyFill="1" applyBorder="1" applyAlignment="1">
      <alignment horizontal="center" vertical="center" wrapText="1"/>
    </xf>
    <xf numFmtId="0" fontId="62" fillId="3" borderId="34" xfId="8" applyFont="1" applyFill="1" applyBorder="1" applyAlignment="1">
      <alignment horizontal="center" vertical="center" wrapText="1"/>
    </xf>
    <xf numFmtId="0" fontId="58" fillId="10" borderId="34" xfId="8" applyFont="1" applyFill="1" applyBorder="1" applyAlignment="1">
      <alignment horizontal="center" vertical="center" wrapText="1"/>
    </xf>
    <xf numFmtId="0" fontId="62" fillId="10" borderId="34" xfId="8" applyFont="1" applyFill="1" applyBorder="1" applyAlignment="1">
      <alignment horizontal="center" vertical="center" wrapText="1"/>
    </xf>
    <xf numFmtId="0" fontId="31" fillId="8" borderId="0" xfId="0" applyFont="1" applyFill="1" applyAlignment="1">
      <alignment horizontal="center" vertical="center"/>
    </xf>
    <xf numFmtId="3" fontId="6" fillId="0" borderId="0" xfId="0" applyNumberFormat="1" applyFont="1" applyAlignment="1">
      <alignment wrapText="1"/>
    </xf>
    <xf numFmtId="0" fontId="29" fillId="7" borderId="0" xfId="0" applyFont="1" applyFill="1" applyAlignment="1">
      <alignment horizontal="center" vertical="center"/>
    </xf>
    <xf numFmtId="0" fontId="6" fillId="0" borderId="0" xfId="0" applyFont="1" applyAlignment="1">
      <alignment wrapText="1"/>
    </xf>
    <xf numFmtId="0" fontId="27" fillId="0" borderId="47" xfId="3" applyFont="1" applyBorder="1" applyAlignment="1">
      <alignment horizontal="center"/>
    </xf>
    <xf numFmtId="0" fontId="27" fillId="0" borderId="48" xfId="3" applyFont="1" applyBorder="1" applyAlignment="1">
      <alignment horizontal="center"/>
    </xf>
    <xf numFmtId="0" fontId="27" fillId="0" borderId="32" xfId="3" applyFont="1" applyBorder="1" applyAlignment="1">
      <alignment horizontal="center" vertical="center" textRotation="90"/>
    </xf>
    <xf numFmtId="0" fontId="27" fillId="0" borderId="29" xfId="3" applyFont="1" applyBorder="1" applyAlignment="1">
      <alignment horizontal="center" vertical="center" textRotation="90"/>
    </xf>
    <xf numFmtId="0" fontId="81" fillId="0" borderId="0" xfId="31" applyFont="1" applyAlignment="1">
      <alignment horizontal="center"/>
    </xf>
    <xf numFmtId="0" fontId="82" fillId="0" borderId="0" xfId="31" applyFont="1" applyAlignment="1">
      <alignment horizontal="center" wrapText="1"/>
    </xf>
    <xf numFmtId="0" fontId="82" fillId="0" borderId="0" xfId="31" applyFont="1" applyAlignment="1">
      <alignment horizontal="center"/>
    </xf>
    <xf numFmtId="0" fontId="1" fillId="0" borderId="75" xfId="33" applyFont="1" applyBorder="1" applyAlignment="1">
      <alignment horizontal="center"/>
    </xf>
    <xf numFmtId="0" fontId="1" fillId="0" borderId="74" xfId="33" applyFont="1" applyBorder="1" applyAlignment="1">
      <alignment horizontal="center"/>
    </xf>
    <xf numFmtId="0" fontId="1" fillId="0" borderId="73" xfId="33" applyFont="1" applyBorder="1" applyAlignment="1">
      <alignment horizontal="center"/>
    </xf>
    <xf numFmtId="0" fontId="91" fillId="2" borderId="0" xfId="0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92" fillId="0" borderId="0" xfId="0" applyFont="1" applyFill="1" applyAlignment="1">
      <alignment horizontal="center" vertical="center" wrapText="1"/>
    </xf>
    <xf numFmtId="3" fontId="92" fillId="0" borderId="0" xfId="0" applyNumberFormat="1" applyFont="1" applyFill="1" applyAlignment="1">
      <alignment horizontal="center" vertical="center"/>
    </xf>
    <xf numFmtId="44" fontId="92" fillId="0" borderId="0" xfId="0" applyNumberFormat="1" applyFont="1" applyFill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0" xfId="0" applyFont="1" applyFill="1" applyAlignment="1">
      <alignment horizontal="center" vertical="center"/>
    </xf>
    <xf numFmtId="0" fontId="92" fillId="0" borderId="0" xfId="0" applyFont="1"/>
    <xf numFmtId="3" fontId="6" fillId="0" borderId="0" xfId="0" applyNumberFormat="1" applyFont="1" applyFill="1" applyAlignment="1">
      <alignment horizontal="center" vertical="center"/>
    </xf>
    <xf numFmtId="44" fontId="6" fillId="0" borderId="0" xfId="0" applyNumberFormat="1" applyFont="1" applyFill="1" applyAlignment="1">
      <alignment horizontal="center" vertical="center"/>
    </xf>
    <xf numFmtId="44" fontId="8" fillId="0" borderId="0" xfId="0" applyNumberFormat="1" applyFont="1" applyFill="1" applyAlignment="1">
      <alignment horizontal="center" vertical="center" wrapText="1"/>
    </xf>
  </cellXfs>
  <cellStyles count="34">
    <cellStyle name="Comma" xfId="2" builtinId="3"/>
    <cellStyle name="Comma 2" xfId="6"/>
    <cellStyle name="Comma 2 2" xfId="9"/>
    <cellStyle name="Comma 3" xfId="12"/>
    <cellStyle name="Comma 4" xfId="13"/>
    <cellStyle name="Comma 5" xfId="14"/>
    <cellStyle name="Comma 6" xfId="15"/>
    <cellStyle name="Comma 7" xfId="16"/>
    <cellStyle name="Comma 8" xfId="17"/>
    <cellStyle name="Currency" xfId="1" builtinId="4"/>
    <cellStyle name="Currency 2" xfId="10"/>
    <cellStyle name="Currency 3" xfId="18"/>
    <cellStyle name="Currency 4" xfId="19"/>
    <cellStyle name="Currency 5" xfId="20"/>
    <cellStyle name="Currency 6" xfId="21"/>
    <cellStyle name="Currency 7" xfId="22"/>
    <cellStyle name="Currency 8" xfId="23"/>
    <cellStyle name="Hyperlink" xfId="32" builtinId="8"/>
    <cellStyle name="Normal" xfId="0" builtinId="0"/>
    <cellStyle name="Normal 2" xfId="3"/>
    <cellStyle name="Normal 2 2" xfId="8"/>
    <cellStyle name="Normal 2 3" xfId="31"/>
    <cellStyle name="Normal 3" xfId="5"/>
    <cellStyle name="Normal 3 2" xfId="30"/>
    <cellStyle name="Normal 4" xfId="7"/>
    <cellStyle name="Normal 5" xfId="33"/>
    <cellStyle name="Percent" xfId="4" builtinId="5"/>
    <cellStyle name="Percent 2" xfId="11"/>
    <cellStyle name="Percent 3" xfId="24"/>
    <cellStyle name="Percent 4" xfId="25"/>
    <cellStyle name="Percent 5" xfId="26"/>
    <cellStyle name="Percent 6" xfId="27"/>
    <cellStyle name="Percent 7" xfId="28"/>
    <cellStyle name="Percent 8" xfId="29"/>
  </cellStyles>
  <dxfs count="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externalLink" Target="externalLinks/externalLink1.xml"/>
  <Relationship Id="rId31" Type="http://schemas.openxmlformats.org/officeDocument/2006/relationships/externalLink" Target="externalLinks/externalLink2.xml"/>
  <Relationship Id="rId32" Type="http://schemas.openxmlformats.org/officeDocument/2006/relationships/externalLink" Target="externalLinks/externalLink3.xml"/>
  <Relationship Id="rId33" Type="http://schemas.openxmlformats.org/officeDocument/2006/relationships/externalLink" Target="externalLinks/externalLink4.xml"/>
  <Relationship Id="rId34" Type="http://schemas.openxmlformats.org/officeDocument/2006/relationships/externalLink" Target="externalLinks/externalLink5.xml"/>
  <Relationship Id="rId35" Type="http://schemas.openxmlformats.org/officeDocument/2006/relationships/externalLink" Target="externalLinks/externalLink6.xml"/>
  <Relationship Id="rId36" Type="http://schemas.openxmlformats.org/officeDocument/2006/relationships/theme" Target="theme/theme1.xml"/>
  <Relationship Id="rId37" Type="http://schemas.openxmlformats.org/officeDocument/2006/relationships/connections" Target="connections.xml"/>
  <Relationship Id="rId38" Type="http://schemas.openxmlformats.org/officeDocument/2006/relationships/styles" Target="styles.xml"/>
  <Relationship Id="rId39" Type="http://schemas.openxmlformats.org/officeDocument/2006/relationships/sharedStrings" Target="sharedStrings.xml"/>
  <Relationship Id="rId4" Type="http://schemas.openxmlformats.org/officeDocument/2006/relationships/worksheet" Target="worksheets/sheet4.xml"/>
  <Relationship Id="rId40" Type="http://schemas.openxmlformats.org/officeDocument/2006/relationships/calcChain" Target="calcChain.xml"/>
  <Relationship Id="rId41" Type="http://schemas.openxmlformats.org/officeDocument/2006/relationships/customXml" Target="/customXml/item1.xml"/>
  <Relationship Id="rId42" Type="http://schemas.openxmlformats.org/officeDocument/2006/relationships/customXml" Target="/customXml/item2.xml"/>
  <Relationship Id="rId43" Type="http://schemas.openxmlformats.org/officeDocument/2006/relationships/customXml" Target="/customXml/item3.xml"/>
  <Relationship Id="rId44" Type="http://schemas.openxmlformats.org/officeDocument/2006/relationships/customXml" Target="/customXml/item4.xml"/>
  <Relationship Id="rId5" Type="http://schemas.openxmlformats.org/officeDocument/2006/relationships/worksheet" Target="worksheets/sheet5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drawings/_rels/drawing1.xml.rels><?xml version="1.0" encoding="UTF-8"?>

<Relationships xmlns="http://schemas.openxmlformats.org/package/2006/relationships">
  <Relationship Id="rId1" Type="http://schemas.openxmlformats.org/officeDocument/2006/relationships/image" Target="../media/image1.emf"/>
  <Relationship Id="rId2" Type="http://schemas.openxmlformats.org/officeDocument/2006/relationships/image" Target="../media/image2.emf"/>
  <Relationship Id="rId3" Type="http://schemas.openxmlformats.org/officeDocument/2006/relationships/image" Target="../media/image3.emf"/>
  <Relationship Id="rId4" Type="http://schemas.openxmlformats.org/officeDocument/2006/relationships/image" Target="../media/image4.emf"/>
  <Relationship Id="rId5" Type="http://schemas.openxmlformats.org/officeDocument/2006/relationships/image" Target="../media/image5.emf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647700</xdr:colOff>
      <xdr:row>24</xdr:row>
      <xdr:rowOff>104775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5943600" cy="3667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4</xdr:col>
      <xdr:colOff>647700</xdr:colOff>
      <xdr:row>36</xdr:row>
      <xdr:rowOff>19050</xdr:rowOff>
    </xdr:to>
    <xdr:pic>
      <xdr:nvPicPr>
        <xdr:cNvPr id="81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4210050"/>
          <a:ext cx="5943600" cy="1638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90</xdr:row>
      <xdr:rowOff>114300</xdr:rowOff>
    </xdr:from>
    <xdr:to>
      <xdr:col>4</xdr:col>
      <xdr:colOff>695325</xdr:colOff>
      <xdr:row>105</xdr:row>
      <xdr:rowOff>76200</xdr:rowOff>
    </xdr:to>
    <xdr:pic>
      <xdr:nvPicPr>
        <xdr:cNvPr id="8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7225" y="27698700"/>
          <a:ext cx="5943600" cy="23907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16</xdr:col>
      <xdr:colOff>0</xdr:colOff>
      <xdr:row>16</xdr:row>
      <xdr:rowOff>85725</xdr:rowOff>
    </xdr:to>
    <xdr:pic>
      <xdr:nvPicPr>
        <xdr:cNvPr id="81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96350" y="161925"/>
          <a:ext cx="6096000" cy="2514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18</xdr:col>
      <xdr:colOff>238125</xdr:colOff>
      <xdr:row>48</xdr:row>
      <xdr:rowOff>904875</xdr:rowOff>
    </xdr:to>
    <xdr:pic>
      <xdr:nvPicPr>
        <xdr:cNvPr id="81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96350" y="2914650"/>
          <a:ext cx="7553325" cy="75438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DOCUME~1/aownby/LOCALS~1/Temp/XPgrpwise/Impact%20Analysis%20Retrofit%20111226.xlsx"/>
</Relationships>

</file>

<file path=xl/externalLinks/_rels/externalLink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Adrian's%20CEC%20Folder/2013%20Standards/STD%20399/Res_Impact.xls"/>
</Relationships>

</file>

<file path=xl/externalLinks/_rels/externalLink3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DOCUME~1/aownby/LOCALS~1/Temp/XPgrpwise/NonRes%20Construction%20Forecast%20by%20BCZ%20v7.xlsx"/>
</Relationships>

</file>

<file path=xl/externalLinks/_rels/externalLink4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ssfs/files/internal/632/607/attach/simpleFileRepository/CBIA%20Non-Residential%20Building%20Permits%20By%20Month-County%202005-2014%20ver1.xlsx"/>
</Relationships>

</file>

<file path=xl/externalLinks/_rels/externalLink5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ssfs/files/internal/632/607/attach/simpleFileRepository/CBIA%20Residential%20Building%20Permits%20By%20Month-County%202005-2014%20ver%202.xlsx"/>
</Relationships>

</file>

<file path=xl/externalLinks/_rels/externalLink6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Adrian's%20CEC%20Folder/2016%20Standards/Demand%20Analysis/2013%20fcz%20to%20bcz%20mapping.xlsx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of Replacement"/>
      <sheetName val="Lighting Replacement"/>
      <sheetName val="HVAC Replacement"/>
      <sheetName val="HotelL"/>
      <sheetName val="OffL"/>
      <sheetName val="OffM"/>
      <sheetName val="OffS"/>
      <sheetName val="QSR"/>
      <sheetName val="RestSD"/>
      <sheetName val="RtlSA"/>
      <sheetName val="RtlSM"/>
      <sheetName val="SchP"/>
      <sheetName val="SchS"/>
      <sheetName val="W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tatewide Summary"/>
      <sheetName val="Per Home"/>
      <sheetName val="Weighting"/>
      <sheetName val="Constants"/>
      <sheetName val="Data_I5"/>
      <sheetName val="Data_I8"/>
    </sheetNames>
    <sheetDataSet>
      <sheetData sheetId="0"/>
      <sheetData sheetId="1"/>
      <sheetData sheetId="2"/>
      <sheetData sheetId="3">
        <row r="25">
          <cell r="B25" t="str">
            <v>Yes</v>
          </cell>
        </row>
        <row r="26">
          <cell r="B26" t="str">
            <v>Yes</v>
          </cell>
        </row>
        <row r="27">
          <cell r="B27" t="str">
            <v>Yes</v>
          </cell>
        </row>
        <row r="28">
          <cell r="B28" t="str">
            <v>Yes</v>
          </cell>
        </row>
        <row r="29">
          <cell r="B29" t="str">
            <v>Yes</v>
          </cell>
        </row>
        <row r="30">
          <cell r="B30" t="str">
            <v>Yes</v>
          </cell>
        </row>
        <row r="31">
          <cell r="B31" t="str">
            <v>Yes</v>
          </cell>
        </row>
        <row r="32">
          <cell r="B32" t="str">
            <v>Yes</v>
          </cell>
        </row>
        <row r="33">
          <cell r="B33" t="str">
            <v>Yes</v>
          </cell>
        </row>
        <row r="34">
          <cell r="B34" t="str">
            <v>Yes</v>
          </cell>
        </row>
        <row r="35">
          <cell r="B35" t="str">
            <v>Yes</v>
          </cell>
        </row>
        <row r="36">
          <cell r="B36" t="str">
            <v>Yes</v>
          </cell>
        </row>
        <row r="37">
          <cell r="B37" t="str">
            <v>Yes</v>
          </cell>
        </row>
        <row r="38">
          <cell r="B38" t="str">
            <v>Yes</v>
          </cell>
        </row>
        <row r="39">
          <cell r="B39" t="str">
            <v>Yes</v>
          </cell>
        </row>
        <row r="40">
          <cell r="B40" t="str">
            <v>Yes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NewConstruction"/>
      <sheetName val="TotalConstruction"/>
      <sheetName val="NonRes30yrTDV"/>
      <sheetName val="NonRes15yrTDV"/>
      <sheetName val="TotalRAW"/>
      <sheetName val="AdditionRaw"/>
      <sheetName val="FCZ to BCZ breakdown"/>
      <sheetName val="ZipCodeMapping"/>
    </sheetNames>
    <sheetDataSet>
      <sheetData sheetId="0">
        <row r="4">
          <cell r="E4" t="str">
            <v>OFF-SMALL</v>
          </cell>
          <cell r="F4">
            <v>0</v>
          </cell>
        </row>
        <row r="5">
          <cell r="E5" t="str">
            <v>OFF-LRG</v>
          </cell>
          <cell r="F5">
            <v>1</v>
          </cell>
        </row>
        <row r="6">
          <cell r="E6" t="str">
            <v>REST</v>
          </cell>
          <cell r="F6">
            <v>2</v>
          </cell>
        </row>
        <row r="7">
          <cell r="E7" t="str">
            <v>RETAIL</v>
          </cell>
          <cell r="F7">
            <v>3</v>
          </cell>
        </row>
        <row r="8">
          <cell r="E8" t="str">
            <v>FOOD</v>
          </cell>
          <cell r="F8">
            <v>4</v>
          </cell>
        </row>
        <row r="9">
          <cell r="E9" t="str">
            <v>NWHSE</v>
          </cell>
          <cell r="F9">
            <v>5</v>
          </cell>
        </row>
        <row r="10">
          <cell r="E10" t="str">
            <v>RWHSE</v>
          </cell>
          <cell r="F10">
            <v>6</v>
          </cell>
        </row>
        <row r="11">
          <cell r="E11" t="str">
            <v>SCHOOL</v>
          </cell>
          <cell r="F11">
            <v>7</v>
          </cell>
        </row>
        <row r="12">
          <cell r="E12" t="str">
            <v>COLLEGE</v>
          </cell>
          <cell r="F12">
            <v>8</v>
          </cell>
        </row>
        <row r="13">
          <cell r="E13" t="str">
            <v>HOSP</v>
          </cell>
          <cell r="F13">
            <v>9</v>
          </cell>
        </row>
        <row r="14">
          <cell r="E14" t="str">
            <v>HOTEL</v>
          </cell>
          <cell r="F14">
            <v>10</v>
          </cell>
        </row>
        <row r="15">
          <cell r="E15" t="str">
            <v>MISC</v>
          </cell>
          <cell r="F15">
            <v>11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IA Statewide Nonresidential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Jan-Oct 2014"/>
    </sheetNames>
    <sheetDataSet>
      <sheetData sheetId="0"/>
      <sheetData sheetId="1">
        <row r="756">
          <cell r="D756">
            <v>5853358055</v>
          </cell>
          <cell r="E756">
            <v>1693375104</v>
          </cell>
          <cell r="F756">
            <v>6900698705</v>
          </cell>
          <cell r="G756">
            <v>3705521620</v>
          </cell>
          <cell r="H756">
            <v>18152953484</v>
          </cell>
          <cell r="I756">
            <v>65291147968</v>
          </cell>
        </row>
      </sheetData>
      <sheetData sheetId="2">
        <row r="756">
          <cell r="D756">
            <v>7733067328</v>
          </cell>
          <cell r="E756">
            <v>1760883563</v>
          </cell>
          <cell r="F756">
            <v>7741606393</v>
          </cell>
          <cell r="G756">
            <v>3778923144</v>
          </cell>
          <cell r="H756">
            <v>21014480428</v>
          </cell>
          <cell r="I756">
            <v>59122765125</v>
          </cell>
        </row>
      </sheetData>
      <sheetData sheetId="3">
        <row r="756">
          <cell r="D756">
            <v>8812070050</v>
          </cell>
          <cell r="E756">
            <v>1450872593</v>
          </cell>
          <cell r="F756">
            <v>8782416789</v>
          </cell>
          <cell r="G756">
            <v>3398717356</v>
          </cell>
          <cell r="H756">
            <v>22444076788</v>
          </cell>
          <cell r="I756">
            <v>51065134091</v>
          </cell>
        </row>
      </sheetData>
      <sheetData sheetId="4">
        <row r="756">
          <cell r="D756">
            <v>6513609313</v>
          </cell>
          <cell r="E756">
            <v>938079531</v>
          </cell>
          <cell r="F756">
            <v>8776279866</v>
          </cell>
          <cell r="G756">
            <v>2828347536</v>
          </cell>
          <cell r="H756">
            <v>19056316246</v>
          </cell>
          <cell r="I756">
            <v>37128435035</v>
          </cell>
        </row>
      </sheetData>
      <sheetData sheetId="5">
        <row r="756">
          <cell r="D756">
            <v>1919751171</v>
          </cell>
          <cell r="E756">
            <v>359866322</v>
          </cell>
          <cell r="F756">
            <v>6602109978</v>
          </cell>
          <cell r="G756">
            <v>1903595967</v>
          </cell>
          <cell r="H756">
            <v>10785323438</v>
          </cell>
          <cell r="I756">
            <v>22822307601</v>
          </cell>
        </row>
      </sheetData>
      <sheetData sheetId="6">
        <row r="756">
          <cell r="D756">
            <v>1990363228</v>
          </cell>
          <cell r="E756">
            <v>358337319</v>
          </cell>
          <cell r="F756">
            <v>6913902896</v>
          </cell>
          <cell r="G756">
            <v>1886678367</v>
          </cell>
          <cell r="H756">
            <v>11149281810</v>
          </cell>
          <cell r="I756">
            <v>24880152363</v>
          </cell>
        </row>
      </sheetData>
      <sheetData sheetId="7">
        <row r="756">
          <cell r="D756">
            <v>2213033975</v>
          </cell>
          <cell r="E756">
            <v>478897513</v>
          </cell>
          <cell r="F756">
            <v>8146065145</v>
          </cell>
          <cell r="G756">
            <v>2152693166</v>
          </cell>
          <cell r="H756">
            <v>12990689799</v>
          </cell>
          <cell r="I756">
            <v>27406011332</v>
          </cell>
        </row>
      </sheetData>
      <sheetData sheetId="8">
        <row r="756">
          <cell r="D756">
            <v>3215902793</v>
          </cell>
          <cell r="E756">
            <v>1409807716</v>
          </cell>
          <cell r="F756">
            <v>7626970524</v>
          </cell>
          <cell r="G756">
            <v>2382789681</v>
          </cell>
          <cell r="H756">
            <v>14635470714</v>
          </cell>
          <cell r="I756">
            <v>32366958476</v>
          </cell>
        </row>
      </sheetData>
      <sheetData sheetId="9">
        <row r="756">
          <cell r="D756">
            <v>5294096346</v>
          </cell>
          <cell r="E756">
            <v>1072100415</v>
          </cell>
          <cell r="F756">
            <v>8974502780</v>
          </cell>
          <cell r="G756">
            <v>6340168714</v>
          </cell>
          <cell r="H756">
            <v>21680868255</v>
          </cell>
          <cell r="I756">
            <v>44707646791</v>
          </cell>
        </row>
      </sheetData>
      <sheetData sheetId="10">
        <row r="640">
          <cell r="D640">
            <v>6025813140</v>
          </cell>
          <cell r="E640">
            <v>880743545</v>
          </cell>
          <cell r="F640">
            <v>9317681242</v>
          </cell>
          <cell r="G640">
            <v>3827327345</v>
          </cell>
          <cell r="H640">
            <v>20051565272</v>
          </cell>
          <cell r="I640">
            <v>40084081791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IA Statewide Residential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Jan-Oct 2014"/>
    </sheetNames>
    <sheetDataSet>
      <sheetData sheetId="0"/>
      <sheetData sheetId="1">
        <row r="756">
          <cell r="D756">
            <v>155322</v>
          </cell>
          <cell r="E756">
            <v>53650</v>
          </cell>
          <cell r="F756">
            <v>208972</v>
          </cell>
          <cell r="G756">
            <v>33832463459</v>
          </cell>
          <cell r="H756">
            <v>6698664638</v>
          </cell>
          <cell r="I756">
            <v>6607066387</v>
          </cell>
          <cell r="J756">
            <v>47138194484</v>
          </cell>
        </row>
      </sheetData>
      <sheetData sheetId="2">
        <row r="756">
          <cell r="D756">
            <v>108021</v>
          </cell>
          <cell r="E756">
            <v>56259</v>
          </cell>
          <cell r="F756">
            <v>164280</v>
          </cell>
          <cell r="G756">
            <v>24294324662</v>
          </cell>
          <cell r="H756">
            <v>7310562274</v>
          </cell>
          <cell r="I756">
            <v>6503397761</v>
          </cell>
          <cell r="J756">
            <v>38108284697</v>
          </cell>
        </row>
      </sheetData>
      <sheetData sheetId="3">
        <row r="756">
          <cell r="D756">
            <v>68409</v>
          </cell>
          <cell r="E756">
            <v>44625</v>
          </cell>
          <cell r="F756">
            <v>113034</v>
          </cell>
          <cell r="G756">
            <v>16297746999</v>
          </cell>
          <cell r="H756">
            <v>6128416826</v>
          </cell>
          <cell r="I756">
            <v>6194893478</v>
          </cell>
          <cell r="J756">
            <v>28621057303</v>
          </cell>
        </row>
      </sheetData>
      <sheetData sheetId="4">
        <row r="756">
          <cell r="D756">
            <v>33050</v>
          </cell>
          <cell r="E756">
            <v>31912</v>
          </cell>
          <cell r="F756">
            <v>64962</v>
          </cell>
          <cell r="G756">
            <v>8825494382</v>
          </cell>
          <cell r="H756">
            <v>4187378971</v>
          </cell>
          <cell r="I756">
            <v>5059245436</v>
          </cell>
          <cell r="J756">
            <v>18072118789</v>
          </cell>
        </row>
      </sheetData>
      <sheetData sheetId="5">
        <row r="756">
          <cell r="D756">
            <v>25454</v>
          </cell>
          <cell r="E756">
            <v>10967</v>
          </cell>
          <cell r="F756">
            <v>36421</v>
          </cell>
          <cell r="G756">
            <v>6621574915</v>
          </cell>
          <cell r="H756">
            <v>1498850193</v>
          </cell>
          <cell r="I756">
            <v>3916559055</v>
          </cell>
          <cell r="J756">
            <v>12036984163</v>
          </cell>
        </row>
      </sheetData>
      <sheetData sheetId="6">
        <row r="756">
          <cell r="D756">
            <v>25526</v>
          </cell>
          <cell r="E756">
            <v>19236</v>
          </cell>
          <cell r="F756">
            <v>44762</v>
          </cell>
          <cell r="G756">
            <v>6789208436</v>
          </cell>
          <cell r="H756">
            <v>2655186535</v>
          </cell>
          <cell r="I756">
            <v>4286475582</v>
          </cell>
          <cell r="J756">
            <v>13730870553</v>
          </cell>
        </row>
      </sheetData>
      <sheetData sheetId="7">
        <row r="756">
          <cell r="D756">
            <v>21631</v>
          </cell>
          <cell r="E756">
            <v>25705</v>
          </cell>
          <cell r="F756">
            <v>47336</v>
          </cell>
          <cell r="G756">
            <v>6312671131</v>
          </cell>
          <cell r="H756">
            <v>3773070153</v>
          </cell>
          <cell r="I756">
            <v>4329580249</v>
          </cell>
          <cell r="J756">
            <v>14415321533</v>
          </cell>
        </row>
      </sheetData>
      <sheetData sheetId="8">
        <row r="756">
          <cell r="D756">
            <v>27560</v>
          </cell>
          <cell r="E756">
            <v>31665</v>
          </cell>
          <cell r="F756">
            <v>59225</v>
          </cell>
          <cell r="G756">
            <v>8272039511</v>
          </cell>
          <cell r="H756">
            <v>5126545178</v>
          </cell>
          <cell r="I756">
            <v>4332903073</v>
          </cell>
          <cell r="J756">
            <v>17731487762</v>
          </cell>
        </row>
      </sheetData>
      <sheetData sheetId="9">
        <row r="756">
          <cell r="D756">
            <v>36991</v>
          </cell>
          <cell r="E756">
            <v>48481</v>
          </cell>
          <cell r="F756">
            <v>85472</v>
          </cell>
          <cell r="G756">
            <v>11068503277</v>
          </cell>
          <cell r="H756">
            <v>7324620434</v>
          </cell>
          <cell r="I756">
            <v>4633654825</v>
          </cell>
          <cell r="J756">
            <v>23026778536</v>
          </cell>
        </row>
      </sheetData>
      <sheetData sheetId="10">
        <row r="640">
          <cell r="D640">
            <v>31021</v>
          </cell>
          <cell r="E640">
            <v>38459</v>
          </cell>
          <cell r="F640">
            <v>69480</v>
          </cell>
          <cell r="G640">
            <v>9575172433</v>
          </cell>
          <cell r="H640">
            <v>5747751698</v>
          </cell>
          <cell r="I640">
            <v>4709592388</v>
          </cell>
          <cell r="J640">
            <v>20032516519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Z to CZ breakdown"/>
      <sheetName val="ZipCodeMapping"/>
    </sheetNames>
    <sheetDataSet>
      <sheetData sheetId="0"/>
      <sheetData sheetId="1">
        <row r="10">
          <cell r="I10" t="str">
            <v>Sum of POP1997</v>
          </cell>
        </row>
        <row r="11">
          <cell r="J11">
            <v>1</v>
          </cell>
          <cell r="K11">
            <v>2</v>
          </cell>
          <cell r="L11">
            <v>3</v>
          </cell>
          <cell r="M11">
            <v>4</v>
          </cell>
          <cell r="N11">
            <v>5</v>
          </cell>
          <cell r="O11">
            <v>6</v>
          </cell>
          <cell r="P11">
            <v>7</v>
          </cell>
          <cell r="Q11">
            <v>8</v>
          </cell>
          <cell r="R11">
            <v>9</v>
          </cell>
          <cell r="S11">
            <v>10</v>
          </cell>
          <cell r="T11">
            <v>11</v>
          </cell>
          <cell r="U11">
            <v>12</v>
          </cell>
          <cell r="V11">
            <v>13</v>
          </cell>
          <cell r="W11">
            <v>14</v>
          </cell>
          <cell r="X11">
            <v>15</v>
          </cell>
          <cell r="Y11">
            <v>16</v>
          </cell>
        </row>
        <row r="12">
          <cell r="I12">
            <v>1</v>
          </cell>
        </row>
        <row r="13">
          <cell r="I13">
            <v>2</v>
          </cell>
        </row>
        <row r="14">
          <cell r="I14">
            <v>3</v>
          </cell>
        </row>
        <row r="15">
          <cell r="I15">
            <v>4</v>
          </cell>
        </row>
        <row r="16">
          <cell r="I16">
            <v>5</v>
          </cell>
        </row>
        <row r="17">
          <cell r="I17">
            <v>6</v>
          </cell>
        </row>
        <row r="18">
          <cell r="I18">
            <v>7</v>
          </cell>
        </row>
        <row r="19">
          <cell r="I19">
            <v>8</v>
          </cell>
        </row>
        <row r="20">
          <cell r="I20">
            <v>9</v>
          </cell>
        </row>
        <row r="21">
          <cell r="I21">
            <v>10</v>
          </cell>
        </row>
        <row r="22">
          <cell r="I22">
            <v>11</v>
          </cell>
        </row>
        <row r="23">
          <cell r="I23">
            <v>12</v>
          </cell>
        </row>
        <row r="24">
          <cell r="I24">
            <v>13</v>
          </cell>
        </row>
        <row r="25">
          <cell r="I25">
            <v>14</v>
          </cell>
        </row>
        <row r="26">
          <cell r="I26">
            <v>15</v>
          </cell>
        </row>
        <row r="27">
          <cell r="I27">
            <v>16</v>
          </cell>
        </row>
        <row r="28">
          <cell r="I28">
            <v>17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fsout_add_DA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fsout_add_DAT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fssetout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.bin"/>
</Relationships>

</file>

<file path=xl/worksheets/_rels/sheet10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0.bin"/>
</Relationships>

</file>

<file path=xl/worksheets/_rels/sheet1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1.bin"/>
</Relationships>

</file>

<file path=xl/worksheets/_rels/sheet12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2.bin"/>
</Relationships>

</file>

<file path=xl/worksheets/_rels/sheet1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3.bin"/>
</Relationships>

</file>

<file path=xl/worksheets/_rels/sheet14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4.bin"/>
</Relationships>

</file>

<file path=xl/worksheets/_rels/sheet15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5.bin"/>
</Relationships>

</file>

<file path=xl/worksheets/_rels/sheet17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6.bin"/>
</Relationships>

</file>

<file path=xl/worksheets/_rels/sheet2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.bin"/>
  <Relationship Id="rId2" Type="http://schemas.openxmlformats.org/officeDocument/2006/relationships/vmlDrawing" Target="../drawings/vmlDrawing1.vml"/>
  <Relationship Id="rId3" Type="http://schemas.openxmlformats.org/officeDocument/2006/relationships/comments" Target="../comments1.xml"/>
</Relationships>

</file>

<file path=xl/worksheets/_rels/sheet2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7.bin"/>
</Relationships>

</file>

<file path=xl/worksheets/_rels/sheet24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8.bin"/>
  <Relationship Id="rId2" Type="http://schemas.openxmlformats.org/officeDocument/2006/relationships/queryTable" Target="../queryTables/queryTable3.xml"/>
</Relationships>

</file>

<file path=xl/worksheets/_rels/sheet26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9.bin"/>
</Relationships>

</file>

<file path=xl/worksheets/_rels/sheet27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0.bin"/>
  <Relationship Id="rId2" Type="http://schemas.openxmlformats.org/officeDocument/2006/relationships/drawing" Target="../drawings/drawing1.xml"/>
</Relationships>

</file>

<file path=xl/worksheets/_rels/sheet28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dof.ca.gov/research/demographic/reports/projections/P-1/"/>
  <Relationship Id="rId2" Type="http://schemas.openxmlformats.org/officeDocument/2006/relationships/printerSettings" Target="../printerSettings/printerSettings21.bin"/>
</Relationships>

</file>

<file path=xl/worksheets/_rels/sheet29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2.bin"/>
</Relationships>

</file>

<file path=xl/worksheets/_rels/sheet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3.bin"/>
  <Relationship Id="rId2" Type="http://schemas.openxmlformats.org/officeDocument/2006/relationships/printerSettings" Target="../printerSettings/printerSettings4.bin"/>
</Relationships>

</file>

<file path=xl/worksheets/_rels/sheet4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5.bin"/>
</Relationships>

</file>

<file path=xl/worksheets/_rels/sheet6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6.bin"/>
</Relationships>

</file>

<file path=xl/worksheets/_rels/sheet7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7.bin"/>
</Relationships>

</file>

<file path=xl/worksheets/_rels/sheet8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8.bin"/>
  <Relationship Id="rId2" Type="http://schemas.openxmlformats.org/officeDocument/2006/relationships/queryTable" Target="../queryTables/queryTable1.xml"/>
</Relationships>

</file>

<file path=xl/worksheets/_rels/sheet9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9.bin"/>
  <Relationship Id="rId2" Type="http://schemas.openxmlformats.org/officeDocument/2006/relationships/queryTable" Target="../queryTables/queryTable2.xml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0"/>
  <sheetViews>
    <sheetView tabSelected="1" topLeftCell="A11" workbookViewId="0">
      <selection activeCell="F49" sqref="F49"/>
    </sheetView>
  </sheetViews>
  <sheetFormatPr defaultRowHeight="12.75"/>
  <cols>
    <col min="5" max="5" width="20.7109375" customWidth="1"/>
    <col min="6" max="6" width="17.7109375" bestFit="1" customWidth="1"/>
    <col min="8" max="8" width="15" bestFit="1" customWidth="1"/>
  </cols>
  <sheetData>
    <row r="2" spans="1:8" ht="27" thickBot="1">
      <c r="A2" s="132" t="s">
        <v>3</v>
      </c>
      <c r="B2" s="2"/>
      <c r="C2" s="2"/>
      <c r="D2" s="2"/>
      <c r="E2" s="2"/>
      <c r="F2" s="2"/>
    </row>
    <row r="3" spans="1:8" ht="13.5" thickTop="1"/>
    <row r="4" spans="1:8">
      <c r="A4" s="3" t="s">
        <v>603</v>
      </c>
      <c r="F4" s="6">
        <f>RESIDENTIAL!$AB$24</f>
        <v>298835755.00328118</v>
      </c>
    </row>
    <row r="5" spans="1:8" ht="13.5" thickBot="1">
      <c r="A5" s="443" t="s">
        <v>604</v>
      </c>
      <c r="B5" s="2"/>
      <c r="C5" s="2"/>
      <c r="D5" s="2"/>
      <c r="E5" s="2"/>
      <c r="F5" s="131">
        <f>RESIDENTIAL!$AB$27</f>
        <v>82884228.809055686</v>
      </c>
      <c r="G5" s="236"/>
    </row>
    <row r="6" spans="1:8" s="118" customFormat="1" ht="13.5" thickTop="1">
      <c r="A6" s="42" t="s">
        <v>134</v>
      </c>
      <c r="F6" s="6">
        <f>SUM(F4:F5)</f>
        <v>381719983.81233686</v>
      </c>
    </row>
    <row r="8" spans="1:8">
      <c r="A8" s="3" t="s">
        <v>605</v>
      </c>
      <c r="F8" s="6">
        <f>NONRESIDENTIAL!$P$113</f>
        <v>345205503.79262358</v>
      </c>
    </row>
    <row r="9" spans="1:8" s="133" customFormat="1">
      <c r="A9" s="3" t="s">
        <v>607</v>
      </c>
      <c r="F9" s="6">
        <f>NONRESIDENTIAL!E116</f>
        <v>6420432</v>
      </c>
    </row>
    <row r="10" spans="1:8" s="133" customFormat="1">
      <c r="A10" s="3" t="s">
        <v>716</v>
      </c>
      <c r="F10" s="6">
        <f>NONRESIDENTIAL!F119</f>
        <v>243824</v>
      </c>
    </row>
    <row r="11" spans="1:8" s="133" customFormat="1">
      <c r="A11" s="3" t="s">
        <v>705</v>
      </c>
      <c r="F11" s="6">
        <f>NONRESIDENTIAL!$F$122</f>
        <v>1933</v>
      </c>
      <c r="G11" s="236"/>
    </row>
    <row r="12" spans="1:8" s="133" customFormat="1">
      <c r="A12" s="3" t="s">
        <v>717</v>
      </c>
      <c r="F12" s="6">
        <f>NONRESIDENTIAL!$E$144</f>
        <v>1721200</v>
      </c>
    </row>
    <row r="13" spans="1:8" ht="13.5" thickBot="1">
      <c r="A13" s="443" t="s">
        <v>608</v>
      </c>
      <c r="B13" s="2"/>
      <c r="C13" s="2"/>
      <c r="D13" s="2"/>
      <c r="E13" s="2"/>
      <c r="F13" s="131">
        <f>NONRESIDENTIAL!$P$114</f>
        <v>298780943.19725877</v>
      </c>
      <c r="G13" s="236"/>
    </row>
    <row r="14" spans="1:8" ht="13.5" thickTop="1">
      <c r="A14" s="42" t="s">
        <v>134</v>
      </c>
      <c r="F14" s="6">
        <f>SUM(F8:F13)</f>
        <v>652373835.98988235</v>
      </c>
    </row>
    <row r="15" spans="1:8" ht="13.5" thickBot="1"/>
    <row r="16" spans="1:8" ht="13.5" thickBot="1">
      <c r="A16" s="129" t="s">
        <v>135</v>
      </c>
      <c r="B16" s="5"/>
      <c r="C16" s="5"/>
      <c r="D16" s="5"/>
      <c r="E16" s="130"/>
      <c r="F16" s="128">
        <f>F6+F14</f>
        <v>1034093819.8022192</v>
      </c>
      <c r="H16">
        <f>F14/F16</f>
        <v>0.63086523050167287</v>
      </c>
    </row>
    <row r="17" spans="1:8">
      <c r="H17">
        <f>1-H16</f>
        <v>0.36913476949832713</v>
      </c>
    </row>
    <row r="18" spans="1:8" s="118" customFormat="1"/>
    <row r="19" spans="1:8" ht="27" thickBot="1">
      <c r="A19" s="132" t="s">
        <v>4</v>
      </c>
      <c r="B19" s="2"/>
      <c r="C19" s="2"/>
      <c r="D19" s="2"/>
      <c r="E19" s="2"/>
      <c r="F19" s="2"/>
    </row>
    <row r="20" spans="1:8" ht="13.5" thickTop="1"/>
    <row r="21" spans="1:8">
      <c r="A21" s="3" t="s">
        <v>603</v>
      </c>
      <c r="F21" s="6">
        <f>RESIDENTIAL!$AB$52</f>
        <v>1046864707.2575001</v>
      </c>
    </row>
    <row r="22" spans="1:8" ht="13.5" thickBot="1">
      <c r="A22" s="443" t="s">
        <v>604</v>
      </c>
      <c r="B22" s="2"/>
      <c r="C22" s="2"/>
      <c r="D22" s="2"/>
      <c r="E22" s="2"/>
      <c r="F22" s="131">
        <f>RESIDENTIAL!$AB$54</f>
        <v>290355395.8176893</v>
      </c>
      <c r="G22" s="236"/>
    </row>
    <row r="23" spans="1:8" s="118" customFormat="1" ht="13.5" thickTop="1">
      <c r="A23" s="42" t="s">
        <v>134</v>
      </c>
      <c r="F23" s="6">
        <f>SUM(F21:F22)</f>
        <v>1337220103.0751894</v>
      </c>
    </row>
    <row r="24" spans="1:8">
      <c r="A24" s="118"/>
    </row>
    <row r="25" spans="1:8">
      <c r="A25" s="3" t="s">
        <v>605</v>
      </c>
      <c r="F25" s="6">
        <f>NONRESIDENTIAL!$P$242</f>
        <v>1398791168.8044858</v>
      </c>
    </row>
    <row r="26" spans="1:8" s="118" customFormat="1">
      <c r="A26" s="3" t="s">
        <v>607</v>
      </c>
      <c r="F26" s="6">
        <f>NONRESIDENTIAL!E245</f>
        <v>15164904</v>
      </c>
    </row>
    <row r="27" spans="1:8" s="118" customFormat="1">
      <c r="A27" s="3" t="s">
        <v>606</v>
      </c>
      <c r="F27" s="6">
        <f>NONRESIDENTIAL!F248</f>
        <v>1418144</v>
      </c>
    </row>
    <row r="28" spans="1:8" s="133" customFormat="1">
      <c r="A28" s="3" t="s">
        <v>705</v>
      </c>
      <c r="F28" s="6">
        <f>NONRESIDENTIAL!$F$251</f>
        <v>46743802.304395907</v>
      </c>
      <c r="G28" s="236"/>
    </row>
    <row r="29" spans="1:8" s="133" customFormat="1">
      <c r="A29" s="3" t="s">
        <v>709</v>
      </c>
      <c r="F29" s="6">
        <f>NONRESIDENTIAL!$E$273</f>
        <v>6396862.5</v>
      </c>
    </row>
    <row r="30" spans="1:8" ht="13.5" thickBot="1">
      <c r="A30" s="443" t="s">
        <v>608</v>
      </c>
      <c r="B30" s="2"/>
      <c r="C30" s="2"/>
      <c r="D30" s="2"/>
      <c r="E30" s="2"/>
      <c r="F30" s="131">
        <f>NONRESIDENTIAL!$P$243</f>
        <v>1210676365.7003162</v>
      </c>
      <c r="G30" s="236"/>
    </row>
    <row r="31" spans="1:8" ht="13.5" thickTop="1">
      <c r="A31" s="42" t="s">
        <v>134</v>
      </c>
      <c r="F31" s="6">
        <f>SUM(F25:F30)</f>
        <v>2679191247.3091979</v>
      </c>
    </row>
    <row r="32" spans="1:8" ht="13.5" thickBot="1"/>
    <row r="33" spans="1:8" ht="13.5" thickBot="1">
      <c r="A33" s="129" t="s">
        <v>1</v>
      </c>
      <c r="B33" s="5"/>
      <c r="C33" s="5"/>
      <c r="D33" s="5"/>
      <c r="E33" s="130"/>
      <c r="F33" s="128">
        <f>F23+F31</f>
        <v>4016411350.384387</v>
      </c>
    </row>
    <row r="34" spans="1:8">
      <c r="F34" s="6"/>
    </row>
    <row r="35" spans="1:8" s="120" customFormat="1"/>
    <row r="36" spans="1:8" ht="27" thickBot="1">
      <c r="A36" s="132" t="s">
        <v>171</v>
      </c>
      <c r="B36" s="2"/>
      <c r="C36" s="2"/>
      <c r="D36" s="2"/>
      <c r="E36" s="2"/>
      <c r="F36" s="2"/>
    </row>
    <row r="37" spans="1:8" s="120" customFormat="1" ht="14.25" thickTop="1" thickBot="1"/>
    <row r="38" spans="1:8" s="133" customFormat="1" ht="13.5" thickBot="1">
      <c r="A38" s="5" t="s">
        <v>186</v>
      </c>
      <c r="B38" s="5"/>
      <c r="C38" s="5"/>
      <c r="D38" s="5"/>
      <c r="E38" s="140"/>
      <c r="F38" s="135">
        <f>RESIDENTIAL!$AB$30</f>
        <v>2452.1817086445812</v>
      </c>
    </row>
    <row r="39" spans="1:8" s="133" customFormat="1" ht="13.5" thickBot="1">
      <c r="A39" s="445" t="s">
        <v>610</v>
      </c>
      <c r="B39" s="5"/>
      <c r="C39" s="5"/>
      <c r="D39" s="5"/>
      <c r="E39" s="140"/>
      <c r="F39" s="135">
        <f>RESIDENTIAL!$AB$31</f>
        <v>2258.0525493807245</v>
      </c>
    </row>
    <row r="40" spans="1:8" s="133" customFormat="1" ht="13.5" thickBot="1"/>
    <row r="41" spans="1:8" s="133" customFormat="1" ht="13.5" thickBot="1">
      <c r="A41" s="5" t="s">
        <v>711</v>
      </c>
      <c r="B41" s="5"/>
      <c r="C41" s="5"/>
      <c r="D41" s="5"/>
      <c r="E41" s="140"/>
      <c r="F41" s="135">
        <f>RESIDENTIAL!$AB$58</f>
        <v>8739.2614386344922</v>
      </c>
    </row>
    <row r="42" spans="1:8" s="133" customFormat="1" ht="13.5" thickBot="1">
      <c r="A42" s="445" t="s">
        <v>712</v>
      </c>
      <c r="B42" s="5"/>
      <c r="C42" s="5"/>
      <c r="D42" s="5"/>
      <c r="E42" s="140"/>
      <c r="F42" s="135">
        <f>RESIDENTIAL!$AB$59</f>
        <v>7910.2834299515089</v>
      </c>
    </row>
    <row r="43" spans="1:8" s="133" customFormat="1" ht="13.5" thickBot="1"/>
    <row r="44" spans="1:8" ht="13.5" thickBot="1">
      <c r="A44" s="129" t="s">
        <v>172</v>
      </c>
      <c r="B44" s="5"/>
      <c r="C44" s="5"/>
      <c r="D44" s="5"/>
      <c r="E44" s="130"/>
      <c r="F44" s="134">
        <f>F33/F16</f>
        <v>3.8839912525079843</v>
      </c>
      <c r="G44" s="133" t="s">
        <v>0</v>
      </c>
    </row>
    <row r="45" spans="1:8" ht="13.5" thickBot="1"/>
    <row r="46" spans="1:8" ht="13.5" thickBot="1">
      <c r="A46" s="129" t="s">
        <v>167</v>
      </c>
      <c r="B46" s="5"/>
      <c r="C46" s="5"/>
      <c r="D46" s="5"/>
      <c r="E46" s="130"/>
      <c r="F46" s="135">
        <f>0.06*F14</f>
        <v>39142430.159392938</v>
      </c>
      <c r="G46" s="133" t="s">
        <v>751</v>
      </c>
      <c r="H46" s="196"/>
    </row>
    <row r="47" spans="1:8" ht="13.5" thickBot="1">
      <c r="A47" s="129" t="s">
        <v>168</v>
      </c>
      <c r="B47" s="5"/>
      <c r="C47" s="5"/>
      <c r="D47" s="5"/>
      <c r="E47" s="130"/>
      <c r="F47" s="135">
        <f>0.06*F31</f>
        <v>160751474.83855188</v>
      </c>
      <c r="H47" s="196"/>
    </row>
    <row r="48" spans="1:8" ht="13.5" thickBot="1"/>
    <row r="49" spans="1:8" ht="13.5" thickBot="1">
      <c r="A49" s="129" t="s">
        <v>169</v>
      </c>
      <c r="B49" s="5"/>
      <c r="C49" s="5"/>
      <c r="D49" s="5"/>
      <c r="E49" s="130"/>
      <c r="F49" s="135">
        <f>0.03*F14</f>
        <v>19571215.079696469</v>
      </c>
      <c r="H49" s="196"/>
    </row>
    <row r="50" spans="1:8" ht="13.5" thickBot="1">
      <c r="A50" s="129" t="s">
        <v>170</v>
      </c>
      <c r="B50" s="5"/>
      <c r="C50" s="5"/>
      <c r="D50" s="5"/>
      <c r="E50" s="130"/>
      <c r="F50" s="135">
        <f>0.03*F31</f>
        <v>80375737.419275939</v>
      </c>
      <c r="H50" s="19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Normal="100" workbookViewId="0">
      <selection activeCell="G2" sqref="G2"/>
    </sheetView>
  </sheetViews>
  <sheetFormatPr defaultRowHeight="12.75"/>
  <cols>
    <col min="1" max="1" width="27" customWidth="1"/>
    <col min="2" max="2" width="18" bestFit="1" customWidth="1"/>
    <col min="3" max="3" width="17.5703125" bestFit="1" customWidth="1"/>
    <col min="4" max="4" width="17.28515625" bestFit="1" customWidth="1"/>
    <col min="5" max="5" width="17.5703125" bestFit="1" customWidth="1"/>
  </cols>
  <sheetData>
    <row r="1" spans="1:5" ht="25.5">
      <c r="A1" s="104" t="s">
        <v>284</v>
      </c>
      <c r="B1" s="26" t="s">
        <v>276</v>
      </c>
      <c r="C1" s="26" t="s">
        <v>275</v>
      </c>
      <c r="D1" s="26" t="s">
        <v>277</v>
      </c>
      <c r="E1" s="26" t="s">
        <v>278</v>
      </c>
    </row>
    <row r="2" spans="1:5">
      <c r="A2" s="44" t="s">
        <v>280</v>
      </c>
      <c r="B2" s="219">
        <v>0.2</v>
      </c>
      <c r="C2" s="219">
        <v>0.8</v>
      </c>
      <c r="D2" s="219">
        <v>0.8</v>
      </c>
      <c r="E2" s="219">
        <v>0.2</v>
      </c>
    </row>
    <row r="3" spans="1:5" s="133" customFormat="1">
      <c r="A3" s="44" t="s">
        <v>98</v>
      </c>
      <c r="B3" s="219">
        <v>0.2</v>
      </c>
      <c r="C3" s="219">
        <v>0.8</v>
      </c>
      <c r="D3" s="219">
        <v>0.8</v>
      </c>
      <c r="E3" s="219">
        <v>0.2</v>
      </c>
    </row>
    <row r="4" spans="1:5" s="133" customFormat="1">
      <c r="A4" s="44" t="s">
        <v>77</v>
      </c>
      <c r="B4" s="219">
        <v>0.2</v>
      </c>
      <c r="C4" s="219">
        <v>0.8</v>
      </c>
      <c r="D4" s="219">
        <v>0.8</v>
      </c>
      <c r="E4" s="219">
        <v>0.2</v>
      </c>
    </row>
    <row r="5" spans="1:5" s="133" customFormat="1">
      <c r="A5" s="44" t="s">
        <v>78</v>
      </c>
      <c r="B5" s="219">
        <v>0.2</v>
      </c>
      <c r="C5" s="219">
        <v>0.8</v>
      </c>
      <c r="D5" s="219">
        <v>0.8</v>
      </c>
      <c r="E5" s="219">
        <v>0.2</v>
      </c>
    </row>
    <row r="6" spans="1:5" s="133" customFormat="1">
      <c r="A6" s="44" t="s">
        <v>281</v>
      </c>
      <c r="B6" s="219">
        <v>0.2</v>
      </c>
      <c r="C6" s="219">
        <v>0.8</v>
      </c>
      <c r="D6" s="219">
        <v>0.8</v>
      </c>
      <c r="E6" s="219">
        <v>0.2</v>
      </c>
    </row>
    <row r="7" spans="1:5" s="133" customFormat="1">
      <c r="A7" s="44" t="s">
        <v>162</v>
      </c>
      <c r="B7" s="81" t="s">
        <v>288</v>
      </c>
      <c r="C7" s="81" t="s">
        <v>288</v>
      </c>
      <c r="D7" s="81" t="s">
        <v>288</v>
      </c>
      <c r="E7" s="81" t="s">
        <v>288</v>
      </c>
    </row>
    <row r="8" spans="1:5" s="133" customFormat="1">
      <c r="A8" s="44" t="s">
        <v>81</v>
      </c>
      <c r="B8" s="219">
        <v>0.2</v>
      </c>
      <c r="C8" s="219">
        <v>0.8</v>
      </c>
      <c r="D8" s="219">
        <v>0.8</v>
      </c>
      <c r="E8" s="219">
        <v>0.2</v>
      </c>
    </row>
    <row r="9" spans="1:5" s="133" customFormat="1">
      <c r="A9" s="44" t="s">
        <v>82</v>
      </c>
      <c r="B9" s="219">
        <v>0.2</v>
      </c>
      <c r="C9" s="219">
        <v>0.8</v>
      </c>
      <c r="D9" s="219">
        <v>0.8</v>
      </c>
      <c r="E9" s="219">
        <v>0.2</v>
      </c>
    </row>
    <row r="10" spans="1:5" s="133" customFormat="1">
      <c r="A10" s="44" t="s">
        <v>282</v>
      </c>
      <c r="B10" s="81" t="s">
        <v>288</v>
      </c>
      <c r="C10" s="81" t="s">
        <v>288</v>
      </c>
      <c r="D10" s="81" t="s">
        <v>288</v>
      </c>
      <c r="E10" s="81" t="s">
        <v>288</v>
      </c>
    </row>
    <row r="11" spans="1:5" s="133" customFormat="1">
      <c r="A11" s="44" t="s">
        <v>164</v>
      </c>
      <c r="B11" s="219">
        <v>0.2</v>
      </c>
      <c r="C11" s="219">
        <v>0.8</v>
      </c>
      <c r="D11" s="219">
        <v>0.8</v>
      </c>
      <c r="E11" s="219">
        <v>0.2</v>
      </c>
    </row>
    <row r="12" spans="1:5" s="133" customFormat="1">
      <c r="A12" s="44" t="s">
        <v>283</v>
      </c>
      <c r="B12" s="219">
        <v>0.2</v>
      </c>
      <c r="C12" s="219">
        <v>0.8</v>
      </c>
      <c r="D12" s="219">
        <v>0.8</v>
      </c>
      <c r="E12" s="219">
        <v>0.2</v>
      </c>
    </row>
    <row r="13" spans="1:5">
      <c r="A13" s="4" t="s">
        <v>279</v>
      </c>
      <c r="B13" s="219">
        <v>0.2</v>
      </c>
      <c r="C13" s="219">
        <v>0.8</v>
      </c>
      <c r="D13" s="219">
        <v>0.8</v>
      </c>
      <c r="E13" s="219">
        <v>0.2</v>
      </c>
    </row>
    <row r="15" spans="1:5">
      <c r="A15" s="3" t="s">
        <v>289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2.75"/>
  <cols>
    <col min="1" max="1" width="36" bestFit="1" customWidth="1"/>
    <col min="3" max="6" width="10.28515625" bestFit="1" customWidth="1"/>
    <col min="11" max="11" width="10.28515625" bestFit="1" customWidth="1"/>
    <col min="14" max="14" width="14.5703125" bestFit="1" customWidth="1"/>
  </cols>
  <sheetData>
    <row r="1" spans="1:14">
      <c r="A1" s="236"/>
      <c r="B1" s="190"/>
      <c r="C1" s="190"/>
      <c r="D1" s="190"/>
      <c r="E1" s="190"/>
      <c r="F1" s="190"/>
    </row>
    <row r="2" spans="1:14">
      <c r="A2" s="191" t="s">
        <v>301</v>
      </c>
      <c r="B2" s="190" t="s">
        <v>296</v>
      </c>
      <c r="C2" s="190" t="s">
        <v>297</v>
      </c>
      <c r="D2" s="190" t="s">
        <v>298</v>
      </c>
      <c r="E2" s="190" t="s">
        <v>299</v>
      </c>
      <c r="F2" s="190" t="s">
        <v>300</v>
      </c>
      <c r="H2" s="190" t="s">
        <v>296</v>
      </c>
      <c r="I2" s="190" t="s">
        <v>297</v>
      </c>
      <c r="J2" s="190" t="s">
        <v>298</v>
      </c>
      <c r="K2" s="190" t="s">
        <v>299</v>
      </c>
      <c r="L2" s="190" t="s">
        <v>300</v>
      </c>
      <c r="N2" t="s">
        <v>480</v>
      </c>
    </row>
    <row r="3" spans="1:14" s="133" customFormat="1" ht="13.5" thickBot="1">
      <c r="A3" s="191"/>
      <c r="B3" s="222"/>
      <c r="C3" s="222"/>
      <c r="D3" s="222"/>
      <c r="E3" s="222"/>
      <c r="F3" s="222"/>
      <c r="G3" s="3" t="s">
        <v>598</v>
      </c>
      <c r="H3" s="117">
        <v>0</v>
      </c>
      <c r="I3" s="117">
        <v>1E-3</v>
      </c>
      <c r="J3" s="117">
        <v>9.9000000000000005E-2</v>
      </c>
      <c r="K3" s="117">
        <v>0.9</v>
      </c>
      <c r="L3" s="117">
        <v>0</v>
      </c>
      <c r="N3" s="3" t="s">
        <v>327</v>
      </c>
    </row>
    <row r="4" spans="1:14" ht="13.5" thickBot="1">
      <c r="A4" s="223" t="s">
        <v>303</v>
      </c>
      <c r="B4" s="224"/>
      <c r="C4" s="224"/>
      <c r="D4" s="224"/>
      <c r="E4" s="224"/>
      <c r="F4" s="225"/>
      <c r="H4" s="22" t="s">
        <v>740</v>
      </c>
      <c r="N4" s="3"/>
    </row>
    <row r="5" spans="1:14">
      <c r="A5" s="226" t="s">
        <v>311</v>
      </c>
      <c r="B5" s="227">
        <v>0</v>
      </c>
      <c r="C5" s="227">
        <v>0</v>
      </c>
      <c r="D5" s="227">
        <v>0</v>
      </c>
      <c r="E5" s="227">
        <v>0</v>
      </c>
      <c r="F5" s="228">
        <v>0</v>
      </c>
      <c r="H5" s="6">
        <f t="shared" ref="H5:H14" si="0">B5*$H$3</f>
        <v>0</v>
      </c>
      <c r="I5" s="6">
        <f t="shared" ref="I5:I14" si="1">C5*$I$3</f>
        <v>0</v>
      </c>
      <c r="J5" s="6">
        <f t="shared" ref="J5:J14" si="2">D5*$J$3</f>
        <v>0</v>
      </c>
      <c r="K5" s="6">
        <f t="shared" ref="K5:K14" si="3">E5*$K$3</f>
        <v>0</v>
      </c>
      <c r="L5" s="6">
        <f t="shared" ref="L5:L14" si="4">F5*$L$3</f>
        <v>0</v>
      </c>
      <c r="N5" s="290">
        <f>SUM(H5:L5)</f>
        <v>0</v>
      </c>
    </row>
    <row r="6" spans="1:14">
      <c r="A6" s="226" t="s">
        <v>302</v>
      </c>
      <c r="B6" s="227">
        <v>0</v>
      </c>
      <c r="C6" s="227">
        <v>0</v>
      </c>
      <c r="D6" s="227">
        <v>0</v>
      </c>
      <c r="E6" s="227">
        <v>0</v>
      </c>
      <c r="F6" s="228">
        <v>0</v>
      </c>
      <c r="H6" s="6">
        <f t="shared" si="0"/>
        <v>0</v>
      </c>
      <c r="I6" s="6">
        <f t="shared" si="1"/>
        <v>0</v>
      </c>
      <c r="J6" s="6">
        <f t="shared" si="2"/>
        <v>0</v>
      </c>
      <c r="K6" s="6">
        <f t="shared" si="3"/>
        <v>0</v>
      </c>
      <c r="L6" s="6">
        <f t="shared" si="4"/>
        <v>0</v>
      </c>
      <c r="N6" s="291">
        <f t="shared" ref="N6" si="5">SUM(H6:L6)</f>
        <v>0</v>
      </c>
    </row>
    <row r="7" spans="1:14">
      <c r="A7" s="226" t="s">
        <v>304</v>
      </c>
      <c r="B7" s="227">
        <v>0</v>
      </c>
      <c r="C7" s="227">
        <v>0</v>
      </c>
      <c r="D7" s="227">
        <v>0</v>
      </c>
      <c r="E7" s="227">
        <v>0</v>
      </c>
      <c r="F7" s="228">
        <v>0</v>
      </c>
      <c r="H7" s="6">
        <f t="shared" si="0"/>
        <v>0</v>
      </c>
      <c r="I7" s="6">
        <f t="shared" si="1"/>
        <v>0</v>
      </c>
      <c r="J7" s="6">
        <f t="shared" si="2"/>
        <v>0</v>
      </c>
      <c r="K7" s="6">
        <f t="shared" si="3"/>
        <v>0</v>
      </c>
      <c r="L7" s="6">
        <f t="shared" si="4"/>
        <v>0</v>
      </c>
      <c r="N7" s="291">
        <v>2.1800000000000002</v>
      </c>
    </row>
    <row r="8" spans="1:14">
      <c r="A8" s="226" t="s">
        <v>305</v>
      </c>
      <c r="B8" s="227">
        <v>0</v>
      </c>
      <c r="C8" s="227">
        <v>0.22</v>
      </c>
      <c r="D8" s="227">
        <v>0.16</v>
      </c>
      <c r="E8" s="227">
        <v>0.08</v>
      </c>
      <c r="F8" s="228">
        <v>0</v>
      </c>
      <c r="H8" s="6">
        <f t="shared" si="0"/>
        <v>0</v>
      </c>
      <c r="I8" s="6">
        <f t="shared" si="1"/>
        <v>2.2000000000000001E-4</v>
      </c>
      <c r="J8" s="6">
        <f t="shared" si="2"/>
        <v>1.584E-2</v>
      </c>
      <c r="K8" s="6">
        <f t="shared" si="3"/>
        <v>7.2000000000000008E-2</v>
      </c>
      <c r="L8" s="6">
        <f t="shared" si="4"/>
        <v>0</v>
      </c>
      <c r="N8" s="291">
        <v>2.08</v>
      </c>
    </row>
    <row r="9" spans="1:14">
      <c r="A9" s="226" t="s">
        <v>310</v>
      </c>
      <c r="B9" s="227">
        <v>0</v>
      </c>
      <c r="C9" s="227">
        <v>0.05</v>
      </c>
      <c r="D9" s="227">
        <v>0.47</v>
      </c>
      <c r="E9" s="227">
        <v>0.75</v>
      </c>
      <c r="F9" s="228">
        <v>0</v>
      </c>
      <c r="H9" s="6">
        <f t="shared" si="0"/>
        <v>0</v>
      </c>
      <c r="I9" s="6">
        <f t="shared" si="1"/>
        <v>5.0000000000000002E-5</v>
      </c>
      <c r="J9" s="6">
        <f t="shared" si="2"/>
        <v>4.6530000000000002E-2</v>
      </c>
      <c r="K9" s="6">
        <f t="shared" si="3"/>
        <v>0.67500000000000004</v>
      </c>
      <c r="L9" s="6">
        <f t="shared" si="4"/>
        <v>0</v>
      </c>
      <c r="N9" s="291">
        <v>1.86</v>
      </c>
    </row>
    <row r="10" spans="1:14">
      <c r="A10" s="226" t="s">
        <v>306</v>
      </c>
      <c r="B10" s="227">
        <v>0</v>
      </c>
      <c r="C10" s="227">
        <v>0.83</v>
      </c>
      <c r="D10" s="227">
        <v>1.8</v>
      </c>
      <c r="E10" s="227">
        <v>3.17</v>
      </c>
      <c r="F10" s="228">
        <v>0</v>
      </c>
      <c r="H10" s="6">
        <f t="shared" si="0"/>
        <v>0</v>
      </c>
      <c r="I10" s="6">
        <f t="shared" si="1"/>
        <v>8.3000000000000001E-4</v>
      </c>
      <c r="J10" s="6">
        <f t="shared" si="2"/>
        <v>0.17820000000000003</v>
      </c>
      <c r="K10" s="6">
        <f t="shared" si="3"/>
        <v>2.8530000000000002</v>
      </c>
      <c r="L10" s="6">
        <f t="shared" si="4"/>
        <v>0</v>
      </c>
      <c r="N10" s="291">
        <v>9.1</v>
      </c>
    </row>
    <row r="11" spans="1:14">
      <c r="A11" s="226" t="s">
        <v>307</v>
      </c>
      <c r="B11" s="227">
        <v>0</v>
      </c>
      <c r="C11" s="227">
        <v>0</v>
      </c>
      <c r="D11" s="227">
        <v>1.44</v>
      </c>
      <c r="E11" s="227">
        <v>2.4700000000000002</v>
      </c>
      <c r="F11" s="228">
        <v>0</v>
      </c>
      <c r="H11" s="6">
        <f t="shared" si="0"/>
        <v>0</v>
      </c>
      <c r="I11" s="6">
        <f t="shared" si="1"/>
        <v>0</v>
      </c>
      <c r="J11" s="6">
        <f t="shared" si="2"/>
        <v>0.14255999999999999</v>
      </c>
      <c r="K11" s="6">
        <f t="shared" si="3"/>
        <v>2.2230000000000003</v>
      </c>
      <c r="L11" s="6">
        <f t="shared" si="4"/>
        <v>0</v>
      </c>
      <c r="N11" s="291">
        <v>7.44</v>
      </c>
    </row>
    <row r="12" spans="1:14" s="133" customFormat="1">
      <c r="A12" s="226" t="s">
        <v>322</v>
      </c>
      <c r="B12" s="227">
        <v>0</v>
      </c>
      <c r="C12" s="227">
        <v>0.19</v>
      </c>
      <c r="D12" s="227">
        <v>0.53</v>
      </c>
      <c r="E12" s="227">
        <v>0.9</v>
      </c>
      <c r="F12" s="228">
        <v>0</v>
      </c>
      <c r="H12" s="6">
        <f t="shared" si="0"/>
        <v>0</v>
      </c>
      <c r="I12" s="6">
        <f t="shared" si="1"/>
        <v>1.9000000000000001E-4</v>
      </c>
      <c r="J12" s="6">
        <f t="shared" si="2"/>
        <v>5.2470000000000003E-2</v>
      </c>
      <c r="K12" s="6">
        <f t="shared" si="3"/>
        <v>0.81</v>
      </c>
      <c r="L12" s="6">
        <f t="shared" si="4"/>
        <v>0</v>
      </c>
      <c r="N12" s="291">
        <v>1.6</v>
      </c>
    </row>
    <row r="13" spans="1:14">
      <c r="A13" s="226" t="s">
        <v>308</v>
      </c>
      <c r="B13" s="227">
        <v>0</v>
      </c>
      <c r="C13" s="227">
        <v>0.01</v>
      </c>
      <c r="D13" s="227">
        <v>7.0000000000000007E-2</v>
      </c>
      <c r="E13" s="227">
        <v>0.13</v>
      </c>
      <c r="F13" s="228">
        <v>0</v>
      </c>
      <c r="H13" s="6">
        <f t="shared" si="0"/>
        <v>0</v>
      </c>
      <c r="I13" s="6">
        <f t="shared" si="1"/>
        <v>1.0000000000000001E-5</v>
      </c>
      <c r="J13" s="6">
        <f t="shared" si="2"/>
        <v>6.9300000000000013E-3</v>
      </c>
      <c r="K13" s="6">
        <f t="shared" si="3"/>
        <v>0.11700000000000001</v>
      </c>
      <c r="L13" s="6">
        <f t="shared" si="4"/>
        <v>0</v>
      </c>
      <c r="N13" s="291">
        <v>0.93</v>
      </c>
    </row>
    <row r="14" spans="1:14">
      <c r="A14" s="226" t="s">
        <v>309</v>
      </c>
      <c r="B14" s="227">
        <v>0</v>
      </c>
      <c r="C14" s="227">
        <v>0.02</v>
      </c>
      <c r="D14" s="227">
        <v>0.02</v>
      </c>
      <c r="E14" s="227">
        <v>0.05</v>
      </c>
      <c r="F14" s="228">
        <v>0</v>
      </c>
      <c r="H14" s="6">
        <f t="shared" si="0"/>
        <v>0</v>
      </c>
      <c r="I14" s="6">
        <f t="shared" si="1"/>
        <v>2.0000000000000002E-5</v>
      </c>
      <c r="J14" s="6">
        <f t="shared" si="2"/>
        <v>1.98E-3</v>
      </c>
      <c r="K14" s="6">
        <f t="shared" si="3"/>
        <v>4.5000000000000005E-2</v>
      </c>
      <c r="L14" s="6">
        <f t="shared" si="4"/>
        <v>0</v>
      </c>
      <c r="N14" s="291">
        <v>0.2</v>
      </c>
    </row>
    <row r="15" spans="1:14">
      <c r="A15" s="95"/>
      <c r="B15" s="1"/>
      <c r="C15" s="1"/>
      <c r="D15" s="1"/>
      <c r="E15" s="1"/>
      <c r="F15" s="96"/>
      <c r="M15" s="3"/>
      <c r="N15" s="291"/>
    </row>
    <row r="16" spans="1:14">
      <c r="A16" s="229" t="s">
        <v>313</v>
      </c>
      <c r="B16" s="227"/>
      <c r="C16" s="227"/>
      <c r="D16" s="227"/>
      <c r="E16" s="227"/>
      <c r="F16" s="228"/>
      <c r="N16" s="292"/>
    </row>
    <row r="17" spans="1:14">
      <c r="A17" s="226" t="s">
        <v>315</v>
      </c>
      <c r="B17" s="227">
        <v>0</v>
      </c>
      <c r="C17" s="227">
        <v>0</v>
      </c>
      <c r="D17" s="227">
        <v>0</v>
      </c>
      <c r="E17" s="227">
        <v>0</v>
      </c>
      <c r="F17" s="228">
        <v>0</v>
      </c>
      <c r="H17" s="6">
        <f t="shared" ref="H17:H22" si="6">B17*$H$3</f>
        <v>0</v>
      </c>
      <c r="I17" s="6">
        <f t="shared" ref="I17:I22" si="7">C17*$I$3</f>
        <v>0</v>
      </c>
      <c r="J17" s="6">
        <f t="shared" ref="J17:J22" si="8">D17*$J$3</f>
        <v>0</v>
      </c>
      <c r="K17" s="6">
        <f t="shared" ref="K17:K22" si="9">E17*$K$3</f>
        <v>0</v>
      </c>
      <c r="L17" s="6">
        <f t="shared" ref="L17:L22" si="10">F17*$L$3</f>
        <v>0</v>
      </c>
      <c r="N17" s="291">
        <f t="shared" ref="N17" si="11">SUM(H17:L17)</f>
        <v>0</v>
      </c>
    </row>
    <row r="18" spans="1:14">
      <c r="A18" s="226" t="s">
        <v>316</v>
      </c>
      <c r="B18" s="227">
        <v>0</v>
      </c>
      <c r="C18" s="227">
        <v>40.78</v>
      </c>
      <c r="D18" s="227">
        <v>102.14</v>
      </c>
      <c r="E18" s="227">
        <v>132.97</v>
      </c>
      <c r="F18" s="228">
        <v>0</v>
      </c>
      <c r="H18" s="6">
        <f t="shared" si="6"/>
        <v>0</v>
      </c>
      <c r="I18" s="6">
        <f t="shared" si="7"/>
        <v>4.0780000000000004E-2</v>
      </c>
      <c r="J18" s="6">
        <f t="shared" si="8"/>
        <v>10.11186</v>
      </c>
      <c r="K18" s="6">
        <f t="shared" si="9"/>
        <v>119.673</v>
      </c>
      <c r="L18" s="6">
        <f t="shared" si="10"/>
        <v>0</v>
      </c>
      <c r="N18" s="291">
        <v>665.23</v>
      </c>
    </row>
    <row r="19" spans="1:14">
      <c r="A19" s="226" t="s">
        <v>317</v>
      </c>
      <c r="B19" s="227">
        <v>0</v>
      </c>
      <c r="C19" s="227">
        <v>68.900000000000006</v>
      </c>
      <c r="D19" s="227">
        <v>104.2</v>
      </c>
      <c r="E19" s="227">
        <v>209.93</v>
      </c>
      <c r="F19" s="228">
        <v>0</v>
      </c>
      <c r="H19" s="6">
        <f t="shared" si="6"/>
        <v>0</v>
      </c>
      <c r="I19" s="6">
        <f t="shared" si="7"/>
        <v>6.8900000000000003E-2</v>
      </c>
      <c r="J19" s="6">
        <f t="shared" si="8"/>
        <v>10.315800000000001</v>
      </c>
      <c r="K19" s="6">
        <f t="shared" si="9"/>
        <v>188.93700000000001</v>
      </c>
      <c r="L19" s="6">
        <f t="shared" si="10"/>
        <v>0</v>
      </c>
      <c r="N19" s="291">
        <v>392</v>
      </c>
    </row>
    <row r="20" spans="1:14" s="133" customFormat="1">
      <c r="A20" s="226" t="s">
        <v>318</v>
      </c>
      <c r="B20" s="227">
        <v>0</v>
      </c>
      <c r="C20" s="227">
        <v>288</v>
      </c>
      <c r="D20" s="227">
        <v>288</v>
      </c>
      <c r="E20" s="227">
        <v>288</v>
      </c>
      <c r="F20" s="228">
        <v>0</v>
      </c>
      <c r="H20" s="6">
        <f t="shared" si="6"/>
        <v>0</v>
      </c>
      <c r="I20" s="6">
        <f t="shared" si="7"/>
        <v>0.28800000000000003</v>
      </c>
      <c r="J20" s="6">
        <f t="shared" si="8"/>
        <v>28.512</v>
      </c>
      <c r="K20" s="6">
        <f t="shared" si="9"/>
        <v>259.2</v>
      </c>
      <c r="L20" s="6">
        <f t="shared" si="10"/>
        <v>0</v>
      </c>
      <c r="N20" s="291">
        <v>288</v>
      </c>
    </row>
    <row r="21" spans="1:14" s="133" customFormat="1">
      <c r="A21" s="226" t="s">
        <v>319</v>
      </c>
      <c r="B21" s="227">
        <v>0</v>
      </c>
      <c r="C21" s="227">
        <v>0.24</v>
      </c>
      <c r="D21" s="227">
        <v>0.56999999999999995</v>
      </c>
      <c r="E21" s="227">
        <v>1.1200000000000001</v>
      </c>
      <c r="F21" s="228">
        <v>0</v>
      </c>
      <c r="H21" s="6">
        <f t="shared" si="6"/>
        <v>0</v>
      </c>
      <c r="I21" s="6">
        <f t="shared" si="7"/>
        <v>2.4000000000000001E-4</v>
      </c>
      <c r="J21" s="6">
        <f t="shared" si="8"/>
        <v>5.6430000000000001E-2</v>
      </c>
      <c r="K21" s="6">
        <f t="shared" si="9"/>
        <v>1.0080000000000002</v>
      </c>
      <c r="L21" s="6">
        <f t="shared" si="10"/>
        <v>0</v>
      </c>
      <c r="N21" s="291">
        <v>5.24</v>
      </c>
    </row>
    <row r="22" spans="1:14">
      <c r="A22" s="226" t="s">
        <v>320</v>
      </c>
      <c r="B22" s="227">
        <v>0</v>
      </c>
      <c r="C22" s="227">
        <v>0</v>
      </c>
      <c r="D22" s="227">
        <v>0.12</v>
      </c>
      <c r="E22" s="227">
        <v>0.08</v>
      </c>
      <c r="F22" s="228">
        <v>0</v>
      </c>
      <c r="H22" s="6">
        <f t="shared" si="6"/>
        <v>0</v>
      </c>
      <c r="I22" s="6">
        <f t="shared" si="7"/>
        <v>0</v>
      </c>
      <c r="J22" s="6">
        <f t="shared" si="8"/>
        <v>1.188E-2</v>
      </c>
      <c r="K22" s="6">
        <f t="shared" si="9"/>
        <v>7.2000000000000008E-2</v>
      </c>
      <c r="L22" s="6">
        <f t="shared" si="10"/>
        <v>0</v>
      </c>
      <c r="N22" s="291">
        <v>1.88</v>
      </c>
    </row>
    <row r="23" spans="1:14">
      <c r="A23" s="95"/>
      <c r="B23" s="227"/>
      <c r="C23" s="227"/>
      <c r="D23" s="227"/>
      <c r="E23" s="227"/>
      <c r="F23" s="228"/>
      <c r="N23" s="292"/>
    </row>
    <row r="24" spans="1:14">
      <c r="A24" s="229" t="s">
        <v>323</v>
      </c>
      <c r="B24" s="1"/>
      <c r="C24" s="1"/>
      <c r="D24" s="227"/>
      <c r="E24" s="1"/>
      <c r="F24" s="96"/>
      <c r="N24" s="292"/>
    </row>
    <row r="25" spans="1:14">
      <c r="A25" s="226" t="s">
        <v>325</v>
      </c>
      <c r="B25" s="227">
        <v>0</v>
      </c>
      <c r="C25" s="227">
        <v>0</v>
      </c>
      <c r="D25" s="227">
        <v>5.19</v>
      </c>
      <c r="E25" s="227">
        <v>0</v>
      </c>
      <c r="F25" s="228">
        <v>0</v>
      </c>
      <c r="H25" s="6">
        <f>B25*$H$3</f>
        <v>0</v>
      </c>
      <c r="I25" s="6">
        <f>C25*$I$3</f>
        <v>0</v>
      </c>
      <c r="J25" s="6">
        <f>D25*$J$3</f>
        <v>0.5138100000000001</v>
      </c>
      <c r="K25" s="6">
        <f>E25*$K$3</f>
        <v>0</v>
      </c>
      <c r="L25" s="6">
        <f>F25*$L$3</f>
        <v>0</v>
      </c>
      <c r="N25" s="291">
        <v>69.09</v>
      </c>
    </row>
    <row r="26" spans="1:14" s="133" customFormat="1">
      <c r="A26" s="226"/>
      <c r="B26" s="227"/>
      <c r="C26" s="227"/>
      <c r="D26" s="227"/>
      <c r="E26" s="1"/>
      <c r="F26" s="228"/>
      <c r="N26" s="292"/>
    </row>
    <row r="27" spans="1:14">
      <c r="A27" s="229" t="s">
        <v>326</v>
      </c>
      <c r="B27" s="227"/>
      <c r="C27" s="1"/>
      <c r="D27" s="1"/>
      <c r="E27" s="1"/>
      <c r="F27" s="228"/>
      <c r="N27" s="292"/>
    </row>
    <row r="28" spans="1:14" s="133" customFormat="1" ht="13.5" thickBot="1">
      <c r="A28" s="230" t="s">
        <v>321</v>
      </c>
      <c r="B28" s="231">
        <v>0</v>
      </c>
      <c r="C28" s="231">
        <v>306.04000000000002</v>
      </c>
      <c r="D28" s="231">
        <v>290.20999999999998</v>
      </c>
      <c r="E28" s="231">
        <v>176.74</v>
      </c>
      <c r="F28" s="232">
        <v>0</v>
      </c>
      <c r="H28" s="6">
        <f>B28*$H$3</f>
        <v>0</v>
      </c>
      <c r="I28" s="6">
        <f>C28*$I$3</f>
        <v>0.30604000000000003</v>
      </c>
      <c r="J28" s="6">
        <f>D28*$J$3</f>
        <v>28.730789999999999</v>
      </c>
      <c r="K28" s="6">
        <f>E28*$K$3</f>
        <v>159.066</v>
      </c>
      <c r="L28" s="6">
        <f>F28*$L$3</f>
        <v>0</v>
      </c>
      <c r="N28" s="293">
        <v>1719.88</v>
      </c>
    </row>
    <row r="29" spans="1:14" ht="13.5" thickBot="1">
      <c r="H29" s="493" t="s">
        <v>739</v>
      </c>
      <c r="I29" s="196"/>
      <c r="J29" s="196"/>
      <c r="K29" s="196"/>
      <c r="L29" s="196"/>
      <c r="N29" s="50"/>
    </row>
    <row r="30" spans="1:14">
      <c r="A30" s="223" t="s">
        <v>312</v>
      </c>
      <c r="B30" s="224"/>
      <c r="C30" s="224"/>
      <c r="D30" s="224"/>
      <c r="E30" s="224"/>
      <c r="F30" s="225"/>
      <c r="H30" s="196"/>
      <c r="I30" s="196"/>
      <c r="J30" s="196"/>
      <c r="K30" s="196"/>
      <c r="L30" s="196"/>
      <c r="N30" s="294"/>
    </row>
    <row r="31" spans="1:14">
      <c r="A31" s="226" t="s">
        <v>311</v>
      </c>
      <c r="B31" s="227">
        <v>0</v>
      </c>
      <c r="C31" s="227">
        <v>0.13</v>
      </c>
      <c r="D31" s="227">
        <v>0.17</v>
      </c>
      <c r="E31" s="227">
        <v>0.47</v>
      </c>
      <c r="F31" s="228">
        <v>0.62</v>
      </c>
      <c r="H31" s="6">
        <f>B31*$H$3</f>
        <v>0</v>
      </c>
      <c r="I31" s="6">
        <f t="shared" ref="I31:I40" si="12">C31*$I$3</f>
        <v>1.3000000000000002E-4</v>
      </c>
      <c r="J31" s="6">
        <f t="shared" ref="J31:J40" si="13">D31*$J$3</f>
        <v>1.6830000000000001E-2</v>
      </c>
      <c r="K31" s="6">
        <f t="shared" ref="K31:K40" si="14">E31*$K$3</f>
        <v>0.42299999999999999</v>
      </c>
      <c r="L31" s="6">
        <f>F31*$L$3</f>
        <v>0</v>
      </c>
      <c r="N31" s="291">
        <f t="shared" ref="N31:N40" si="15">SUM(H31:L31)</f>
        <v>0.43996000000000002</v>
      </c>
    </row>
    <row r="32" spans="1:14">
      <c r="A32" s="226" t="s">
        <v>302</v>
      </c>
      <c r="B32" s="227">
        <v>0</v>
      </c>
      <c r="C32" s="227">
        <v>0</v>
      </c>
      <c r="D32" s="227">
        <v>0.02</v>
      </c>
      <c r="E32" s="227">
        <v>0.03</v>
      </c>
      <c r="F32" s="228">
        <v>0.05</v>
      </c>
      <c r="H32" s="6">
        <f t="shared" ref="H32:H40" si="16">B32*$H$3</f>
        <v>0</v>
      </c>
      <c r="I32" s="6">
        <f t="shared" si="12"/>
        <v>0</v>
      </c>
      <c r="J32" s="6">
        <f t="shared" si="13"/>
        <v>1.98E-3</v>
      </c>
      <c r="K32" s="6">
        <f t="shared" si="14"/>
        <v>2.7E-2</v>
      </c>
      <c r="L32" s="6">
        <f t="shared" ref="L32:L40" si="17">F32*$L$3</f>
        <v>0</v>
      </c>
      <c r="N32" s="291">
        <f t="shared" si="15"/>
        <v>2.8979999999999999E-2</v>
      </c>
    </row>
    <row r="33" spans="1:15">
      <c r="A33" s="226" t="s">
        <v>304</v>
      </c>
      <c r="B33" s="227">
        <v>0</v>
      </c>
      <c r="C33" s="227">
        <v>0</v>
      </c>
      <c r="D33" s="227">
        <v>0.21</v>
      </c>
      <c r="E33" s="227">
        <v>0.61</v>
      </c>
      <c r="F33" s="228">
        <v>0.92</v>
      </c>
      <c r="H33" s="6">
        <f t="shared" si="16"/>
        <v>0</v>
      </c>
      <c r="I33" s="6">
        <f t="shared" si="12"/>
        <v>0</v>
      </c>
      <c r="J33" s="6">
        <f t="shared" si="13"/>
        <v>2.0789999999999999E-2</v>
      </c>
      <c r="K33" s="6">
        <f t="shared" si="14"/>
        <v>0.54900000000000004</v>
      </c>
      <c r="L33" s="6">
        <f t="shared" si="17"/>
        <v>0</v>
      </c>
      <c r="N33" s="291">
        <f t="shared" si="15"/>
        <v>0.56979000000000002</v>
      </c>
    </row>
    <row r="34" spans="1:15">
      <c r="A34" s="226" t="s">
        <v>305</v>
      </c>
      <c r="B34" s="227">
        <v>0</v>
      </c>
      <c r="C34" s="227">
        <v>0.39</v>
      </c>
      <c r="D34" s="227">
        <v>1.87</v>
      </c>
      <c r="E34" s="227">
        <v>1.58</v>
      </c>
      <c r="F34" s="228">
        <v>1.75</v>
      </c>
      <c r="H34" s="6">
        <f t="shared" si="16"/>
        <v>0</v>
      </c>
      <c r="I34" s="6">
        <f t="shared" si="12"/>
        <v>3.9000000000000005E-4</v>
      </c>
      <c r="J34" s="6">
        <f t="shared" si="13"/>
        <v>0.18513000000000002</v>
      </c>
      <c r="K34" s="6">
        <f t="shared" si="14"/>
        <v>1.4220000000000002</v>
      </c>
      <c r="L34" s="6">
        <f t="shared" si="17"/>
        <v>0</v>
      </c>
      <c r="N34" s="291">
        <f t="shared" si="15"/>
        <v>1.6075200000000001</v>
      </c>
    </row>
    <row r="35" spans="1:15">
      <c r="A35" s="226" t="s">
        <v>310</v>
      </c>
      <c r="B35" s="227">
        <v>0</v>
      </c>
      <c r="C35" s="227">
        <v>0.03</v>
      </c>
      <c r="D35" s="227">
        <v>0.46</v>
      </c>
      <c r="E35" s="227">
        <v>1.1299999999999999</v>
      </c>
      <c r="F35" s="228">
        <v>2.0299999999999998</v>
      </c>
      <c r="H35" s="6">
        <f t="shared" si="16"/>
        <v>0</v>
      </c>
      <c r="I35" s="6">
        <f t="shared" si="12"/>
        <v>3.0000000000000001E-5</v>
      </c>
      <c r="J35" s="6">
        <f t="shared" si="13"/>
        <v>4.5540000000000004E-2</v>
      </c>
      <c r="K35" s="6">
        <f t="shared" si="14"/>
        <v>1.0169999999999999</v>
      </c>
      <c r="L35" s="6">
        <f t="shared" si="17"/>
        <v>0</v>
      </c>
      <c r="N35" s="291">
        <f t="shared" si="15"/>
        <v>1.06257</v>
      </c>
    </row>
    <row r="36" spans="1:15">
      <c r="A36" s="226" t="s">
        <v>306</v>
      </c>
      <c r="B36" s="227">
        <v>0</v>
      </c>
      <c r="C36" s="227">
        <v>0.72</v>
      </c>
      <c r="D36" s="227">
        <v>1.92</v>
      </c>
      <c r="E36" s="227">
        <v>2.52</v>
      </c>
      <c r="F36" s="228">
        <v>6.29</v>
      </c>
      <c r="H36" s="6">
        <f t="shared" si="16"/>
        <v>0</v>
      </c>
      <c r="I36" s="6">
        <f t="shared" si="12"/>
        <v>7.1999999999999994E-4</v>
      </c>
      <c r="J36" s="6">
        <f t="shared" si="13"/>
        <v>0.19008</v>
      </c>
      <c r="K36" s="6">
        <f t="shared" si="14"/>
        <v>2.2680000000000002</v>
      </c>
      <c r="L36" s="6">
        <f t="shared" si="17"/>
        <v>0</v>
      </c>
      <c r="N36" s="291">
        <f t="shared" si="15"/>
        <v>2.4588000000000001</v>
      </c>
    </row>
    <row r="37" spans="1:15">
      <c r="A37" s="226" t="s">
        <v>307</v>
      </c>
      <c r="B37" s="227">
        <v>0</v>
      </c>
      <c r="C37" s="227"/>
      <c r="D37" s="227">
        <v>0.95</v>
      </c>
      <c r="E37" s="227">
        <v>0.66</v>
      </c>
      <c r="F37" s="228">
        <v>0.83</v>
      </c>
      <c r="H37" s="6">
        <f t="shared" si="16"/>
        <v>0</v>
      </c>
      <c r="I37" s="6">
        <f t="shared" si="12"/>
        <v>0</v>
      </c>
      <c r="J37" s="6">
        <f t="shared" si="13"/>
        <v>9.4049999999999995E-2</v>
      </c>
      <c r="K37" s="6">
        <f t="shared" si="14"/>
        <v>0.59400000000000008</v>
      </c>
      <c r="L37" s="6">
        <f t="shared" si="17"/>
        <v>0</v>
      </c>
      <c r="N37" s="291">
        <f t="shared" si="15"/>
        <v>0.68805000000000005</v>
      </c>
    </row>
    <row r="38" spans="1:15">
      <c r="A38" s="226" t="s">
        <v>322</v>
      </c>
      <c r="B38" s="227">
        <v>0</v>
      </c>
      <c r="C38" s="227">
        <v>0.03</v>
      </c>
      <c r="D38" s="227">
        <v>0.32</v>
      </c>
      <c r="E38" s="227">
        <v>0.76</v>
      </c>
      <c r="F38" s="228">
        <v>1.3</v>
      </c>
      <c r="H38" s="6">
        <f t="shared" si="16"/>
        <v>0</v>
      </c>
      <c r="I38" s="6">
        <f t="shared" si="12"/>
        <v>3.0000000000000001E-5</v>
      </c>
      <c r="J38" s="6">
        <f t="shared" si="13"/>
        <v>3.168E-2</v>
      </c>
      <c r="K38" s="6">
        <f t="shared" si="14"/>
        <v>0.68400000000000005</v>
      </c>
      <c r="L38" s="6">
        <f t="shared" si="17"/>
        <v>0</v>
      </c>
      <c r="N38" s="291">
        <f t="shared" si="15"/>
        <v>0.71571000000000007</v>
      </c>
    </row>
    <row r="39" spans="1:15">
      <c r="A39" s="226" t="s">
        <v>308</v>
      </c>
      <c r="B39" s="227">
        <v>0</v>
      </c>
      <c r="C39" s="227">
        <v>0.01</v>
      </c>
      <c r="D39" s="227">
        <v>0.31</v>
      </c>
      <c r="E39" s="227">
        <v>0.23</v>
      </c>
      <c r="F39" s="228">
        <v>0.5</v>
      </c>
      <c r="H39" s="6">
        <f t="shared" si="16"/>
        <v>0</v>
      </c>
      <c r="I39" s="6">
        <f t="shared" si="12"/>
        <v>1.0000000000000001E-5</v>
      </c>
      <c r="J39" s="6">
        <f t="shared" si="13"/>
        <v>3.0690000000000002E-2</v>
      </c>
      <c r="K39" s="6">
        <f t="shared" si="14"/>
        <v>0.20700000000000002</v>
      </c>
      <c r="L39" s="6">
        <f t="shared" si="17"/>
        <v>0</v>
      </c>
      <c r="N39" s="291">
        <f t="shared" si="15"/>
        <v>0.23770000000000002</v>
      </c>
    </row>
    <row r="40" spans="1:15">
      <c r="A40" s="226" t="s">
        <v>309</v>
      </c>
      <c r="B40" s="227">
        <v>0</v>
      </c>
      <c r="C40" s="227">
        <v>0.01</v>
      </c>
      <c r="D40" s="227">
        <v>0.04</v>
      </c>
      <c r="E40" s="227">
        <v>0.05</v>
      </c>
      <c r="F40" s="228">
        <v>0</v>
      </c>
      <c r="H40" s="6">
        <f t="shared" si="16"/>
        <v>0</v>
      </c>
      <c r="I40" s="6">
        <f t="shared" si="12"/>
        <v>1.0000000000000001E-5</v>
      </c>
      <c r="J40" s="6">
        <f t="shared" si="13"/>
        <v>3.96E-3</v>
      </c>
      <c r="K40" s="6">
        <f t="shared" si="14"/>
        <v>4.5000000000000005E-2</v>
      </c>
      <c r="L40" s="6">
        <f t="shared" si="17"/>
        <v>0</v>
      </c>
      <c r="N40" s="291">
        <f t="shared" si="15"/>
        <v>4.8970000000000007E-2</v>
      </c>
    </row>
    <row r="41" spans="1:15">
      <c r="A41" s="95"/>
      <c r="B41" s="1"/>
      <c r="C41" s="1"/>
      <c r="D41" s="1"/>
      <c r="E41" s="1"/>
      <c r="F41" s="96"/>
      <c r="M41" s="3"/>
      <c r="N41" s="292"/>
    </row>
    <row r="42" spans="1:15">
      <c r="A42" s="229" t="s">
        <v>314</v>
      </c>
      <c r="B42" s="227"/>
      <c r="C42" s="227"/>
      <c r="D42" s="227"/>
      <c r="E42" s="227"/>
      <c r="F42" s="228"/>
      <c r="N42" s="292"/>
    </row>
    <row r="43" spans="1:15">
      <c r="A43" s="226" t="s">
        <v>315</v>
      </c>
      <c r="B43" s="227">
        <v>0</v>
      </c>
      <c r="C43" s="227">
        <v>105</v>
      </c>
      <c r="D43" s="227">
        <v>164</v>
      </c>
      <c r="E43" s="227">
        <v>386</v>
      </c>
      <c r="F43" s="228">
        <v>316</v>
      </c>
      <c r="H43" s="6">
        <f t="shared" ref="H43:H48" si="18">B43*$H$3</f>
        <v>0</v>
      </c>
      <c r="I43" s="6">
        <f t="shared" ref="I43:I48" si="19">C43*$I$3</f>
        <v>0.105</v>
      </c>
      <c r="J43" s="6">
        <f t="shared" ref="J43:J48" si="20">D43*$J$3</f>
        <v>16.236000000000001</v>
      </c>
      <c r="K43" s="6">
        <f t="shared" ref="K43:K48" si="21">E43*$K$3</f>
        <v>347.40000000000003</v>
      </c>
      <c r="L43" s="6">
        <f t="shared" ref="L43:L48" si="22">F43*$L$3</f>
        <v>0</v>
      </c>
      <c r="N43" s="291">
        <f t="shared" ref="N43:N48" si="23">SUM(H43:L43)</f>
        <v>363.74100000000004</v>
      </c>
    </row>
    <row r="44" spans="1:15">
      <c r="A44" s="226" t="s">
        <v>316</v>
      </c>
      <c r="B44" s="227">
        <v>0</v>
      </c>
      <c r="C44" s="227">
        <v>176</v>
      </c>
      <c r="D44" s="227">
        <v>281</v>
      </c>
      <c r="E44" s="227">
        <v>422</v>
      </c>
      <c r="F44" s="228">
        <v>351</v>
      </c>
      <c r="H44" s="6">
        <f t="shared" si="18"/>
        <v>0</v>
      </c>
      <c r="I44" s="6">
        <f t="shared" si="19"/>
        <v>0.17599999999999999</v>
      </c>
      <c r="J44" s="6">
        <f t="shared" si="20"/>
        <v>27.819000000000003</v>
      </c>
      <c r="K44" s="6">
        <f t="shared" si="21"/>
        <v>379.8</v>
      </c>
      <c r="L44" s="6">
        <f t="shared" si="22"/>
        <v>0</v>
      </c>
      <c r="N44" s="291">
        <f t="shared" si="23"/>
        <v>407.79500000000002</v>
      </c>
    </row>
    <row r="45" spans="1:15">
      <c r="A45" s="226" t="s">
        <v>317</v>
      </c>
      <c r="B45" s="227">
        <v>0</v>
      </c>
      <c r="C45" s="227">
        <v>61</v>
      </c>
      <c r="D45" s="227">
        <v>214</v>
      </c>
      <c r="E45" s="227">
        <v>399</v>
      </c>
      <c r="F45" s="228">
        <v>614</v>
      </c>
      <c r="H45" s="6">
        <f t="shared" si="18"/>
        <v>0</v>
      </c>
      <c r="I45" s="6">
        <f t="shared" si="19"/>
        <v>6.0999999999999999E-2</v>
      </c>
      <c r="J45" s="6">
        <f t="shared" si="20"/>
        <v>21.186</v>
      </c>
      <c r="K45" s="6">
        <f t="shared" si="21"/>
        <v>359.1</v>
      </c>
      <c r="L45" s="6">
        <f t="shared" si="22"/>
        <v>0</v>
      </c>
      <c r="N45" s="291">
        <f t="shared" si="23"/>
        <v>380.34700000000004</v>
      </c>
    </row>
    <row r="46" spans="1:15">
      <c r="A46" s="226" t="s">
        <v>318</v>
      </c>
      <c r="B46" s="227">
        <v>0</v>
      </c>
      <c r="C46" s="227">
        <v>1244</v>
      </c>
      <c r="D46" s="227">
        <v>1244</v>
      </c>
      <c r="E46" s="227">
        <v>1244</v>
      </c>
      <c r="F46" s="228">
        <v>1244</v>
      </c>
      <c r="H46" s="6">
        <f t="shared" si="18"/>
        <v>0</v>
      </c>
      <c r="I46" s="6">
        <f t="shared" si="19"/>
        <v>1.244</v>
      </c>
      <c r="J46" s="6">
        <f t="shared" si="20"/>
        <v>123.15600000000001</v>
      </c>
      <c r="K46" s="6">
        <f t="shared" si="21"/>
        <v>1119.6000000000001</v>
      </c>
      <c r="L46" s="6">
        <f t="shared" si="22"/>
        <v>0</v>
      </c>
      <c r="N46" s="291">
        <f t="shared" si="23"/>
        <v>1244.0000000000002</v>
      </c>
    </row>
    <row r="47" spans="1:15">
      <c r="A47" s="226" t="s">
        <v>738</v>
      </c>
      <c r="B47" s="227">
        <v>0</v>
      </c>
      <c r="C47" s="227">
        <f>0.38*216</f>
        <v>82.08</v>
      </c>
      <c r="D47" s="227">
        <f>0.39*216</f>
        <v>84.240000000000009</v>
      </c>
      <c r="E47" s="227">
        <f>1.46*216</f>
        <v>315.36</v>
      </c>
      <c r="F47" s="228">
        <f>1.65*216</f>
        <v>356.4</v>
      </c>
      <c r="H47" s="6">
        <f t="shared" si="18"/>
        <v>0</v>
      </c>
      <c r="I47" s="6">
        <f t="shared" si="19"/>
        <v>8.208E-2</v>
      </c>
      <c r="J47" s="6">
        <f t="shared" si="20"/>
        <v>8.3397600000000018</v>
      </c>
      <c r="K47" s="6">
        <f t="shared" si="21"/>
        <v>283.82400000000001</v>
      </c>
      <c r="L47" s="6">
        <f t="shared" si="22"/>
        <v>0</v>
      </c>
      <c r="N47" s="291">
        <f t="shared" si="23"/>
        <v>292.24583999999999</v>
      </c>
      <c r="O47" s="6"/>
    </row>
    <row r="48" spans="1:15">
      <c r="A48" s="226" t="s">
        <v>737</v>
      </c>
      <c r="B48" s="227">
        <v>0</v>
      </c>
      <c r="C48" s="227">
        <v>0</v>
      </c>
      <c r="D48" s="227">
        <f>0.13*864</f>
        <v>112.32000000000001</v>
      </c>
      <c r="E48" s="227">
        <f>0.5*864</f>
        <v>432</v>
      </c>
      <c r="F48" s="228">
        <v>0</v>
      </c>
      <c r="H48" s="6">
        <f t="shared" si="18"/>
        <v>0</v>
      </c>
      <c r="I48" s="6">
        <f t="shared" si="19"/>
        <v>0</v>
      </c>
      <c r="J48" s="6">
        <f t="shared" si="20"/>
        <v>11.119680000000001</v>
      </c>
      <c r="K48" s="6">
        <f t="shared" si="21"/>
        <v>388.8</v>
      </c>
      <c r="L48" s="6">
        <f t="shared" si="22"/>
        <v>0</v>
      </c>
      <c r="N48" s="291">
        <f t="shared" si="23"/>
        <v>399.91968000000003</v>
      </c>
      <c r="O48" s="6"/>
    </row>
    <row r="49" spans="1:14">
      <c r="A49" s="95"/>
      <c r="B49" s="227"/>
      <c r="C49" s="227"/>
      <c r="D49" s="227"/>
      <c r="E49" s="227"/>
      <c r="F49" s="228"/>
      <c r="N49" s="292"/>
    </row>
    <row r="50" spans="1:14">
      <c r="A50" s="229" t="s">
        <v>324</v>
      </c>
      <c r="B50" s="227"/>
      <c r="C50" s="1"/>
      <c r="D50" s="1"/>
      <c r="E50" s="1"/>
      <c r="F50" s="228"/>
      <c r="N50" s="292"/>
    </row>
    <row r="51" spans="1:14">
      <c r="A51" s="226" t="s">
        <v>325</v>
      </c>
      <c r="B51" s="227">
        <v>0</v>
      </c>
      <c r="C51" s="227">
        <v>0</v>
      </c>
      <c r="D51" s="227">
        <v>23</v>
      </c>
      <c r="E51" s="227">
        <v>34</v>
      </c>
      <c r="F51" s="228">
        <v>46</v>
      </c>
      <c r="H51" s="6">
        <f>B51*$H$3</f>
        <v>0</v>
      </c>
      <c r="I51" s="6">
        <f>C51*$I$3</f>
        <v>0</v>
      </c>
      <c r="J51" s="6">
        <f>D51*$J$3</f>
        <v>2.2770000000000001</v>
      </c>
      <c r="K51" s="6">
        <f>E51*$K$3</f>
        <v>30.6</v>
      </c>
      <c r="L51" s="6">
        <f>F51*$L$3</f>
        <v>0</v>
      </c>
      <c r="N51" s="291">
        <f>SUM(H51:L51)</f>
        <v>32.877000000000002</v>
      </c>
    </row>
    <row r="52" spans="1:14">
      <c r="A52" s="226"/>
      <c r="B52" s="227"/>
      <c r="C52" s="227"/>
      <c r="D52" s="227"/>
      <c r="E52" s="1"/>
      <c r="F52" s="228"/>
      <c r="N52" s="292"/>
    </row>
    <row r="53" spans="1:14">
      <c r="A53" s="229" t="s">
        <v>326</v>
      </c>
      <c r="B53" s="1"/>
      <c r="C53" s="1"/>
      <c r="D53" s="1"/>
      <c r="E53" s="1"/>
      <c r="F53" s="96"/>
      <c r="N53" s="292"/>
    </row>
    <row r="54" spans="1:14" ht="13.5" thickBot="1">
      <c r="A54" s="230" t="s">
        <v>321</v>
      </c>
      <c r="B54" s="231">
        <v>0</v>
      </c>
      <c r="C54" s="231">
        <v>295</v>
      </c>
      <c r="D54" s="231">
        <v>527</v>
      </c>
      <c r="E54" s="231">
        <v>316</v>
      </c>
      <c r="F54" s="232">
        <v>1195</v>
      </c>
      <c r="H54" s="6">
        <f>B54*$H$3</f>
        <v>0</v>
      </c>
      <c r="I54" s="6">
        <f>C54*$I$3</f>
        <v>0.29499999999999998</v>
      </c>
      <c r="J54" s="6">
        <f>D54*$J$3</f>
        <v>52.173000000000002</v>
      </c>
      <c r="K54" s="6">
        <f>E54*$K$3</f>
        <v>284.40000000000003</v>
      </c>
      <c r="L54" s="6">
        <f>F54*$L$3</f>
        <v>0</v>
      </c>
      <c r="N54" s="293">
        <f>SUM(H54:L54)</f>
        <v>336.86800000000005</v>
      </c>
    </row>
    <row r="55" spans="1:14">
      <c r="B55" s="196"/>
      <c r="C55" s="196"/>
      <c r="D55" s="196"/>
      <c r="E55" s="196"/>
      <c r="F55" s="19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AG249"/>
  <sheetViews>
    <sheetView zoomScale="90" workbookViewId="0">
      <pane xSplit="2" ySplit="4" topLeftCell="C152" activePane="bottomRight" state="frozen"/>
      <selection pane="topRight" activeCell="C1" sqref="C1"/>
      <selection pane="bottomLeft" activeCell="A5" sqref="A5"/>
      <selection pane="bottomRight" activeCell="C234" sqref="C234"/>
    </sheetView>
  </sheetViews>
  <sheetFormatPr defaultRowHeight="13.15" customHeight="1"/>
  <cols>
    <col min="1" max="1" width="10.85546875" style="356" customWidth="1"/>
    <col min="2" max="2" width="7" style="356" customWidth="1"/>
    <col min="3" max="3" width="11.7109375" style="374" customWidth="1"/>
    <col min="4" max="4" width="11.7109375" style="376" customWidth="1"/>
    <col min="5" max="5" width="11.7109375" style="374" customWidth="1"/>
    <col min="6" max="6" width="11.7109375" style="376" customWidth="1"/>
    <col min="7" max="7" width="11.7109375" style="374" customWidth="1"/>
    <col min="8" max="8" width="11.7109375" style="376" customWidth="1"/>
    <col min="9" max="9" width="11.7109375" style="357" customWidth="1"/>
    <col min="10" max="10" width="11.7109375" style="358" customWidth="1"/>
    <col min="11" max="11" width="11.7109375" style="357" customWidth="1"/>
    <col min="12" max="12" width="11.7109375" style="358" customWidth="1"/>
    <col min="13" max="13" width="11.7109375" style="357" customWidth="1"/>
    <col min="14" max="14" width="11.7109375" style="358" customWidth="1"/>
    <col min="15" max="15" width="14.7109375" style="374" customWidth="1"/>
    <col min="16" max="16" width="8.7109375" style="372" customWidth="1"/>
    <col min="17" max="17" width="14.7109375" style="374" customWidth="1"/>
    <col min="18" max="18" width="8.7109375" style="372" customWidth="1"/>
    <col min="19" max="19" width="14.7109375" style="374" customWidth="1"/>
    <col min="20" max="20" width="8.7109375" style="372" customWidth="1"/>
    <col min="21" max="21" width="14.7109375" style="374" customWidth="1"/>
    <col min="22" max="22" width="8.7109375" style="372" customWidth="1"/>
    <col min="23" max="23" width="19.5703125" style="374" customWidth="1"/>
    <col min="24" max="24" width="8.7109375" style="372" customWidth="1"/>
    <col min="25" max="25" width="8.7109375" style="374" customWidth="1"/>
    <col min="26" max="26" width="9.42578125" style="359" customWidth="1"/>
    <col min="27" max="27" width="9.42578125" style="357" customWidth="1"/>
    <col min="28" max="28" width="9.140625" style="357"/>
    <col min="29" max="32" width="15.7109375" style="357" customWidth="1"/>
    <col min="33" max="257" width="9.140625" style="357"/>
    <col min="258" max="258" width="10.85546875" style="357" customWidth="1"/>
    <col min="259" max="259" width="7" style="357" customWidth="1"/>
    <col min="260" max="271" width="11.7109375" style="357" customWidth="1"/>
    <col min="272" max="272" width="14.7109375" style="357" customWidth="1"/>
    <col min="273" max="273" width="8.7109375" style="357" customWidth="1"/>
    <col min="274" max="274" width="14.7109375" style="357" customWidth="1"/>
    <col min="275" max="275" width="8.7109375" style="357" customWidth="1"/>
    <col min="276" max="276" width="14.7109375" style="357" customWidth="1"/>
    <col min="277" max="277" width="8.7109375" style="357" customWidth="1"/>
    <col min="278" max="278" width="14.7109375" style="357" customWidth="1"/>
    <col min="279" max="279" width="8.7109375" style="357" customWidth="1"/>
    <col min="280" max="280" width="19.5703125" style="357" customWidth="1"/>
    <col min="281" max="282" width="8.7109375" style="357" customWidth="1"/>
    <col min="283" max="284" width="9.42578125" style="357" customWidth="1"/>
    <col min="285" max="513" width="9.140625" style="357"/>
    <col min="514" max="514" width="10.85546875" style="357" customWidth="1"/>
    <col min="515" max="515" width="7" style="357" customWidth="1"/>
    <col min="516" max="527" width="11.7109375" style="357" customWidth="1"/>
    <col min="528" max="528" width="14.7109375" style="357" customWidth="1"/>
    <col min="529" max="529" width="8.7109375" style="357" customWidth="1"/>
    <col min="530" max="530" width="14.7109375" style="357" customWidth="1"/>
    <col min="531" max="531" width="8.7109375" style="357" customWidth="1"/>
    <col min="532" max="532" width="14.7109375" style="357" customWidth="1"/>
    <col min="533" max="533" width="8.7109375" style="357" customWidth="1"/>
    <col min="534" max="534" width="14.7109375" style="357" customWidth="1"/>
    <col min="535" max="535" width="8.7109375" style="357" customWidth="1"/>
    <col min="536" max="536" width="19.5703125" style="357" customWidth="1"/>
    <col min="537" max="538" width="8.7109375" style="357" customWidth="1"/>
    <col min="539" max="540" width="9.42578125" style="357" customWidth="1"/>
    <col min="541" max="769" width="9.140625" style="357"/>
    <col min="770" max="770" width="10.85546875" style="357" customWidth="1"/>
    <col min="771" max="771" width="7" style="357" customWidth="1"/>
    <col min="772" max="783" width="11.7109375" style="357" customWidth="1"/>
    <col min="784" max="784" width="14.7109375" style="357" customWidth="1"/>
    <col min="785" max="785" width="8.7109375" style="357" customWidth="1"/>
    <col min="786" max="786" width="14.7109375" style="357" customWidth="1"/>
    <col min="787" max="787" width="8.7109375" style="357" customWidth="1"/>
    <col min="788" max="788" width="14.7109375" style="357" customWidth="1"/>
    <col min="789" max="789" width="8.7109375" style="357" customWidth="1"/>
    <col min="790" max="790" width="14.7109375" style="357" customWidth="1"/>
    <col min="791" max="791" width="8.7109375" style="357" customWidth="1"/>
    <col min="792" max="792" width="19.5703125" style="357" customWidth="1"/>
    <col min="793" max="794" width="8.7109375" style="357" customWidth="1"/>
    <col min="795" max="796" width="9.42578125" style="357" customWidth="1"/>
    <col min="797" max="1025" width="9.140625" style="357"/>
    <col min="1026" max="1026" width="10.85546875" style="357" customWidth="1"/>
    <col min="1027" max="1027" width="7" style="357" customWidth="1"/>
    <col min="1028" max="1039" width="11.7109375" style="357" customWidth="1"/>
    <col min="1040" max="1040" width="14.7109375" style="357" customWidth="1"/>
    <col min="1041" max="1041" width="8.7109375" style="357" customWidth="1"/>
    <col min="1042" max="1042" width="14.7109375" style="357" customWidth="1"/>
    <col min="1043" max="1043" width="8.7109375" style="357" customWidth="1"/>
    <col min="1044" max="1044" width="14.7109375" style="357" customWidth="1"/>
    <col min="1045" max="1045" width="8.7109375" style="357" customWidth="1"/>
    <col min="1046" max="1046" width="14.7109375" style="357" customWidth="1"/>
    <col min="1047" max="1047" width="8.7109375" style="357" customWidth="1"/>
    <col min="1048" max="1048" width="19.5703125" style="357" customWidth="1"/>
    <col min="1049" max="1050" width="8.7109375" style="357" customWidth="1"/>
    <col min="1051" max="1052" width="9.42578125" style="357" customWidth="1"/>
    <col min="1053" max="1281" width="9.140625" style="357"/>
    <col min="1282" max="1282" width="10.85546875" style="357" customWidth="1"/>
    <col min="1283" max="1283" width="7" style="357" customWidth="1"/>
    <col min="1284" max="1295" width="11.7109375" style="357" customWidth="1"/>
    <col min="1296" max="1296" width="14.7109375" style="357" customWidth="1"/>
    <col min="1297" max="1297" width="8.7109375" style="357" customWidth="1"/>
    <col min="1298" max="1298" width="14.7109375" style="357" customWidth="1"/>
    <col min="1299" max="1299" width="8.7109375" style="357" customWidth="1"/>
    <col min="1300" max="1300" width="14.7109375" style="357" customWidth="1"/>
    <col min="1301" max="1301" width="8.7109375" style="357" customWidth="1"/>
    <col min="1302" max="1302" width="14.7109375" style="357" customWidth="1"/>
    <col min="1303" max="1303" width="8.7109375" style="357" customWidth="1"/>
    <col min="1304" max="1304" width="19.5703125" style="357" customWidth="1"/>
    <col min="1305" max="1306" width="8.7109375" style="357" customWidth="1"/>
    <col min="1307" max="1308" width="9.42578125" style="357" customWidth="1"/>
    <col min="1309" max="1537" width="9.140625" style="357"/>
    <col min="1538" max="1538" width="10.85546875" style="357" customWidth="1"/>
    <col min="1539" max="1539" width="7" style="357" customWidth="1"/>
    <col min="1540" max="1551" width="11.7109375" style="357" customWidth="1"/>
    <col min="1552" max="1552" width="14.7109375" style="357" customWidth="1"/>
    <col min="1553" max="1553" width="8.7109375" style="357" customWidth="1"/>
    <col min="1554" max="1554" width="14.7109375" style="357" customWidth="1"/>
    <col min="1555" max="1555" width="8.7109375" style="357" customWidth="1"/>
    <col min="1556" max="1556" width="14.7109375" style="357" customWidth="1"/>
    <col min="1557" max="1557" width="8.7109375" style="357" customWidth="1"/>
    <col min="1558" max="1558" width="14.7109375" style="357" customWidth="1"/>
    <col min="1559" max="1559" width="8.7109375" style="357" customWidth="1"/>
    <col min="1560" max="1560" width="19.5703125" style="357" customWidth="1"/>
    <col min="1561" max="1562" width="8.7109375" style="357" customWidth="1"/>
    <col min="1563" max="1564" width="9.42578125" style="357" customWidth="1"/>
    <col min="1565" max="1793" width="9.140625" style="357"/>
    <col min="1794" max="1794" width="10.85546875" style="357" customWidth="1"/>
    <col min="1795" max="1795" width="7" style="357" customWidth="1"/>
    <col min="1796" max="1807" width="11.7109375" style="357" customWidth="1"/>
    <col min="1808" max="1808" width="14.7109375" style="357" customWidth="1"/>
    <col min="1809" max="1809" width="8.7109375" style="357" customWidth="1"/>
    <col min="1810" max="1810" width="14.7109375" style="357" customWidth="1"/>
    <col min="1811" max="1811" width="8.7109375" style="357" customWidth="1"/>
    <col min="1812" max="1812" width="14.7109375" style="357" customWidth="1"/>
    <col min="1813" max="1813" width="8.7109375" style="357" customWidth="1"/>
    <col min="1814" max="1814" width="14.7109375" style="357" customWidth="1"/>
    <col min="1815" max="1815" width="8.7109375" style="357" customWidth="1"/>
    <col min="1816" max="1816" width="19.5703125" style="357" customWidth="1"/>
    <col min="1817" max="1818" width="8.7109375" style="357" customWidth="1"/>
    <col min="1819" max="1820" width="9.42578125" style="357" customWidth="1"/>
    <col min="1821" max="2049" width="9.140625" style="357"/>
    <col min="2050" max="2050" width="10.85546875" style="357" customWidth="1"/>
    <col min="2051" max="2051" width="7" style="357" customWidth="1"/>
    <col min="2052" max="2063" width="11.7109375" style="357" customWidth="1"/>
    <col min="2064" max="2064" width="14.7109375" style="357" customWidth="1"/>
    <col min="2065" max="2065" width="8.7109375" style="357" customWidth="1"/>
    <col min="2066" max="2066" width="14.7109375" style="357" customWidth="1"/>
    <col min="2067" max="2067" width="8.7109375" style="357" customWidth="1"/>
    <col min="2068" max="2068" width="14.7109375" style="357" customWidth="1"/>
    <col min="2069" max="2069" width="8.7109375" style="357" customWidth="1"/>
    <col min="2070" max="2070" width="14.7109375" style="357" customWidth="1"/>
    <col min="2071" max="2071" width="8.7109375" style="357" customWidth="1"/>
    <col min="2072" max="2072" width="19.5703125" style="357" customWidth="1"/>
    <col min="2073" max="2074" width="8.7109375" style="357" customWidth="1"/>
    <col min="2075" max="2076" width="9.42578125" style="357" customWidth="1"/>
    <col min="2077" max="2305" width="9.140625" style="357"/>
    <col min="2306" max="2306" width="10.85546875" style="357" customWidth="1"/>
    <col min="2307" max="2307" width="7" style="357" customWidth="1"/>
    <col min="2308" max="2319" width="11.7109375" style="357" customWidth="1"/>
    <col min="2320" max="2320" width="14.7109375" style="357" customWidth="1"/>
    <col min="2321" max="2321" width="8.7109375" style="357" customWidth="1"/>
    <col min="2322" max="2322" width="14.7109375" style="357" customWidth="1"/>
    <col min="2323" max="2323" width="8.7109375" style="357" customWidth="1"/>
    <col min="2324" max="2324" width="14.7109375" style="357" customWidth="1"/>
    <col min="2325" max="2325" width="8.7109375" style="357" customWidth="1"/>
    <col min="2326" max="2326" width="14.7109375" style="357" customWidth="1"/>
    <col min="2327" max="2327" width="8.7109375" style="357" customWidth="1"/>
    <col min="2328" max="2328" width="19.5703125" style="357" customWidth="1"/>
    <col min="2329" max="2330" width="8.7109375" style="357" customWidth="1"/>
    <col min="2331" max="2332" width="9.42578125" style="357" customWidth="1"/>
    <col min="2333" max="2561" width="9.140625" style="357"/>
    <col min="2562" max="2562" width="10.85546875" style="357" customWidth="1"/>
    <col min="2563" max="2563" width="7" style="357" customWidth="1"/>
    <col min="2564" max="2575" width="11.7109375" style="357" customWidth="1"/>
    <col min="2576" max="2576" width="14.7109375" style="357" customWidth="1"/>
    <col min="2577" max="2577" width="8.7109375" style="357" customWidth="1"/>
    <col min="2578" max="2578" width="14.7109375" style="357" customWidth="1"/>
    <col min="2579" max="2579" width="8.7109375" style="357" customWidth="1"/>
    <col min="2580" max="2580" width="14.7109375" style="357" customWidth="1"/>
    <col min="2581" max="2581" width="8.7109375" style="357" customWidth="1"/>
    <col min="2582" max="2582" width="14.7109375" style="357" customWidth="1"/>
    <col min="2583" max="2583" width="8.7109375" style="357" customWidth="1"/>
    <col min="2584" max="2584" width="19.5703125" style="357" customWidth="1"/>
    <col min="2585" max="2586" width="8.7109375" style="357" customWidth="1"/>
    <col min="2587" max="2588" width="9.42578125" style="357" customWidth="1"/>
    <col min="2589" max="2817" width="9.140625" style="357"/>
    <col min="2818" max="2818" width="10.85546875" style="357" customWidth="1"/>
    <col min="2819" max="2819" width="7" style="357" customWidth="1"/>
    <col min="2820" max="2831" width="11.7109375" style="357" customWidth="1"/>
    <col min="2832" max="2832" width="14.7109375" style="357" customWidth="1"/>
    <col min="2833" max="2833" width="8.7109375" style="357" customWidth="1"/>
    <col min="2834" max="2834" width="14.7109375" style="357" customWidth="1"/>
    <col min="2835" max="2835" width="8.7109375" style="357" customWidth="1"/>
    <col min="2836" max="2836" width="14.7109375" style="357" customWidth="1"/>
    <col min="2837" max="2837" width="8.7109375" style="357" customWidth="1"/>
    <col min="2838" max="2838" width="14.7109375" style="357" customWidth="1"/>
    <col min="2839" max="2839" width="8.7109375" style="357" customWidth="1"/>
    <col min="2840" max="2840" width="19.5703125" style="357" customWidth="1"/>
    <col min="2841" max="2842" width="8.7109375" style="357" customWidth="1"/>
    <col min="2843" max="2844" width="9.42578125" style="357" customWidth="1"/>
    <col min="2845" max="3073" width="9.140625" style="357"/>
    <col min="3074" max="3074" width="10.85546875" style="357" customWidth="1"/>
    <col min="3075" max="3075" width="7" style="357" customWidth="1"/>
    <col min="3076" max="3087" width="11.7109375" style="357" customWidth="1"/>
    <col min="3088" max="3088" width="14.7109375" style="357" customWidth="1"/>
    <col min="3089" max="3089" width="8.7109375" style="357" customWidth="1"/>
    <col min="3090" max="3090" width="14.7109375" style="357" customWidth="1"/>
    <col min="3091" max="3091" width="8.7109375" style="357" customWidth="1"/>
    <col min="3092" max="3092" width="14.7109375" style="357" customWidth="1"/>
    <col min="3093" max="3093" width="8.7109375" style="357" customWidth="1"/>
    <col min="3094" max="3094" width="14.7109375" style="357" customWidth="1"/>
    <col min="3095" max="3095" width="8.7109375" style="357" customWidth="1"/>
    <col min="3096" max="3096" width="19.5703125" style="357" customWidth="1"/>
    <col min="3097" max="3098" width="8.7109375" style="357" customWidth="1"/>
    <col min="3099" max="3100" width="9.42578125" style="357" customWidth="1"/>
    <col min="3101" max="3329" width="9.140625" style="357"/>
    <col min="3330" max="3330" width="10.85546875" style="357" customWidth="1"/>
    <col min="3331" max="3331" width="7" style="357" customWidth="1"/>
    <col min="3332" max="3343" width="11.7109375" style="357" customWidth="1"/>
    <col min="3344" max="3344" width="14.7109375" style="357" customWidth="1"/>
    <col min="3345" max="3345" width="8.7109375" style="357" customWidth="1"/>
    <col min="3346" max="3346" width="14.7109375" style="357" customWidth="1"/>
    <col min="3347" max="3347" width="8.7109375" style="357" customWidth="1"/>
    <col min="3348" max="3348" width="14.7109375" style="357" customWidth="1"/>
    <col min="3349" max="3349" width="8.7109375" style="357" customWidth="1"/>
    <col min="3350" max="3350" width="14.7109375" style="357" customWidth="1"/>
    <col min="3351" max="3351" width="8.7109375" style="357" customWidth="1"/>
    <col min="3352" max="3352" width="19.5703125" style="357" customWidth="1"/>
    <col min="3353" max="3354" width="8.7109375" style="357" customWidth="1"/>
    <col min="3355" max="3356" width="9.42578125" style="357" customWidth="1"/>
    <col min="3357" max="3585" width="9.140625" style="357"/>
    <col min="3586" max="3586" width="10.85546875" style="357" customWidth="1"/>
    <col min="3587" max="3587" width="7" style="357" customWidth="1"/>
    <col min="3588" max="3599" width="11.7109375" style="357" customWidth="1"/>
    <col min="3600" max="3600" width="14.7109375" style="357" customWidth="1"/>
    <col min="3601" max="3601" width="8.7109375" style="357" customWidth="1"/>
    <col min="3602" max="3602" width="14.7109375" style="357" customWidth="1"/>
    <col min="3603" max="3603" width="8.7109375" style="357" customWidth="1"/>
    <col min="3604" max="3604" width="14.7109375" style="357" customWidth="1"/>
    <col min="3605" max="3605" width="8.7109375" style="357" customWidth="1"/>
    <col min="3606" max="3606" width="14.7109375" style="357" customWidth="1"/>
    <col min="3607" max="3607" width="8.7109375" style="357" customWidth="1"/>
    <col min="3608" max="3608" width="19.5703125" style="357" customWidth="1"/>
    <col min="3609" max="3610" width="8.7109375" style="357" customWidth="1"/>
    <col min="3611" max="3612" width="9.42578125" style="357" customWidth="1"/>
    <col min="3613" max="3841" width="9.140625" style="357"/>
    <col min="3842" max="3842" width="10.85546875" style="357" customWidth="1"/>
    <col min="3843" max="3843" width="7" style="357" customWidth="1"/>
    <col min="3844" max="3855" width="11.7109375" style="357" customWidth="1"/>
    <col min="3856" max="3856" width="14.7109375" style="357" customWidth="1"/>
    <col min="3857" max="3857" width="8.7109375" style="357" customWidth="1"/>
    <col min="3858" max="3858" width="14.7109375" style="357" customWidth="1"/>
    <col min="3859" max="3859" width="8.7109375" style="357" customWidth="1"/>
    <col min="3860" max="3860" width="14.7109375" style="357" customWidth="1"/>
    <col min="3861" max="3861" width="8.7109375" style="357" customWidth="1"/>
    <col min="3862" max="3862" width="14.7109375" style="357" customWidth="1"/>
    <col min="3863" max="3863" width="8.7109375" style="357" customWidth="1"/>
    <col min="3864" max="3864" width="19.5703125" style="357" customWidth="1"/>
    <col min="3865" max="3866" width="8.7109375" style="357" customWidth="1"/>
    <col min="3867" max="3868" width="9.42578125" style="357" customWidth="1"/>
    <col min="3869" max="4097" width="9.140625" style="357"/>
    <col min="4098" max="4098" width="10.85546875" style="357" customWidth="1"/>
    <col min="4099" max="4099" width="7" style="357" customWidth="1"/>
    <col min="4100" max="4111" width="11.7109375" style="357" customWidth="1"/>
    <col min="4112" max="4112" width="14.7109375" style="357" customWidth="1"/>
    <col min="4113" max="4113" width="8.7109375" style="357" customWidth="1"/>
    <col min="4114" max="4114" width="14.7109375" style="357" customWidth="1"/>
    <col min="4115" max="4115" width="8.7109375" style="357" customWidth="1"/>
    <col min="4116" max="4116" width="14.7109375" style="357" customWidth="1"/>
    <col min="4117" max="4117" width="8.7109375" style="357" customWidth="1"/>
    <col min="4118" max="4118" width="14.7109375" style="357" customWidth="1"/>
    <col min="4119" max="4119" width="8.7109375" style="357" customWidth="1"/>
    <col min="4120" max="4120" width="19.5703125" style="357" customWidth="1"/>
    <col min="4121" max="4122" width="8.7109375" style="357" customWidth="1"/>
    <col min="4123" max="4124" width="9.42578125" style="357" customWidth="1"/>
    <col min="4125" max="4353" width="9.140625" style="357"/>
    <col min="4354" max="4354" width="10.85546875" style="357" customWidth="1"/>
    <col min="4355" max="4355" width="7" style="357" customWidth="1"/>
    <col min="4356" max="4367" width="11.7109375" style="357" customWidth="1"/>
    <col min="4368" max="4368" width="14.7109375" style="357" customWidth="1"/>
    <col min="4369" max="4369" width="8.7109375" style="357" customWidth="1"/>
    <col min="4370" max="4370" width="14.7109375" style="357" customWidth="1"/>
    <col min="4371" max="4371" width="8.7109375" style="357" customWidth="1"/>
    <col min="4372" max="4372" width="14.7109375" style="357" customWidth="1"/>
    <col min="4373" max="4373" width="8.7109375" style="357" customWidth="1"/>
    <col min="4374" max="4374" width="14.7109375" style="357" customWidth="1"/>
    <col min="4375" max="4375" width="8.7109375" style="357" customWidth="1"/>
    <col min="4376" max="4376" width="19.5703125" style="357" customWidth="1"/>
    <col min="4377" max="4378" width="8.7109375" style="357" customWidth="1"/>
    <col min="4379" max="4380" width="9.42578125" style="357" customWidth="1"/>
    <col min="4381" max="4609" width="9.140625" style="357"/>
    <col min="4610" max="4610" width="10.85546875" style="357" customWidth="1"/>
    <col min="4611" max="4611" width="7" style="357" customWidth="1"/>
    <col min="4612" max="4623" width="11.7109375" style="357" customWidth="1"/>
    <col min="4624" max="4624" width="14.7109375" style="357" customWidth="1"/>
    <col min="4625" max="4625" width="8.7109375" style="357" customWidth="1"/>
    <col min="4626" max="4626" width="14.7109375" style="357" customWidth="1"/>
    <col min="4627" max="4627" width="8.7109375" style="357" customWidth="1"/>
    <col min="4628" max="4628" width="14.7109375" style="357" customWidth="1"/>
    <col min="4629" max="4629" width="8.7109375" style="357" customWidth="1"/>
    <col min="4630" max="4630" width="14.7109375" style="357" customWidth="1"/>
    <col min="4631" max="4631" width="8.7109375" style="357" customWidth="1"/>
    <col min="4632" max="4632" width="19.5703125" style="357" customWidth="1"/>
    <col min="4633" max="4634" width="8.7109375" style="357" customWidth="1"/>
    <col min="4635" max="4636" width="9.42578125" style="357" customWidth="1"/>
    <col min="4637" max="4865" width="9.140625" style="357"/>
    <col min="4866" max="4866" width="10.85546875" style="357" customWidth="1"/>
    <col min="4867" max="4867" width="7" style="357" customWidth="1"/>
    <col min="4868" max="4879" width="11.7109375" style="357" customWidth="1"/>
    <col min="4880" max="4880" width="14.7109375" style="357" customWidth="1"/>
    <col min="4881" max="4881" width="8.7109375" style="357" customWidth="1"/>
    <col min="4882" max="4882" width="14.7109375" style="357" customWidth="1"/>
    <col min="4883" max="4883" width="8.7109375" style="357" customWidth="1"/>
    <col min="4884" max="4884" width="14.7109375" style="357" customWidth="1"/>
    <col min="4885" max="4885" width="8.7109375" style="357" customWidth="1"/>
    <col min="4886" max="4886" width="14.7109375" style="357" customWidth="1"/>
    <col min="4887" max="4887" width="8.7109375" style="357" customWidth="1"/>
    <col min="4888" max="4888" width="19.5703125" style="357" customWidth="1"/>
    <col min="4889" max="4890" width="8.7109375" style="357" customWidth="1"/>
    <col min="4891" max="4892" width="9.42578125" style="357" customWidth="1"/>
    <col min="4893" max="5121" width="9.140625" style="357"/>
    <col min="5122" max="5122" width="10.85546875" style="357" customWidth="1"/>
    <col min="5123" max="5123" width="7" style="357" customWidth="1"/>
    <col min="5124" max="5135" width="11.7109375" style="357" customWidth="1"/>
    <col min="5136" max="5136" width="14.7109375" style="357" customWidth="1"/>
    <col min="5137" max="5137" width="8.7109375" style="357" customWidth="1"/>
    <col min="5138" max="5138" width="14.7109375" style="357" customWidth="1"/>
    <col min="5139" max="5139" width="8.7109375" style="357" customWidth="1"/>
    <col min="5140" max="5140" width="14.7109375" style="357" customWidth="1"/>
    <col min="5141" max="5141" width="8.7109375" style="357" customWidth="1"/>
    <col min="5142" max="5142" width="14.7109375" style="357" customWidth="1"/>
    <col min="5143" max="5143" width="8.7109375" style="357" customWidth="1"/>
    <col min="5144" max="5144" width="19.5703125" style="357" customWidth="1"/>
    <col min="5145" max="5146" width="8.7109375" style="357" customWidth="1"/>
    <col min="5147" max="5148" width="9.42578125" style="357" customWidth="1"/>
    <col min="5149" max="5377" width="9.140625" style="357"/>
    <col min="5378" max="5378" width="10.85546875" style="357" customWidth="1"/>
    <col min="5379" max="5379" width="7" style="357" customWidth="1"/>
    <col min="5380" max="5391" width="11.7109375" style="357" customWidth="1"/>
    <col min="5392" max="5392" width="14.7109375" style="357" customWidth="1"/>
    <col min="5393" max="5393" width="8.7109375" style="357" customWidth="1"/>
    <col min="5394" max="5394" width="14.7109375" style="357" customWidth="1"/>
    <col min="5395" max="5395" width="8.7109375" style="357" customWidth="1"/>
    <col min="5396" max="5396" width="14.7109375" style="357" customWidth="1"/>
    <col min="5397" max="5397" width="8.7109375" style="357" customWidth="1"/>
    <col min="5398" max="5398" width="14.7109375" style="357" customWidth="1"/>
    <col min="5399" max="5399" width="8.7109375" style="357" customWidth="1"/>
    <col min="5400" max="5400" width="19.5703125" style="357" customWidth="1"/>
    <col min="5401" max="5402" width="8.7109375" style="357" customWidth="1"/>
    <col min="5403" max="5404" width="9.42578125" style="357" customWidth="1"/>
    <col min="5405" max="5633" width="9.140625" style="357"/>
    <col min="5634" max="5634" width="10.85546875" style="357" customWidth="1"/>
    <col min="5635" max="5635" width="7" style="357" customWidth="1"/>
    <col min="5636" max="5647" width="11.7109375" style="357" customWidth="1"/>
    <col min="5648" max="5648" width="14.7109375" style="357" customWidth="1"/>
    <col min="5649" max="5649" width="8.7109375" style="357" customWidth="1"/>
    <col min="5650" max="5650" width="14.7109375" style="357" customWidth="1"/>
    <col min="5651" max="5651" width="8.7109375" style="357" customWidth="1"/>
    <col min="5652" max="5652" width="14.7109375" style="357" customWidth="1"/>
    <col min="5653" max="5653" width="8.7109375" style="357" customWidth="1"/>
    <col min="5654" max="5654" width="14.7109375" style="357" customWidth="1"/>
    <col min="5655" max="5655" width="8.7109375" style="357" customWidth="1"/>
    <col min="5656" max="5656" width="19.5703125" style="357" customWidth="1"/>
    <col min="5657" max="5658" width="8.7109375" style="357" customWidth="1"/>
    <col min="5659" max="5660" width="9.42578125" style="357" customWidth="1"/>
    <col min="5661" max="5889" width="9.140625" style="357"/>
    <col min="5890" max="5890" width="10.85546875" style="357" customWidth="1"/>
    <col min="5891" max="5891" width="7" style="357" customWidth="1"/>
    <col min="5892" max="5903" width="11.7109375" style="357" customWidth="1"/>
    <col min="5904" max="5904" width="14.7109375" style="357" customWidth="1"/>
    <col min="5905" max="5905" width="8.7109375" style="357" customWidth="1"/>
    <col min="5906" max="5906" width="14.7109375" style="357" customWidth="1"/>
    <col min="5907" max="5907" width="8.7109375" style="357" customWidth="1"/>
    <col min="5908" max="5908" width="14.7109375" style="357" customWidth="1"/>
    <col min="5909" max="5909" width="8.7109375" style="357" customWidth="1"/>
    <col min="5910" max="5910" width="14.7109375" style="357" customWidth="1"/>
    <col min="5911" max="5911" width="8.7109375" style="357" customWidth="1"/>
    <col min="5912" max="5912" width="19.5703125" style="357" customWidth="1"/>
    <col min="5913" max="5914" width="8.7109375" style="357" customWidth="1"/>
    <col min="5915" max="5916" width="9.42578125" style="357" customWidth="1"/>
    <col min="5917" max="6145" width="9.140625" style="357"/>
    <col min="6146" max="6146" width="10.85546875" style="357" customWidth="1"/>
    <col min="6147" max="6147" width="7" style="357" customWidth="1"/>
    <col min="6148" max="6159" width="11.7109375" style="357" customWidth="1"/>
    <col min="6160" max="6160" width="14.7109375" style="357" customWidth="1"/>
    <col min="6161" max="6161" width="8.7109375" style="357" customWidth="1"/>
    <col min="6162" max="6162" width="14.7109375" style="357" customWidth="1"/>
    <col min="6163" max="6163" width="8.7109375" style="357" customWidth="1"/>
    <col min="6164" max="6164" width="14.7109375" style="357" customWidth="1"/>
    <col min="6165" max="6165" width="8.7109375" style="357" customWidth="1"/>
    <col min="6166" max="6166" width="14.7109375" style="357" customWidth="1"/>
    <col min="6167" max="6167" width="8.7109375" style="357" customWidth="1"/>
    <col min="6168" max="6168" width="19.5703125" style="357" customWidth="1"/>
    <col min="6169" max="6170" width="8.7109375" style="357" customWidth="1"/>
    <col min="6171" max="6172" width="9.42578125" style="357" customWidth="1"/>
    <col min="6173" max="6401" width="9.140625" style="357"/>
    <col min="6402" max="6402" width="10.85546875" style="357" customWidth="1"/>
    <col min="6403" max="6403" width="7" style="357" customWidth="1"/>
    <col min="6404" max="6415" width="11.7109375" style="357" customWidth="1"/>
    <col min="6416" max="6416" width="14.7109375" style="357" customWidth="1"/>
    <col min="6417" max="6417" width="8.7109375" style="357" customWidth="1"/>
    <col min="6418" max="6418" width="14.7109375" style="357" customWidth="1"/>
    <col min="6419" max="6419" width="8.7109375" style="357" customWidth="1"/>
    <col min="6420" max="6420" width="14.7109375" style="357" customWidth="1"/>
    <col min="6421" max="6421" width="8.7109375" style="357" customWidth="1"/>
    <col min="6422" max="6422" width="14.7109375" style="357" customWidth="1"/>
    <col min="6423" max="6423" width="8.7109375" style="357" customWidth="1"/>
    <col min="6424" max="6424" width="19.5703125" style="357" customWidth="1"/>
    <col min="6425" max="6426" width="8.7109375" style="357" customWidth="1"/>
    <col min="6427" max="6428" width="9.42578125" style="357" customWidth="1"/>
    <col min="6429" max="6657" width="9.140625" style="357"/>
    <col min="6658" max="6658" width="10.85546875" style="357" customWidth="1"/>
    <col min="6659" max="6659" width="7" style="357" customWidth="1"/>
    <col min="6660" max="6671" width="11.7109375" style="357" customWidth="1"/>
    <col min="6672" max="6672" width="14.7109375" style="357" customWidth="1"/>
    <col min="6673" max="6673" width="8.7109375" style="357" customWidth="1"/>
    <col min="6674" max="6674" width="14.7109375" style="357" customWidth="1"/>
    <col min="6675" max="6675" width="8.7109375" style="357" customWidth="1"/>
    <col min="6676" max="6676" width="14.7109375" style="357" customWidth="1"/>
    <col min="6677" max="6677" width="8.7109375" style="357" customWidth="1"/>
    <col min="6678" max="6678" width="14.7109375" style="357" customWidth="1"/>
    <col min="6679" max="6679" width="8.7109375" style="357" customWidth="1"/>
    <col min="6680" max="6680" width="19.5703125" style="357" customWidth="1"/>
    <col min="6681" max="6682" width="8.7109375" style="357" customWidth="1"/>
    <col min="6683" max="6684" width="9.42578125" style="357" customWidth="1"/>
    <col min="6685" max="6913" width="9.140625" style="357"/>
    <col min="6914" max="6914" width="10.85546875" style="357" customWidth="1"/>
    <col min="6915" max="6915" width="7" style="357" customWidth="1"/>
    <col min="6916" max="6927" width="11.7109375" style="357" customWidth="1"/>
    <col min="6928" max="6928" width="14.7109375" style="357" customWidth="1"/>
    <col min="6929" max="6929" width="8.7109375" style="357" customWidth="1"/>
    <col min="6930" max="6930" width="14.7109375" style="357" customWidth="1"/>
    <col min="6931" max="6931" width="8.7109375" style="357" customWidth="1"/>
    <col min="6932" max="6932" width="14.7109375" style="357" customWidth="1"/>
    <col min="6933" max="6933" width="8.7109375" style="357" customWidth="1"/>
    <col min="6934" max="6934" width="14.7109375" style="357" customWidth="1"/>
    <col min="6935" max="6935" width="8.7109375" style="357" customWidth="1"/>
    <col min="6936" max="6936" width="19.5703125" style="357" customWidth="1"/>
    <col min="6937" max="6938" width="8.7109375" style="357" customWidth="1"/>
    <col min="6939" max="6940" width="9.42578125" style="357" customWidth="1"/>
    <col min="6941" max="7169" width="9.140625" style="357"/>
    <col min="7170" max="7170" width="10.85546875" style="357" customWidth="1"/>
    <col min="7171" max="7171" width="7" style="357" customWidth="1"/>
    <col min="7172" max="7183" width="11.7109375" style="357" customWidth="1"/>
    <col min="7184" max="7184" width="14.7109375" style="357" customWidth="1"/>
    <col min="7185" max="7185" width="8.7109375" style="357" customWidth="1"/>
    <col min="7186" max="7186" width="14.7109375" style="357" customWidth="1"/>
    <col min="7187" max="7187" width="8.7109375" style="357" customWidth="1"/>
    <col min="7188" max="7188" width="14.7109375" style="357" customWidth="1"/>
    <col min="7189" max="7189" width="8.7109375" style="357" customWidth="1"/>
    <col min="7190" max="7190" width="14.7109375" style="357" customWidth="1"/>
    <col min="7191" max="7191" width="8.7109375" style="357" customWidth="1"/>
    <col min="7192" max="7192" width="19.5703125" style="357" customWidth="1"/>
    <col min="7193" max="7194" width="8.7109375" style="357" customWidth="1"/>
    <col min="7195" max="7196" width="9.42578125" style="357" customWidth="1"/>
    <col min="7197" max="7425" width="9.140625" style="357"/>
    <col min="7426" max="7426" width="10.85546875" style="357" customWidth="1"/>
    <col min="7427" max="7427" width="7" style="357" customWidth="1"/>
    <col min="7428" max="7439" width="11.7109375" style="357" customWidth="1"/>
    <col min="7440" max="7440" width="14.7109375" style="357" customWidth="1"/>
    <col min="7441" max="7441" width="8.7109375" style="357" customWidth="1"/>
    <col min="7442" max="7442" width="14.7109375" style="357" customWidth="1"/>
    <col min="7443" max="7443" width="8.7109375" style="357" customWidth="1"/>
    <col min="7444" max="7444" width="14.7109375" style="357" customWidth="1"/>
    <col min="7445" max="7445" width="8.7109375" style="357" customWidth="1"/>
    <col min="7446" max="7446" width="14.7109375" style="357" customWidth="1"/>
    <col min="7447" max="7447" width="8.7109375" style="357" customWidth="1"/>
    <col min="7448" max="7448" width="19.5703125" style="357" customWidth="1"/>
    <col min="7449" max="7450" width="8.7109375" style="357" customWidth="1"/>
    <col min="7451" max="7452" width="9.42578125" style="357" customWidth="1"/>
    <col min="7453" max="7681" width="9.140625" style="357"/>
    <col min="7682" max="7682" width="10.85546875" style="357" customWidth="1"/>
    <col min="7683" max="7683" width="7" style="357" customWidth="1"/>
    <col min="7684" max="7695" width="11.7109375" style="357" customWidth="1"/>
    <col min="7696" max="7696" width="14.7109375" style="357" customWidth="1"/>
    <col min="7697" max="7697" width="8.7109375" style="357" customWidth="1"/>
    <col min="7698" max="7698" width="14.7109375" style="357" customWidth="1"/>
    <col min="7699" max="7699" width="8.7109375" style="357" customWidth="1"/>
    <col min="7700" max="7700" width="14.7109375" style="357" customWidth="1"/>
    <col min="7701" max="7701" width="8.7109375" style="357" customWidth="1"/>
    <col min="7702" max="7702" width="14.7109375" style="357" customWidth="1"/>
    <col min="7703" max="7703" width="8.7109375" style="357" customWidth="1"/>
    <col min="7704" max="7704" width="19.5703125" style="357" customWidth="1"/>
    <col min="7705" max="7706" width="8.7109375" style="357" customWidth="1"/>
    <col min="7707" max="7708" width="9.42578125" style="357" customWidth="1"/>
    <col min="7709" max="7937" width="9.140625" style="357"/>
    <col min="7938" max="7938" width="10.85546875" style="357" customWidth="1"/>
    <col min="7939" max="7939" width="7" style="357" customWidth="1"/>
    <col min="7940" max="7951" width="11.7109375" style="357" customWidth="1"/>
    <col min="7952" max="7952" width="14.7109375" style="357" customWidth="1"/>
    <col min="7953" max="7953" width="8.7109375" style="357" customWidth="1"/>
    <col min="7954" max="7954" width="14.7109375" style="357" customWidth="1"/>
    <col min="7955" max="7955" width="8.7109375" style="357" customWidth="1"/>
    <col min="7956" max="7956" width="14.7109375" style="357" customWidth="1"/>
    <col min="7957" max="7957" width="8.7109375" style="357" customWidth="1"/>
    <col min="7958" max="7958" width="14.7109375" style="357" customWidth="1"/>
    <col min="7959" max="7959" width="8.7109375" style="357" customWidth="1"/>
    <col min="7960" max="7960" width="19.5703125" style="357" customWidth="1"/>
    <col min="7961" max="7962" width="8.7109375" style="357" customWidth="1"/>
    <col min="7963" max="7964" width="9.42578125" style="357" customWidth="1"/>
    <col min="7965" max="8193" width="9.140625" style="357"/>
    <col min="8194" max="8194" width="10.85546875" style="357" customWidth="1"/>
    <col min="8195" max="8195" width="7" style="357" customWidth="1"/>
    <col min="8196" max="8207" width="11.7109375" style="357" customWidth="1"/>
    <col min="8208" max="8208" width="14.7109375" style="357" customWidth="1"/>
    <col min="8209" max="8209" width="8.7109375" style="357" customWidth="1"/>
    <col min="8210" max="8210" width="14.7109375" style="357" customWidth="1"/>
    <col min="8211" max="8211" width="8.7109375" style="357" customWidth="1"/>
    <col min="8212" max="8212" width="14.7109375" style="357" customWidth="1"/>
    <col min="8213" max="8213" width="8.7109375" style="357" customWidth="1"/>
    <col min="8214" max="8214" width="14.7109375" style="357" customWidth="1"/>
    <col min="8215" max="8215" width="8.7109375" style="357" customWidth="1"/>
    <col min="8216" max="8216" width="19.5703125" style="357" customWidth="1"/>
    <col min="8217" max="8218" width="8.7109375" style="357" customWidth="1"/>
    <col min="8219" max="8220" width="9.42578125" style="357" customWidth="1"/>
    <col min="8221" max="8449" width="9.140625" style="357"/>
    <col min="8450" max="8450" width="10.85546875" style="357" customWidth="1"/>
    <col min="8451" max="8451" width="7" style="357" customWidth="1"/>
    <col min="8452" max="8463" width="11.7109375" style="357" customWidth="1"/>
    <col min="8464" max="8464" width="14.7109375" style="357" customWidth="1"/>
    <col min="8465" max="8465" width="8.7109375" style="357" customWidth="1"/>
    <col min="8466" max="8466" width="14.7109375" style="357" customWidth="1"/>
    <col min="8467" max="8467" width="8.7109375" style="357" customWidth="1"/>
    <col min="8468" max="8468" width="14.7109375" style="357" customWidth="1"/>
    <col min="8469" max="8469" width="8.7109375" style="357" customWidth="1"/>
    <col min="8470" max="8470" width="14.7109375" style="357" customWidth="1"/>
    <col min="8471" max="8471" width="8.7109375" style="357" customWidth="1"/>
    <col min="8472" max="8472" width="19.5703125" style="357" customWidth="1"/>
    <col min="8473" max="8474" width="8.7109375" style="357" customWidth="1"/>
    <col min="8475" max="8476" width="9.42578125" style="357" customWidth="1"/>
    <col min="8477" max="8705" width="9.140625" style="357"/>
    <col min="8706" max="8706" width="10.85546875" style="357" customWidth="1"/>
    <col min="8707" max="8707" width="7" style="357" customWidth="1"/>
    <col min="8708" max="8719" width="11.7109375" style="357" customWidth="1"/>
    <col min="8720" max="8720" width="14.7109375" style="357" customWidth="1"/>
    <col min="8721" max="8721" width="8.7109375" style="357" customWidth="1"/>
    <col min="8722" max="8722" width="14.7109375" style="357" customWidth="1"/>
    <col min="8723" max="8723" width="8.7109375" style="357" customWidth="1"/>
    <col min="8724" max="8724" width="14.7109375" style="357" customWidth="1"/>
    <col min="8725" max="8725" width="8.7109375" style="357" customWidth="1"/>
    <col min="8726" max="8726" width="14.7109375" style="357" customWidth="1"/>
    <col min="8727" max="8727" width="8.7109375" style="357" customWidth="1"/>
    <col min="8728" max="8728" width="19.5703125" style="357" customWidth="1"/>
    <col min="8729" max="8730" width="8.7109375" style="357" customWidth="1"/>
    <col min="8731" max="8732" width="9.42578125" style="357" customWidth="1"/>
    <col min="8733" max="8961" width="9.140625" style="357"/>
    <col min="8962" max="8962" width="10.85546875" style="357" customWidth="1"/>
    <col min="8963" max="8963" width="7" style="357" customWidth="1"/>
    <col min="8964" max="8975" width="11.7109375" style="357" customWidth="1"/>
    <col min="8976" max="8976" width="14.7109375" style="357" customWidth="1"/>
    <col min="8977" max="8977" width="8.7109375" style="357" customWidth="1"/>
    <col min="8978" max="8978" width="14.7109375" style="357" customWidth="1"/>
    <col min="8979" max="8979" width="8.7109375" style="357" customWidth="1"/>
    <col min="8980" max="8980" width="14.7109375" style="357" customWidth="1"/>
    <col min="8981" max="8981" width="8.7109375" style="357" customWidth="1"/>
    <col min="8982" max="8982" width="14.7109375" style="357" customWidth="1"/>
    <col min="8983" max="8983" width="8.7109375" style="357" customWidth="1"/>
    <col min="8984" max="8984" width="19.5703125" style="357" customWidth="1"/>
    <col min="8985" max="8986" width="8.7109375" style="357" customWidth="1"/>
    <col min="8987" max="8988" width="9.42578125" style="357" customWidth="1"/>
    <col min="8989" max="9217" width="9.140625" style="357"/>
    <col min="9218" max="9218" width="10.85546875" style="357" customWidth="1"/>
    <col min="9219" max="9219" width="7" style="357" customWidth="1"/>
    <col min="9220" max="9231" width="11.7109375" style="357" customWidth="1"/>
    <col min="9232" max="9232" width="14.7109375" style="357" customWidth="1"/>
    <col min="9233" max="9233" width="8.7109375" style="357" customWidth="1"/>
    <col min="9234" max="9234" width="14.7109375" style="357" customWidth="1"/>
    <col min="9235" max="9235" width="8.7109375" style="357" customWidth="1"/>
    <col min="9236" max="9236" width="14.7109375" style="357" customWidth="1"/>
    <col min="9237" max="9237" width="8.7109375" style="357" customWidth="1"/>
    <col min="9238" max="9238" width="14.7109375" style="357" customWidth="1"/>
    <col min="9239" max="9239" width="8.7109375" style="357" customWidth="1"/>
    <col min="9240" max="9240" width="19.5703125" style="357" customWidth="1"/>
    <col min="9241" max="9242" width="8.7109375" style="357" customWidth="1"/>
    <col min="9243" max="9244" width="9.42578125" style="357" customWidth="1"/>
    <col min="9245" max="9473" width="9.140625" style="357"/>
    <col min="9474" max="9474" width="10.85546875" style="357" customWidth="1"/>
    <col min="9475" max="9475" width="7" style="357" customWidth="1"/>
    <col min="9476" max="9487" width="11.7109375" style="357" customWidth="1"/>
    <col min="9488" max="9488" width="14.7109375" style="357" customWidth="1"/>
    <col min="9489" max="9489" width="8.7109375" style="357" customWidth="1"/>
    <col min="9490" max="9490" width="14.7109375" style="357" customWidth="1"/>
    <col min="9491" max="9491" width="8.7109375" style="357" customWidth="1"/>
    <col min="9492" max="9492" width="14.7109375" style="357" customWidth="1"/>
    <col min="9493" max="9493" width="8.7109375" style="357" customWidth="1"/>
    <col min="9494" max="9494" width="14.7109375" style="357" customWidth="1"/>
    <col min="9495" max="9495" width="8.7109375" style="357" customWidth="1"/>
    <col min="9496" max="9496" width="19.5703125" style="357" customWidth="1"/>
    <col min="9497" max="9498" width="8.7109375" style="357" customWidth="1"/>
    <col min="9499" max="9500" width="9.42578125" style="357" customWidth="1"/>
    <col min="9501" max="9729" width="9.140625" style="357"/>
    <col min="9730" max="9730" width="10.85546875" style="357" customWidth="1"/>
    <col min="9731" max="9731" width="7" style="357" customWidth="1"/>
    <col min="9732" max="9743" width="11.7109375" style="357" customWidth="1"/>
    <col min="9744" max="9744" width="14.7109375" style="357" customWidth="1"/>
    <col min="9745" max="9745" width="8.7109375" style="357" customWidth="1"/>
    <col min="9746" max="9746" width="14.7109375" style="357" customWidth="1"/>
    <col min="9747" max="9747" width="8.7109375" style="357" customWidth="1"/>
    <col min="9748" max="9748" width="14.7109375" style="357" customWidth="1"/>
    <col min="9749" max="9749" width="8.7109375" style="357" customWidth="1"/>
    <col min="9750" max="9750" width="14.7109375" style="357" customWidth="1"/>
    <col min="9751" max="9751" width="8.7109375" style="357" customWidth="1"/>
    <col min="9752" max="9752" width="19.5703125" style="357" customWidth="1"/>
    <col min="9753" max="9754" width="8.7109375" style="357" customWidth="1"/>
    <col min="9755" max="9756" width="9.42578125" style="357" customWidth="1"/>
    <col min="9757" max="9985" width="9.140625" style="357"/>
    <col min="9986" max="9986" width="10.85546875" style="357" customWidth="1"/>
    <col min="9987" max="9987" width="7" style="357" customWidth="1"/>
    <col min="9988" max="9999" width="11.7109375" style="357" customWidth="1"/>
    <col min="10000" max="10000" width="14.7109375" style="357" customWidth="1"/>
    <col min="10001" max="10001" width="8.7109375" style="357" customWidth="1"/>
    <col min="10002" max="10002" width="14.7109375" style="357" customWidth="1"/>
    <col min="10003" max="10003" width="8.7109375" style="357" customWidth="1"/>
    <col min="10004" max="10004" width="14.7109375" style="357" customWidth="1"/>
    <col min="10005" max="10005" width="8.7109375" style="357" customWidth="1"/>
    <col min="10006" max="10006" width="14.7109375" style="357" customWidth="1"/>
    <col min="10007" max="10007" width="8.7109375" style="357" customWidth="1"/>
    <col min="10008" max="10008" width="19.5703125" style="357" customWidth="1"/>
    <col min="10009" max="10010" width="8.7109375" style="357" customWidth="1"/>
    <col min="10011" max="10012" width="9.42578125" style="357" customWidth="1"/>
    <col min="10013" max="10241" width="9.140625" style="357"/>
    <col min="10242" max="10242" width="10.85546875" style="357" customWidth="1"/>
    <col min="10243" max="10243" width="7" style="357" customWidth="1"/>
    <col min="10244" max="10255" width="11.7109375" style="357" customWidth="1"/>
    <col min="10256" max="10256" width="14.7109375" style="357" customWidth="1"/>
    <col min="10257" max="10257" width="8.7109375" style="357" customWidth="1"/>
    <col min="10258" max="10258" width="14.7109375" style="357" customWidth="1"/>
    <col min="10259" max="10259" width="8.7109375" style="357" customWidth="1"/>
    <col min="10260" max="10260" width="14.7109375" style="357" customWidth="1"/>
    <col min="10261" max="10261" width="8.7109375" style="357" customWidth="1"/>
    <col min="10262" max="10262" width="14.7109375" style="357" customWidth="1"/>
    <col min="10263" max="10263" width="8.7109375" style="357" customWidth="1"/>
    <col min="10264" max="10264" width="19.5703125" style="357" customWidth="1"/>
    <col min="10265" max="10266" width="8.7109375" style="357" customWidth="1"/>
    <col min="10267" max="10268" width="9.42578125" style="357" customWidth="1"/>
    <col min="10269" max="10497" width="9.140625" style="357"/>
    <col min="10498" max="10498" width="10.85546875" style="357" customWidth="1"/>
    <col min="10499" max="10499" width="7" style="357" customWidth="1"/>
    <col min="10500" max="10511" width="11.7109375" style="357" customWidth="1"/>
    <col min="10512" max="10512" width="14.7109375" style="357" customWidth="1"/>
    <col min="10513" max="10513" width="8.7109375" style="357" customWidth="1"/>
    <col min="10514" max="10514" width="14.7109375" style="357" customWidth="1"/>
    <col min="10515" max="10515" width="8.7109375" style="357" customWidth="1"/>
    <col min="10516" max="10516" width="14.7109375" style="357" customWidth="1"/>
    <col min="10517" max="10517" width="8.7109375" style="357" customWidth="1"/>
    <col min="10518" max="10518" width="14.7109375" style="357" customWidth="1"/>
    <col min="10519" max="10519" width="8.7109375" style="357" customWidth="1"/>
    <col min="10520" max="10520" width="19.5703125" style="357" customWidth="1"/>
    <col min="10521" max="10522" width="8.7109375" style="357" customWidth="1"/>
    <col min="10523" max="10524" width="9.42578125" style="357" customWidth="1"/>
    <col min="10525" max="10753" width="9.140625" style="357"/>
    <col min="10754" max="10754" width="10.85546875" style="357" customWidth="1"/>
    <col min="10755" max="10755" width="7" style="357" customWidth="1"/>
    <col min="10756" max="10767" width="11.7109375" style="357" customWidth="1"/>
    <col min="10768" max="10768" width="14.7109375" style="357" customWidth="1"/>
    <col min="10769" max="10769" width="8.7109375" style="357" customWidth="1"/>
    <col min="10770" max="10770" width="14.7109375" style="357" customWidth="1"/>
    <col min="10771" max="10771" width="8.7109375" style="357" customWidth="1"/>
    <col min="10772" max="10772" width="14.7109375" style="357" customWidth="1"/>
    <col min="10773" max="10773" width="8.7109375" style="357" customWidth="1"/>
    <col min="10774" max="10774" width="14.7109375" style="357" customWidth="1"/>
    <col min="10775" max="10775" width="8.7109375" style="357" customWidth="1"/>
    <col min="10776" max="10776" width="19.5703125" style="357" customWidth="1"/>
    <col min="10777" max="10778" width="8.7109375" style="357" customWidth="1"/>
    <col min="10779" max="10780" width="9.42578125" style="357" customWidth="1"/>
    <col min="10781" max="11009" width="9.140625" style="357"/>
    <col min="11010" max="11010" width="10.85546875" style="357" customWidth="1"/>
    <col min="11011" max="11011" width="7" style="357" customWidth="1"/>
    <col min="11012" max="11023" width="11.7109375" style="357" customWidth="1"/>
    <col min="11024" max="11024" width="14.7109375" style="357" customWidth="1"/>
    <col min="11025" max="11025" width="8.7109375" style="357" customWidth="1"/>
    <col min="11026" max="11026" width="14.7109375" style="357" customWidth="1"/>
    <col min="11027" max="11027" width="8.7109375" style="357" customWidth="1"/>
    <col min="11028" max="11028" width="14.7109375" style="357" customWidth="1"/>
    <col min="11029" max="11029" width="8.7109375" style="357" customWidth="1"/>
    <col min="11030" max="11030" width="14.7109375" style="357" customWidth="1"/>
    <col min="11031" max="11031" width="8.7109375" style="357" customWidth="1"/>
    <col min="11032" max="11032" width="19.5703125" style="357" customWidth="1"/>
    <col min="11033" max="11034" width="8.7109375" style="357" customWidth="1"/>
    <col min="11035" max="11036" width="9.42578125" style="357" customWidth="1"/>
    <col min="11037" max="11265" width="9.140625" style="357"/>
    <col min="11266" max="11266" width="10.85546875" style="357" customWidth="1"/>
    <col min="11267" max="11267" width="7" style="357" customWidth="1"/>
    <col min="11268" max="11279" width="11.7109375" style="357" customWidth="1"/>
    <col min="11280" max="11280" width="14.7109375" style="357" customWidth="1"/>
    <col min="11281" max="11281" width="8.7109375" style="357" customWidth="1"/>
    <col min="11282" max="11282" width="14.7109375" style="357" customWidth="1"/>
    <col min="11283" max="11283" width="8.7109375" style="357" customWidth="1"/>
    <col min="11284" max="11284" width="14.7109375" style="357" customWidth="1"/>
    <col min="11285" max="11285" width="8.7109375" style="357" customWidth="1"/>
    <col min="11286" max="11286" width="14.7109375" style="357" customWidth="1"/>
    <col min="11287" max="11287" width="8.7109375" style="357" customWidth="1"/>
    <col min="11288" max="11288" width="19.5703125" style="357" customWidth="1"/>
    <col min="11289" max="11290" width="8.7109375" style="357" customWidth="1"/>
    <col min="11291" max="11292" width="9.42578125" style="357" customWidth="1"/>
    <col min="11293" max="11521" width="9.140625" style="357"/>
    <col min="11522" max="11522" width="10.85546875" style="357" customWidth="1"/>
    <col min="11523" max="11523" width="7" style="357" customWidth="1"/>
    <col min="11524" max="11535" width="11.7109375" style="357" customWidth="1"/>
    <col min="11536" max="11536" width="14.7109375" style="357" customWidth="1"/>
    <col min="11537" max="11537" width="8.7109375" style="357" customWidth="1"/>
    <col min="11538" max="11538" width="14.7109375" style="357" customWidth="1"/>
    <col min="11539" max="11539" width="8.7109375" style="357" customWidth="1"/>
    <col min="11540" max="11540" width="14.7109375" style="357" customWidth="1"/>
    <col min="11541" max="11541" width="8.7109375" style="357" customWidth="1"/>
    <col min="11542" max="11542" width="14.7109375" style="357" customWidth="1"/>
    <col min="11543" max="11543" width="8.7109375" style="357" customWidth="1"/>
    <col min="11544" max="11544" width="19.5703125" style="357" customWidth="1"/>
    <col min="11545" max="11546" width="8.7109375" style="357" customWidth="1"/>
    <col min="11547" max="11548" width="9.42578125" style="357" customWidth="1"/>
    <col min="11549" max="11777" width="9.140625" style="357"/>
    <col min="11778" max="11778" width="10.85546875" style="357" customWidth="1"/>
    <col min="11779" max="11779" width="7" style="357" customWidth="1"/>
    <col min="11780" max="11791" width="11.7109375" style="357" customWidth="1"/>
    <col min="11792" max="11792" width="14.7109375" style="357" customWidth="1"/>
    <col min="11793" max="11793" width="8.7109375" style="357" customWidth="1"/>
    <col min="11794" max="11794" width="14.7109375" style="357" customWidth="1"/>
    <col min="11795" max="11795" width="8.7109375" style="357" customWidth="1"/>
    <col min="11796" max="11796" width="14.7109375" style="357" customWidth="1"/>
    <col min="11797" max="11797" width="8.7109375" style="357" customWidth="1"/>
    <col min="11798" max="11798" width="14.7109375" style="357" customWidth="1"/>
    <col min="11799" max="11799" width="8.7109375" style="357" customWidth="1"/>
    <col min="11800" max="11800" width="19.5703125" style="357" customWidth="1"/>
    <col min="11801" max="11802" width="8.7109375" style="357" customWidth="1"/>
    <col min="11803" max="11804" width="9.42578125" style="357" customWidth="1"/>
    <col min="11805" max="12033" width="9.140625" style="357"/>
    <col min="12034" max="12034" width="10.85546875" style="357" customWidth="1"/>
    <col min="12035" max="12035" width="7" style="357" customWidth="1"/>
    <col min="12036" max="12047" width="11.7109375" style="357" customWidth="1"/>
    <col min="12048" max="12048" width="14.7109375" style="357" customWidth="1"/>
    <col min="12049" max="12049" width="8.7109375" style="357" customWidth="1"/>
    <col min="12050" max="12050" width="14.7109375" style="357" customWidth="1"/>
    <col min="12051" max="12051" width="8.7109375" style="357" customWidth="1"/>
    <col min="12052" max="12052" width="14.7109375" style="357" customWidth="1"/>
    <col min="12053" max="12053" width="8.7109375" style="357" customWidth="1"/>
    <col min="12054" max="12054" width="14.7109375" style="357" customWidth="1"/>
    <col min="12055" max="12055" width="8.7109375" style="357" customWidth="1"/>
    <col min="12056" max="12056" width="19.5703125" style="357" customWidth="1"/>
    <col min="12057" max="12058" width="8.7109375" style="357" customWidth="1"/>
    <col min="12059" max="12060" width="9.42578125" style="357" customWidth="1"/>
    <col min="12061" max="12289" width="9.140625" style="357"/>
    <col min="12290" max="12290" width="10.85546875" style="357" customWidth="1"/>
    <col min="12291" max="12291" width="7" style="357" customWidth="1"/>
    <col min="12292" max="12303" width="11.7109375" style="357" customWidth="1"/>
    <col min="12304" max="12304" width="14.7109375" style="357" customWidth="1"/>
    <col min="12305" max="12305" width="8.7109375" style="357" customWidth="1"/>
    <col min="12306" max="12306" width="14.7109375" style="357" customWidth="1"/>
    <col min="12307" max="12307" width="8.7109375" style="357" customWidth="1"/>
    <col min="12308" max="12308" width="14.7109375" style="357" customWidth="1"/>
    <col min="12309" max="12309" width="8.7109375" style="357" customWidth="1"/>
    <col min="12310" max="12310" width="14.7109375" style="357" customWidth="1"/>
    <col min="12311" max="12311" width="8.7109375" style="357" customWidth="1"/>
    <col min="12312" max="12312" width="19.5703125" style="357" customWidth="1"/>
    <col min="12313" max="12314" width="8.7109375" style="357" customWidth="1"/>
    <col min="12315" max="12316" width="9.42578125" style="357" customWidth="1"/>
    <col min="12317" max="12545" width="9.140625" style="357"/>
    <col min="12546" max="12546" width="10.85546875" style="357" customWidth="1"/>
    <col min="12547" max="12547" width="7" style="357" customWidth="1"/>
    <col min="12548" max="12559" width="11.7109375" style="357" customWidth="1"/>
    <col min="12560" max="12560" width="14.7109375" style="357" customWidth="1"/>
    <col min="12561" max="12561" width="8.7109375" style="357" customWidth="1"/>
    <col min="12562" max="12562" width="14.7109375" style="357" customWidth="1"/>
    <col min="12563" max="12563" width="8.7109375" style="357" customWidth="1"/>
    <col min="12564" max="12564" width="14.7109375" style="357" customWidth="1"/>
    <col min="12565" max="12565" width="8.7109375" style="357" customWidth="1"/>
    <col min="12566" max="12566" width="14.7109375" style="357" customWidth="1"/>
    <col min="12567" max="12567" width="8.7109375" style="357" customWidth="1"/>
    <col min="12568" max="12568" width="19.5703125" style="357" customWidth="1"/>
    <col min="12569" max="12570" width="8.7109375" style="357" customWidth="1"/>
    <col min="12571" max="12572" width="9.42578125" style="357" customWidth="1"/>
    <col min="12573" max="12801" width="9.140625" style="357"/>
    <col min="12802" max="12802" width="10.85546875" style="357" customWidth="1"/>
    <col min="12803" max="12803" width="7" style="357" customWidth="1"/>
    <col min="12804" max="12815" width="11.7109375" style="357" customWidth="1"/>
    <col min="12816" max="12816" width="14.7109375" style="357" customWidth="1"/>
    <col min="12817" max="12817" width="8.7109375" style="357" customWidth="1"/>
    <col min="12818" max="12818" width="14.7109375" style="357" customWidth="1"/>
    <col min="12819" max="12819" width="8.7109375" style="357" customWidth="1"/>
    <col min="12820" max="12820" width="14.7109375" style="357" customWidth="1"/>
    <col min="12821" max="12821" width="8.7109375" style="357" customWidth="1"/>
    <col min="12822" max="12822" width="14.7109375" style="357" customWidth="1"/>
    <col min="12823" max="12823" width="8.7109375" style="357" customWidth="1"/>
    <col min="12824" max="12824" width="19.5703125" style="357" customWidth="1"/>
    <col min="12825" max="12826" width="8.7109375" style="357" customWidth="1"/>
    <col min="12827" max="12828" width="9.42578125" style="357" customWidth="1"/>
    <col min="12829" max="13057" width="9.140625" style="357"/>
    <col min="13058" max="13058" width="10.85546875" style="357" customWidth="1"/>
    <col min="13059" max="13059" width="7" style="357" customWidth="1"/>
    <col min="13060" max="13071" width="11.7109375" style="357" customWidth="1"/>
    <col min="13072" max="13072" width="14.7109375" style="357" customWidth="1"/>
    <col min="13073" max="13073" width="8.7109375" style="357" customWidth="1"/>
    <col min="13074" max="13074" width="14.7109375" style="357" customWidth="1"/>
    <col min="13075" max="13075" width="8.7109375" style="357" customWidth="1"/>
    <col min="13076" max="13076" width="14.7109375" style="357" customWidth="1"/>
    <col min="13077" max="13077" width="8.7109375" style="357" customWidth="1"/>
    <col min="13078" max="13078" width="14.7109375" style="357" customWidth="1"/>
    <col min="13079" max="13079" width="8.7109375" style="357" customWidth="1"/>
    <col min="13080" max="13080" width="19.5703125" style="357" customWidth="1"/>
    <col min="13081" max="13082" width="8.7109375" style="357" customWidth="1"/>
    <col min="13083" max="13084" width="9.42578125" style="357" customWidth="1"/>
    <col min="13085" max="13313" width="9.140625" style="357"/>
    <col min="13314" max="13314" width="10.85546875" style="357" customWidth="1"/>
    <col min="13315" max="13315" width="7" style="357" customWidth="1"/>
    <col min="13316" max="13327" width="11.7109375" style="357" customWidth="1"/>
    <col min="13328" max="13328" width="14.7109375" style="357" customWidth="1"/>
    <col min="13329" max="13329" width="8.7109375" style="357" customWidth="1"/>
    <col min="13330" max="13330" width="14.7109375" style="357" customWidth="1"/>
    <col min="13331" max="13331" width="8.7109375" style="357" customWidth="1"/>
    <col min="13332" max="13332" width="14.7109375" style="357" customWidth="1"/>
    <col min="13333" max="13333" width="8.7109375" style="357" customWidth="1"/>
    <col min="13334" max="13334" width="14.7109375" style="357" customWidth="1"/>
    <col min="13335" max="13335" width="8.7109375" style="357" customWidth="1"/>
    <col min="13336" max="13336" width="19.5703125" style="357" customWidth="1"/>
    <col min="13337" max="13338" width="8.7109375" style="357" customWidth="1"/>
    <col min="13339" max="13340" width="9.42578125" style="357" customWidth="1"/>
    <col min="13341" max="13569" width="9.140625" style="357"/>
    <col min="13570" max="13570" width="10.85546875" style="357" customWidth="1"/>
    <col min="13571" max="13571" width="7" style="357" customWidth="1"/>
    <col min="13572" max="13583" width="11.7109375" style="357" customWidth="1"/>
    <col min="13584" max="13584" width="14.7109375" style="357" customWidth="1"/>
    <col min="13585" max="13585" width="8.7109375" style="357" customWidth="1"/>
    <col min="13586" max="13586" width="14.7109375" style="357" customWidth="1"/>
    <col min="13587" max="13587" width="8.7109375" style="357" customWidth="1"/>
    <col min="13588" max="13588" width="14.7109375" style="357" customWidth="1"/>
    <col min="13589" max="13589" width="8.7109375" style="357" customWidth="1"/>
    <col min="13590" max="13590" width="14.7109375" style="357" customWidth="1"/>
    <col min="13591" max="13591" width="8.7109375" style="357" customWidth="1"/>
    <col min="13592" max="13592" width="19.5703125" style="357" customWidth="1"/>
    <col min="13593" max="13594" width="8.7109375" style="357" customWidth="1"/>
    <col min="13595" max="13596" width="9.42578125" style="357" customWidth="1"/>
    <col min="13597" max="13825" width="9.140625" style="357"/>
    <col min="13826" max="13826" width="10.85546875" style="357" customWidth="1"/>
    <col min="13827" max="13827" width="7" style="357" customWidth="1"/>
    <col min="13828" max="13839" width="11.7109375" style="357" customWidth="1"/>
    <col min="13840" max="13840" width="14.7109375" style="357" customWidth="1"/>
    <col min="13841" max="13841" width="8.7109375" style="357" customWidth="1"/>
    <col min="13842" max="13842" width="14.7109375" style="357" customWidth="1"/>
    <col min="13843" max="13843" width="8.7109375" style="357" customWidth="1"/>
    <col min="13844" max="13844" width="14.7109375" style="357" customWidth="1"/>
    <col min="13845" max="13845" width="8.7109375" style="357" customWidth="1"/>
    <col min="13846" max="13846" width="14.7109375" style="357" customWidth="1"/>
    <col min="13847" max="13847" width="8.7109375" style="357" customWidth="1"/>
    <col min="13848" max="13848" width="19.5703125" style="357" customWidth="1"/>
    <col min="13849" max="13850" width="8.7109375" style="357" customWidth="1"/>
    <col min="13851" max="13852" width="9.42578125" style="357" customWidth="1"/>
    <col min="13853" max="14081" width="9.140625" style="357"/>
    <col min="14082" max="14082" width="10.85546875" style="357" customWidth="1"/>
    <col min="14083" max="14083" width="7" style="357" customWidth="1"/>
    <col min="14084" max="14095" width="11.7109375" style="357" customWidth="1"/>
    <col min="14096" max="14096" width="14.7109375" style="357" customWidth="1"/>
    <col min="14097" max="14097" width="8.7109375" style="357" customWidth="1"/>
    <col min="14098" max="14098" width="14.7109375" style="357" customWidth="1"/>
    <col min="14099" max="14099" width="8.7109375" style="357" customWidth="1"/>
    <col min="14100" max="14100" width="14.7109375" style="357" customWidth="1"/>
    <col min="14101" max="14101" width="8.7109375" style="357" customWidth="1"/>
    <col min="14102" max="14102" width="14.7109375" style="357" customWidth="1"/>
    <col min="14103" max="14103" width="8.7109375" style="357" customWidth="1"/>
    <col min="14104" max="14104" width="19.5703125" style="357" customWidth="1"/>
    <col min="14105" max="14106" width="8.7109375" style="357" customWidth="1"/>
    <col min="14107" max="14108" width="9.42578125" style="357" customWidth="1"/>
    <col min="14109" max="14337" width="9.140625" style="357"/>
    <col min="14338" max="14338" width="10.85546875" style="357" customWidth="1"/>
    <col min="14339" max="14339" width="7" style="357" customWidth="1"/>
    <col min="14340" max="14351" width="11.7109375" style="357" customWidth="1"/>
    <col min="14352" max="14352" width="14.7109375" style="357" customWidth="1"/>
    <col min="14353" max="14353" width="8.7109375" style="357" customWidth="1"/>
    <col min="14354" max="14354" width="14.7109375" style="357" customWidth="1"/>
    <col min="14355" max="14355" width="8.7109375" style="357" customWidth="1"/>
    <col min="14356" max="14356" width="14.7109375" style="357" customWidth="1"/>
    <col min="14357" max="14357" width="8.7109375" style="357" customWidth="1"/>
    <col min="14358" max="14358" width="14.7109375" style="357" customWidth="1"/>
    <col min="14359" max="14359" width="8.7109375" style="357" customWidth="1"/>
    <col min="14360" max="14360" width="19.5703125" style="357" customWidth="1"/>
    <col min="14361" max="14362" width="8.7109375" style="357" customWidth="1"/>
    <col min="14363" max="14364" width="9.42578125" style="357" customWidth="1"/>
    <col min="14365" max="14593" width="9.140625" style="357"/>
    <col min="14594" max="14594" width="10.85546875" style="357" customWidth="1"/>
    <col min="14595" max="14595" width="7" style="357" customWidth="1"/>
    <col min="14596" max="14607" width="11.7109375" style="357" customWidth="1"/>
    <col min="14608" max="14608" width="14.7109375" style="357" customWidth="1"/>
    <col min="14609" max="14609" width="8.7109375" style="357" customWidth="1"/>
    <col min="14610" max="14610" width="14.7109375" style="357" customWidth="1"/>
    <col min="14611" max="14611" width="8.7109375" style="357" customWidth="1"/>
    <col min="14612" max="14612" width="14.7109375" style="357" customWidth="1"/>
    <col min="14613" max="14613" width="8.7109375" style="357" customWidth="1"/>
    <col min="14614" max="14614" width="14.7109375" style="357" customWidth="1"/>
    <col min="14615" max="14615" width="8.7109375" style="357" customWidth="1"/>
    <col min="14616" max="14616" width="19.5703125" style="357" customWidth="1"/>
    <col min="14617" max="14618" width="8.7109375" style="357" customWidth="1"/>
    <col min="14619" max="14620" width="9.42578125" style="357" customWidth="1"/>
    <col min="14621" max="14849" width="9.140625" style="357"/>
    <col min="14850" max="14850" width="10.85546875" style="357" customWidth="1"/>
    <col min="14851" max="14851" width="7" style="357" customWidth="1"/>
    <col min="14852" max="14863" width="11.7109375" style="357" customWidth="1"/>
    <col min="14864" max="14864" width="14.7109375" style="357" customWidth="1"/>
    <col min="14865" max="14865" width="8.7109375" style="357" customWidth="1"/>
    <col min="14866" max="14866" width="14.7109375" style="357" customWidth="1"/>
    <col min="14867" max="14867" width="8.7109375" style="357" customWidth="1"/>
    <col min="14868" max="14868" width="14.7109375" style="357" customWidth="1"/>
    <col min="14869" max="14869" width="8.7109375" style="357" customWidth="1"/>
    <col min="14870" max="14870" width="14.7109375" style="357" customWidth="1"/>
    <col min="14871" max="14871" width="8.7109375" style="357" customWidth="1"/>
    <col min="14872" max="14872" width="19.5703125" style="357" customWidth="1"/>
    <col min="14873" max="14874" width="8.7109375" style="357" customWidth="1"/>
    <col min="14875" max="14876" width="9.42578125" style="357" customWidth="1"/>
    <col min="14877" max="15105" width="9.140625" style="357"/>
    <col min="15106" max="15106" width="10.85546875" style="357" customWidth="1"/>
    <col min="15107" max="15107" width="7" style="357" customWidth="1"/>
    <col min="15108" max="15119" width="11.7109375" style="357" customWidth="1"/>
    <col min="15120" max="15120" width="14.7109375" style="357" customWidth="1"/>
    <col min="15121" max="15121" width="8.7109375" style="357" customWidth="1"/>
    <col min="15122" max="15122" width="14.7109375" style="357" customWidth="1"/>
    <col min="15123" max="15123" width="8.7109375" style="357" customWidth="1"/>
    <col min="15124" max="15124" width="14.7109375" style="357" customWidth="1"/>
    <col min="15125" max="15125" width="8.7109375" style="357" customWidth="1"/>
    <col min="15126" max="15126" width="14.7109375" style="357" customWidth="1"/>
    <col min="15127" max="15127" width="8.7109375" style="357" customWidth="1"/>
    <col min="15128" max="15128" width="19.5703125" style="357" customWidth="1"/>
    <col min="15129" max="15130" width="8.7109375" style="357" customWidth="1"/>
    <col min="15131" max="15132" width="9.42578125" style="357" customWidth="1"/>
    <col min="15133" max="15361" width="9.140625" style="357"/>
    <col min="15362" max="15362" width="10.85546875" style="357" customWidth="1"/>
    <col min="15363" max="15363" width="7" style="357" customWidth="1"/>
    <col min="15364" max="15375" width="11.7109375" style="357" customWidth="1"/>
    <col min="15376" max="15376" width="14.7109375" style="357" customWidth="1"/>
    <col min="15377" max="15377" width="8.7109375" style="357" customWidth="1"/>
    <col min="15378" max="15378" width="14.7109375" style="357" customWidth="1"/>
    <col min="15379" max="15379" width="8.7109375" style="357" customWidth="1"/>
    <col min="15380" max="15380" width="14.7109375" style="357" customWidth="1"/>
    <col min="15381" max="15381" width="8.7109375" style="357" customWidth="1"/>
    <col min="15382" max="15382" width="14.7109375" style="357" customWidth="1"/>
    <col min="15383" max="15383" width="8.7109375" style="357" customWidth="1"/>
    <col min="15384" max="15384" width="19.5703125" style="357" customWidth="1"/>
    <col min="15385" max="15386" width="8.7109375" style="357" customWidth="1"/>
    <col min="15387" max="15388" width="9.42578125" style="357" customWidth="1"/>
    <col min="15389" max="15617" width="9.140625" style="357"/>
    <col min="15618" max="15618" width="10.85546875" style="357" customWidth="1"/>
    <col min="15619" max="15619" width="7" style="357" customWidth="1"/>
    <col min="15620" max="15631" width="11.7109375" style="357" customWidth="1"/>
    <col min="15632" max="15632" width="14.7109375" style="357" customWidth="1"/>
    <col min="15633" max="15633" width="8.7109375" style="357" customWidth="1"/>
    <col min="15634" max="15634" width="14.7109375" style="357" customWidth="1"/>
    <col min="15635" max="15635" width="8.7109375" style="357" customWidth="1"/>
    <col min="15636" max="15636" width="14.7109375" style="357" customWidth="1"/>
    <col min="15637" max="15637" width="8.7109375" style="357" customWidth="1"/>
    <col min="15638" max="15638" width="14.7109375" style="357" customWidth="1"/>
    <col min="15639" max="15639" width="8.7109375" style="357" customWidth="1"/>
    <col min="15640" max="15640" width="19.5703125" style="357" customWidth="1"/>
    <col min="15641" max="15642" width="8.7109375" style="357" customWidth="1"/>
    <col min="15643" max="15644" width="9.42578125" style="357" customWidth="1"/>
    <col min="15645" max="15873" width="9.140625" style="357"/>
    <col min="15874" max="15874" width="10.85546875" style="357" customWidth="1"/>
    <col min="15875" max="15875" width="7" style="357" customWidth="1"/>
    <col min="15876" max="15887" width="11.7109375" style="357" customWidth="1"/>
    <col min="15888" max="15888" width="14.7109375" style="357" customWidth="1"/>
    <col min="15889" max="15889" width="8.7109375" style="357" customWidth="1"/>
    <col min="15890" max="15890" width="14.7109375" style="357" customWidth="1"/>
    <col min="15891" max="15891" width="8.7109375" style="357" customWidth="1"/>
    <col min="15892" max="15892" width="14.7109375" style="357" customWidth="1"/>
    <col min="15893" max="15893" width="8.7109375" style="357" customWidth="1"/>
    <col min="15894" max="15894" width="14.7109375" style="357" customWidth="1"/>
    <col min="15895" max="15895" width="8.7109375" style="357" customWidth="1"/>
    <col min="15896" max="15896" width="19.5703125" style="357" customWidth="1"/>
    <col min="15897" max="15898" width="8.7109375" style="357" customWidth="1"/>
    <col min="15899" max="15900" width="9.42578125" style="357" customWidth="1"/>
    <col min="15901" max="16129" width="9.140625" style="357"/>
    <col min="16130" max="16130" width="10.85546875" style="357" customWidth="1"/>
    <col min="16131" max="16131" width="7" style="357" customWidth="1"/>
    <col min="16132" max="16143" width="11.7109375" style="357" customWidth="1"/>
    <col min="16144" max="16144" width="14.7109375" style="357" customWidth="1"/>
    <col min="16145" max="16145" width="8.7109375" style="357" customWidth="1"/>
    <col min="16146" max="16146" width="14.7109375" style="357" customWidth="1"/>
    <col min="16147" max="16147" width="8.7109375" style="357" customWidth="1"/>
    <col min="16148" max="16148" width="14.7109375" style="357" customWidth="1"/>
    <col min="16149" max="16149" width="8.7109375" style="357" customWidth="1"/>
    <col min="16150" max="16150" width="14.7109375" style="357" customWidth="1"/>
    <col min="16151" max="16151" width="8.7109375" style="357" customWidth="1"/>
    <col min="16152" max="16152" width="19.5703125" style="357" customWidth="1"/>
    <col min="16153" max="16154" width="8.7109375" style="357" customWidth="1"/>
    <col min="16155" max="16156" width="9.42578125" style="357" customWidth="1"/>
    <col min="16157" max="16384" width="9.140625" style="357"/>
  </cols>
  <sheetData>
    <row r="1" spans="1:32" ht="15.75">
      <c r="A1" s="355" t="s">
        <v>488</v>
      </c>
      <c r="C1" s="357"/>
      <c r="D1" s="358"/>
      <c r="E1" s="357"/>
      <c r="F1" s="358"/>
      <c r="G1" s="357"/>
      <c r="H1" s="358"/>
      <c r="O1" s="357"/>
      <c r="P1" s="339"/>
      <c r="Q1" s="357"/>
      <c r="R1" s="339"/>
      <c r="S1" s="357"/>
      <c r="T1" s="339"/>
      <c r="U1" s="357"/>
      <c r="V1" s="339"/>
      <c r="W1" s="357"/>
      <c r="X1" s="339"/>
      <c r="Y1" s="357"/>
    </row>
    <row r="2" spans="1:32" ht="12.75">
      <c r="A2" s="360" t="s">
        <v>516</v>
      </c>
      <c r="C2" s="357"/>
      <c r="D2" s="358"/>
      <c r="E2" s="357"/>
      <c r="F2" s="358"/>
      <c r="G2" s="357"/>
      <c r="H2" s="358"/>
      <c r="O2" s="357"/>
      <c r="P2" s="339"/>
      <c r="Q2" s="357"/>
      <c r="R2" s="339"/>
      <c r="S2" s="357"/>
      <c r="T2" s="339"/>
      <c r="U2" s="357"/>
      <c r="V2" s="339"/>
      <c r="W2" s="357"/>
      <c r="X2" s="339"/>
      <c r="Y2" s="357"/>
    </row>
    <row r="3" spans="1:32" s="362" customFormat="1" ht="12.75">
      <c r="A3" s="361"/>
      <c r="B3" s="361"/>
      <c r="C3" s="505" t="s">
        <v>517</v>
      </c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P3" s="363"/>
      <c r="R3" s="363"/>
      <c r="T3" s="363"/>
      <c r="V3" s="363"/>
      <c r="X3" s="363"/>
      <c r="Z3" s="364"/>
    </row>
    <row r="4" spans="1:32" s="362" customFormat="1" ht="41.25" customHeight="1">
      <c r="A4" s="306" t="s">
        <v>35</v>
      </c>
      <c r="B4" s="306" t="s">
        <v>496</v>
      </c>
      <c r="C4" s="365" t="s">
        <v>518</v>
      </c>
      <c r="D4" s="312" t="s">
        <v>499</v>
      </c>
      <c r="E4" s="365" t="s">
        <v>519</v>
      </c>
      <c r="F4" s="312" t="s">
        <v>499</v>
      </c>
      <c r="G4" s="365" t="s">
        <v>520</v>
      </c>
      <c r="H4" s="312" t="s">
        <v>499</v>
      </c>
      <c r="I4" s="365" t="s">
        <v>521</v>
      </c>
      <c r="J4" s="312" t="s">
        <v>499</v>
      </c>
      <c r="K4" s="365" t="s">
        <v>522</v>
      </c>
      <c r="L4" s="312" t="s">
        <v>499</v>
      </c>
      <c r="M4" s="365" t="s">
        <v>523</v>
      </c>
      <c r="N4" s="312" t="s">
        <v>499</v>
      </c>
      <c r="O4" s="366" t="s">
        <v>524</v>
      </c>
      <c r="P4" s="312" t="s">
        <v>499</v>
      </c>
      <c r="Q4" s="366" t="s">
        <v>525</v>
      </c>
      <c r="R4" s="312" t="s">
        <v>499</v>
      </c>
      <c r="S4" s="366" t="s">
        <v>526</v>
      </c>
      <c r="T4" s="312" t="s">
        <v>499</v>
      </c>
      <c r="U4" s="366" t="s">
        <v>527</v>
      </c>
      <c r="V4" s="312" t="s">
        <v>499</v>
      </c>
      <c r="W4" s="366" t="s">
        <v>528</v>
      </c>
      <c r="X4" s="312" t="s">
        <v>499</v>
      </c>
      <c r="Y4" s="367"/>
      <c r="Z4" s="368" t="s">
        <v>529</v>
      </c>
      <c r="AA4" s="368" t="s">
        <v>529</v>
      </c>
      <c r="AC4" s="387" t="s">
        <v>530</v>
      </c>
      <c r="AD4" s="387" t="s">
        <v>531</v>
      </c>
      <c r="AE4" s="387" t="s">
        <v>532</v>
      </c>
      <c r="AF4" s="387" t="s">
        <v>534</v>
      </c>
    </row>
    <row r="5" spans="1:32" s="339" customFormat="1" ht="22.9" customHeight="1">
      <c r="A5" s="369">
        <v>2000</v>
      </c>
      <c r="B5" s="369">
        <v>1</v>
      </c>
      <c r="C5" s="370">
        <v>54237</v>
      </c>
      <c r="D5" s="371"/>
      <c r="E5" s="370">
        <v>82425</v>
      </c>
      <c r="F5" s="371"/>
      <c r="G5" s="370">
        <v>39785</v>
      </c>
      <c r="H5" s="371"/>
      <c r="I5" s="370">
        <v>8250</v>
      </c>
      <c r="J5" s="371"/>
      <c r="K5" s="370">
        <v>120076</v>
      </c>
      <c r="L5" s="371"/>
      <c r="M5" s="370">
        <v>232573</v>
      </c>
      <c r="N5" s="371"/>
      <c r="O5" s="370">
        <v>537346</v>
      </c>
      <c r="P5" s="372"/>
      <c r="Q5" s="370">
        <v>158303</v>
      </c>
      <c r="R5" s="372"/>
      <c r="S5" s="370">
        <v>150991</v>
      </c>
      <c r="T5" s="372"/>
      <c r="U5" s="370">
        <v>478884</v>
      </c>
      <c r="V5" s="372"/>
      <c r="W5" s="370">
        <v>1325524</v>
      </c>
      <c r="X5" s="372"/>
      <c r="Y5" s="372"/>
      <c r="Z5" s="337">
        <v>0</v>
      </c>
      <c r="AA5" s="337">
        <v>0</v>
      </c>
      <c r="AC5" s="335">
        <f>W5-U5</f>
        <v>846640</v>
      </c>
      <c r="AD5" s="335">
        <f>U5</f>
        <v>478884</v>
      </c>
      <c r="AE5" s="339">
        <f>U5/W5</f>
        <v>0.36127901116841338</v>
      </c>
      <c r="AF5" s="339">
        <f>AC5/W5</f>
        <v>0.63872098883158657</v>
      </c>
    </row>
    <row r="6" spans="1:32" s="339" customFormat="1" ht="13.15" customHeight="1">
      <c r="A6" s="369">
        <v>2000</v>
      </c>
      <c r="B6" s="369">
        <v>2</v>
      </c>
      <c r="C6" s="370">
        <v>64144</v>
      </c>
      <c r="D6" s="371"/>
      <c r="E6" s="370">
        <v>21033</v>
      </c>
      <c r="F6" s="371"/>
      <c r="G6" s="370">
        <v>20665</v>
      </c>
      <c r="H6" s="371"/>
      <c r="I6" s="370">
        <v>2351</v>
      </c>
      <c r="J6" s="371"/>
      <c r="K6" s="370">
        <v>101529</v>
      </c>
      <c r="L6" s="371"/>
      <c r="M6" s="370">
        <v>170861</v>
      </c>
      <c r="N6" s="371"/>
      <c r="O6" s="370">
        <v>380583</v>
      </c>
      <c r="P6" s="372"/>
      <c r="Q6" s="370">
        <v>143673</v>
      </c>
      <c r="R6" s="372"/>
      <c r="S6" s="370">
        <v>130294</v>
      </c>
      <c r="T6" s="372"/>
      <c r="U6" s="370">
        <v>528373</v>
      </c>
      <c r="V6" s="372"/>
      <c r="W6" s="370">
        <v>1182923</v>
      </c>
      <c r="X6" s="372"/>
      <c r="Y6" s="372"/>
      <c r="Z6" s="337">
        <v>0</v>
      </c>
      <c r="AA6" s="337">
        <v>0</v>
      </c>
      <c r="AC6" s="335">
        <f t="shared" ref="AC6:AC69" si="0">W6-U6</f>
        <v>654550</v>
      </c>
      <c r="AD6" s="335">
        <f t="shared" ref="AD6:AD69" si="1">U6</f>
        <v>528373</v>
      </c>
      <c r="AE6" s="339">
        <f t="shared" ref="AE6:AE69" si="2">U6/W6</f>
        <v>0.44666728096418784</v>
      </c>
      <c r="AF6" s="339">
        <f t="shared" ref="AF6:AF69" si="3">AC6/W6</f>
        <v>0.55333271903581216</v>
      </c>
    </row>
    <row r="7" spans="1:32" s="339" customFormat="1" ht="13.15" customHeight="1">
      <c r="A7" s="369">
        <v>2000</v>
      </c>
      <c r="B7" s="369">
        <v>3</v>
      </c>
      <c r="C7" s="370">
        <v>42303</v>
      </c>
      <c r="D7" s="371"/>
      <c r="E7" s="370">
        <v>15080</v>
      </c>
      <c r="F7" s="371"/>
      <c r="G7" s="370">
        <v>13799</v>
      </c>
      <c r="H7" s="371"/>
      <c r="I7" s="370">
        <v>6954</v>
      </c>
      <c r="J7" s="371"/>
      <c r="K7" s="370">
        <v>235783</v>
      </c>
      <c r="L7" s="371"/>
      <c r="M7" s="370">
        <v>196306</v>
      </c>
      <c r="N7" s="371"/>
      <c r="O7" s="370">
        <v>510225</v>
      </c>
      <c r="P7" s="372"/>
      <c r="Q7" s="370">
        <v>168655</v>
      </c>
      <c r="R7" s="372"/>
      <c r="S7" s="370">
        <v>193857</v>
      </c>
      <c r="T7" s="372"/>
      <c r="U7" s="370">
        <v>668478</v>
      </c>
      <c r="V7" s="372"/>
      <c r="W7" s="370">
        <v>1541215</v>
      </c>
      <c r="X7" s="372"/>
      <c r="Y7" s="372"/>
      <c r="Z7" s="337">
        <v>0</v>
      </c>
      <c r="AA7" s="337">
        <v>0</v>
      </c>
      <c r="AC7" s="335">
        <f t="shared" si="0"/>
        <v>872737</v>
      </c>
      <c r="AD7" s="335">
        <f t="shared" si="1"/>
        <v>668478</v>
      </c>
      <c r="AE7" s="339">
        <f t="shared" si="2"/>
        <v>0.43373442381497712</v>
      </c>
      <c r="AF7" s="339">
        <f t="shared" si="3"/>
        <v>0.56626557618502282</v>
      </c>
    </row>
    <row r="8" spans="1:32" s="339" customFormat="1" ht="13.15" customHeight="1">
      <c r="A8" s="369">
        <v>2000</v>
      </c>
      <c r="B8" s="369">
        <v>4</v>
      </c>
      <c r="C8" s="370">
        <v>58260</v>
      </c>
      <c r="D8" s="371"/>
      <c r="E8" s="370">
        <v>14144</v>
      </c>
      <c r="F8" s="371"/>
      <c r="G8" s="370">
        <v>5694</v>
      </c>
      <c r="H8" s="371"/>
      <c r="I8" s="370">
        <v>5334</v>
      </c>
      <c r="J8" s="371"/>
      <c r="K8" s="370">
        <v>108511</v>
      </c>
      <c r="L8" s="371"/>
      <c r="M8" s="370">
        <v>177811</v>
      </c>
      <c r="N8" s="371"/>
      <c r="O8" s="370">
        <v>369754</v>
      </c>
      <c r="P8" s="372"/>
      <c r="Q8" s="370">
        <v>198689</v>
      </c>
      <c r="R8" s="372"/>
      <c r="S8" s="370">
        <v>147961</v>
      </c>
      <c r="T8" s="372"/>
      <c r="U8" s="370">
        <v>576856</v>
      </c>
      <c r="V8" s="372"/>
      <c r="W8" s="370">
        <v>1293260</v>
      </c>
      <c r="X8" s="372"/>
      <c r="Y8" s="372"/>
      <c r="Z8" s="337">
        <v>0</v>
      </c>
      <c r="AA8" s="337">
        <v>0</v>
      </c>
      <c r="AC8" s="335">
        <f t="shared" si="0"/>
        <v>716404</v>
      </c>
      <c r="AD8" s="335">
        <f t="shared" si="1"/>
        <v>576856</v>
      </c>
      <c r="AE8" s="339">
        <f t="shared" si="2"/>
        <v>0.446047971792215</v>
      </c>
      <c r="AF8" s="339">
        <f t="shared" si="3"/>
        <v>0.553952028207785</v>
      </c>
    </row>
    <row r="9" spans="1:32" s="339" customFormat="1" ht="13.15" customHeight="1">
      <c r="A9" s="369">
        <v>2000</v>
      </c>
      <c r="B9" s="369">
        <v>5</v>
      </c>
      <c r="C9" s="370">
        <v>69434</v>
      </c>
      <c r="D9" s="371"/>
      <c r="E9" s="370">
        <v>29599</v>
      </c>
      <c r="F9" s="371"/>
      <c r="G9" s="370">
        <v>31486</v>
      </c>
      <c r="H9" s="371"/>
      <c r="I9" s="370">
        <v>2594</v>
      </c>
      <c r="J9" s="371"/>
      <c r="K9" s="370">
        <v>270782</v>
      </c>
      <c r="L9" s="371"/>
      <c r="M9" s="370">
        <v>242830</v>
      </c>
      <c r="N9" s="371"/>
      <c r="O9" s="370">
        <v>646725</v>
      </c>
      <c r="P9" s="372"/>
      <c r="Q9" s="370">
        <v>224740</v>
      </c>
      <c r="R9" s="372"/>
      <c r="S9" s="370">
        <v>244807</v>
      </c>
      <c r="T9" s="372"/>
      <c r="U9" s="370">
        <v>607460</v>
      </c>
      <c r="V9" s="372"/>
      <c r="W9" s="370">
        <v>1723732</v>
      </c>
      <c r="X9" s="372"/>
      <c r="Y9" s="372"/>
      <c r="Z9" s="337">
        <v>0</v>
      </c>
      <c r="AA9" s="337">
        <v>0</v>
      </c>
      <c r="AC9" s="335">
        <f t="shared" si="0"/>
        <v>1116272</v>
      </c>
      <c r="AD9" s="335">
        <f t="shared" si="1"/>
        <v>607460</v>
      </c>
      <c r="AE9" s="339">
        <f t="shared" si="2"/>
        <v>0.3524097713565682</v>
      </c>
      <c r="AF9" s="339">
        <f t="shared" si="3"/>
        <v>0.64759022864343185</v>
      </c>
    </row>
    <row r="10" spans="1:32" s="339" customFormat="1" ht="13.15" customHeight="1">
      <c r="A10" s="369">
        <v>2000</v>
      </c>
      <c r="B10" s="369">
        <v>6</v>
      </c>
      <c r="C10" s="370">
        <v>97497</v>
      </c>
      <c r="D10" s="371"/>
      <c r="E10" s="370">
        <v>46714</v>
      </c>
      <c r="F10" s="371"/>
      <c r="G10" s="370">
        <v>44427</v>
      </c>
      <c r="H10" s="371"/>
      <c r="I10" s="370">
        <v>8744</v>
      </c>
      <c r="J10" s="371"/>
      <c r="K10" s="370">
        <v>298503</v>
      </c>
      <c r="L10" s="371"/>
      <c r="M10" s="370">
        <v>179005</v>
      </c>
      <c r="N10" s="371"/>
      <c r="O10" s="370">
        <v>674890</v>
      </c>
      <c r="P10" s="372"/>
      <c r="Q10" s="370">
        <v>211569</v>
      </c>
      <c r="R10" s="372"/>
      <c r="S10" s="370">
        <v>202806</v>
      </c>
      <c r="T10" s="372"/>
      <c r="U10" s="370">
        <v>663173</v>
      </c>
      <c r="V10" s="372"/>
      <c r="W10" s="370">
        <v>1752438</v>
      </c>
      <c r="X10" s="372"/>
      <c r="Y10" s="372"/>
      <c r="Z10" s="337">
        <v>0</v>
      </c>
      <c r="AA10" s="337">
        <v>0</v>
      </c>
      <c r="AC10" s="335">
        <f t="shared" si="0"/>
        <v>1089265</v>
      </c>
      <c r="AD10" s="335">
        <f t="shared" si="1"/>
        <v>663173</v>
      </c>
      <c r="AE10" s="339">
        <f t="shared" si="2"/>
        <v>0.37842879462782708</v>
      </c>
      <c r="AF10" s="339">
        <f t="shared" si="3"/>
        <v>0.62157120537217292</v>
      </c>
    </row>
    <row r="11" spans="1:32" s="339" customFormat="1" ht="13.15" customHeight="1">
      <c r="A11" s="369">
        <v>2000</v>
      </c>
      <c r="B11" s="369">
        <v>7</v>
      </c>
      <c r="C11" s="370">
        <v>48302</v>
      </c>
      <c r="D11" s="371"/>
      <c r="E11" s="370">
        <v>20529</v>
      </c>
      <c r="F11" s="371"/>
      <c r="G11" s="370">
        <v>59462</v>
      </c>
      <c r="H11" s="371"/>
      <c r="I11" s="370">
        <v>2364</v>
      </c>
      <c r="J11" s="371"/>
      <c r="K11" s="370">
        <v>247653</v>
      </c>
      <c r="L11" s="371"/>
      <c r="M11" s="370">
        <v>170868</v>
      </c>
      <c r="N11" s="371"/>
      <c r="O11" s="370">
        <v>549178</v>
      </c>
      <c r="P11" s="372"/>
      <c r="Q11" s="370">
        <v>175800</v>
      </c>
      <c r="R11" s="372"/>
      <c r="S11" s="370">
        <v>160450</v>
      </c>
      <c r="T11" s="372"/>
      <c r="U11" s="370">
        <v>623360</v>
      </c>
      <c r="V11" s="372"/>
      <c r="W11" s="370">
        <v>1508788</v>
      </c>
      <c r="X11" s="372"/>
      <c r="Y11" s="372"/>
      <c r="Z11" s="337">
        <v>0</v>
      </c>
      <c r="AA11" s="337">
        <v>0</v>
      </c>
      <c r="AC11" s="335">
        <f t="shared" si="0"/>
        <v>885428</v>
      </c>
      <c r="AD11" s="335">
        <f t="shared" si="1"/>
        <v>623360</v>
      </c>
      <c r="AE11" s="339">
        <f t="shared" si="2"/>
        <v>0.41315280874450222</v>
      </c>
      <c r="AF11" s="339">
        <f t="shared" si="3"/>
        <v>0.58684719125549778</v>
      </c>
    </row>
    <row r="12" spans="1:32" s="339" customFormat="1" ht="13.15" customHeight="1">
      <c r="A12" s="369">
        <v>2000</v>
      </c>
      <c r="B12" s="369">
        <v>8</v>
      </c>
      <c r="C12" s="370">
        <v>33991</v>
      </c>
      <c r="D12" s="371"/>
      <c r="E12" s="370">
        <v>12971</v>
      </c>
      <c r="F12" s="371"/>
      <c r="G12" s="370">
        <v>26315</v>
      </c>
      <c r="H12" s="371"/>
      <c r="I12" s="370">
        <v>4947</v>
      </c>
      <c r="J12" s="371"/>
      <c r="K12" s="370">
        <v>433968</v>
      </c>
      <c r="L12" s="371"/>
      <c r="M12" s="370">
        <v>198876</v>
      </c>
      <c r="N12" s="371"/>
      <c r="O12" s="370">
        <v>711068</v>
      </c>
      <c r="P12" s="372"/>
      <c r="Q12" s="370">
        <v>203672</v>
      </c>
      <c r="R12" s="372"/>
      <c r="S12" s="370">
        <v>182894</v>
      </c>
      <c r="T12" s="372"/>
      <c r="U12" s="370">
        <v>724260</v>
      </c>
      <c r="V12" s="372"/>
      <c r="W12" s="370">
        <v>1821894</v>
      </c>
      <c r="X12" s="372"/>
      <c r="Y12" s="372"/>
      <c r="Z12" s="337">
        <v>0</v>
      </c>
      <c r="AA12" s="337">
        <v>0</v>
      </c>
      <c r="AC12" s="335">
        <f t="shared" si="0"/>
        <v>1097634</v>
      </c>
      <c r="AD12" s="335">
        <f t="shared" si="1"/>
        <v>724260</v>
      </c>
      <c r="AE12" s="339">
        <f t="shared" si="2"/>
        <v>0.39753136022183511</v>
      </c>
      <c r="AF12" s="339">
        <f t="shared" si="3"/>
        <v>0.60246863977816489</v>
      </c>
    </row>
    <row r="13" spans="1:32" s="339" customFormat="1" ht="13.15" customHeight="1">
      <c r="A13" s="369">
        <v>2000</v>
      </c>
      <c r="B13" s="369">
        <v>9</v>
      </c>
      <c r="C13" s="370">
        <v>70498</v>
      </c>
      <c r="D13" s="371"/>
      <c r="E13" s="370">
        <v>4865</v>
      </c>
      <c r="F13" s="371"/>
      <c r="G13" s="370">
        <v>40007</v>
      </c>
      <c r="H13" s="371"/>
      <c r="I13" s="370">
        <v>7318</v>
      </c>
      <c r="J13" s="371"/>
      <c r="K13" s="370">
        <v>457224</v>
      </c>
      <c r="L13" s="371"/>
      <c r="M13" s="370">
        <v>155192</v>
      </c>
      <c r="N13" s="371"/>
      <c r="O13" s="370">
        <v>735104</v>
      </c>
      <c r="P13" s="372"/>
      <c r="Q13" s="370">
        <v>259084</v>
      </c>
      <c r="R13" s="372"/>
      <c r="S13" s="370">
        <v>221649</v>
      </c>
      <c r="T13" s="372"/>
      <c r="U13" s="370">
        <v>584963</v>
      </c>
      <c r="V13" s="372"/>
      <c r="W13" s="370">
        <v>1800800</v>
      </c>
      <c r="X13" s="372"/>
      <c r="Y13" s="372"/>
      <c r="Z13" s="337">
        <v>0</v>
      </c>
      <c r="AA13" s="337">
        <v>0</v>
      </c>
      <c r="AC13" s="335">
        <f t="shared" si="0"/>
        <v>1215837</v>
      </c>
      <c r="AD13" s="335">
        <f t="shared" si="1"/>
        <v>584963</v>
      </c>
      <c r="AE13" s="339">
        <f t="shared" si="2"/>
        <v>0.32483507330075523</v>
      </c>
      <c r="AF13" s="339">
        <f t="shared" si="3"/>
        <v>0.67516492669924477</v>
      </c>
    </row>
    <row r="14" spans="1:32" s="339" customFormat="1" ht="13.15" customHeight="1">
      <c r="A14" s="369">
        <v>2000</v>
      </c>
      <c r="B14" s="369">
        <v>10</v>
      </c>
      <c r="C14" s="370">
        <v>38715</v>
      </c>
      <c r="D14" s="371"/>
      <c r="E14" s="370">
        <v>13455</v>
      </c>
      <c r="F14" s="371"/>
      <c r="G14" s="370">
        <v>49427</v>
      </c>
      <c r="H14" s="371"/>
      <c r="I14" s="370">
        <v>5668</v>
      </c>
      <c r="J14" s="371"/>
      <c r="K14" s="370">
        <v>375318</v>
      </c>
      <c r="L14" s="371"/>
      <c r="M14" s="370">
        <v>159921</v>
      </c>
      <c r="N14" s="371"/>
      <c r="O14" s="370">
        <v>642504</v>
      </c>
      <c r="P14" s="372"/>
      <c r="Q14" s="370">
        <v>170933</v>
      </c>
      <c r="R14" s="372"/>
      <c r="S14" s="370">
        <v>213880</v>
      </c>
      <c r="T14" s="372"/>
      <c r="U14" s="370">
        <v>660631</v>
      </c>
      <c r="V14" s="372"/>
      <c r="W14" s="370">
        <v>1687948</v>
      </c>
      <c r="X14" s="372"/>
      <c r="Y14" s="372"/>
      <c r="Z14" s="337">
        <v>0</v>
      </c>
      <c r="AA14" s="337">
        <v>0</v>
      </c>
      <c r="AC14" s="335">
        <f t="shared" si="0"/>
        <v>1027317</v>
      </c>
      <c r="AD14" s="335">
        <f t="shared" si="1"/>
        <v>660631</v>
      </c>
      <c r="AE14" s="339">
        <f t="shared" si="2"/>
        <v>0.39138113259413204</v>
      </c>
      <c r="AF14" s="339">
        <f t="shared" si="3"/>
        <v>0.6086188674058679</v>
      </c>
    </row>
    <row r="15" spans="1:32" s="339" customFormat="1" ht="13.15" customHeight="1">
      <c r="A15" s="369">
        <v>2000</v>
      </c>
      <c r="B15" s="369">
        <v>11</v>
      </c>
      <c r="C15" s="370">
        <v>124719</v>
      </c>
      <c r="D15" s="371"/>
      <c r="E15" s="370">
        <v>23403</v>
      </c>
      <c r="F15" s="371"/>
      <c r="G15" s="370">
        <v>21961</v>
      </c>
      <c r="H15" s="371"/>
      <c r="I15" s="370">
        <v>9460</v>
      </c>
      <c r="J15" s="371"/>
      <c r="K15" s="370">
        <v>283962</v>
      </c>
      <c r="L15" s="371"/>
      <c r="M15" s="370">
        <v>192094</v>
      </c>
      <c r="N15" s="371"/>
      <c r="O15" s="370">
        <v>655599</v>
      </c>
      <c r="P15" s="372"/>
      <c r="Q15" s="370">
        <v>79265</v>
      </c>
      <c r="R15" s="372"/>
      <c r="S15" s="370">
        <v>172167</v>
      </c>
      <c r="T15" s="372"/>
      <c r="U15" s="370">
        <v>599630</v>
      </c>
      <c r="V15" s="372"/>
      <c r="W15" s="370">
        <v>1506661</v>
      </c>
      <c r="X15" s="372"/>
      <c r="Y15" s="372"/>
      <c r="Z15" s="337">
        <v>0</v>
      </c>
      <c r="AA15" s="337">
        <v>0</v>
      </c>
      <c r="AC15" s="335">
        <f t="shared" si="0"/>
        <v>907031</v>
      </c>
      <c r="AD15" s="335">
        <f t="shared" si="1"/>
        <v>599630</v>
      </c>
      <c r="AE15" s="339">
        <f t="shared" si="2"/>
        <v>0.39798601012437435</v>
      </c>
      <c r="AF15" s="339">
        <f t="shared" si="3"/>
        <v>0.6020139898756256</v>
      </c>
    </row>
    <row r="16" spans="1:32" s="339" customFormat="1" ht="13.15" customHeight="1">
      <c r="A16" s="369">
        <v>2000</v>
      </c>
      <c r="B16" s="369">
        <v>12</v>
      </c>
      <c r="C16" s="370">
        <v>21341</v>
      </c>
      <c r="D16" s="371"/>
      <c r="E16" s="370">
        <v>24746</v>
      </c>
      <c r="F16" s="371"/>
      <c r="G16" s="370">
        <v>65657</v>
      </c>
      <c r="H16" s="371"/>
      <c r="I16" s="370">
        <v>4218</v>
      </c>
      <c r="J16" s="371"/>
      <c r="K16" s="370">
        <v>252643</v>
      </c>
      <c r="L16" s="371"/>
      <c r="M16" s="370">
        <v>180450</v>
      </c>
      <c r="N16" s="371"/>
      <c r="O16" s="370">
        <v>549055</v>
      </c>
      <c r="P16" s="372"/>
      <c r="Q16" s="370">
        <v>211786</v>
      </c>
      <c r="R16" s="372"/>
      <c r="S16" s="370">
        <v>182998</v>
      </c>
      <c r="T16" s="372"/>
      <c r="U16" s="370">
        <v>535936</v>
      </c>
      <c r="V16" s="372"/>
      <c r="W16" s="370">
        <v>1479775</v>
      </c>
      <c r="X16" s="372"/>
      <c r="Y16" s="372"/>
      <c r="Z16" s="337">
        <v>0</v>
      </c>
      <c r="AA16" s="337">
        <v>0</v>
      </c>
      <c r="AC16" s="335">
        <f t="shared" si="0"/>
        <v>943839</v>
      </c>
      <c r="AD16" s="335">
        <f t="shared" si="1"/>
        <v>535936</v>
      </c>
      <c r="AE16" s="339">
        <f t="shared" si="2"/>
        <v>0.36217397915223598</v>
      </c>
      <c r="AF16" s="339">
        <f t="shared" si="3"/>
        <v>0.63782602084776396</v>
      </c>
    </row>
    <row r="17" spans="1:32" s="339" customFormat="1" ht="22.9" customHeight="1">
      <c r="A17" s="369">
        <v>2001</v>
      </c>
      <c r="B17" s="369">
        <v>1</v>
      </c>
      <c r="C17" s="370">
        <v>81956</v>
      </c>
      <c r="D17" s="371"/>
      <c r="E17" s="370">
        <v>22823</v>
      </c>
      <c r="F17" s="371"/>
      <c r="G17" s="370">
        <v>21516</v>
      </c>
      <c r="H17" s="371"/>
      <c r="I17" s="370">
        <v>2498</v>
      </c>
      <c r="J17" s="371"/>
      <c r="K17" s="370">
        <v>424942</v>
      </c>
      <c r="L17" s="371"/>
      <c r="M17" s="370">
        <v>189073</v>
      </c>
      <c r="N17" s="371"/>
      <c r="O17" s="370">
        <v>742808</v>
      </c>
      <c r="P17" s="372"/>
      <c r="Q17" s="370">
        <v>197005</v>
      </c>
      <c r="R17" s="372"/>
      <c r="S17" s="370">
        <v>198975</v>
      </c>
      <c r="T17" s="372"/>
      <c r="U17" s="370">
        <v>581094</v>
      </c>
      <c r="V17" s="372"/>
      <c r="W17" s="370">
        <v>1719882</v>
      </c>
      <c r="X17" s="372"/>
      <c r="Y17" s="372"/>
      <c r="Z17" s="337">
        <v>0</v>
      </c>
      <c r="AA17" s="337">
        <v>0</v>
      </c>
      <c r="AC17" s="335">
        <f t="shared" si="0"/>
        <v>1138788</v>
      </c>
      <c r="AD17" s="335">
        <f t="shared" si="1"/>
        <v>581094</v>
      </c>
      <c r="AE17" s="339">
        <f t="shared" si="2"/>
        <v>0.33786852818972463</v>
      </c>
      <c r="AF17" s="339">
        <f t="shared" si="3"/>
        <v>0.66213147181027532</v>
      </c>
    </row>
    <row r="18" spans="1:32" s="339" customFormat="1" ht="13.15" customHeight="1">
      <c r="A18" s="369">
        <v>2001</v>
      </c>
      <c r="B18" s="369">
        <v>2</v>
      </c>
      <c r="C18" s="370">
        <v>36215</v>
      </c>
      <c r="D18" s="338">
        <v>-0.4354109503616862</v>
      </c>
      <c r="E18" s="370">
        <v>6457</v>
      </c>
      <c r="F18" s="338">
        <v>-0.69300622830789704</v>
      </c>
      <c r="G18" s="370">
        <v>43533</v>
      </c>
      <c r="H18" s="338">
        <v>1.1066053714009194</v>
      </c>
      <c r="I18" s="370">
        <v>4667</v>
      </c>
      <c r="J18" s="338">
        <v>0.98511271799234379</v>
      </c>
      <c r="K18" s="370">
        <v>332272</v>
      </c>
      <c r="L18" s="338">
        <v>2.2726807119148225</v>
      </c>
      <c r="M18" s="370">
        <v>158108</v>
      </c>
      <c r="N18" s="338">
        <v>-7.4639619339697205E-2</v>
      </c>
      <c r="O18" s="370">
        <v>581252</v>
      </c>
      <c r="P18" s="338">
        <v>0.52726737663006484</v>
      </c>
      <c r="Q18" s="370">
        <v>102007</v>
      </c>
      <c r="R18" s="338">
        <v>-0.29000577700751007</v>
      </c>
      <c r="S18" s="370">
        <v>142675</v>
      </c>
      <c r="T18" s="338">
        <v>9.5023562098024428E-2</v>
      </c>
      <c r="U18" s="370">
        <v>513253</v>
      </c>
      <c r="V18" s="338">
        <v>-2.8616148062069802E-2</v>
      </c>
      <c r="W18" s="370">
        <v>1339187</v>
      </c>
      <c r="X18" s="338">
        <v>0.13209989153985502</v>
      </c>
      <c r="Y18" s="338"/>
      <c r="Z18" s="337">
        <v>0</v>
      </c>
      <c r="AA18" s="337">
        <v>0</v>
      </c>
      <c r="AC18" s="335">
        <f t="shared" si="0"/>
        <v>825934</v>
      </c>
      <c r="AD18" s="335">
        <f t="shared" si="1"/>
        <v>513253</v>
      </c>
      <c r="AE18" s="339">
        <f t="shared" si="2"/>
        <v>0.38325715527405807</v>
      </c>
      <c r="AF18" s="339">
        <f t="shared" si="3"/>
        <v>0.61674284472594199</v>
      </c>
    </row>
    <row r="19" spans="1:32" s="339" customFormat="1" ht="13.15" customHeight="1">
      <c r="A19" s="369">
        <v>2001</v>
      </c>
      <c r="B19" s="369">
        <v>3</v>
      </c>
      <c r="C19" s="370">
        <v>138900</v>
      </c>
      <c r="D19" s="338">
        <v>2.2834550741082191</v>
      </c>
      <c r="E19" s="370">
        <v>44775</v>
      </c>
      <c r="F19" s="338">
        <v>1.9691644562334218</v>
      </c>
      <c r="G19" s="370">
        <v>76268</v>
      </c>
      <c r="H19" s="338">
        <v>4.5270671787810715</v>
      </c>
      <c r="I19" s="370">
        <v>3760</v>
      </c>
      <c r="J19" s="338">
        <v>-0.45930399769916597</v>
      </c>
      <c r="K19" s="370">
        <v>178247</v>
      </c>
      <c r="L19" s="338">
        <v>-0.24402098539759021</v>
      </c>
      <c r="M19" s="370">
        <v>183674</v>
      </c>
      <c r="N19" s="338">
        <v>-6.4348517111040948E-2</v>
      </c>
      <c r="O19" s="370">
        <v>625624</v>
      </c>
      <c r="P19" s="338">
        <v>0.22617276691655652</v>
      </c>
      <c r="Q19" s="370">
        <v>153331</v>
      </c>
      <c r="R19" s="338">
        <v>-9.0860039726068043E-2</v>
      </c>
      <c r="S19" s="370">
        <v>174438</v>
      </c>
      <c r="T19" s="338">
        <v>-0.10017177610300376</v>
      </c>
      <c r="U19" s="370">
        <v>577418</v>
      </c>
      <c r="V19" s="338">
        <v>-0.13621989055735562</v>
      </c>
      <c r="W19" s="370">
        <v>1530811</v>
      </c>
      <c r="X19" s="338">
        <v>-6.7505182599442159E-3</v>
      </c>
      <c r="Y19" s="338"/>
      <c r="Z19" s="337">
        <v>0</v>
      </c>
      <c r="AA19" s="337">
        <v>0</v>
      </c>
      <c r="AC19" s="335">
        <f t="shared" si="0"/>
        <v>953393</v>
      </c>
      <c r="AD19" s="335">
        <f t="shared" si="1"/>
        <v>577418</v>
      </c>
      <c r="AE19" s="339">
        <f t="shared" si="2"/>
        <v>0.37719744632093705</v>
      </c>
      <c r="AF19" s="339">
        <f t="shared" si="3"/>
        <v>0.6228025536790629</v>
      </c>
    </row>
    <row r="20" spans="1:32" s="339" customFormat="1" ht="13.15" customHeight="1">
      <c r="A20" s="369">
        <v>2001</v>
      </c>
      <c r="B20" s="369">
        <v>4</v>
      </c>
      <c r="C20" s="370">
        <v>26883</v>
      </c>
      <c r="D20" s="338">
        <v>-0.53856848609680741</v>
      </c>
      <c r="E20" s="370">
        <v>29324</v>
      </c>
      <c r="F20" s="338">
        <v>1.0732466063348416</v>
      </c>
      <c r="G20" s="370">
        <v>67478</v>
      </c>
      <c r="H20" s="338">
        <v>10.850720056199508</v>
      </c>
      <c r="I20" s="370">
        <v>4863</v>
      </c>
      <c r="J20" s="338">
        <v>-8.8301462317210366E-2</v>
      </c>
      <c r="K20" s="370">
        <v>202453</v>
      </c>
      <c r="L20" s="338">
        <v>0.8657371142096193</v>
      </c>
      <c r="M20" s="370">
        <v>186627</v>
      </c>
      <c r="N20" s="338">
        <v>4.9580734600221499E-2</v>
      </c>
      <c r="O20" s="370">
        <v>517628</v>
      </c>
      <c r="P20" s="338">
        <v>0.39992535577708432</v>
      </c>
      <c r="Q20" s="370">
        <v>105764</v>
      </c>
      <c r="R20" s="338">
        <v>-0.46769071262123219</v>
      </c>
      <c r="S20" s="370">
        <v>186600</v>
      </c>
      <c r="T20" s="338">
        <v>0.26114313907043063</v>
      </c>
      <c r="U20" s="370">
        <v>598226</v>
      </c>
      <c r="V20" s="338">
        <v>3.7045640506469635E-2</v>
      </c>
      <c r="W20" s="370">
        <v>1408218</v>
      </c>
      <c r="X20" s="338">
        <v>8.8890091706230745E-2</v>
      </c>
      <c r="Y20" s="338"/>
      <c r="Z20" s="337">
        <v>0</v>
      </c>
      <c r="AA20" s="337">
        <v>0</v>
      </c>
      <c r="AC20" s="335">
        <f t="shared" si="0"/>
        <v>809992</v>
      </c>
      <c r="AD20" s="335">
        <f t="shared" si="1"/>
        <v>598226</v>
      </c>
      <c r="AE20" s="339">
        <f t="shared" si="2"/>
        <v>0.4248106472151329</v>
      </c>
      <c r="AF20" s="339">
        <f t="shared" si="3"/>
        <v>0.57518935278486716</v>
      </c>
    </row>
    <row r="21" spans="1:32" s="339" customFormat="1" ht="13.15" customHeight="1">
      <c r="A21" s="369">
        <v>2001</v>
      </c>
      <c r="B21" s="369">
        <v>5</v>
      </c>
      <c r="C21" s="370">
        <v>113053</v>
      </c>
      <c r="D21" s="338">
        <v>0.62820808249560733</v>
      </c>
      <c r="E21" s="370">
        <v>22244</v>
      </c>
      <c r="F21" s="338">
        <v>-0.24848812459880398</v>
      </c>
      <c r="G21" s="370">
        <v>60364</v>
      </c>
      <c r="H21" s="338">
        <v>0.91716953566664539</v>
      </c>
      <c r="I21" s="370">
        <v>8593</v>
      </c>
      <c r="J21" s="338">
        <v>2.3126445643793367</v>
      </c>
      <c r="K21" s="370">
        <v>286997</v>
      </c>
      <c r="L21" s="338">
        <v>5.9882119195515227E-2</v>
      </c>
      <c r="M21" s="370">
        <v>208378</v>
      </c>
      <c r="N21" s="338">
        <v>-0.14187703331548818</v>
      </c>
      <c r="O21" s="370">
        <v>699629</v>
      </c>
      <c r="P21" s="338">
        <v>8.1802930148053621E-2</v>
      </c>
      <c r="Q21" s="370">
        <v>103744</v>
      </c>
      <c r="R21" s="338">
        <v>-0.538382130461867</v>
      </c>
      <c r="S21" s="370">
        <v>242647</v>
      </c>
      <c r="T21" s="338">
        <v>-8.8232771121741216E-3</v>
      </c>
      <c r="U21" s="370">
        <v>587742</v>
      </c>
      <c r="V21" s="338">
        <v>-3.2459750436242718E-2</v>
      </c>
      <c r="W21" s="370">
        <v>1633762</v>
      </c>
      <c r="X21" s="338">
        <v>-5.2194888764610758E-2</v>
      </c>
      <c r="Y21" s="338"/>
      <c r="Z21" s="337">
        <v>0</v>
      </c>
      <c r="AA21" s="337">
        <v>0</v>
      </c>
      <c r="AC21" s="335">
        <f t="shared" si="0"/>
        <v>1046020</v>
      </c>
      <c r="AD21" s="335">
        <f t="shared" si="1"/>
        <v>587742</v>
      </c>
      <c r="AE21" s="339">
        <f t="shared" si="2"/>
        <v>0.35974762541912469</v>
      </c>
      <c r="AF21" s="339">
        <f t="shared" si="3"/>
        <v>0.64025237458087525</v>
      </c>
    </row>
    <row r="22" spans="1:32" s="339" customFormat="1" ht="13.15" customHeight="1">
      <c r="A22" s="369">
        <v>2001</v>
      </c>
      <c r="B22" s="369">
        <v>6</v>
      </c>
      <c r="C22" s="370">
        <v>15267</v>
      </c>
      <c r="D22" s="338">
        <v>-0.84341056647896862</v>
      </c>
      <c r="E22" s="370">
        <v>23649</v>
      </c>
      <c r="F22" s="338">
        <v>-0.49374919724279664</v>
      </c>
      <c r="G22" s="370">
        <v>27133</v>
      </c>
      <c r="H22" s="338">
        <v>-0.38926778760663561</v>
      </c>
      <c r="I22" s="370">
        <v>5416</v>
      </c>
      <c r="J22" s="338">
        <v>-0.38060384263494973</v>
      </c>
      <c r="K22" s="370">
        <v>289541</v>
      </c>
      <c r="L22" s="338">
        <v>-3.0023148846075265E-2</v>
      </c>
      <c r="M22" s="370">
        <v>204995</v>
      </c>
      <c r="N22" s="338">
        <v>0.14519147509846086</v>
      </c>
      <c r="O22" s="370">
        <v>566001</v>
      </c>
      <c r="P22" s="338">
        <v>-0.16134333002415213</v>
      </c>
      <c r="Q22" s="370">
        <v>153940</v>
      </c>
      <c r="R22" s="338">
        <v>-0.27238867698008684</v>
      </c>
      <c r="S22" s="370">
        <v>244771</v>
      </c>
      <c r="T22" s="338">
        <v>0.20692188594025818</v>
      </c>
      <c r="U22" s="370">
        <v>540813</v>
      </c>
      <c r="V22" s="338">
        <v>-0.18450690845375184</v>
      </c>
      <c r="W22" s="370">
        <v>1505525</v>
      </c>
      <c r="X22" s="338">
        <v>-0.14089685341221769</v>
      </c>
      <c r="Y22" s="338"/>
      <c r="Z22" s="337">
        <v>0</v>
      </c>
      <c r="AA22" s="337">
        <v>0</v>
      </c>
      <c r="AC22" s="335">
        <f t="shared" si="0"/>
        <v>964712</v>
      </c>
      <c r="AD22" s="335">
        <f t="shared" si="1"/>
        <v>540813</v>
      </c>
      <c r="AE22" s="339">
        <f t="shared" si="2"/>
        <v>0.35921887713588285</v>
      </c>
      <c r="AF22" s="339">
        <f t="shared" si="3"/>
        <v>0.64078112286411715</v>
      </c>
    </row>
    <row r="23" spans="1:32" s="339" customFormat="1" ht="13.15" customHeight="1">
      <c r="A23" s="369">
        <v>2001</v>
      </c>
      <c r="B23" s="369">
        <v>7</v>
      </c>
      <c r="C23" s="370">
        <v>52301</v>
      </c>
      <c r="D23" s="338">
        <v>8.2791602832180899E-2</v>
      </c>
      <c r="E23" s="370">
        <v>15613</v>
      </c>
      <c r="F23" s="338">
        <v>-0.23946612109698473</v>
      </c>
      <c r="G23" s="370">
        <v>37802</v>
      </c>
      <c r="H23" s="338">
        <v>-0.36426625407823487</v>
      </c>
      <c r="I23" s="370">
        <v>6586</v>
      </c>
      <c r="J23" s="338">
        <v>1.7859560067681897</v>
      </c>
      <c r="K23" s="370">
        <v>87633</v>
      </c>
      <c r="L23" s="338">
        <v>-0.64614601882472655</v>
      </c>
      <c r="M23" s="370">
        <v>149530</v>
      </c>
      <c r="N23" s="338">
        <v>-0.12488002434627898</v>
      </c>
      <c r="O23" s="370">
        <v>349465</v>
      </c>
      <c r="P23" s="338">
        <v>-0.36365804893859555</v>
      </c>
      <c r="Q23" s="370">
        <v>110840</v>
      </c>
      <c r="R23" s="338">
        <v>-0.36951080773606371</v>
      </c>
      <c r="S23" s="370">
        <v>190041</v>
      </c>
      <c r="T23" s="338">
        <v>0.18442505453412283</v>
      </c>
      <c r="U23" s="370">
        <v>523112</v>
      </c>
      <c r="V23" s="338">
        <v>-0.16081878850102671</v>
      </c>
      <c r="W23" s="370">
        <v>1173458</v>
      </c>
      <c r="X23" s="338">
        <v>-0.22225123741705266</v>
      </c>
      <c r="Y23" s="338"/>
      <c r="Z23" s="337">
        <v>0</v>
      </c>
      <c r="AA23" s="337">
        <v>0</v>
      </c>
      <c r="AC23" s="335">
        <f t="shared" si="0"/>
        <v>650346</v>
      </c>
      <c r="AD23" s="335">
        <f t="shared" si="1"/>
        <v>523112</v>
      </c>
      <c r="AE23" s="339">
        <f t="shared" si="2"/>
        <v>0.44578672606944603</v>
      </c>
      <c r="AF23" s="339">
        <f t="shared" si="3"/>
        <v>0.55421327393055397</v>
      </c>
    </row>
    <row r="24" spans="1:32" s="339" customFormat="1" ht="13.15" customHeight="1">
      <c r="A24" s="369">
        <v>2001</v>
      </c>
      <c r="B24" s="369">
        <v>8</v>
      </c>
      <c r="C24" s="370">
        <v>31861</v>
      </c>
      <c r="D24" s="338">
        <v>-6.2663646259303984E-2</v>
      </c>
      <c r="E24" s="370">
        <v>30623</v>
      </c>
      <c r="F24" s="338">
        <v>1.3608819674658856</v>
      </c>
      <c r="G24" s="370">
        <v>84790</v>
      </c>
      <c r="H24" s="338">
        <v>2.222116663499905</v>
      </c>
      <c r="I24" s="370">
        <v>5237</v>
      </c>
      <c r="J24" s="338">
        <v>5.8621386699009514E-2</v>
      </c>
      <c r="K24" s="370">
        <v>249987</v>
      </c>
      <c r="L24" s="338">
        <v>-0.4239506138701471</v>
      </c>
      <c r="M24" s="370">
        <v>242317</v>
      </c>
      <c r="N24" s="338">
        <v>0.21843259116233238</v>
      </c>
      <c r="O24" s="370">
        <v>644815</v>
      </c>
      <c r="P24" s="338">
        <v>-9.3173929919501353E-2</v>
      </c>
      <c r="Q24" s="370">
        <v>177374</v>
      </c>
      <c r="R24" s="338">
        <v>-0.12911936839624494</v>
      </c>
      <c r="S24" s="370">
        <v>277148</v>
      </c>
      <c r="T24" s="338">
        <v>0.51534768773169159</v>
      </c>
      <c r="U24" s="370">
        <v>624428</v>
      </c>
      <c r="V24" s="338">
        <v>-0.13784000220915138</v>
      </c>
      <c r="W24" s="370">
        <v>1723765</v>
      </c>
      <c r="X24" s="338">
        <v>-5.3860982032983284E-2</v>
      </c>
      <c r="Y24" s="338"/>
      <c r="Z24" s="337">
        <v>0</v>
      </c>
      <c r="AA24" s="337">
        <v>0</v>
      </c>
      <c r="AC24" s="335">
        <f t="shared" si="0"/>
        <v>1099337</v>
      </c>
      <c r="AD24" s="335">
        <f t="shared" si="1"/>
        <v>624428</v>
      </c>
      <c r="AE24" s="339">
        <f t="shared" si="2"/>
        <v>0.36224659393826886</v>
      </c>
      <c r="AF24" s="339">
        <f t="shared" si="3"/>
        <v>0.63775340606173114</v>
      </c>
    </row>
    <row r="25" spans="1:32" s="339" customFormat="1" ht="13.15" customHeight="1">
      <c r="A25" s="369">
        <v>2001</v>
      </c>
      <c r="B25" s="369">
        <v>9</v>
      </c>
      <c r="C25" s="370">
        <v>97224</v>
      </c>
      <c r="D25" s="338">
        <v>0.37910295327527033</v>
      </c>
      <c r="E25" s="370">
        <v>16801</v>
      </c>
      <c r="F25" s="338">
        <v>2.4534429599177803</v>
      </c>
      <c r="G25" s="370">
        <v>6617</v>
      </c>
      <c r="H25" s="338">
        <v>-0.83460394430974583</v>
      </c>
      <c r="I25" s="370">
        <v>11794</v>
      </c>
      <c r="J25" s="338">
        <v>0.61164252528013119</v>
      </c>
      <c r="K25" s="370">
        <v>138691</v>
      </c>
      <c r="L25" s="338">
        <v>-0.69666727905796721</v>
      </c>
      <c r="M25" s="370">
        <v>140880</v>
      </c>
      <c r="N25" s="338">
        <v>-9.2221248517964871E-2</v>
      </c>
      <c r="O25" s="370">
        <v>412007</v>
      </c>
      <c r="P25" s="338">
        <v>-0.43952556372975793</v>
      </c>
      <c r="Q25" s="370">
        <v>114979</v>
      </c>
      <c r="R25" s="338">
        <v>-0.55620956909728125</v>
      </c>
      <c r="S25" s="370">
        <v>281419</v>
      </c>
      <c r="T25" s="338">
        <v>0.26966058949059102</v>
      </c>
      <c r="U25" s="370">
        <v>442701</v>
      </c>
      <c r="V25" s="338">
        <v>-0.243198287754952</v>
      </c>
      <c r="W25" s="370">
        <v>1251106</v>
      </c>
      <c r="X25" s="338">
        <v>-0.30524988893824967</v>
      </c>
      <c r="Y25" s="338"/>
      <c r="Z25" s="337">
        <v>0</v>
      </c>
      <c r="AA25" s="337">
        <v>0</v>
      </c>
      <c r="AC25" s="335">
        <f t="shared" si="0"/>
        <v>808405</v>
      </c>
      <c r="AD25" s="335">
        <f t="shared" si="1"/>
        <v>442701</v>
      </c>
      <c r="AE25" s="339">
        <f t="shared" si="2"/>
        <v>0.35384771554128908</v>
      </c>
      <c r="AF25" s="339">
        <f t="shared" si="3"/>
        <v>0.64615228445871098</v>
      </c>
    </row>
    <row r="26" spans="1:32" s="339" customFormat="1" ht="13.15" customHeight="1">
      <c r="A26" s="369">
        <v>2001</v>
      </c>
      <c r="B26" s="369">
        <v>10</v>
      </c>
      <c r="C26" s="370">
        <v>35553</v>
      </c>
      <c r="D26" s="338">
        <v>-8.1673769856644762E-2</v>
      </c>
      <c r="E26" s="370">
        <v>33088</v>
      </c>
      <c r="F26" s="338">
        <v>1.4591601635079896</v>
      </c>
      <c r="G26" s="370">
        <v>32587</v>
      </c>
      <c r="H26" s="338">
        <v>-0.34070447326360087</v>
      </c>
      <c r="I26" s="370">
        <v>3402</v>
      </c>
      <c r="J26" s="338">
        <v>-0.39978828510938602</v>
      </c>
      <c r="K26" s="370">
        <v>163107</v>
      </c>
      <c r="L26" s="338">
        <v>-0.56541652678528609</v>
      </c>
      <c r="M26" s="370">
        <v>187369</v>
      </c>
      <c r="N26" s="338">
        <v>0.17163474465517359</v>
      </c>
      <c r="O26" s="370">
        <v>455106</v>
      </c>
      <c r="P26" s="338">
        <v>-0.29166822307721041</v>
      </c>
      <c r="Q26" s="370">
        <v>95496</v>
      </c>
      <c r="R26" s="338">
        <v>-0.44132496358222228</v>
      </c>
      <c r="S26" s="370">
        <v>244244</v>
      </c>
      <c r="T26" s="338">
        <v>0.14196745838788116</v>
      </c>
      <c r="U26" s="370">
        <v>572507</v>
      </c>
      <c r="V26" s="338">
        <v>-0.13339367967897364</v>
      </c>
      <c r="W26" s="370">
        <v>1367353</v>
      </c>
      <c r="X26" s="338">
        <v>-0.18993179884688394</v>
      </c>
      <c r="Y26" s="338"/>
      <c r="Z26" s="337">
        <v>0</v>
      </c>
      <c r="AA26" s="337">
        <v>0</v>
      </c>
      <c r="AC26" s="335">
        <f t="shared" si="0"/>
        <v>794846</v>
      </c>
      <c r="AD26" s="335">
        <f t="shared" si="1"/>
        <v>572507</v>
      </c>
      <c r="AE26" s="339">
        <f t="shared" si="2"/>
        <v>0.41869729323737176</v>
      </c>
      <c r="AF26" s="339">
        <f t="shared" si="3"/>
        <v>0.58130270676262819</v>
      </c>
    </row>
    <row r="27" spans="1:32" s="339" customFormat="1" ht="13.15" customHeight="1">
      <c r="A27" s="369">
        <v>2001</v>
      </c>
      <c r="B27" s="369">
        <v>11</v>
      </c>
      <c r="C27" s="370">
        <v>13509</v>
      </c>
      <c r="D27" s="338">
        <v>-0.89168450677122169</v>
      </c>
      <c r="E27" s="370">
        <v>17570</v>
      </c>
      <c r="F27" s="338">
        <v>-0.24924155022860317</v>
      </c>
      <c r="G27" s="370">
        <v>17213</v>
      </c>
      <c r="H27" s="338">
        <v>-0.21620144802149266</v>
      </c>
      <c r="I27" s="370">
        <v>4775</v>
      </c>
      <c r="J27" s="338">
        <v>-0.4952431289640592</v>
      </c>
      <c r="K27" s="370">
        <v>90770</v>
      </c>
      <c r="L27" s="338">
        <v>-0.68034455314443476</v>
      </c>
      <c r="M27" s="370">
        <v>169402</v>
      </c>
      <c r="N27" s="338">
        <v>-0.11812966568450867</v>
      </c>
      <c r="O27" s="370">
        <v>313239</v>
      </c>
      <c r="P27" s="338">
        <v>-0.52220946035610183</v>
      </c>
      <c r="Q27" s="370">
        <v>76245</v>
      </c>
      <c r="R27" s="338">
        <v>-3.8100044155680357E-2</v>
      </c>
      <c r="S27" s="370">
        <v>197560</v>
      </c>
      <c r="T27" s="338">
        <v>0.14749051792736112</v>
      </c>
      <c r="U27" s="370">
        <v>434395</v>
      </c>
      <c r="V27" s="338">
        <v>-0.27556159631772925</v>
      </c>
      <c r="W27" s="370">
        <v>1021439</v>
      </c>
      <c r="X27" s="338">
        <v>-0.3220512112545556</v>
      </c>
      <c r="Y27" s="338"/>
      <c r="Z27" s="337">
        <v>0</v>
      </c>
      <c r="AA27" s="337">
        <v>0</v>
      </c>
      <c r="AC27" s="335">
        <f t="shared" si="0"/>
        <v>587044</v>
      </c>
      <c r="AD27" s="335">
        <f t="shared" si="1"/>
        <v>434395</v>
      </c>
      <c r="AE27" s="339">
        <f t="shared" si="2"/>
        <v>0.42527747618800538</v>
      </c>
      <c r="AF27" s="339">
        <f t="shared" si="3"/>
        <v>0.57472252381199462</v>
      </c>
    </row>
    <row r="28" spans="1:32" s="339" customFormat="1" ht="13.15" customHeight="1">
      <c r="A28" s="369">
        <v>2001</v>
      </c>
      <c r="B28" s="369">
        <v>12</v>
      </c>
      <c r="C28" s="370">
        <v>21808</v>
      </c>
      <c r="D28" s="338">
        <v>2.1882760882807828E-2</v>
      </c>
      <c r="E28" s="370">
        <v>2552</v>
      </c>
      <c r="F28" s="338">
        <v>-0.89687222177321591</v>
      </c>
      <c r="G28" s="370">
        <v>8367</v>
      </c>
      <c r="H28" s="338">
        <v>-0.87256499687771294</v>
      </c>
      <c r="I28" s="370">
        <v>2383</v>
      </c>
      <c r="J28" s="338">
        <v>-0.43504030346135614</v>
      </c>
      <c r="K28" s="370">
        <v>107637</v>
      </c>
      <c r="L28" s="338">
        <v>-0.57395613573303039</v>
      </c>
      <c r="M28" s="370">
        <v>145047</v>
      </c>
      <c r="N28" s="338">
        <v>-0.19619285120532004</v>
      </c>
      <c r="O28" s="370">
        <v>287794</v>
      </c>
      <c r="P28" s="338">
        <v>-0.47583757547058125</v>
      </c>
      <c r="Q28" s="370">
        <v>161322</v>
      </c>
      <c r="R28" s="338">
        <v>-0.2382782620192081</v>
      </c>
      <c r="S28" s="370">
        <v>203803</v>
      </c>
      <c r="T28" s="338">
        <v>0.11368976710127976</v>
      </c>
      <c r="U28" s="370">
        <v>425862</v>
      </c>
      <c r="V28" s="338">
        <v>-0.20538646405540961</v>
      </c>
      <c r="W28" s="370">
        <v>1078781</v>
      </c>
      <c r="X28" s="338">
        <v>-0.27098308864523324</v>
      </c>
      <c r="Y28" s="338"/>
      <c r="Z28" s="337">
        <v>0</v>
      </c>
      <c r="AA28" s="337">
        <v>0</v>
      </c>
      <c r="AC28" s="335">
        <f t="shared" si="0"/>
        <v>652919</v>
      </c>
      <c r="AD28" s="335">
        <f t="shared" si="1"/>
        <v>425862</v>
      </c>
      <c r="AE28" s="339">
        <f t="shared" si="2"/>
        <v>0.39476223626482115</v>
      </c>
      <c r="AF28" s="339">
        <f t="shared" si="3"/>
        <v>0.6052377637351789</v>
      </c>
    </row>
    <row r="29" spans="1:32" s="339" customFormat="1" ht="22.9" customHeight="1">
      <c r="A29" s="369">
        <v>2002</v>
      </c>
      <c r="B29" s="369">
        <v>1</v>
      </c>
      <c r="C29" s="370">
        <v>21660</v>
      </c>
      <c r="D29" s="338">
        <v>-0.73571184538044809</v>
      </c>
      <c r="E29" s="370">
        <v>13927</v>
      </c>
      <c r="F29" s="338">
        <v>-0.38978223721684269</v>
      </c>
      <c r="G29" s="370">
        <v>8203</v>
      </c>
      <c r="H29" s="338">
        <v>-0.61874883807399139</v>
      </c>
      <c r="I29" s="370">
        <v>2469</v>
      </c>
      <c r="J29" s="338">
        <v>-1.1609287429943937E-2</v>
      </c>
      <c r="K29" s="370">
        <v>115074</v>
      </c>
      <c r="L29" s="338">
        <v>-0.72920069091781936</v>
      </c>
      <c r="M29" s="370">
        <v>177178</v>
      </c>
      <c r="N29" s="338">
        <v>-6.2912208512056145E-2</v>
      </c>
      <c r="O29" s="370">
        <v>338511</v>
      </c>
      <c r="P29" s="338">
        <v>-0.54428196788402927</v>
      </c>
      <c r="Q29" s="370">
        <v>85917</v>
      </c>
      <c r="R29" s="338">
        <v>-0.56388416537651331</v>
      </c>
      <c r="S29" s="370">
        <v>172738</v>
      </c>
      <c r="T29" s="338">
        <v>-0.13186078653097122</v>
      </c>
      <c r="U29" s="370">
        <v>442152</v>
      </c>
      <c r="V29" s="338">
        <v>-0.23910417247467708</v>
      </c>
      <c r="W29" s="370">
        <v>1039318</v>
      </c>
      <c r="X29" s="338">
        <v>-0.39570389131347383</v>
      </c>
      <c r="Y29" s="338"/>
      <c r="Z29" s="337">
        <v>0</v>
      </c>
      <c r="AA29" s="337">
        <v>0</v>
      </c>
      <c r="AC29" s="335">
        <f t="shared" si="0"/>
        <v>597166</v>
      </c>
      <c r="AD29" s="335">
        <f t="shared" si="1"/>
        <v>442152</v>
      </c>
      <c r="AE29" s="339">
        <f t="shared" si="2"/>
        <v>0.42542513455939374</v>
      </c>
      <c r="AF29" s="339">
        <f t="shared" si="3"/>
        <v>0.57457486544060621</v>
      </c>
    </row>
    <row r="30" spans="1:32" s="339" customFormat="1" ht="13.15" customHeight="1">
      <c r="A30" s="369">
        <v>2002</v>
      </c>
      <c r="B30" s="369">
        <v>2</v>
      </c>
      <c r="C30" s="370">
        <v>59027</v>
      </c>
      <c r="D30" s="338">
        <v>0.62990473560679283</v>
      </c>
      <c r="E30" s="370">
        <v>46136</v>
      </c>
      <c r="F30" s="338">
        <v>6.1451138299519901</v>
      </c>
      <c r="G30" s="370">
        <v>6088</v>
      </c>
      <c r="H30" s="338">
        <v>-0.86015206854570092</v>
      </c>
      <c r="I30" s="370">
        <v>8318</v>
      </c>
      <c r="J30" s="338">
        <v>0.78230126419541457</v>
      </c>
      <c r="K30" s="370">
        <v>79421</v>
      </c>
      <c r="L30" s="338">
        <v>-0.76097594741657437</v>
      </c>
      <c r="M30" s="370">
        <v>221069</v>
      </c>
      <c r="N30" s="338">
        <v>0.39821514407873093</v>
      </c>
      <c r="O30" s="370">
        <v>420059</v>
      </c>
      <c r="P30" s="338">
        <v>-0.2773203361020693</v>
      </c>
      <c r="Q30" s="370">
        <v>77175</v>
      </c>
      <c r="R30" s="338">
        <v>-0.24343427411844287</v>
      </c>
      <c r="S30" s="370">
        <v>218179</v>
      </c>
      <c r="T30" s="338">
        <v>0.52920273348519364</v>
      </c>
      <c r="U30" s="370">
        <v>425621</v>
      </c>
      <c r="V30" s="338">
        <v>-0.17073840776381244</v>
      </c>
      <c r="W30" s="370">
        <v>1141034</v>
      </c>
      <c r="X30" s="338">
        <v>-0.14796514601769584</v>
      </c>
      <c r="Y30" s="338"/>
      <c r="Z30" s="337">
        <v>0</v>
      </c>
      <c r="AA30" s="337">
        <v>0</v>
      </c>
      <c r="AC30" s="335">
        <f t="shared" si="0"/>
        <v>715413</v>
      </c>
      <c r="AD30" s="335">
        <f t="shared" si="1"/>
        <v>425621</v>
      </c>
      <c r="AE30" s="339">
        <f t="shared" si="2"/>
        <v>0.37301342466569798</v>
      </c>
      <c r="AF30" s="339">
        <f t="shared" si="3"/>
        <v>0.62698657533430202</v>
      </c>
    </row>
    <row r="31" spans="1:32" s="339" customFormat="1" ht="13.15" customHeight="1">
      <c r="A31" s="369">
        <v>2002</v>
      </c>
      <c r="B31" s="369">
        <v>3</v>
      </c>
      <c r="C31" s="370">
        <v>32813</v>
      </c>
      <c r="D31" s="338">
        <v>-0.76376529877609789</v>
      </c>
      <c r="E31" s="370">
        <v>14651</v>
      </c>
      <c r="F31" s="338">
        <v>-0.67278615298715794</v>
      </c>
      <c r="G31" s="370">
        <v>27549</v>
      </c>
      <c r="H31" s="338">
        <v>-0.63878690931976712</v>
      </c>
      <c r="I31" s="370">
        <v>3466</v>
      </c>
      <c r="J31" s="338">
        <v>-7.8191489361702171E-2</v>
      </c>
      <c r="K31" s="370">
        <v>109875</v>
      </c>
      <c r="L31" s="338">
        <v>-0.38358008830443147</v>
      </c>
      <c r="M31" s="370">
        <v>164878</v>
      </c>
      <c r="N31" s="338">
        <v>-0.1023334821477182</v>
      </c>
      <c r="O31" s="370">
        <v>353232</v>
      </c>
      <c r="P31" s="338">
        <v>-0.43539250412388275</v>
      </c>
      <c r="Q31" s="370">
        <v>80742</v>
      </c>
      <c r="R31" s="338">
        <v>-0.47341372586104569</v>
      </c>
      <c r="S31" s="370">
        <v>180606</v>
      </c>
      <c r="T31" s="338">
        <v>3.5359268049392822E-2</v>
      </c>
      <c r="U31" s="370">
        <v>433385</v>
      </c>
      <c r="V31" s="338">
        <v>-0.24944321098407052</v>
      </c>
      <c r="W31" s="370">
        <v>1047965</v>
      </c>
      <c r="X31" s="338">
        <v>-0.31541842853232693</v>
      </c>
      <c r="Y31" s="338"/>
      <c r="Z31" s="337">
        <v>0</v>
      </c>
      <c r="AA31" s="337">
        <v>0</v>
      </c>
      <c r="AC31" s="335">
        <f t="shared" si="0"/>
        <v>614580</v>
      </c>
      <c r="AD31" s="335">
        <f t="shared" si="1"/>
        <v>433385</v>
      </c>
      <c r="AE31" s="339">
        <f t="shared" si="2"/>
        <v>0.4135491166212612</v>
      </c>
      <c r="AF31" s="339">
        <f t="shared" si="3"/>
        <v>0.58645088337873874</v>
      </c>
    </row>
    <row r="32" spans="1:32" s="339" customFormat="1" ht="13.15" customHeight="1">
      <c r="A32" s="369">
        <v>2002</v>
      </c>
      <c r="B32" s="369">
        <v>4</v>
      </c>
      <c r="C32" s="370">
        <v>90881</v>
      </c>
      <c r="D32" s="338">
        <v>2.3806122828553362</v>
      </c>
      <c r="E32" s="370">
        <v>4543</v>
      </c>
      <c r="F32" s="338">
        <v>-0.84507570590642478</v>
      </c>
      <c r="G32" s="370">
        <v>16526</v>
      </c>
      <c r="H32" s="338">
        <v>-0.75509054803046916</v>
      </c>
      <c r="I32" s="370">
        <v>5915</v>
      </c>
      <c r="J32" s="338">
        <v>0.21632736993625334</v>
      </c>
      <c r="K32" s="370">
        <v>100140</v>
      </c>
      <c r="L32" s="338">
        <v>-0.50536667769803367</v>
      </c>
      <c r="M32" s="370">
        <v>192702</v>
      </c>
      <c r="N32" s="338">
        <v>3.2551560063656337E-2</v>
      </c>
      <c r="O32" s="370">
        <v>410707</v>
      </c>
      <c r="P32" s="338">
        <v>-0.20655953696477003</v>
      </c>
      <c r="Q32" s="370">
        <v>92652</v>
      </c>
      <c r="R32" s="338">
        <v>-0.12397413108430089</v>
      </c>
      <c r="S32" s="370">
        <v>234686</v>
      </c>
      <c r="T32" s="338">
        <v>0.25769560557341897</v>
      </c>
      <c r="U32" s="370">
        <v>491222</v>
      </c>
      <c r="V32" s="338">
        <v>-0.17886885558300714</v>
      </c>
      <c r="W32" s="370">
        <v>1229267</v>
      </c>
      <c r="X32" s="338">
        <v>-0.12707620553067778</v>
      </c>
      <c r="Y32" s="338"/>
      <c r="Z32" s="337">
        <v>0</v>
      </c>
      <c r="AA32" s="337">
        <v>0</v>
      </c>
      <c r="AC32" s="335">
        <f t="shared" si="0"/>
        <v>738045</v>
      </c>
      <c r="AD32" s="335">
        <f t="shared" si="1"/>
        <v>491222</v>
      </c>
      <c r="AE32" s="339">
        <f t="shared" si="2"/>
        <v>0.39960561863289262</v>
      </c>
      <c r="AF32" s="339">
        <f t="shared" si="3"/>
        <v>0.60039438136710743</v>
      </c>
    </row>
    <row r="33" spans="1:32" s="339" customFormat="1" ht="13.15" customHeight="1">
      <c r="A33" s="369">
        <v>2002</v>
      </c>
      <c r="B33" s="369">
        <v>5</v>
      </c>
      <c r="C33" s="370">
        <v>16682</v>
      </c>
      <c r="D33" s="338">
        <v>-0.852440890555757</v>
      </c>
      <c r="E33" s="370">
        <v>13169</v>
      </c>
      <c r="F33" s="338">
        <v>-0.40797518431936697</v>
      </c>
      <c r="G33" s="370">
        <v>25992</v>
      </c>
      <c r="H33" s="338">
        <v>-0.56941223245643102</v>
      </c>
      <c r="I33" s="370">
        <v>2387</v>
      </c>
      <c r="J33" s="338">
        <v>-0.72221575701152108</v>
      </c>
      <c r="K33" s="370">
        <v>169194</v>
      </c>
      <c r="L33" s="338">
        <v>-0.410467705237337</v>
      </c>
      <c r="M33" s="370">
        <v>222912</v>
      </c>
      <c r="N33" s="338">
        <v>6.9748245976062773E-2</v>
      </c>
      <c r="O33" s="370">
        <v>450336</v>
      </c>
      <c r="P33" s="338">
        <v>-0.35632170764791049</v>
      </c>
      <c r="Q33" s="370">
        <v>107831</v>
      </c>
      <c r="R33" s="338">
        <v>3.9395049352251688E-2</v>
      </c>
      <c r="S33" s="370">
        <v>233729</v>
      </c>
      <c r="T33" s="338">
        <v>-3.6752978606782727E-2</v>
      </c>
      <c r="U33" s="370">
        <v>540243</v>
      </c>
      <c r="V33" s="338">
        <v>-8.08160723582797E-2</v>
      </c>
      <c r="W33" s="370">
        <v>1332139</v>
      </c>
      <c r="X33" s="338">
        <v>-0.18461868987037278</v>
      </c>
      <c r="Y33" s="338"/>
      <c r="Z33" s="337">
        <v>0</v>
      </c>
      <c r="AA33" s="337">
        <v>0</v>
      </c>
      <c r="AC33" s="335">
        <f t="shared" si="0"/>
        <v>791896</v>
      </c>
      <c r="AD33" s="335">
        <f t="shared" si="1"/>
        <v>540243</v>
      </c>
      <c r="AE33" s="339">
        <f t="shared" si="2"/>
        <v>0.40554551739720857</v>
      </c>
      <c r="AF33" s="339">
        <f t="shared" si="3"/>
        <v>0.59445448260279143</v>
      </c>
    </row>
    <row r="34" spans="1:32" s="339" customFormat="1" ht="13.15" customHeight="1">
      <c r="A34" s="369">
        <v>2002</v>
      </c>
      <c r="B34" s="369">
        <v>6</v>
      </c>
      <c r="C34" s="370">
        <v>22695</v>
      </c>
      <c r="D34" s="338">
        <v>0.48653959520534484</v>
      </c>
      <c r="E34" s="370">
        <v>24968</v>
      </c>
      <c r="F34" s="338">
        <v>5.577402850014801E-2</v>
      </c>
      <c r="G34" s="370">
        <v>82745</v>
      </c>
      <c r="H34" s="338">
        <v>2.0496074890354921</v>
      </c>
      <c r="I34" s="370">
        <v>5899</v>
      </c>
      <c r="J34" s="338">
        <v>8.9180206794682526E-2</v>
      </c>
      <c r="K34" s="370">
        <v>177356</v>
      </c>
      <c r="L34" s="338">
        <v>-0.3874580802028037</v>
      </c>
      <c r="M34" s="370">
        <v>242584</v>
      </c>
      <c r="N34" s="338">
        <v>0.18336544793775467</v>
      </c>
      <c r="O34" s="370">
        <v>556247</v>
      </c>
      <c r="P34" s="338">
        <v>-1.7233185100379633E-2</v>
      </c>
      <c r="Q34" s="370">
        <v>126379</v>
      </c>
      <c r="R34" s="338">
        <v>-0.17903728725477464</v>
      </c>
      <c r="S34" s="370">
        <v>211170</v>
      </c>
      <c r="T34" s="338">
        <v>-0.13727524911039302</v>
      </c>
      <c r="U34" s="370">
        <v>450846</v>
      </c>
      <c r="V34" s="338">
        <v>-0.16635509871249399</v>
      </c>
      <c r="W34" s="370">
        <v>1344642</v>
      </c>
      <c r="X34" s="338">
        <v>-0.10686172597598842</v>
      </c>
      <c r="Y34" s="338"/>
      <c r="Z34" s="337">
        <v>0</v>
      </c>
      <c r="AA34" s="337">
        <v>0</v>
      </c>
      <c r="AC34" s="335">
        <f t="shared" si="0"/>
        <v>893796</v>
      </c>
      <c r="AD34" s="335">
        <f t="shared" si="1"/>
        <v>450846</v>
      </c>
      <c r="AE34" s="339">
        <f t="shared" si="2"/>
        <v>0.33529073165943052</v>
      </c>
      <c r="AF34" s="339">
        <f t="shared" si="3"/>
        <v>0.66470926834056943</v>
      </c>
    </row>
    <row r="35" spans="1:32" s="339" customFormat="1" ht="13.15" customHeight="1">
      <c r="A35" s="369">
        <v>2002</v>
      </c>
      <c r="B35" s="369">
        <v>7</v>
      </c>
      <c r="C35" s="370">
        <v>19548</v>
      </c>
      <c r="D35" s="338">
        <v>-0.62624041605323033</v>
      </c>
      <c r="E35" s="370">
        <v>10594</v>
      </c>
      <c r="F35" s="338">
        <v>-0.32146288349452379</v>
      </c>
      <c r="G35" s="370">
        <v>15219</v>
      </c>
      <c r="H35" s="338">
        <v>-0.5974022538490027</v>
      </c>
      <c r="I35" s="370">
        <v>7192</v>
      </c>
      <c r="J35" s="338">
        <v>9.2013361676283045E-2</v>
      </c>
      <c r="K35" s="370">
        <v>94049</v>
      </c>
      <c r="L35" s="338">
        <v>7.3214428354615224E-2</v>
      </c>
      <c r="M35" s="370">
        <v>210698</v>
      </c>
      <c r="N35" s="338">
        <v>0.40906841436501029</v>
      </c>
      <c r="O35" s="370">
        <v>357300</v>
      </c>
      <c r="P35" s="338">
        <v>2.2419984833960571E-2</v>
      </c>
      <c r="Q35" s="370">
        <v>85213</v>
      </c>
      <c r="R35" s="338">
        <v>-0.23120714543486109</v>
      </c>
      <c r="S35" s="370">
        <v>240516</v>
      </c>
      <c r="T35" s="338">
        <v>0.26560058092727368</v>
      </c>
      <c r="U35" s="370">
        <v>467827</v>
      </c>
      <c r="V35" s="338">
        <v>-0.10568482466469897</v>
      </c>
      <c r="W35" s="370">
        <v>1150856</v>
      </c>
      <c r="X35" s="338">
        <v>-1.9261021698262715E-2</v>
      </c>
      <c r="Y35" s="338"/>
      <c r="Z35" s="337">
        <v>0</v>
      </c>
      <c r="AA35" s="337">
        <v>0</v>
      </c>
      <c r="AC35" s="335">
        <f t="shared" si="0"/>
        <v>683029</v>
      </c>
      <c r="AD35" s="335">
        <f t="shared" si="1"/>
        <v>467827</v>
      </c>
      <c r="AE35" s="339">
        <f t="shared" si="2"/>
        <v>0.40650350695482318</v>
      </c>
      <c r="AF35" s="339">
        <f t="shared" si="3"/>
        <v>0.59349649304517682</v>
      </c>
    </row>
    <row r="36" spans="1:32" s="339" customFormat="1" ht="13.15" customHeight="1">
      <c r="A36" s="369">
        <v>2002</v>
      </c>
      <c r="B36" s="369">
        <v>8</v>
      </c>
      <c r="C36" s="370">
        <v>58464</v>
      </c>
      <c r="D36" s="338">
        <v>0.83497065377734536</v>
      </c>
      <c r="E36" s="370">
        <v>30252</v>
      </c>
      <c r="F36" s="338">
        <v>-1.2115076902981414E-2</v>
      </c>
      <c r="G36" s="370">
        <v>73025</v>
      </c>
      <c r="H36" s="338">
        <v>-0.13875457011440029</v>
      </c>
      <c r="I36" s="370">
        <v>3635</v>
      </c>
      <c r="J36" s="338">
        <v>-0.30590032461332828</v>
      </c>
      <c r="K36" s="370">
        <v>92141</v>
      </c>
      <c r="L36" s="338">
        <v>-0.63141683367535117</v>
      </c>
      <c r="M36" s="370">
        <v>218297</v>
      </c>
      <c r="N36" s="338">
        <v>-9.9126351019532266E-2</v>
      </c>
      <c r="O36" s="370">
        <v>475814</v>
      </c>
      <c r="P36" s="338">
        <v>-0.26209222800338083</v>
      </c>
      <c r="Q36" s="370">
        <v>122969</v>
      </c>
      <c r="R36" s="338">
        <v>-0.30672477364213468</v>
      </c>
      <c r="S36" s="370">
        <v>325013</v>
      </c>
      <c r="T36" s="338">
        <v>0.17270555804119092</v>
      </c>
      <c r="U36" s="370">
        <v>464033</v>
      </c>
      <c r="V36" s="338">
        <v>-0.25686708475596864</v>
      </c>
      <c r="W36" s="370">
        <v>1387829</v>
      </c>
      <c r="X36" s="338">
        <v>-0.19488503363277476</v>
      </c>
      <c r="Y36" s="338"/>
      <c r="Z36" s="337">
        <v>0</v>
      </c>
      <c r="AA36" s="337">
        <v>0</v>
      </c>
      <c r="AC36" s="335">
        <f t="shared" si="0"/>
        <v>923796</v>
      </c>
      <c r="AD36" s="335">
        <f t="shared" si="1"/>
        <v>464033</v>
      </c>
      <c r="AE36" s="339">
        <f t="shared" si="2"/>
        <v>0.33435891597595957</v>
      </c>
      <c r="AF36" s="339">
        <f t="shared" si="3"/>
        <v>0.66564108402404043</v>
      </c>
    </row>
    <row r="37" spans="1:32" s="339" customFormat="1" ht="13.15" customHeight="1">
      <c r="A37" s="369">
        <v>2002</v>
      </c>
      <c r="B37" s="369">
        <v>9</v>
      </c>
      <c r="C37" s="370">
        <v>63237</v>
      </c>
      <c r="D37" s="338">
        <v>-0.34957417921500866</v>
      </c>
      <c r="E37" s="370">
        <v>6540</v>
      </c>
      <c r="F37" s="338">
        <v>-0.61073745610380337</v>
      </c>
      <c r="G37" s="370">
        <v>29013</v>
      </c>
      <c r="H37" s="338">
        <v>3.384615384615385</v>
      </c>
      <c r="I37" s="370">
        <v>3935</v>
      </c>
      <c r="J37" s="338">
        <v>-0.66635577412243507</v>
      </c>
      <c r="K37" s="370">
        <v>106559</v>
      </c>
      <c r="L37" s="338">
        <v>-0.23168049837408344</v>
      </c>
      <c r="M37" s="370">
        <v>202674</v>
      </c>
      <c r="N37" s="338">
        <v>0.43862862010221471</v>
      </c>
      <c r="O37" s="370">
        <v>411958</v>
      </c>
      <c r="P37" s="338">
        <v>-1.1893001817930848E-4</v>
      </c>
      <c r="Q37" s="370">
        <v>102236</v>
      </c>
      <c r="R37" s="338">
        <v>-0.11082893397924842</v>
      </c>
      <c r="S37" s="370">
        <v>265782</v>
      </c>
      <c r="T37" s="338">
        <v>-5.556483393090017E-2</v>
      </c>
      <c r="U37" s="370">
        <v>420728</v>
      </c>
      <c r="V37" s="338">
        <v>-4.963395158357442E-2</v>
      </c>
      <c r="W37" s="370">
        <v>1200704</v>
      </c>
      <c r="X37" s="338">
        <v>-4.0285954987027472E-2</v>
      </c>
      <c r="Y37" s="338"/>
      <c r="Z37" s="337">
        <v>0</v>
      </c>
      <c r="AA37" s="337">
        <v>0</v>
      </c>
      <c r="AC37" s="335">
        <f t="shared" si="0"/>
        <v>779976</v>
      </c>
      <c r="AD37" s="335">
        <f t="shared" si="1"/>
        <v>420728</v>
      </c>
      <c r="AE37" s="339">
        <f t="shared" si="2"/>
        <v>0.35040109802249347</v>
      </c>
      <c r="AF37" s="339">
        <f t="shared" si="3"/>
        <v>0.64959890197750658</v>
      </c>
    </row>
    <row r="38" spans="1:32" s="339" customFormat="1" ht="13.15" customHeight="1">
      <c r="A38" s="369">
        <v>2002</v>
      </c>
      <c r="B38" s="369">
        <v>10</v>
      </c>
      <c r="C38" s="370">
        <v>17932</v>
      </c>
      <c r="D38" s="338">
        <v>-0.49562624813658485</v>
      </c>
      <c r="E38" s="370">
        <v>8137</v>
      </c>
      <c r="F38" s="338">
        <v>-0.75408002901353965</v>
      </c>
      <c r="G38" s="370">
        <v>52631</v>
      </c>
      <c r="H38" s="338">
        <v>0.61509190781600021</v>
      </c>
      <c r="I38" s="370">
        <v>11380</v>
      </c>
      <c r="J38" s="338">
        <v>2.3450911228689009</v>
      </c>
      <c r="K38" s="370">
        <v>112010</v>
      </c>
      <c r="L38" s="338">
        <v>-0.31327288221842109</v>
      </c>
      <c r="M38" s="370">
        <v>174256</v>
      </c>
      <c r="N38" s="338">
        <v>-6.9984896114085093E-2</v>
      </c>
      <c r="O38" s="370">
        <v>376346</v>
      </c>
      <c r="P38" s="338">
        <v>-0.17305858415402131</v>
      </c>
      <c r="Q38" s="370">
        <v>156410</v>
      </c>
      <c r="R38" s="338">
        <v>0.63786964899053356</v>
      </c>
      <c r="S38" s="370">
        <v>271305</v>
      </c>
      <c r="T38" s="338">
        <v>0.11079494276215596</v>
      </c>
      <c r="U38" s="370">
        <v>498555</v>
      </c>
      <c r="V38" s="338">
        <v>-0.12917221972831772</v>
      </c>
      <c r="W38" s="370">
        <v>1302616</v>
      </c>
      <c r="X38" s="338">
        <v>-4.7344760277704401E-2</v>
      </c>
      <c r="Y38" s="338"/>
      <c r="Z38" s="337">
        <v>0</v>
      </c>
      <c r="AA38" s="337">
        <v>0</v>
      </c>
      <c r="AC38" s="335">
        <f t="shared" si="0"/>
        <v>804061</v>
      </c>
      <c r="AD38" s="335">
        <f t="shared" si="1"/>
        <v>498555</v>
      </c>
      <c r="AE38" s="339">
        <f t="shared" si="2"/>
        <v>0.3827336682491233</v>
      </c>
      <c r="AF38" s="339">
        <f t="shared" si="3"/>
        <v>0.61726633175087675</v>
      </c>
    </row>
    <row r="39" spans="1:32" s="339" customFormat="1" ht="13.15" customHeight="1">
      <c r="A39" s="369">
        <v>2002</v>
      </c>
      <c r="B39" s="369">
        <v>11</v>
      </c>
      <c r="C39" s="370">
        <v>12611</v>
      </c>
      <c r="D39" s="338">
        <v>-6.6474202383596137E-2</v>
      </c>
      <c r="E39" s="370">
        <v>43569</v>
      </c>
      <c r="F39" s="338">
        <v>1.4797381900967559</v>
      </c>
      <c r="G39" s="370">
        <v>14964</v>
      </c>
      <c r="H39" s="338">
        <v>-0.13065706152326728</v>
      </c>
      <c r="I39" s="370">
        <v>4219</v>
      </c>
      <c r="J39" s="338">
        <v>-0.11643979057591625</v>
      </c>
      <c r="K39" s="370">
        <v>123656</v>
      </c>
      <c r="L39" s="338">
        <v>0.36230031948881791</v>
      </c>
      <c r="M39" s="370">
        <v>216542</v>
      </c>
      <c r="N39" s="338">
        <v>0.27827298379003795</v>
      </c>
      <c r="O39" s="370">
        <v>415561</v>
      </c>
      <c r="P39" s="338">
        <v>0.32665791935231558</v>
      </c>
      <c r="Q39" s="370">
        <v>98141</v>
      </c>
      <c r="R39" s="338">
        <v>0.28717948717948727</v>
      </c>
      <c r="S39" s="370">
        <v>215218</v>
      </c>
      <c r="T39" s="338">
        <v>8.9380441384895759E-2</v>
      </c>
      <c r="U39" s="370">
        <v>388039</v>
      </c>
      <c r="V39" s="338">
        <v>-0.10671393547347463</v>
      </c>
      <c r="W39" s="370">
        <v>1116959</v>
      </c>
      <c r="X39" s="338">
        <v>9.3515129146233944E-2</v>
      </c>
      <c r="Y39" s="338"/>
      <c r="Z39" s="337">
        <v>0</v>
      </c>
      <c r="AA39" s="337">
        <v>0</v>
      </c>
      <c r="AC39" s="335">
        <f t="shared" si="0"/>
        <v>728920</v>
      </c>
      <c r="AD39" s="335">
        <f t="shared" si="1"/>
        <v>388039</v>
      </c>
      <c r="AE39" s="339">
        <f t="shared" si="2"/>
        <v>0.34740666398677122</v>
      </c>
      <c r="AF39" s="339">
        <f t="shared" si="3"/>
        <v>0.65259333601322878</v>
      </c>
    </row>
    <row r="40" spans="1:32" s="339" customFormat="1" ht="13.15" customHeight="1">
      <c r="A40" s="369">
        <v>2002</v>
      </c>
      <c r="B40" s="369">
        <v>12</v>
      </c>
      <c r="C40" s="370">
        <v>128248</v>
      </c>
      <c r="D40" s="338">
        <v>4.8807776962582539</v>
      </c>
      <c r="E40" s="370">
        <v>31416</v>
      </c>
      <c r="F40" s="338">
        <v>11.310344827586206</v>
      </c>
      <c r="G40" s="370">
        <v>48091</v>
      </c>
      <c r="H40" s="338">
        <v>4.747699294848811</v>
      </c>
      <c r="I40" s="370">
        <v>7840</v>
      </c>
      <c r="J40" s="338">
        <v>2.2899706252622742</v>
      </c>
      <c r="K40" s="370">
        <v>110628</v>
      </c>
      <c r="L40" s="338">
        <v>2.7787842470526014E-2</v>
      </c>
      <c r="M40" s="370">
        <v>303054</v>
      </c>
      <c r="N40" s="338">
        <v>1.0893503485077249</v>
      </c>
      <c r="O40" s="370">
        <v>629277</v>
      </c>
      <c r="P40" s="338">
        <v>1.1865535765165363</v>
      </c>
      <c r="Q40" s="370">
        <v>92089</v>
      </c>
      <c r="R40" s="338">
        <v>-0.4291603129145436</v>
      </c>
      <c r="S40" s="370">
        <v>143739</v>
      </c>
      <c r="T40" s="338">
        <v>-0.29471597572165276</v>
      </c>
      <c r="U40" s="370">
        <v>370678</v>
      </c>
      <c r="V40" s="338">
        <v>-0.1295818833330985</v>
      </c>
      <c r="W40" s="370">
        <v>1235783</v>
      </c>
      <c r="X40" s="338">
        <v>0.1455364897972804</v>
      </c>
      <c r="Y40" s="338"/>
      <c r="Z40" s="337">
        <v>0</v>
      </c>
      <c r="AA40" s="337">
        <v>0</v>
      </c>
      <c r="AC40" s="335">
        <f t="shared" si="0"/>
        <v>865105</v>
      </c>
      <c r="AD40" s="335">
        <f t="shared" si="1"/>
        <v>370678</v>
      </c>
      <c r="AE40" s="339">
        <f t="shared" si="2"/>
        <v>0.29995395631757354</v>
      </c>
      <c r="AF40" s="339">
        <f t="shared" si="3"/>
        <v>0.7000460436824264</v>
      </c>
    </row>
    <row r="41" spans="1:32" s="339" customFormat="1" ht="22.9" customHeight="1">
      <c r="A41" s="369">
        <v>2003</v>
      </c>
      <c r="B41" s="369">
        <v>1</v>
      </c>
      <c r="C41" s="370">
        <v>22729</v>
      </c>
      <c r="D41" s="338">
        <v>4.9353647276084933E-2</v>
      </c>
      <c r="E41" s="370">
        <v>10177</v>
      </c>
      <c r="F41" s="338">
        <v>-0.26926114741150287</v>
      </c>
      <c r="G41" s="370">
        <v>15109</v>
      </c>
      <c r="H41" s="338">
        <v>0.84188711447031572</v>
      </c>
      <c r="I41" s="370">
        <v>2533</v>
      </c>
      <c r="J41" s="338">
        <v>2.592142567841238E-2</v>
      </c>
      <c r="K41" s="370">
        <v>88169</v>
      </c>
      <c r="L41" s="338">
        <v>-0.23380607261414399</v>
      </c>
      <c r="M41" s="370">
        <v>199931</v>
      </c>
      <c r="N41" s="338">
        <v>0.12841887819029441</v>
      </c>
      <c r="O41" s="370">
        <v>338648</v>
      </c>
      <c r="P41" s="338">
        <v>4.0471358390137269E-4</v>
      </c>
      <c r="Q41" s="370">
        <v>107189</v>
      </c>
      <c r="R41" s="338">
        <v>0.24758778821420679</v>
      </c>
      <c r="S41" s="370">
        <v>174530</v>
      </c>
      <c r="T41" s="338">
        <v>1.0374092556357128E-2</v>
      </c>
      <c r="U41" s="370">
        <v>406209</v>
      </c>
      <c r="V41" s="338">
        <v>-8.1291049231938306E-2</v>
      </c>
      <c r="W41" s="370">
        <v>1026576</v>
      </c>
      <c r="X41" s="338">
        <v>-1.2259962783286782E-2</v>
      </c>
      <c r="Y41" s="338"/>
      <c r="Z41" s="337">
        <v>0</v>
      </c>
      <c r="AA41" s="337">
        <v>0</v>
      </c>
      <c r="AC41" s="335">
        <f t="shared" si="0"/>
        <v>620367</v>
      </c>
      <c r="AD41" s="335">
        <f t="shared" si="1"/>
        <v>406209</v>
      </c>
      <c r="AE41" s="339">
        <f t="shared" si="2"/>
        <v>0.39569306120540515</v>
      </c>
      <c r="AF41" s="339">
        <f t="shared" si="3"/>
        <v>0.60430693879459485</v>
      </c>
    </row>
    <row r="42" spans="1:32" s="339" customFormat="1" ht="13.15" customHeight="1">
      <c r="A42" s="369">
        <v>2003</v>
      </c>
      <c r="B42" s="369">
        <v>2</v>
      </c>
      <c r="C42" s="370">
        <v>10885</v>
      </c>
      <c r="D42" s="338">
        <v>-0.81559286428244704</v>
      </c>
      <c r="E42" s="370">
        <v>11841</v>
      </c>
      <c r="F42" s="338">
        <v>-0.74334576036067279</v>
      </c>
      <c r="G42" s="370">
        <v>20074</v>
      </c>
      <c r="H42" s="338">
        <v>2.2973061760841</v>
      </c>
      <c r="I42" s="370">
        <v>6368</v>
      </c>
      <c r="J42" s="338">
        <v>-0.23443135369079104</v>
      </c>
      <c r="K42" s="370">
        <v>64324</v>
      </c>
      <c r="L42" s="338">
        <v>-0.19008826380931998</v>
      </c>
      <c r="M42" s="370">
        <v>181384</v>
      </c>
      <c r="N42" s="338">
        <v>-0.17951408836155225</v>
      </c>
      <c r="O42" s="370">
        <v>294876</v>
      </c>
      <c r="P42" s="338">
        <v>-0.29801289818811172</v>
      </c>
      <c r="Q42" s="370">
        <v>83838</v>
      </c>
      <c r="R42" s="338">
        <v>8.6336248785228387E-2</v>
      </c>
      <c r="S42" s="370">
        <v>203283</v>
      </c>
      <c r="T42" s="338">
        <v>-6.8274215208613098E-2</v>
      </c>
      <c r="U42" s="370">
        <v>455765</v>
      </c>
      <c r="V42" s="338">
        <v>7.0823573084974667E-2</v>
      </c>
      <c r="W42" s="370">
        <v>1037762</v>
      </c>
      <c r="X42" s="338">
        <v>-9.0507381900977513E-2</v>
      </c>
      <c r="Y42" s="338"/>
      <c r="Z42" s="337">
        <v>0</v>
      </c>
      <c r="AA42" s="337">
        <v>0</v>
      </c>
      <c r="AC42" s="335">
        <f t="shared" si="0"/>
        <v>581997</v>
      </c>
      <c r="AD42" s="335">
        <f t="shared" si="1"/>
        <v>455765</v>
      </c>
      <c r="AE42" s="339">
        <f t="shared" si="2"/>
        <v>0.4391806599200973</v>
      </c>
      <c r="AF42" s="339">
        <f t="shared" si="3"/>
        <v>0.56081934007990275</v>
      </c>
    </row>
    <row r="43" spans="1:32" s="339" customFormat="1" ht="13.15" customHeight="1">
      <c r="A43" s="369">
        <v>2003</v>
      </c>
      <c r="B43" s="369">
        <v>3</v>
      </c>
      <c r="C43" s="370">
        <v>20627</v>
      </c>
      <c r="D43" s="338">
        <v>-0.37137719806174385</v>
      </c>
      <c r="E43" s="370">
        <v>9377</v>
      </c>
      <c r="F43" s="338">
        <v>-0.35997542829840967</v>
      </c>
      <c r="G43" s="370">
        <v>22193</v>
      </c>
      <c r="H43" s="338">
        <v>-0.19441722022577956</v>
      </c>
      <c r="I43" s="370">
        <v>5570</v>
      </c>
      <c r="J43" s="338">
        <v>0.60703981534910567</v>
      </c>
      <c r="K43" s="370">
        <v>109358</v>
      </c>
      <c r="L43" s="338">
        <v>-4.7053469852104124E-3</v>
      </c>
      <c r="M43" s="370">
        <v>172381</v>
      </c>
      <c r="N43" s="338">
        <v>4.5506374410170025E-2</v>
      </c>
      <c r="O43" s="370">
        <v>339506</v>
      </c>
      <c r="P43" s="338">
        <v>-3.8858314082529377E-2</v>
      </c>
      <c r="Q43" s="370">
        <v>60991</v>
      </c>
      <c r="R43" s="338">
        <v>-0.24461866191077752</v>
      </c>
      <c r="S43" s="370">
        <v>230866</v>
      </c>
      <c r="T43" s="338">
        <v>0.27828532828366725</v>
      </c>
      <c r="U43" s="370">
        <v>409805</v>
      </c>
      <c r="V43" s="338">
        <v>-5.4408897400694545E-2</v>
      </c>
      <c r="W43" s="370">
        <v>1041168</v>
      </c>
      <c r="X43" s="338">
        <v>-6.4859036322777452E-3</v>
      </c>
      <c r="Y43" s="338"/>
      <c r="Z43" s="337">
        <v>0</v>
      </c>
      <c r="AA43" s="337">
        <v>0</v>
      </c>
      <c r="AC43" s="335">
        <f t="shared" si="0"/>
        <v>631363</v>
      </c>
      <c r="AD43" s="335">
        <f t="shared" si="1"/>
        <v>409805</v>
      </c>
      <c r="AE43" s="339">
        <f t="shared" si="2"/>
        <v>0.39360122477832588</v>
      </c>
      <c r="AF43" s="339">
        <f t="shared" si="3"/>
        <v>0.60639877522167407</v>
      </c>
    </row>
    <row r="44" spans="1:32" s="339" customFormat="1" ht="13.15" customHeight="1">
      <c r="A44" s="369">
        <v>2003</v>
      </c>
      <c r="B44" s="369">
        <v>4</v>
      </c>
      <c r="C44" s="370">
        <v>18644</v>
      </c>
      <c r="D44" s="338">
        <v>-0.79485260945632197</v>
      </c>
      <c r="E44" s="370">
        <v>13308</v>
      </c>
      <c r="F44" s="338">
        <v>1.9293418445960819</v>
      </c>
      <c r="G44" s="370">
        <v>16149</v>
      </c>
      <c r="H44" s="338">
        <v>-2.2812537819194012E-2</v>
      </c>
      <c r="I44" s="370">
        <v>10647</v>
      </c>
      <c r="J44" s="338">
        <v>0.8</v>
      </c>
      <c r="K44" s="370">
        <v>82400</v>
      </c>
      <c r="L44" s="338">
        <v>-0.17715198721789494</v>
      </c>
      <c r="M44" s="370">
        <v>170797</v>
      </c>
      <c r="N44" s="338">
        <v>-0.11367292503450921</v>
      </c>
      <c r="O44" s="370">
        <v>311945</v>
      </c>
      <c r="P44" s="338">
        <v>-0.24046826569793067</v>
      </c>
      <c r="Q44" s="370">
        <v>167485</v>
      </c>
      <c r="R44" s="338">
        <v>0.80767819367094074</v>
      </c>
      <c r="S44" s="370">
        <v>246598</v>
      </c>
      <c r="T44" s="338">
        <v>5.0757181936715412E-2</v>
      </c>
      <c r="U44" s="370">
        <v>465341</v>
      </c>
      <c r="V44" s="338">
        <v>-5.2686972489017214E-2</v>
      </c>
      <c r="W44" s="370">
        <v>1191369</v>
      </c>
      <c r="X44" s="338">
        <v>-3.0829754642400675E-2</v>
      </c>
      <c r="Y44" s="338"/>
      <c r="Z44" s="337">
        <v>0</v>
      </c>
      <c r="AA44" s="337">
        <v>0</v>
      </c>
      <c r="AC44" s="335">
        <f t="shared" si="0"/>
        <v>726028</v>
      </c>
      <c r="AD44" s="335">
        <f t="shared" si="1"/>
        <v>465341</v>
      </c>
      <c r="AE44" s="339">
        <f t="shared" si="2"/>
        <v>0.39059351049087226</v>
      </c>
      <c r="AF44" s="339">
        <f t="shared" si="3"/>
        <v>0.60940648950912768</v>
      </c>
    </row>
    <row r="45" spans="1:32" s="339" customFormat="1" ht="13.15" customHeight="1">
      <c r="A45" s="369">
        <v>2003</v>
      </c>
      <c r="B45" s="369">
        <v>5</v>
      </c>
      <c r="C45" s="370">
        <v>13170</v>
      </c>
      <c r="D45" s="338">
        <v>-0.21052631578947367</v>
      </c>
      <c r="E45" s="370">
        <v>12187</v>
      </c>
      <c r="F45" s="338">
        <v>-7.4569063710228534E-2</v>
      </c>
      <c r="G45" s="370">
        <v>54206</v>
      </c>
      <c r="H45" s="338">
        <v>1.0854878424130501</v>
      </c>
      <c r="I45" s="370">
        <v>5713</v>
      </c>
      <c r="J45" s="338">
        <v>1.3933808127356513</v>
      </c>
      <c r="K45" s="370">
        <v>131572</v>
      </c>
      <c r="L45" s="338">
        <v>-0.22236013097391161</v>
      </c>
      <c r="M45" s="370">
        <v>185497</v>
      </c>
      <c r="N45" s="338">
        <v>-0.16784650445018667</v>
      </c>
      <c r="O45" s="370">
        <v>402345</v>
      </c>
      <c r="P45" s="338">
        <v>-0.10656709656789598</v>
      </c>
      <c r="Q45" s="370">
        <v>114965</v>
      </c>
      <c r="R45" s="338">
        <v>6.6159082267622571E-2</v>
      </c>
      <c r="S45" s="370">
        <v>247064</v>
      </c>
      <c r="T45" s="338">
        <v>5.7053253982175978E-2</v>
      </c>
      <c r="U45" s="370">
        <v>529156</v>
      </c>
      <c r="V45" s="338">
        <v>-2.0522246470569772E-2</v>
      </c>
      <c r="W45" s="370">
        <v>1293530</v>
      </c>
      <c r="X45" s="338">
        <v>-2.8982711263614402E-2</v>
      </c>
      <c r="Y45" s="338"/>
      <c r="Z45" s="337">
        <v>0</v>
      </c>
      <c r="AA45" s="337">
        <v>0</v>
      </c>
      <c r="AC45" s="335">
        <f t="shared" si="0"/>
        <v>764374</v>
      </c>
      <c r="AD45" s="335">
        <f t="shared" si="1"/>
        <v>529156</v>
      </c>
      <c r="AE45" s="339">
        <f t="shared" si="2"/>
        <v>0.40907903179671135</v>
      </c>
      <c r="AF45" s="339">
        <f t="shared" si="3"/>
        <v>0.59092096820328865</v>
      </c>
    </row>
    <row r="46" spans="1:32" s="339" customFormat="1" ht="13.15" customHeight="1">
      <c r="A46" s="369">
        <v>2003</v>
      </c>
      <c r="B46" s="369">
        <v>6</v>
      </c>
      <c r="C46" s="370">
        <v>6657</v>
      </c>
      <c r="D46" s="338">
        <v>-0.70667547918043616</v>
      </c>
      <c r="E46" s="370">
        <v>7434</v>
      </c>
      <c r="F46" s="338">
        <v>-0.70225889138096764</v>
      </c>
      <c r="G46" s="370">
        <v>9965</v>
      </c>
      <c r="H46" s="338">
        <v>-0.87956976252341534</v>
      </c>
      <c r="I46" s="370">
        <v>4234</v>
      </c>
      <c r="J46" s="338">
        <v>-0.28225122902186817</v>
      </c>
      <c r="K46" s="370">
        <v>91050</v>
      </c>
      <c r="L46" s="338">
        <v>-0.48662576963846726</v>
      </c>
      <c r="M46" s="370">
        <v>218358</v>
      </c>
      <c r="N46" s="338">
        <v>-9.9866438017346515E-2</v>
      </c>
      <c r="O46" s="370">
        <v>337698</v>
      </c>
      <c r="P46" s="338">
        <v>-0.39289919765859416</v>
      </c>
      <c r="Q46" s="370">
        <v>116945</v>
      </c>
      <c r="R46" s="338">
        <v>-7.4648477990805429E-2</v>
      </c>
      <c r="S46" s="370">
        <v>279268</v>
      </c>
      <c r="T46" s="338">
        <v>0.32247951887105186</v>
      </c>
      <c r="U46" s="370">
        <v>515954</v>
      </c>
      <c r="V46" s="338">
        <v>0.14441294810201266</v>
      </c>
      <c r="W46" s="370">
        <v>1249865</v>
      </c>
      <c r="X46" s="338">
        <v>-7.0484932048827886E-2</v>
      </c>
      <c r="Y46" s="338"/>
      <c r="Z46" s="337">
        <v>0</v>
      </c>
      <c r="AA46" s="337">
        <v>0</v>
      </c>
      <c r="AC46" s="335">
        <f t="shared" si="0"/>
        <v>733911</v>
      </c>
      <c r="AD46" s="335">
        <f t="shared" si="1"/>
        <v>515954</v>
      </c>
      <c r="AE46" s="339">
        <f t="shared" si="2"/>
        <v>0.41280778324058998</v>
      </c>
      <c r="AF46" s="339">
        <f t="shared" si="3"/>
        <v>0.58719221675941002</v>
      </c>
    </row>
    <row r="47" spans="1:32" s="339" customFormat="1" ht="13.15" customHeight="1">
      <c r="A47" s="369">
        <v>2003</v>
      </c>
      <c r="B47" s="369">
        <v>7</v>
      </c>
      <c r="C47" s="370">
        <v>1253</v>
      </c>
      <c r="D47" s="338">
        <v>-0.93590137098424386</v>
      </c>
      <c r="E47" s="370">
        <v>5078</v>
      </c>
      <c r="F47" s="338">
        <v>-0.52067207853501984</v>
      </c>
      <c r="G47" s="370">
        <v>20104</v>
      </c>
      <c r="H47" s="338">
        <v>0.32098035350548648</v>
      </c>
      <c r="I47" s="370">
        <v>7847</v>
      </c>
      <c r="J47" s="338">
        <v>9.1073414905450401E-2</v>
      </c>
      <c r="K47" s="370">
        <v>96303</v>
      </c>
      <c r="L47" s="338">
        <v>2.3966230369275587E-2</v>
      </c>
      <c r="M47" s="370">
        <v>260939</v>
      </c>
      <c r="N47" s="338">
        <v>0.23845029378541804</v>
      </c>
      <c r="O47" s="370">
        <v>391524</v>
      </c>
      <c r="P47" s="338">
        <v>9.5785054575986628E-2</v>
      </c>
      <c r="Q47" s="370">
        <v>105174</v>
      </c>
      <c r="R47" s="338">
        <v>0.23424829544787773</v>
      </c>
      <c r="S47" s="370">
        <v>277228</v>
      </c>
      <c r="T47" s="338">
        <v>0.15263849390477136</v>
      </c>
      <c r="U47" s="370">
        <v>513359</v>
      </c>
      <c r="V47" s="338">
        <v>9.7326575849619568E-2</v>
      </c>
      <c r="W47" s="370">
        <v>1287285</v>
      </c>
      <c r="X47" s="338">
        <v>0.11854567382887171</v>
      </c>
      <c r="Y47" s="338"/>
      <c r="Z47" s="337">
        <v>0</v>
      </c>
      <c r="AA47" s="337">
        <v>0</v>
      </c>
      <c r="AC47" s="335">
        <f t="shared" si="0"/>
        <v>773926</v>
      </c>
      <c r="AD47" s="335">
        <f t="shared" si="1"/>
        <v>513359</v>
      </c>
      <c r="AE47" s="339">
        <f t="shared" si="2"/>
        <v>0.39879203129066215</v>
      </c>
      <c r="AF47" s="339">
        <f t="shared" si="3"/>
        <v>0.6012079687093379</v>
      </c>
    </row>
    <row r="48" spans="1:32" s="339" customFormat="1" ht="13.15" customHeight="1">
      <c r="A48" s="369">
        <v>2003</v>
      </c>
      <c r="B48" s="369">
        <v>8</v>
      </c>
      <c r="C48" s="370">
        <v>36269</v>
      </c>
      <c r="D48" s="338">
        <v>-0.37963533114395187</v>
      </c>
      <c r="E48" s="370">
        <v>4774</v>
      </c>
      <c r="F48" s="338">
        <v>-0.84219225175195023</v>
      </c>
      <c r="G48" s="370">
        <v>17683</v>
      </c>
      <c r="H48" s="338">
        <v>-0.75785005135227657</v>
      </c>
      <c r="I48" s="370">
        <v>7827</v>
      </c>
      <c r="J48" s="338">
        <v>1.1532324621733152</v>
      </c>
      <c r="K48" s="370">
        <v>73003</v>
      </c>
      <c r="L48" s="338">
        <v>-0.20770341107650236</v>
      </c>
      <c r="M48" s="370">
        <v>185722</v>
      </c>
      <c r="N48" s="338">
        <v>-0.14922330586311305</v>
      </c>
      <c r="O48" s="370">
        <v>325278</v>
      </c>
      <c r="P48" s="338">
        <v>-0.3163757266494891</v>
      </c>
      <c r="Q48" s="370">
        <v>113730</v>
      </c>
      <c r="R48" s="338">
        <v>-7.513275703632627E-2</v>
      </c>
      <c r="S48" s="370">
        <v>273054</v>
      </c>
      <c r="T48" s="338">
        <v>-0.15986745145578796</v>
      </c>
      <c r="U48" s="370">
        <v>481992</v>
      </c>
      <c r="V48" s="338">
        <v>3.8701988867171133E-2</v>
      </c>
      <c r="W48" s="370">
        <v>1194054</v>
      </c>
      <c r="X48" s="338">
        <v>-0.13962455028681486</v>
      </c>
      <c r="Y48" s="338"/>
      <c r="Z48" s="337">
        <v>0</v>
      </c>
      <c r="AA48" s="337">
        <v>0</v>
      </c>
      <c r="AC48" s="335">
        <f t="shared" si="0"/>
        <v>712062</v>
      </c>
      <c r="AD48" s="335">
        <f t="shared" si="1"/>
        <v>481992</v>
      </c>
      <c r="AE48" s="339">
        <f t="shared" si="2"/>
        <v>0.40366013597374995</v>
      </c>
      <c r="AF48" s="339">
        <f t="shared" si="3"/>
        <v>0.59633986402625005</v>
      </c>
    </row>
    <row r="49" spans="1:32" s="339" customFormat="1" ht="13.15" customHeight="1">
      <c r="A49" s="369">
        <v>2003</v>
      </c>
      <c r="B49" s="369">
        <v>9</v>
      </c>
      <c r="C49" s="370">
        <v>42524</v>
      </c>
      <c r="D49" s="338">
        <v>-0.32754558249126298</v>
      </c>
      <c r="E49" s="370">
        <v>12959</v>
      </c>
      <c r="F49" s="338">
        <v>0.98149847094801212</v>
      </c>
      <c r="G49" s="370">
        <v>31601</v>
      </c>
      <c r="H49" s="338">
        <v>8.9201392479233421E-2</v>
      </c>
      <c r="I49" s="370">
        <v>5729</v>
      </c>
      <c r="J49" s="338">
        <v>0.45590851334180438</v>
      </c>
      <c r="K49" s="370">
        <v>54256</v>
      </c>
      <c r="L49" s="338">
        <v>-0.49083606265073809</v>
      </c>
      <c r="M49" s="370">
        <v>216632</v>
      </c>
      <c r="N49" s="338">
        <v>6.8869218548013089E-2</v>
      </c>
      <c r="O49" s="370">
        <v>363701</v>
      </c>
      <c r="P49" s="338">
        <v>-0.11714058229236957</v>
      </c>
      <c r="Q49" s="370">
        <v>130068</v>
      </c>
      <c r="R49" s="338">
        <v>0.27223287296060095</v>
      </c>
      <c r="S49" s="370">
        <v>305159</v>
      </c>
      <c r="T49" s="338">
        <v>0.14815525505865712</v>
      </c>
      <c r="U49" s="370">
        <v>486181</v>
      </c>
      <c r="V49" s="338">
        <v>0.15557082010229895</v>
      </c>
      <c r="W49" s="370">
        <v>1285109</v>
      </c>
      <c r="X49" s="338">
        <v>7.0296259527743654E-2</v>
      </c>
      <c r="Y49" s="338"/>
      <c r="Z49" s="337">
        <v>0</v>
      </c>
      <c r="AA49" s="337">
        <v>0</v>
      </c>
      <c r="AC49" s="335">
        <f t="shared" si="0"/>
        <v>798928</v>
      </c>
      <c r="AD49" s="335">
        <f t="shared" si="1"/>
        <v>486181</v>
      </c>
      <c r="AE49" s="339">
        <f t="shared" si="2"/>
        <v>0.37831888190029017</v>
      </c>
      <c r="AF49" s="339">
        <f t="shared" si="3"/>
        <v>0.62168111809970983</v>
      </c>
    </row>
    <row r="50" spans="1:32" s="339" customFormat="1" ht="13.15" customHeight="1">
      <c r="A50" s="369">
        <v>2003</v>
      </c>
      <c r="B50" s="369">
        <v>10</v>
      </c>
      <c r="C50" s="370">
        <v>14101</v>
      </c>
      <c r="D50" s="338">
        <v>-0.21364041936203437</v>
      </c>
      <c r="E50" s="370">
        <v>22213</v>
      </c>
      <c r="F50" s="338">
        <v>1.7298758756298391</v>
      </c>
      <c r="G50" s="370">
        <v>19013</v>
      </c>
      <c r="H50" s="338">
        <v>-0.63874902623928864</v>
      </c>
      <c r="I50" s="370">
        <v>7099</v>
      </c>
      <c r="J50" s="338">
        <v>-0.3761862917398946</v>
      </c>
      <c r="K50" s="370">
        <v>97602</v>
      </c>
      <c r="L50" s="338">
        <v>-0.12863137219891085</v>
      </c>
      <c r="M50" s="370">
        <v>178601</v>
      </c>
      <c r="N50" s="338">
        <v>2.4934579010191804E-2</v>
      </c>
      <c r="O50" s="370">
        <v>338629</v>
      </c>
      <c r="P50" s="338">
        <v>-0.10021894745792437</v>
      </c>
      <c r="Q50" s="370">
        <v>128183</v>
      </c>
      <c r="R50" s="338">
        <v>-0.18046800076721436</v>
      </c>
      <c r="S50" s="370">
        <v>263543</v>
      </c>
      <c r="T50" s="338">
        <v>-2.8609867123716826E-2</v>
      </c>
      <c r="U50" s="370">
        <v>532998</v>
      </c>
      <c r="V50" s="338">
        <v>6.9085657550320478E-2</v>
      </c>
      <c r="W50" s="370">
        <v>1263353</v>
      </c>
      <c r="X50" s="338">
        <v>-3.0141653411289271E-2</v>
      </c>
      <c r="Y50" s="338"/>
      <c r="Z50" s="337">
        <v>0</v>
      </c>
      <c r="AA50" s="337">
        <v>0</v>
      </c>
      <c r="AC50" s="335">
        <f t="shared" si="0"/>
        <v>730355</v>
      </c>
      <c r="AD50" s="335">
        <f t="shared" si="1"/>
        <v>532998</v>
      </c>
      <c r="AE50" s="339">
        <f t="shared" si="2"/>
        <v>0.42189158532888277</v>
      </c>
      <c r="AF50" s="339">
        <f t="shared" si="3"/>
        <v>0.57810841467111729</v>
      </c>
    </row>
    <row r="51" spans="1:32" s="339" customFormat="1" ht="13.15" customHeight="1">
      <c r="A51" s="369">
        <v>2003</v>
      </c>
      <c r="B51" s="369">
        <v>11</v>
      </c>
      <c r="C51" s="370">
        <v>5923</v>
      </c>
      <c r="D51" s="338">
        <v>-0.53033066370628812</v>
      </c>
      <c r="E51" s="370">
        <v>502</v>
      </c>
      <c r="F51" s="338">
        <v>-0.98847804631733571</v>
      </c>
      <c r="G51" s="370">
        <v>10514</v>
      </c>
      <c r="H51" s="338">
        <v>-0.29738037957765306</v>
      </c>
      <c r="I51" s="370">
        <v>10226</v>
      </c>
      <c r="J51" s="338">
        <v>1.4237971083195071</v>
      </c>
      <c r="K51" s="370">
        <v>118592</v>
      </c>
      <c r="L51" s="338">
        <v>-4.0952319337516974E-2</v>
      </c>
      <c r="M51" s="370">
        <v>104498</v>
      </c>
      <c r="N51" s="338">
        <v>-0.51742387158149461</v>
      </c>
      <c r="O51" s="370">
        <v>250255</v>
      </c>
      <c r="P51" s="338">
        <v>-0.39778997547893091</v>
      </c>
      <c r="Q51" s="370">
        <v>75281</v>
      </c>
      <c r="R51" s="338">
        <v>-0.23293017189553811</v>
      </c>
      <c r="S51" s="370">
        <v>202109</v>
      </c>
      <c r="T51" s="338">
        <v>-6.0910332778856824E-2</v>
      </c>
      <c r="U51" s="370">
        <v>403849</v>
      </c>
      <c r="V51" s="338">
        <v>4.0743327345962754E-2</v>
      </c>
      <c r="W51" s="370">
        <v>931494</v>
      </c>
      <c r="X51" s="338">
        <v>-0.16604459071460997</v>
      </c>
      <c r="Y51" s="338"/>
      <c r="Z51" s="337">
        <v>0</v>
      </c>
      <c r="AA51" s="337">
        <v>0</v>
      </c>
      <c r="AC51" s="335">
        <f t="shared" si="0"/>
        <v>527645</v>
      </c>
      <c r="AD51" s="335">
        <f t="shared" si="1"/>
        <v>403849</v>
      </c>
      <c r="AE51" s="339">
        <f t="shared" si="2"/>
        <v>0.43354975984815791</v>
      </c>
      <c r="AF51" s="339">
        <f t="shared" si="3"/>
        <v>0.56645024015184209</v>
      </c>
    </row>
    <row r="52" spans="1:32" s="339" customFormat="1" ht="13.15" customHeight="1">
      <c r="A52" s="369">
        <v>2003</v>
      </c>
      <c r="B52" s="369">
        <v>12</v>
      </c>
      <c r="C52" s="370">
        <v>25620</v>
      </c>
      <c r="D52" s="338">
        <v>-0.80023080281953718</v>
      </c>
      <c r="E52" s="370">
        <v>7847</v>
      </c>
      <c r="F52" s="338">
        <v>-0.75022281639928701</v>
      </c>
      <c r="G52" s="370">
        <v>27940</v>
      </c>
      <c r="H52" s="338">
        <v>-0.41901811149695367</v>
      </c>
      <c r="I52" s="370">
        <v>5693</v>
      </c>
      <c r="J52" s="338">
        <v>-0.27385204081632653</v>
      </c>
      <c r="K52" s="370">
        <v>126019</v>
      </c>
      <c r="L52" s="338">
        <v>0.13912391076400188</v>
      </c>
      <c r="M52" s="370">
        <v>152037</v>
      </c>
      <c r="N52" s="338">
        <v>-0.49831713160030888</v>
      </c>
      <c r="O52" s="370">
        <v>345156</v>
      </c>
      <c r="P52" s="338">
        <v>-0.45150386872553738</v>
      </c>
      <c r="Q52" s="370">
        <v>116373</v>
      </c>
      <c r="R52" s="338">
        <v>0.26370141927917556</v>
      </c>
      <c r="S52" s="370">
        <v>251337</v>
      </c>
      <c r="T52" s="338">
        <v>0.74856510759084172</v>
      </c>
      <c r="U52" s="370">
        <v>400508</v>
      </c>
      <c r="V52" s="338">
        <v>8.047415816422876E-2</v>
      </c>
      <c r="W52" s="370">
        <v>1113374</v>
      </c>
      <c r="X52" s="338">
        <v>-9.9053798280118732E-2</v>
      </c>
      <c r="Y52" s="338"/>
      <c r="Z52" s="337">
        <v>0</v>
      </c>
      <c r="AA52" s="337">
        <v>0</v>
      </c>
      <c r="AC52" s="335">
        <f t="shared" si="0"/>
        <v>712866</v>
      </c>
      <c r="AD52" s="335">
        <f t="shared" si="1"/>
        <v>400508</v>
      </c>
      <c r="AE52" s="339">
        <f t="shared" si="2"/>
        <v>0.35972458491037151</v>
      </c>
      <c r="AF52" s="339">
        <f t="shared" si="3"/>
        <v>0.64027541508962849</v>
      </c>
    </row>
    <row r="53" spans="1:32" s="339" customFormat="1" ht="22.9" customHeight="1">
      <c r="A53" s="369">
        <v>2004</v>
      </c>
      <c r="B53" s="369">
        <v>1</v>
      </c>
      <c r="C53" s="370">
        <v>6998</v>
      </c>
      <c r="D53" s="338">
        <v>-0.69211139953363543</v>
      </c>
      <c r="E53" s="370">
        <v>4675</v>
      </c>
      <c r="F53" s="338">
        <v>-0.54063083423405711</v>
      </c>
      <c r="G53" s="370">
        <v>53589</v>
      </c>
      <c r="H53" s="338">
        <v>2.5468263948639884</v>
      </c>
      <c r="I53" s="370">
        <v>3013</v>
      </c>
      <c r="J53" s="338">
        <v>0.18949861823924197</v>
      </c>
      <c r="K53" s="370">
        <v>92551</v>
      </c>
      <c r="L53" s="338">
        <v>4.9700007939298407E-2</v>
      </c>
      <c r="M53" s="370">
        <v>127747</v>
      </c>
      <c r="N53" s="338">
        <v>-0.36104456037332877</v>
      </c>
      <c r="O53" s="370">
        <v>288573</v>
      </c>
      <c r="P53" s="338">
        <v>-0.14786740214027549</v>
      </c>
      <c r="Q53" s="370">
        <v>81659</v>
      </c>
      <c r="R53" s="338">
        <v>-0.2381774249223334</v>
      </c>
      <c r="S53" s="370">
        <v>195849</v>
      </c>
      <c r="T53" s="338">
        <v>0.12215091961267399</v>
      </c>
      <c r="U53" s="370">
        <v>383900</v>
      </c>
      <c r="V53" s="338">
        <v>-5.4920004234273456E-2</v>
      </c>
      <c r="W53" s="370">
        <v>949981</v>
      </c>
      <c r="X53" s="338">
        <v>-7.4612108601798566E-2</v>
      </c>
      <c r="Y53" s="338"/>
      <c r="Z53" s="337">
        <v>0</v>
      </c>
      <c r="AA53" s="337">
        <v>0</v>
      </c>
      <c r="AC53" s="335">
        <f t="shared" si="0"/>
        <v>566081</v>
      </c>
      <c r="AD53" s="335">
        <f t="shared" si="1"/>
        <v>383900</v>
      </c>
      <c r="AE53" s="339">
        <f t="shared" si="2"/>
        <v>0.40411334542480321</v>
      </c>
      <c r="AF53" s="339">
        <f t="shared" si="3"/>
        <v>0.59588665457519674</v>
      </c>
    </row>
    <row r="54" spans="1:32" s="339" customFormat="1" ht="13.15" customHeight="1">
      <c r="A54" s="369">
        <v>2004</v>
      </c>
      <c r="B54" s="369">
        <v>2</v>
      </c>
      <c r="C54" s="370">
        <v>2097</v>
      </c>
      <c r="D54" s="338">
        <v>-0.80734956361966015</v>
      </c>
      <c r="E54" s="370">
        <v>10060</v>
      </c>
      <c r="F54" s="338">
        <v>-0.15040959378430874</v>
      </c>
      <c r="G54" s="370">
        <v>20621</v>
      </c>
      <c r="H54" s="338">
        <v>2.7249178041247379E-2</v>
      </c>
      <c r="I54" s="370">
        <v>5167</v>
      </c>
      <c r="J54" s="338">
        <v>-0.18859924623115576</v>
      </c>
      <c r="K54" s="370">
        <v>113921</v>
      </c>
      <c r="L54" s="338">
        <v>0.77104968596480328</v>
      </c>
      <c r="M54" s="370">
        <v>164603</v>
      </c>
      <c r="N54" s="338">
        <v>-9.2516429233008401E-2</v>
      </c>
      <c r="O54" s="370">
        <v>316469</v>
      </c>
      <c r="P54" s="338">
        <v>7.3227390496344302E-2</v>
      </c>
      <c r="Q54" s="370">
        <v>57255</v>
      </c>
      <c r="R54" s="338">
        <v>-0.31707578902168465</v>
      </c>
      <c r="S54" s="370">
        <v>176711</v>
      </c>
      <c r="T54" s="338">
        <v>-0.13071432436553965</v>
      </c>
      <c r="U54" s="370">
        <v>424123</v>
      </c>
      <c r="V54" s="338">
        <v>-6.9426129694030947E-2</v>
      </c>
      <c r="W54" s="370">
        <v>974558</v>
      </c>
      <c r="X54" s="338">
        <v>-6.0904137942996539E-2</v>
      </c>
      <c r="Y54" s="338"/>
      <c r="Z54" s="337">
        <v>0</v>
      </c>
      <c r="AA54" s="337">
        <v>0</v>
      </c>
      <c r="AC54" s="335">
        <f t="shared" si="0"/>
        <v>550435</v>
      </c>
      <c r="AD54" s="335">
        <f t="shared" si="1"/>
        <v>424123</v>
      </c>
      <c r="AE54" s="339">
        <f t="shared" si="2"/>
        <v>0.43519523722549092</v>
      </c>
      <c r="AF54" s="339">
        <f t="shared" si="3"/>
        <v>0.56480476277450908</v>
      </c>
    </row>
    <row r="55" spans="1:32" s="339" customFormat="1" ht="13.15" customHeight="1">
      <c r="A55" s="369">
        <v>2004</v>
      </c>
      <c r="B55" s="369">
        <v>3</v>
      </c>
      <c r="C55" s="370">
        <v>82301</v>
      </c>
      <c r="D55" s="338">
        <v>2.9899646094924131</v>
      </c>
      <c r="E55" s="370">
        <v>25895</v>
      </c>
      <c r="F55" s="338">
        <v>1.7615442039031675</v>
      </c>
      <c r="G55" s="370">
        <v>0</v>
      </c>
      <c r="H55" s="338">
        <v>-1</v>
      </c>
      <c r="I55" s="370">
        <v>5061</v>
      </c>
      <c r="J55" s="338">
        <v>-9.1382405745062845E-2</v>
      </c>
      <c r="K55" s="370">
        <v>116073</v>
      </c>
      <c r="L55" s="338">
        <v>6.1403829623804418E-2</v>
      </c>
      <c r="M55" s="370">
        <v>268063</v>
      </c>
      <c r="N55" s="338">
        <v>0.55506117263503518</v>
      </c>
      <c r="O55" s="370">
        <v>497393</v>
      </c>
      <c r="P55" s="338">
        <v>0.46504921857051129</v>
      </c>
      <c r="Q55" s="370">
        <v>74546</v>
      </c>
      <c r="R55" s="338">
        <v>0.22224590513354436</v>
      </c>
      <c r="S55" s="370">
        <v>254076</v>
      </c>
      <c r="T55" s="338">
        <v>0.10053450919581053</v>
      </c>
      <c r="U55" s="370">
        <v>547409</v>
      </c>
      <c r="V55" s="338">
        <v>0.33577921206427441</v>
      </c>
      <c r="W55" s="370">
        <v>1373424</v>
      </c>
      <c r="X55" s="338">
        <v>0.31911852842192623</v>
      </c>
      <c r="Y55" s="338"/>
      <c r="Z55" s="337">
        <v>0</v>
      </c>
      <c r="AA55" s="337">
        <v>0</v>
      </c>
      <c r="AC55" s="335">
        <f t="shared" si="0"/>
        <v>826015</v>
      </c>
      <c r="AD55" s="335">
        <f t="shared" si="1"/>
        <v>547409</v>
      </c>
      <c r="AE55" s="339">
        <f t="shared" si="2"/>
        <v>0.39857247288528524</v>
      </c>
      <c r="AF55" s="339">
        <f t="shared" si="3"/>
        <v>0.60142752711471481</v>
      </c>
    </row>
    <row r="56" spans="1:32" s="339" customFormat="1" ht="13.15" customHeight="1">
      <c r="A56" s="369">
        <v>2004</v>
      </c>
      <c r="B56" s="369">
        <v>4</v>
      </c>
      <c r="C56" s="370">
        <v>21649</v>
      </c>
      <c r="D56" s="338">
        <v>0.16117785882857749</v>
      </c>
      <c r="E56" s="370">
        <v>3059</v>
      </c>
      <c r="F56" s="338">
        <v>-0.77013826269912833</v>
      </c>
      <c r="G56" s="370">
        <v>26218</v>
      </c>
      <c r="H56" s="338">
        <v>0.62350609944888236</v>
      </c>
      <c r="I56" s="370">
        <v>8109</v>
      </c>
      <c r="J56" s="338">
        <v>-0.2383770076077768</v>
      </c>
      <c r="K56" s="370">
        <v>163647</v>
      </c>
      <c r="L56" s="338">
        <v>0.98600728155339801</v>
      </c>
      <c r="M56" s="370">
        <v>253971</v>
      </c>
      <c r="N56" s="338">
        <v>0.48697576655327679</v>
      </c>
      <c r="O56" s="370">
        <v>476653</v>
      </c>
      <c r="P56" s="338">
        <v>0.5280033339210437</v>
      </c>
      <c r="Q56" s="370">
        <v>155107</v>
      </c>
      <c r="R56" s="338">
        <v>-7.390512583216402E-2</v>
      </c>
      <c r="S56" s="370">
        <v>272989</v>
      </c>
      <c r="T56" s="338">
        <v>0.10702033268720745</v>
      </c>
      <c r="U56" s="370">
        <v>564047</v>
      </c>
      <c r="V56" s="338">
        <v>0.21211541643654863</v>
      </c>
      <c r="W56" s="370">
        <v>1468796</v>
      </c>
      <c r="X56" s="338">
        <v>0.23286404128359894</v>
      </c>
      <c r="Y56" s="338"/>
      <c r="Z56" s="337">
        <v>0</v>
      </c>
      <c r="AA56" s="337">
        <v>0</v>
      </c>
      <c r="AC56" s="335">
        <f t="shared" si="0"/>
        <v>904749</v>
      </c>
      <c r="AD56" s="335">
        <f t="shared" si="1"/>
        <v>564047</v>
      </c>
      <c r="AE56" s="339">
        <f t="shared" si="2"/>
        <v>0.38401997282127676</v>
      </c>
      <c r="AF56" s="339">
        <f t="shared" si="3"/>
        <v>0.61598002717872324</v>
      </c>
    </row>
    <row r="57" spans="1:32" s="339" customFormat="1" ht="13.15" customHeight="1">
      <c r="A57" s="369">
        <v>2004</v>
      </c>
      <c r="B57" s="369">
        <v>5</v>
      </c>
      <c r="C57" s="370">
        <v>9457</v>
      </c>
      <c r="D57" s="338">
        <v>-0.28192862566438881</v>
      </c>
      <c r="E57" s="370">
        <v>8446</v>
      </c>
      <c r="F57" s="338">
        <v>-0.3069664396488061</v>
      </c>
      <c r="G57" s="370">
        <v>11194</v>
      </c>
      <c r="H57" s="338">
        <v>-0.79349149540641251</v>
      </c>
      <c r="I57" s="370">
        <v>3711</v>
      </c>
      <c r="J57" s="338">
        <v>-0.35042884649046036</v>
      </c>
      <c r="K57" s="370">
        <v>135094</v>
      </c>
      <c r="L57" s="338">
        <v>2.6768613382786688E-2</v>
      </c>
      <c r="M57" s="370">
        <v>226771</v>
      </c>
      <c r="N57" s="338">
        <v>0.22250494617163619</v>
      </c>
      <c r="O57" s="370">
        <v>394673</v>
      </c>
      <c r="P57" s="338">
        <v>-1.9068212603611356E-2</v>
      </c>
      <c r="Q57" s="370">
        <v>133049</v>
      </c>
      <c r="R57" s="338">
        <v>0.15730004784064722</v>
      </c>
      <c r="S57" s="370">
        <v>278444</v>
      </c>
      <c r="T57" s="338">
        <v>0.12701162451834347</v>
      </c>
      <c r="U57" s="370">
        <v>497811</v>
      </c>
      <c r="V57" s="338">
        <v>-5.9235839714564364E-2</v>
      </c>
      <c r="W57" s="370">
        <v>1303977</v>
      </c>
      <c r="X57" s="338">
        <v>8.0763492149389382E-3</v>
      </c>
      <c r="Y57" s="338"/>
      <c r="Z57" s="337">
        <v>0</v>
      </c>
      <c r="AA57" s="337">
        <v>0</v>
      </c>
      <c r="AC57" s="335">
        <f t="shared" si="0"/>
        <v>806166</v>
      </c>
      <c r="AD57" s="335">
        <f t="shared" si="1"/>
        <v>497811</v>
      </c>
      <c r="AE57" s="339">
        <f t="shared" si="2"/>
        <v>0.38176363540154468</v>
      </c>
      <c r="AF57" s="339">
        <f t="shared" si="3"/>
        <v>0.61823636459845532</v>
      </c>
    </row>
    <row r="58" spans="1:32" s="339" customFormat="1" ht="13.15" customHeight="1">
      <c r="A58" s="369">
        <v>2004</v>
      </c>
      <c r="B58" s="369">
        <v>6</v>
      </c>
      <c r="C58" s="370">
        <v>17303</v>
      </c>
      <c r="D58" s="338">
        <v>1.5992188673576688</v>
      </c>
      <c r="E58" s="370">
        <v>10551</v>
      </c>
      <c r="F58" s="338">
        <v>0.41928974979822442</v>
      </c>
      <c r="G58" s="370">
        <v>39148</v>
      </c>
      <c r="H58" s="338">
        <v>2.9285499247365778</v>
      </c>
      <c r="I58" s="370">
        <v>9878</v>
      </c>
      <c r="J58" s="338">
        <v>1.3330184222957016</v>
      </c>
      <c r="K58" s="370">
        <v>133305</v>
      </c>
      <c r="L58" s="338">
        <v>0.46408566721581557</v>
      </c>
      <c r="M58" s="370">
        <v>378114</v>
      </c>
      <c r="N58" s="338">
        <v>0.73162421344764095</v>
      </c>
      <c r="O58" s="370">
        <v>588299</v>
      </c>
      <c r="P58" s="338">
        <v>0.74208612428856546</v>
      </c>
      <c r="Q58" s="370">
        <v>186675</v>
      </c>
      <c r="R58" s="338">
        <v>0.59626320064987826</v>
      </c>
      <c r="S58" s="370">
        <v>329377</v>
      </c>
      <c r="T58" s="338">
        <v>0.17942979503559298</v>
      </c>
      <c r="U58" s="370">
        <v>543463</v>
      </c>
      <c r="V58" s="338">
        <v>5.3316768549134252E-2</v>
      </c>
      <c r="W58" s="370">
        <v>1647814</v>
      </c>
      <c r="X58" s="338">
        <v>0.31839358650734284</v>
      </c>
      <c r="Y58" s="338"/>
      <c r="Z58" s="337">
        <v>0</v>
      </c>
      <c r="AA58" s="337">
        <v>0</v>
      </c>
      <c r="AC58" s="335">
        <f t="shared" si="0"/>
        <v>1104351</v>
      </c>
      <c r="AD58" s="335">
        <f t="shared" si="1"/>
        <v>543463</v>
      </c>
      <c r="AE58" s="339">
        <f t="shared" si="2"/>
        <v>0.32980846139188041</v>
      </c>
      <c r="AF58" s="339">
        <f t="shared" si="3"/>
        <v>0.67019153860811964</v>
      </c>
    </row>
    <row r="59" spans="1:32" s="339" customFormat="1" ht="13.15" customHeight="1">
      <c r="A59" s="369">
        <v>2004</v>
      </c>
      <c r="B59" s="369">
        <v>7</v>
      </c>
      <c r="C59" s="370">
        <v>27532</v>
      </c>
      <c r="D59" s="338">
        <v>20.972865123703112</v>
      </c>
      <c r="E59" s="370">
        <v>17675</v>
      </c>
      <c r="F59" s="338">
        <v>2.4807010634107916</v>
      </c>
      <c r="G59" s="370">
        <v>17951</v>
      </c>
      <c r="H59" s="338">
        <v>-0.10709311579785119</v>
      </c>
      <c r="I59" s="370">
        <v>2357</v>
      </c>
      <c r="J59" s="338">
        <v>-0.69963043201223396</v>
      </c>
      <c r="K59" s="370">
        <v>132411</v>
      </c>
      <c r="L59" s="338">
        <v>0.37494159060465404</v>
      </c>
      <c r="M59" s="370">
        <v>193975</v>
      </c>
      <c r="N59" s="338">
        <v>-0.25662702777277446</v>
      </c>
      <c r="O59" s="370">
        <v>391901</v>
      </c>
      <c r="P59" s="338">
        <v>9.6290393436926358E-4</v>
      </c>
      <c r="Q59" s="370">
        <v>95720</v>
      </c>
      <c r="R59" s="338">
        <v>-8.9889136098275202E-2</v>
      </c>
      <c r="S59" s="370">
        <v>277424</v>
      </c>
      <c r="T59" s="338">
        <v>7.0699929300066522E-4</v>
      </c>
      <c r="U59" s="370">
        <v>550950</v>
      </c>
      <c r="V59" s="338">
        <v>7.3225559501245652E-2</v>
      </c>
      <c r="W59" s="370">
        <v>1315995</v>
      </c>
      <c r="X59" s="338">
        <v>2.2302753469511494E-2</v>
      </c>
      <c r="Y59" s="338"/>
      <c r="Z59" s="337">
        <v>0</v>
      </c>
      <c r="AA59" s="337">
        <v>0</v>
      </c>
      <c r="AC59" s="335">
        <f t="shared" si="0"/>
        <v>765045</v>
      </c>
      <c r="AD59" s="335">
        <f t="shared" si="1"/>
        <v>550950</v>
      </c>
      <c r="AE59" s="339">
        <f t="shared" si="2"/>
        <v>0.41865660583816811</v>
      </c>
      <c r="AF59" s="339">
        <f t="shared" si="3"/>
        <v>0.58134339416183189</v>
      </c>
    </row>
    <row r="60" spans="1:32" s="339" customFormat="1" ht="13.15" customHeight="1">
      <c r="A60" s="369">
        <v>2004</v>
      </c>
      <c r="B60" s="369">
        <v>8</v>
      </c>
      <c r="C60" s="370">
        <v>37608</v>
      </c>
      <c r="D60" s="338">
        <v>3.6918580606027263E-2</v>
      </c>
      <c r="E60" s="370">
        <v>30353</v>
      </c>
      <c r="F60" s="338">
        <v>5.3579807289484709</v>
      </c>
      <c r="G60" s="370">
        <v>33262</v>
      </c>
      <c r="H60" s="338">
        <v>0.88101566476276649</v>
      </c>
      <c r="I60" s="370">
        <v>3106</v>
      </c>
      <c r="J60" s="338">
        <v>-0.60316851922831227</v>
      </c>
      <c r="K60" s="370">
        <v>203294</v>
      </c>
      <c r="L60" s="338">
        <v>1.7847348739092914</v>
      </c>
      <c r="M60" s="370">
        <v>159659</v>
      </c>
      <c r="N60" s="338">
        <v>-0.14033340153562857</v>
      </c>
      <c r="O60" s="370">
        <v>467282</v>
      </c>
      <c r="P60" s="338">
        <v>0.43656195623435945</v>
      </c>
      <c r="Q60" s="370">
        <v>133519</v>
      </c>
      <c r="R60" s="338">
        <v>0.17399982414490456</v>
      </c>
      <c r="S60" s="370">
        <v>306442</v>
      </c>
      <c r="T60" s="338">
        <v>0.12227617980326233</v>
      </c>
      <c r="U60" s="370">
        <v>587904</v>
      </c>
      <c r="V60" s="338">
        <v>0.21973808693920227</v>
      </c>
      <c r="W60" s="370">
        <v>1495147</v>
      </c>
      <c r="X60" s="338">
        <v>0.25216028755818409</v>
      </c>
      <c r="Y60" s="338"/>
      <c r="Z60" s="337">
        <v>0</v>
      </c>
      <c r="AA60" s="337">
        <v>0</v>
      </c>
      <c r="AC60" s="335">
        <f t="shared" si="0"/>
        <v>907243</v>
      </c>
      <c r="AD60" s="335">
        <f t="shared" si="1"/>
        <v>587904</v>
      </c>
      <c r="AE60" s="339">
        <f t="shared" si="2"/>
        <v>0.39320815946525661</v>
      </c>
      <c r="AF60" s="339">
        <f t="shared" si="3"/>
        <v>0.60679184053474344</v>
      </c>
    </row>
    <row r="61" spans="1:32" s="339" customFormat="1" ht="13.15" customHeight="1">
      <c r="A61" s="369">
        <v>2004</v>
      </c>
      <c r="B61" s="369">
        <v>9</v>
      </c>
      <c r="C61" s="370">
        <v>12440</v>
      </c>
      <c r="D61" s="338">
        <v>-0.70745931709152476</v>
      </c>
      <c r="E61" s="370">
        <v>8942</v>
      </c>
      <c r="F61" s="338">
        <v>-0.30997762173007182</v>
      </c>
      <c r="G61" s="370">
        <v>21472</v>
      </c>
      <c r="H61" s="338">
        <v>-0.32052783139774055</v>
      </c>
      <c r="I61" s="370">
        <v>5201</v>
      </c>
      <c r="J61" s="338">
        <v>-9.2162681096177312E-2</v>
      </c>
      <c r="K61" s="370">
        <v>203872</v>
      </c>
      <c r="L61" s="338">
        <v>2.7575936301975816</v>
      </c>
      <c r="M61" s="370">
        <v>188780</v>
      </c>
      <c r="N61" s="338">
        <v>-0.12856826322980908</v>
      </c>
      <c r="O61" s="370">
        <v>440707</v>
      </c>
      <c r="P61" s="338">
        <v>0.21172886519421175</v>
      </c>
      <c r="Q61" s="370">
        <v>121457</v>
      </c>
      <c r="R61" s="338">
        <v>-6.6203831841805783E-2</v>
      </c>
      <c r="S61" s="370">
        <v>300040</v>
      </c>
      <c r="T61" s="338">
        <v>-1.677486162951114E-2</v>
      </c>
      <c r="U61" s="370">
        <v>525919</v>
      </c>
      <c r="V61" s="338">
        <v>8.1734991700621817E-2</v>
      </c>
      <c r="W61" s="370">
        <v>1388123</v>
      </c>
      <c r="X61" s="338">
        <v>8.015973742305138E-2</v>
      </c>
      <c r="Y61" s="338"/>
      <c r="Z61" s="337">
        <v>0</v>
      </c>
      <c r="AA61" s="337">
        <v>0</v>
      </c>
      <c r="AC61" s="335">
        <f t="shared" si="0"/>
        <v>862204</v>
      </c>
      <c r="AD61" s="335">
        <f t="shared" si="1"/>
        <v>525919</v>
      </c>
      <c r="AE61" s="339">
        <f t="shared" si="2"/>
        <v>0.37887060440609371</v>
      </c>
      <c r="AF61" s="339">
        <f t="shared" si="3"/>
        <v>0.62112939559390634</v>
      </c>
    </row>
    <row r="62" spans="1:32" s="339" customFormat="1" ht="13.15" customHeight="1">
      <c r="A62" s="369">
        <v>2004</v>
      </c>
      <c r="B62" s="369">
        <v>10</v>
      </c>
      <c r="C62" s="370">
        <v>13054</v>
      </c>
      <c r="D62" s="338">
        <v>-7.4250053187717158E-2</v>
      </c>
      <c r="E62" s="370">
        <v>5434</v>
      </c>
      <c r="F62" s="338">
        <v>-0.75536847791833606</v>
      </c>
      <c r="G62" s="370">
        <v>39320</v>
      </c>
      <c r="H62" s="338">
        <v>1.0680586966812182</v>
      </c>
      <c r="I62" s="370">
        <v>7203</v>
      </c>
      <c r="J62" s="338">
        <v>1.4649950697281255E-2</v>
      </c>
      <c r="K62" s="370">
        <v>43458</v>
      </c>
      <c r="L62" s="338">
        <v>-0.55474273068174829</v>
      </c>
      <c r="M62" s="370">
        <v>260000</v>
      </c>
      <c r="N62" s="338">
        <v>0.45575892632180115</v>
      </c>
      <c r="O62" s="370">
        <v>368469</v>
      </c>
      <c r="P62" s="338">
        <v>8.8120036972616056E-2</v>
      </c>
      <c r="Q62" s="370">
        <v>184827</v>
      </c>
      <c r="R62" s="338">
        <v>0.44189947184884115</v>
      </c>
      <c r="S62" s="370">
        <v>243646</v>
      </c>
      <c r="T62" s="338">
        <v>-7.5498116056962217E-2</v>
      </c>
      <c r="U62" s="370">
        <v>509839</v>
      </c>
      <c r="V62" s="338">
        <v>-4.345044446695856E-2</v>
      </c>
      <c r="W62" s="370">
        <v>1306781</v>
      </c>
      <c r="X62" s="338">
        <v>3.4375190465372629E-2</v>
      </c>
      <c r="Y62" s="338"/>
      <c r="Z62" s="337">
        <v>0</v>
      </c>
      <c r="AA62" s="337">
        <v>0</v>
      </c>
      <c r="AC62" s="335">
        <f t="shared" si="0"/>
        <v>796942</v>
      </c>
      <c r="AD62" s="335">
        <f t="shared" si="1"/>
        <v>509839</v>
      </c>
      <c r="AE62" s="339">
        <f t="shared" si="2"/>
        <v>0.39014877014587757</v>
      </c>
      <c r="AF62" s="339">
        <f t="shared" si="3"/>
        <v>0.60985122985412243</v>
      </c>
    </row>
    <row r="63" spans="1:32" s="339" customFormat="1" ht="13.15" customHeight="1">
      <c r="A63" s="369">
        <v>2004</v>
      </c>
      <c r="B63" s="369">
        <v>11</v>
      </c>
      <c r="C63" s="370">
        <v>8401</v>
      </c>
      <c r="D63" s="338">
        <v>0.41836906972817833</v>
      </c>
      <c r="E63" s="370">
        <v>9604</v>
      </c>
      <c r="F63" s="338">
        <v>18.131474103585656</v>
      </c>
      <c r="G63" s="370">
        <v>68325</v>
      </c>
      <c r="H63" s="338">
        <v>5.4984782195168345</v>
      </c>
      <c r="I63" s="370">
        <v>4739</v>
      </c>
      <c r="J63" s="338">
        <v>-0.53657344025034226</v>
      </c>
      <c r="K63" s="370">
        <v>129526</v>
      </c>
      <c r="L63" s="338">
        <v>9.2198461953588717E-2</v>
      </c>
      <c r="M63" s="370">
        <v>168624</v>
      </c>
      <c r="N63" s="338">
        <v>0.61365767765890267</v>
      </c>
      <c r="O63" s="370">
        <v>389219</v>
      </c>
      <c r="P63" s="338">
        <v>0.55528960460330468</v>
      </c>
      <c r="Q63" s="370">
        <v>116256</v>
      </c>
      <c r="R63" s="338">
        <v>0.54429404497814859</v>
      </c>
      <c r="S63" s="370">
        <v>241097</v>
      </c>
      <c r="T63" s="338">
        <v>0.19290580825198278</v>
      </c>
      <c r="U63" s="370">
        <v>433621</v>
      </c>
      <c r="V63" s="338">
        <v>7.3720623302273802E-2</v>
      </c>
      <c r="W63" s="370">
        <v>1180193</v>
      </c>
      <c r="X63" s="338">
        <v>0.26698937405930678</v>
      </c>
      <c r="Y63" s="338"/>
      <c r="Z63" s="337">
        <v>0</v>
      </c>
      <c r="AA63" s="337">
        <v>0</v>
      </c>
      <c r="AC63" s="335">
        <f t="shared" si="0"/>
        <v>746572</v>
      </c>
      <c r="AD63" s="335">
        <f t="shared" si="1"/>
        <v>433621</v>
      </c>
      <c r="AE63" s="339">
        <f t="shared" si="2"/>
        <v>0.36741532952661132</v>
      </c>
      <c r="AF63" s="339">
        <f t="shared" si="3"/>
        <v>0.63258467047338862</v>
      </c>
    </row>
    <row r="64" spans="1:32" s="339" customFormat="1" ht="13.15" customHeight="1">
      <c r="A64" s="369">
        <v>2004</v>
      </c>
      <c r="B64" s="369">
        <v>12</v>
      </c>
      <c r="C64" s="370">
        <v>34327</v>
      </c>
      <c r="D64" s="338">
        <v>0.33985167837626862</v>
      </c>
      <c r="E64" s="370">
        <v>68117</v>
      </c>
      <c r="F64" s="338">
        <v>7.6806422836752901</v>
      </c>
      <c r="G64" s="370">
        <v>49939</v>
      </c>
      <c r="H64" s="338">
        <v>0.78736578382247679</v>
      </c>
      <c r="I64" s="370">
        <v>3856</v>
      </c>
      <c r="J64" s="338">
        <v>-0.3226769717196557</v>
      </c>
      <c r="K64" s="370">
        <v>159429</v>
      </c>
      <c r="L64" s="338">
        <v>0.26511875193423218</v>
      </c>
      <c r="M64" s="370">
        <v>170235</v>
      </c>
      <c r="N64" s="338">
        <v>0.11969454803764878</v>
      </c>
      <c r="O64" s="370">
        <v>485903</v>
      </c>
      <c r="P64" s="338">
        <v>0.4077779322972801</v>
      </c>
      <c r="Q64" s="370">
        <v>116213</v>
      </c>
      <c r="R64" s="338">
        <v>-1.3748893643714677E-3</v>
      </c>
      <c r="S64" s="370">
        <v>224887</v>
      </c>
      <c r="T64" s="338">
        <v>-0.10523719149985877</v>
      </c>
      <c r="U64" s="370">
        <v>457581</v>
      </c>
      <c r="V64" s="338">
        <v>0.14250152306570651</v>
      </c>
      <c r="W64" s="370">
        <v>1284584</v>
      </c>
      <c r="X64" s="338">
        <v>0.15377582016465263</v>
      </c>
      <c r="Y64" s="338"/>
      <c r="Z64" s="337">
        <v>0</v>
      </c>
      <c r="AA64" s="337">
        <v>0</v>
      </c>
      <c r="AC64" s="335">
        <f t="shared" si="0"/>
        <v>827003</v>
      </c>
      <c r="AD64" s="335">
        <f t="shared" si="1"/>
        <v>457581</v>
      </c>
      <c r="AE64" s="339">
        <f t="shared" si="2"/>
        <v>0.35620948104600397</v>
      </c>
      <c r="AF64" s="339">
        <f t="shared" si="3"/>
        <v>0.64379051895399597</v>
      </c>
    </row>
    <row r="65" spans="1:32" s="339" customFormat="1" ht="22.9" customHeight="1">
      <c r="A65" s="369">
        <v>2005</v>
      </c>
      <c r="B65" s="369">
        <v>1</v>
      </c>
      <c r="C65" s="370">
        <v>18828</v>
      </c>
      <c r="D65" s="338">
        <v>1.690482995141469</v>
      </c>
      <c r="E65" s="370">
        <v>8295</v>
      </c>
      <c r="F65" s="338">
        <v>0.77433155080213911</v>
      </c>
      <c r="G65" s="370">
        <v>5048</v>
      </c>
      <c r="H65" s="338">
        <v>-0.90580156375375542</v>
      </c>
      <c r="I65" s="370">
        <v>5836</v>
      </c>
      <c r="J65" s="338">
        <v>0.93693992698307338</v>
      </c>
      <c r="K65" s="370">
        <v>60826</v>
      </c>
      <c r="L65" s="338">
        <v>-0.34278397856317055</v>
      </c>
      <c r="M65" s="370">
        <v>194218</v>
      </c>
      <c r="N65" s="338">
        <v>0.52033315850861461</v>
      </c>
      <c r="O65" s="370">
        <v>293051</v>
      </c>
      <c r="P65" s="338">
        <v>1.5517737279648447E-2</v>
      </c>
      <c r="Q65" s="370">
        <v>122630</v>
      </c>
      <c r="R65" s="338">
        <v>0.50173281573372197</v>
      </c>
      <c r="S65" s="370">
        <v>209440</v>
      </c>
      <c r="T65" s="338">
        <v>6.9395299439874547E-2</v>
      </c>
      <c r="U65" s="370">
        <v>508543</v>
      </c>
      <c r="V65" s="338">
        <v>0.32467569679604069</v>
      </c>
      <c r="W65" s="370">
        <v>1133664</v>
      </c>
      <c r="X65" s="338">
        <v>0.19335439340365745</v>
      </c>
      <c r="Y65" s="338"/>
      <c r="Z65" s="337">
        <v>0</v>
      </c>
      <c r="AA65" s="337">
        <v>0</v>
      </c>
      <c r="AC65" s="335">
        <f t="shared" si="0"/>
        <v>625121</v>
      </c>
      <c r="AD65" s="335">
        <f t="shared" si="1"/>
        <v>508543</v>
      </c>
      <c r="AE65" s="339">
        <f t="shared" si="2"/>
        <v>0.44858353092274256</v>
      </c>
      <c r="AF65" s="339">
        <f t="shared" si="3"/>
        <v>0.5514164690772575</v>
      </c>
    </row>
    <row r="66" spans="1:32" s="339" customFormat="1" ht="13.15" customHeight="1">
      <c r="A66" s="369">
        <v>2005</v>
      </c>
      <c r="B66" s="369">
        <v>2</v>
      </c>
      <c r="C66" s="370">
        <v>11995</v>
      </c>
      <c r="D66" s="338">
        <v>4.7200762994754415</v>
      </c>
      <c r="E66" s="370">
        <v>9678</v>
      </c>
      <c r="F66" s="338">
        <v>-3.797216699801198E-2</v>
      </c>
      <c r="G66" s="370">
        <v>15514</v>
      </c>
      <c r="H66" s="338">
        <v>-0.24766015227195581</v>
      </c>
      <c r="I66" s="370">
        <v>5399</v>
      </c>
      <c r="J66" s="338">
        <v>4.490032901103147E-2</v>
      </c>
      <c r="K66" s="370">
        <v>75103</v>
      </c>
      <c r="L66" s="338">
        <v>-0.34074490216904696</v>
      </c>
      <c r="M66" s="370">
        <v>180534</v>
      </c>
      <c r="N66" s="338">
        <v>9.6784384245730548E-2</v>
      </c>
      <c r="O66" s="370">
        <v>298223</v>
      </c>
      <c r="P66" s="338">
        <v>-5.7654936186482764E-2</v>
      </c>
      <c r="Q66" s="370">
        <v>100280</v>
      </c>
      <c r="R66" s="338">
        <v>0.75146275434459864</v>
      </c>
      <c r="S66" s="370">
        <v>256253</v>
      </c>
      <c r="T66" s="338">
        <v>0.45012478000803569</v>
      </c>
      <c r="U66" s="370">
        <v>491602</v>
      </c>
      <c r="V66" s="338">
        <v>0.1591024301912416</v>
      </c>
      <c r="W66" s="370">
        <v>1146358</v>
      </c>
      <c r="X66" s="338">
        <v>0.17628504409178314</v>
      </c>
      <c r="Y66" s="338"/>
      <c r="Z66" s="337">
        <v>0</v>
      </c>
      <c r="AA66" s="337">
        <v>0</v>
      </c>
      <c r="AC66" s="335">
        <f t="shared" si="0"/>
        <v>654756</v>
      </c>
      <c r="AD66" s="335">
        <f t="shared" si="1"/>
        <v>491602</v>
      </c>
      <c r="AE66" s="339">
        <f t="shared" si="2"/>
        <v>0.42883811165447444</v>
      </c>
      <c r="AF66" s="339">
        <f t="shared" si="3"/>
        <v>0.57116188834552561</v>
      </c>
    </row>
    <row r="67" spans="1:32" s="339" customFormat="1" ht="13.15" customHeight="1">
      <c r="A67" s="369">
        <v>2005</v>
      </c>
      <c r="B67" s="369">
        <v>3</v>
      </c>
      <c r="C67" s="370">
        <v>13284</v>
      </c>
      <c r="D67" s="338">
        <v>-0.83859248368792605</v>
      </c>
      <c r="E67" s="370">
        <v>7916</v>
      </c>
      <c r="F67" s="338">
        <v>-0.69430391967561311</v>
      </c>
      <c r="G67" s="370">
        <v>22428</v>
      </c>
      <c r="H67" s="338" t="e">
        <v>#DIV/0!</v>
      </c>
      <c r="I67" s="370">
        <v>6363</v>
      </c>
      <c r="J67" s="338">
        <v>0.25726141078838172</v>
      </c>
      <c r="K67" s="370">
        <v>135604</v>
      </c>
      <c r="L67" s="338">
        <v>0.16826479887656909</v>
      </c>
      <c r="M67" s="370">
        <v>235697</v>
      </c>
      <c r="N67" s="338">
        <v>-0.12074027374162044</v>
      </c>
      <c r="O67" s="370">
        <v>421292</v>
      </c>
      <c r="P67" s="338">
        <v>-0.15299974064773725</v>
      </c>
      <c r="Q67" s="370">
        <v>84726</v>
      </c>
      <c r="R67" s="338">
        <v>0.13655997639041662</v>
      </c>
      <c r="S67" s="370">
        <v>290521</v>
      </c>
      <c r="T67" s="338">
        <v>0.14344133251468061</v>
      </c>
      <c r="U67" s="370">
        <v>526187</v>
      </c>
      <c r="V67" s="338">
        <v>-3.876808748120697E-2</v>
      </c>
      <c r="W67" s="370">
        <v>1322726</v>
      </c>
      <c r="X67" s="338">
        <v>-3.6913582404268452E-2</v>
      </c>
      <c r="Y67" s="338"/>
      <c r="Z67" s="337">
        <v>0</v>
      </c>
      <c r="AA67" s="337">
        <v>0</v>
      </c>
      <c r="AC67" s="335">
        <f t="shared" si="0"/>
        <v>796539</v>
      </c>
      <c r="AD67" s="335">
        <f t="shared" si="1"/>
        <v>526187</v>
      </c>
      <c r="AE67" s="339">
        <f t="shared" si="2"/>
        <v>0.39780498757868221</v>
      </c>
      <c r="AF67" s="339">
        <f t="shared" si="3"/>
        <v>0.60219501242131779</v>
      </c>
    </row>
    <row r="68" spans="1:32" s="339" customFormat="1" ht="13.15" customHeight="1">
      <c r="A68" s="369">
        <v>2005</v>
      </c>
      <c r="B68" s="369">
        <v>4</v>
      </c>
      <c r="C68" s="370">
        <v>81607</v>
      </c>
      <c r="D68" s="338">
        <v>2.7695505566076957</v>
      </c>
      <c r="E68" s="370">
        <v>32804</v>
      </c>
      <c r="F68" s="338">
        <v>9.7237659365805822</v>
      </c>
      <c r="G68" s="370">
        <v>100018</v>
      </c>
      <c r="H68" s="338">
        <v>2.8148600198337022</v>
      </c>
      <c r="I68" s="370">
        <v>2742</v>
      </c>
      <c r="J68" s="338">
        <v>-0.66185719570847201</v>
      </c>
      <c r="K68" s="370">
        <v>164053</v>
      </c>
      <c r="L68" s="338">
        <v>2.4809498493709725E-3</v>
      </c>
      <c r="M68" s="370">
        <v>256880</v>
      </c>
      <c r="N68" s="338">
        <v>1.1454063652936775E-2</v>
      </c>
      <c r="O68" s="370">
        <v>638104</v>
      </c>
      <c r="P68" s="338">
        <v>0.33871810310645278</v>
      </c>
      <c r="Q68" s="370">
        <v>104456</v>
      </c>
      <c r="R68" s="338">
        <v>-0.32655521672136012</v>
      </c>
      <c r="S68" s="370">
        <v>289799</v>
      </c>
      <c r="T68" s="338">
        <v>6.1577572722710361E-2</v>
      </c>
      <c r="U68" s="370">
        <v>639049</v>
      </c>
      <c r="V68" s="338">
        <v>0.13297118857116508</v>
      </c>
      <c r="W68" s="370">
        <v>1671408</v>
      </c>
      <c r="X68" s="338">
        <v>0.1379442754473732</v>
      </c>
      <c r="Y68" s="338"/>
      <c r="Z68" s="337">
        <v>0</v>
      </c>
      <c r="AA68" s="337">
        <v>0</v>
      </c>
      <c r="AC68" s="335">
        <f t="shared" si="0"/>
        <v>1032359</v>
      </c>
      <c r="AD68" s="335">
        <f t="shared" si="1"/>
        <v>639049</v>
      </c>
      <c r="AE68" s="339">
        <f t="shared" si="2"/>
        <v>0.38234171429118446</v>
      </c>
      <c r="AF68" s="339">
        <f t="shared" si="3"/>
        <v>0.61765828570881554</v>
      </c>
    </row>
    <row r="69" spans="1:32" s="339" customFormat="1" ht="13.15" customHeight="1">
      <c r="A69" s="369">
        <v>2005</v>
      </c>
      <c r="B69" s="369">
        <v>5</v>
      </c>
      <c r="C69" s="370">
        <v>33798</v>
      </c>
      <c r="D69" s="338">
        <v>2.573860632335836</v>
      </c>
      <c r="E69" s="370">
        <v>30607</v>
      </c>
      <c r="F69" s="338">
        <v>2.6238456073881129</v>
      </c>
      <c r="G69" s="370">
        <v>18700</v>
      </c>
      <c r="H69" s="338">
        <v>0.67053778810076836</v>
      </c>
      <c r="I69" s="370">
        <v>2907</v>
      </c>
      <c r="J69" s="338">
        <v>-0.21665319320937748</v>
      </c>
      <c r="K69" s="370">
        <v>170829</v>
      </c>
      <c r="L69" s="338">
        <v>0.26451951974180932</v>
      </c>
      <c r="M69" s="370">
        <v>255127</v>
      </c>
      <c r="N69" s="338">
        <v>0.1250424436987092</v>
      </c>
      <c r="O69" s="370">
        <v>511968</v>
      </c>
      <c r="P69" s="338">
        <v>0.29719539973598397</v>
      </c>
      <c r="Q69" s="370">
        <v>119474</v>
      </c>
      <c r="R69" s="338">
        <v>-0.10203007914377404</v>
      </c>
      <c r="S69" s="370">
        <v>335999</v>
      </c>
      <c r="T69" s="338">
        <v>0.20670224533478909</v>
      </c>
      <c r="U69" s="370">
        <v>568617</v>
      </c>
      <c r="V69" s="338">
        <v>0.14223470353206347</v>
      </c>
      <c r="W69" s="370">
        <v>1536058</v>
      </c>
      <c r="X69" s="338">
        <v>0.17797936620047738</v>
      </c>
      <c r="Y69" s="338"/>
      <c r="Z69" s="337">
        <v>0</v>
      </c>
      <c r="AA69" s="337">
        <v>0</v>
      </c>
      <c r="AC69" s="335">
        <f t="shared" si="0"/>
        <v>967441</v>
      </c>
      <c r="AD69" s="335">
        <f t="shared" si="1"/>
        <v>568617</v>
      </c>
      <c r="AE69" s="339">
        <f t="shared" si="2"/>
        <v>0.37017938124732269</v>
      </c>
      <c r="AF69" s="339">
        <f t="shared" si="3"/>
        <v>0.62982061875267725</v>
      </c>
    </row>
    <row r="70" spans="1:32" s="339" customFormat="1" ht="13.15" customHeight="1">
      <c r="A70" s="369">
        <v>2005</v>
      </c>
      <c r="B70" s="369">
        <v>6</v>
      </c>
      <c r="C70" s="370">
        <v>58278</v>
      </c>
      <c r="D70" s="338">
        <v>2.3680864589955499</v>
      </c>
      <c r="E70" s="370">
        <v>11076</v>
      </c>
      <c r="F70" s="338">
        <v>4.9758316747227749E-2</v>
      </c>
      <c r="G70" s="370">
        <v>14142</v>
      </c>
      <c r="H70" s="338">
        <v>-0.63875549197915604</v>
      </c>
      <c r="I70" s="370">
        <v>7346</v>
      </c>
      <c r="J70" s="338">
        <v>-0.25632719173921847</v>
      </c>
      <c r="K70" s="370">
        <v>126596</v>
      </c>
      <c r="L70" s="338">
        <v>-5.0328194741382504E-2</v>
      </c>
      <c r="M70" s="370">
        <v>324504</v>
      </c>
      <c r="N70" s="338">
        <v>-0.14178263698249738</v>
      </c>
      <c r="O70" s="370">
        <v>541942</v>
      </c>
      <c r="P70" s="338">
        <v>-7.8798366136947351E-2</v>
      </c>
      <c r="Q70" s="370">
        <v>376595</v>
      </c>
      <c r="R70" s="338">
        <v>1.0173831525378332</v>
      </c>
      <c r="S70" s="370">
        <v>335329</v>
      </c>
      <c r="T70" s="338">
        <v>1.8070478509428334E-2</v>
      </c>
      <c r="U70" s="370">
        <v>654658</v>
      </c>
      <c r="V70" s="338">
        <v>0.20460454529563199</v>
      </c>
      <c r="W70" s="370">
        <v>1908524</v>
      </c>
      <c r="X70" s="338">
        <v>0.15821567239991885</v>
      </c>
      <c r="Y70" s="338"/>
      <c r="Z70" s="337">
        <v>0</v>
      </c>
      <c r="AA70" s="337">
        <v>0</v>
      </c>
      <c r="AC70" s="335">
        <f t="shared" ref="AC70:AC133" si="4">W70-U70</f>
        <v>1253866</v>
      </c>
      <c r="AD70" s="335">
        <f t="shared" ref="AD70:AD133" si="5">U70</f>
        <v>654658</v>
      </c>
      <c r="AE70" s="339">
        <f t="shared" ref="AE70:AE133" si="6">U70/W70</f>
        <v>0.34301795523661216</v>
      </c>
      <c r="AF70" s="339">
        <f t="shared" ref="AF70:AF133" si="7">AC70/W70</f>
        <v>0.65698204476338784</v>
      </c>
    </row>
    <row r="71" spans="1:32" s="339" customFormat="1" ht="13.15" customHeight="1">
      <c r="A71" s="369">
        <v>2005</v>
      </c>
      <c r="B71" s="369">
        <v>7</v>
      </c>
      <c r="C71" s="370">
        <v>23184</v>
      </c>
      <c r="D71" s="338">
        <v>-0.15792532326020625</v>
      </c>
      <c r="E71" s="370">
        <v>22902</v>
      </c>
      <c r="F71" s="338">
        <v>0.2957284299858558</v>
      </c>
      <c r="G71" s="370">
        <v>30284</v>
      </c>
      <c r="H71" s="338">
        <v>0.6870369338755502</v>
      </c>
      <c r="I71" s="370">
        <v>3834</v>
      </c>
      <c r="J71" s="338">
        <v>0.62664403903266863</v>
      </c>
      <c r="K71" s="370">
        <v>178979</v>
      </c>
      <c r="L71" s="338">
        <v>0.3516928351874089</v>
      </c>
      <c r="M71" s="370">
        <v>252918</v>
      </c>
      <c r="N71" s="338">
        <v>0.30386905529063024</v>
      </c>
      <c r="O71" s="370">
        <v>512101</v>
      </c>
      <c r="P71" s="338">
        <v>0.30671011301323547</v>
      </c>
      <c r="Q71" s="370">
        <v>156374</v>
      </c>
      <c r="R71" s="338">
        <v>0.63366067697450901</v>
      </c>
      <c r="S71" s="370">
        <v>298020</v>
      </c>
      <c r="T71" s="338">
        <v>7.4240152257915693E-2</v>
      </c>
      <c r="U71" s="370">
        <v>594238</v>
      </c>
      <c r="V71" s="338">
        <v>7.8569743170886719E-2</v>
      </c>
      <c r="W71" s="370">
        <v>1560733</v>
      </c>
      <c r="X71" s="338">
        <v>0.18597183119996652</v>
      </c>
      <c r="Y71" s="338"/>
      <c r="Z71" s="337">
        <v>0</v>
      </c>
      <c r="AA71" s="337">
        <v>0</v>
      </c>
      <c r="AC71" s="335">
        <f t="shared" si="4"/>
        <v>966495</v>
      </c>
      <c r="AD71" s="335">
        <f t="shared" si="5"/>
        <v>594238</v>
      </c>
      <c r="AE71" s="339">
        <f t="shared" si="6"/>
        <v>0.38074289452455995</v>
      </c>
      <c r="AF71" s="339">
        <f t="shared" si="7"/>
        <v>0.61925710547544011</v>
      </c>
    </row>
    <row r="72" spans="1:32" s="339" customFormat="1" ht="13.15" customHeight="1">
      <c r="A72" s="369">
        <v>2005</v>
      </c>
      <c r="B72" s="369">
        <v>8</v>
      </c>
      <c r="C72" s="370">
        <v>14243</v>
      </c>
      <c r="D72" s="338">
        <v>-0.62127738778983188</v>
      </c>
      <c r="E72" s="370">
        <v>14553</v>
      </c>
      <c r="F72" s="338">
        <v>-0.52054162685731231</v>
      </c>
      <c r="G72" s="370">
        <v>28226</v>
      </c>
      <c r="H72" s="338">
        <v>-0.15140400456977932</v>
      </c>
      <c r="I72" s="370">
        <v>2770</v>
      </c>
      <c r="J72" s="338">
        <v>-0.10817772054088859</v>
      </c>
      <c r="K72" s="370">
        <v>203353</v>
      </c>
      <c r="L72" s="338">
        <v>2.90220075358949E-4</v>
      </c>
      <c r="M72" s="370">
        <v>228089</v>
      </c>
      <c r="N72" s="338">
        <v>0.42860095578702118</v>
      </c>
      <c r="O72" s="370">
        <v>491234</v>
      </c>
      <c r="P72" s="338">
        <v>5.1258126784254454E-2</v>
      </c>
      <c r="Q72" s="370">
        <v>109047</v>
      </c>
      <c r="R72" s="338">
        <v>-0.18328477594949033</v>
      </c>
      <c r="S72" s="370">
        <v>370001</v>
      </c>
      <c r="T72" s="338">
        <v>0.207409558741948</v>
      </c>
      <c r="U72" s="370">
        <v>576313</v>
      </c>
      <c r="V72" s="338">
        <v>-1.9715803940779431E-2</v>
      </c>
      <c r="W72" s="370">
        <v>1546595</v>
      </c>
      <c r="X72" s="338">
        <v>3.4409994468771243E-2</v>
      </c>
      <c r="Y72" s="338"/>
      <c r="Z72" s="337">
        <v>0</v>
      </c>
      <c r="AA72" s="337">
        <v>0</v>
      </c>
      <c r="AC72" s="335">
        <f t="shared" si="4"/>
        <v>970282</v>
      </c>
      <c r="AD72" s="335">
        <f t="shared" si="5"/>
        <v>576313</v>
      </c>
      <c r="AE72" s="339">
        <f t="shared" si="6"/>
        <v>0.37263343021282236</v>
      </c>
      <c r="AF72" s="339">
        <f t="shared" si="7"/>
        <v>0.62736656978717764</v>
      </c>
    </row>
    <row r="73" spans="1:32" s="339" customFormat="1" ht="13.15" customHeight="1">
      <c r="A73" s="369">
        <v>2005</v>
      </c>
      <c r="B73" s="369">
        <v>9</v>
      </c>
      <c r="C73" s="370">
        <v>12719</v>
      </c>
      <c r="D73" s="338">
        <v>2.2427652733118864E-2</v>
      </c>
      <c r="E73" s="370">
        <v>5525</v>
      </c>
      <c r="F73" s="338">
        <v>-0.38212927756653992</v>
      </c>
      <c r="G73" s="370">
        <v>41161</v>
      </c>
      <c r="H73" s="338">
        <v>0.91696162444113272</v>
      </c>
      <c r="I73" s="370">
        <v>4444</v>
      </c>
      <c r="J73" s="338">
        <v>-0.14554893289751969</v>
      </c>
      <c r="K73" s="370">
        <v>201451</v>
      </c>
      <c r="L73" s="338">
        <v>-1.1875098100769144E-2</v>
      </c>
      <c r="M73" s="370">
        <v>287774</v>
      </c>
      <c r="N73" s="338">
        <v>0.52438817671363491</v>
      </c>
      <c r="O73" s="370">
        <v>553074</v>
      </c>
      <c r="P73" s="338">
        <v>0.25496985525530569</v>
      </c>
      <c r="Q73" s="370">
        <v>105639</v>
      </c>
      <c r="R73" s="338">
        <v>-0.13023539194941425</v>
      </c>
      <c r="S73" s="370">
        <v>356878</v>
      </c>
      <c r="T73" s="338">
        <v>0.18943474203439536</v>
      </c>
      <c r="U73" s="370">
        <v>626715</v>
      </c>
      <c r="V73" s="338">
        <v>0.19165689012946863</v>
      </c>
      <c r="W73" s="370">
        <v>1642306</v>
      </c>
      <c r="X73" s="338">
        <v>0.18311273568696729</v>
      </c>
      <c r="Y73" s="338"/>
      <c r="Z73" s="337">
        <v>0</v>
      </c>
      <c r="AA73" s="337">
        <v>0</v>
      </c>
      <c r="AC73" s="335">
        <f t="shared" si="4"/>
        <v>1015591</v>
      </c>
      <c r="AD73" s="335">
        <f t="shared" si="5"/>
        <v>626715</v>
      </c>
      <c r="AE73" s="339">
        <f t="shared" si="6"/>
        <v>0.38160671640973121</v>
      </c>
      <c r="AF73" s="339">
        <f t="shared" si="7"/>
        <v>0.61839328359026879</v>
      </c>
    </row>
    <row r="74" spans="1:32" s="339" customFormat="1" ht="13.15" customHeight="1">
      <c r="A74" s="369">
        <v>2005</v>
      </c>
      <c r="B74" s="369">
        <v>10</v>
      </c>
      <c r="C74" s="370">
        <v>9940</v>
      </c>
      <c r="D74" s="338">
        <v>-0.2385475716255554</v>
      </c>
      <c r="E74" s="370">
        <v>6275</v>
      </c>
      <c r="F74" s="338">
        <v>0.15476628634523371</v>
      </c>
      <c r="G74" s="370">
        <v>56893</v>
      </c>
      <c r="H74" s="338">
        <v>0.44692268565615456</v>
      </c>
      <c r="I74" s="370">
        <v>2838</v>
      </c>
      <c r="J74" s="338">
        <v>-0.60599750104123284</v>
      </c>
      <c r="K74" s="370">
        <v>176868</v>
      </c>
      <c r="L74" s="338">
        <v>3.0698605550186384</v>
      </c>
      <c r="M74" s="370">
        <v>257268</v>
      </c>
      <c r="N74" s="338">
        <v>-1.0507692307692329E-2</v>
      </c>
      <c r="O74" s="370">
        <v>510082</v>
      </c>
      <c r="P74" s="338">
        <v>0.38432812529683646</v>
      </c>
      <c r="Q74" s="370">
        <v>157804</v>
      </c>
      <c r="R74" s="338">
        <v>-0.14620699356695721</v>
      </c>
      <c r="S74" s="370">
        <v>300475</v>
      </c>
      <c r="T74" s="338">
        <v>0.23324413288131152</v>
      </c>
      <c r="U74" s="370">
        <v>595185</v>
      </c>
      <c r="V74" s="338">
        <v>0.16739794327228785</v>
      </c>
      <c r="W74" s="370">
        <v>1563546</v>
      </c>
      <c r="X74" s="338">
        <v>0.19648663395014165</v>
      </c>
      <c r="Y74" s="338"/>
      <c r="Z74" s="337">
        <v>0</v>
      </c>
      <c r="AA74" s="337">
        <v>0</v>
      </c>
      <c r="AC74" s="335">
        <f t="shared" si="4"/>
        <v>968361</v>
      </c>
      <c r="AD74" s="335">
        <f t="shared" si="5"/>
        <v>595185</v>
      </c>
      <c r="AE74" s="339">
        <f t="shared" si="6"/>
        <v>0.38066356858064937</v>
      </c>
      <c r="AF74" s="339">
        <f t="shared" si="7"/>
        <v>0.61933643141935057</v>
      </c>
    </row>
    <row r="75" spans="1:32" s="339" customFormat="1" ht="13.15" customHeight="1">
      <c r="A75" s="369">
        <v>2005</v>
      </c>
      <c r="B75" s="369">
        <v>11</v>
      </c>
      <c r="C75" s="370">
        <v>38842</v>
      </c>
      <c r="D75" s="338">
        <v>3.6234972027139625</v>
      </c>
      <c r="E75" s="370">
        <v>10253</v>
      </c>
      <c r="F75" s="338">
        <v>6.7576009995835129E-2</v>
      </c>
      <c r="G75" s="370">
        <v>36347</v>
      </c>
      <c r="H75" s="338">
        <v>-0.46802780826930113</v>
      </c>
      <c r="I75" s="370">
        <v>8848</v>
      </c>
      <c r="J75" s="338">
        <v>0.86706056129985232</v>
      </c>
      <c r="K75" s="370">
        <v>209301</v>
      </c>
      <c r="L75" s="338">
        <v>0.61589951052298386</v>
      </c>
      <c r="M75" s="370">
        <v>274606</v>
      </c>
      <c r="N75" s="338">
        <v>0.62851076952272522</v>
      </c>
      <c r="O75" s="370">
        <v>578197</v>
      </c>
      <c r="P75" s="338">
        <v>0.4855312818747286</v>
      </c>
      <c r="Q75" s="370">
        <v>144645</v>
      </c>
      <c r="R75" s="338">
        <v>0.24419384805945499</v>
      </c>
      <c r="S75" s="370">
        <v>437223</v>
      </c>
      <c r="T75" s="338">
        <v>0.81347341526439565</v>
      </c>
      <c r="U75" s="370">
        <v>567482</v>
      </c>
      <c r="V75" s="338">
        <v>0.30870506732838132</v>
      </c>
      <c r="W75" s="370">
        <v>1727547</v>
      </c>
      <c r="X75" s="338">
        <v>0.46378346592464115</v>
      </c>
      <c r="Y75" s="338"/>
      <c r="Z75" s="337">
        <v>0</v>
      </c>
      <c r="AA75" s="337">
        <v>0</v>
      </c>
      <c r="AC75" s="335">
        <f t="shared" si="4"/>
        <v>1160065</v>
      </c>
      <c r="AD75" s="335">
        <f t="shared" si="5"/>
        <v>567482</v>
      </c>
      <c r="AE75" s="339">
        <f t="shared" si="6"/>
        <v>0.32849004976420321</v>
      </c>
      <c r="AF75" s="339">
        <f t="shared" si="7"/>
        <v>0.67150995023579674</v>
      </c>
    </row>
    <row r="76" spans="1:32" s="339" customFormat="1" ht="13.15" customHeight="1">
      <c r="A76" s="369">
        <v>2005</v>
      </c>
      <c r="B76" s="369">
        <v>12</v>
      </c>
      <c r="C76" s="370">
        <v>67708</v>
      </c>
      <c r="D76" s="338">
        <v>0.97244151833833437</v>
      </c>
      <c r="E76" s="370">
        <v>5600</v>
      </c>
      <c r="F76" s="338">
        <v>-0.9177885109444045</v>
      </c>
      <c r="G76" s="370">
        <v>67916</v>
      </c>
      <c r="H76" s="338">
        <v>0.35997917459300344</v>
      </c>
      <c r="I76" s="370">
        <v>3893</v>
      </c>
      <c r="J76" s="338">
        <v>9.5954356846472688E-3</v>
      </c>
      <c r="K76" s="370">
        <v>178929</v>
      </c>
      <c r="L76" s="338">
        <v>0.12231149916263662</v>
      </c>
      <c r="M76" s="370">
        <v>180037</v>
      </c>
      <c r="N76" s="338">
        <v>5.7579228713249275E-2</v>
      </c>
      <c r="O76" s="370">
        <v>504083</v>
      </c>
      <c r="P76" s="338">
        <v>3.7414874985336688E-2</v>
      </c>
      <c r="Q76" s="370">
        <v>111703</v>
      </c>
      <c r="R76" s="338">
        <v>-3.880805073442728E-2</v>
      </c>
      <c r="S76" s="370">
        <v>338162</v>
      </c>
      <c r="T76" s="338">
        <v>0.50369741247826694</v>
      </c>
      <c r="U76" s="370">
        <v>552120</v>
      </c>
      <c r="V76" s="338">
        <v>0.20660604352016354</v>
      </c>
      <c r="W76" s="370">
        <v>1506068</v>
      </c>
      <c r="X76" s="338">
        <v>0.17241690695197831</v>
      </c>
      <c r="Y76" s="338"/>
      <c r="Z76" s="337">
        <v>0</v>
      </c>
      <c r="AA76" s="337">
        <v>0</v>
      </c>
      <c r="AC76" s="335">
        <f t="shared" si="4"/>
        <v>953948</v>
      </c>
      <c r="AD76" s="335">
        <f t="shared" si="5"/>
        <v>552120</v>
      </c>
      <c r="AE76" s="339">
        <f t="shared" si="6"/>
        <v>0.36659699296446108</v>
      </c>
      <c r="AF76" s="339">
        <f t="shared" si="7"/>
        <v>0.63340300703553887</v>
      </c>
    </row>
    <row r="77" spans="1:32" s="339" customFormat="1" ht="22.9" customHeight="1">
      <c r="A77" s="369">
        <v>2006</v>
      </c>
      <c r="B77" s="369">
        <v>1</v>
      </c>
      <c r="C77" s="370">
        <v>170993</v>
      </c>
      <c r="D77" s="338">
        <v>8.081846186530699</v>
      </c>
      <c r="E77" s="370">
        <v>25389</v>
      </c>
      <c r="F77" s="338">
        <v>2.060759493670886</v>
      </c>
      <c r="G77" s="370">
        <v>23802</v>
      </c>
      <c r="H77" s="338">
        <v>3.7151347068145801</v>
      </c>
      <c r="I77" s="370">
        <v>2969</v>
      </c>
      <c r="J77" s="338">
        <v>-0.49126113776559288</v>
      </c>
      <c r="K77" s="370">
        <v>311652</v>
      </c>
      <c r="L77" s="338">
        <v>4.1236642225364157</v>
      </c>
      <c r="M77" s="370">
        <v>188269</v>
      </c>
      <c r="N77" s="338">
        <v>-3.0630528581284899E-2</v>
      </c>
      <c r="O77" s="370">
        <v>723074</v>
      </c>
      <c r="P77" s="338">
        <v>1.4673998723771629</v>
      </c>
      <c r="Q77" s="370">
        <v>129954</v>
      </c>
      <c r="R77" s="338">
        <v>5.9724374133572455E-2</v>
      </c>
      <c r="S77" s="370">
        <v>248866</v>
      </c>
      <c r="T77" s="338">
        <v>0.18824484339190217</v>
      </c>
      <c r="U77" s="370">
        <v>662656</v>
      </c>
      <c r="V77" s="338">
        <v>0.3030481198246755</v>
      </c>
      <c r="W77" s="370">
        <v>1764550</v>
      </c>
      <c r="X77" s="338">
        <v>0.55650175007762437</v>
      </c>
      <c r="Y77" s="338"/>
      <c r="Z77" s="337">
        <v>0</v>
      </c>
      <c r="AA77" s="337">
        <v>0</v>
      </c>
      <c r="AC77" s="335">
        <f t="shared" si="4"/>
        <v>1101894</v>
      </c>
      <c r="AD77" s="335">
        <f t="shared" si="5"/>
        <v>662656</v>
      </c>
      <c r="AE77" s="339">
        <f t="shared" si="6"/>
        <v>0.37553823921113033</v>
      </c>
      <c r="AF77" s="339">
        <f t="shared" si="7"/>
        <v>0.62446176078886972</v>
      </c>
    </row>
    <row r="78" spans="1:32" s="339" customFormat="1" ht="13.15" customHeight="1">
      <c r="A78" s="369">
        <v>2006</v>
      </c>
      <c r="B78" s="369">
        <v>2</v>
      </c>
      <c r="C78" s="370">
        <v>18198</v>
      </c>
      <c r="D78" s="338">
        <v>0.51713213839099614</v>
      </c>
      <c r="E78" s="370">
        <v>2775</v>
      </c>
      <c r="F78" s="338">
        <v>-0.71326720396776189</v>
      </c>
      <c r="G78" s="370">
        <v>93080</v>
      </c>
      <c r="H78" s="338">
        <v>4.9997421683640582</v>
      </c>
      <c r="I78" s="370">
        <v>1658</v>
      </c>
      <c r="J78" s="338">
        <v>-0.69290609372105938</v>
      </c>
      <c r="K78" s="370">
        <v>93521</v>
      </c>
      <c r="L78" s="338">
        <v>0.24523654181590615</v>
      </c>
      <c r="M78" s="370">
        <v>216782</v>
      </c>
      <c r="N78" s="338">
        <v>0.20078212414282071</v>
      </c>
      <c r="O78" s="370">
        <v>426014</v>
      </c>
      <c r="P78" s="338">
        <v>0.42850819688622277</v>
      </c>
      <c r="Q78" s="370">
        <v>112664</v>
      </c>
      <c r="R78" s="338">
        <v>0.12349421619465506</v>
      </c>
      <c r="S78" s="370">
        <v>285761</v>
      </c>
      <c r="T78" s="338">
        <v>0.11515182261280854</v>
      </c>
      <c r="U78" s="370">
        <v>621930</v>
      </c>
      <c r="V78" s="338">
        <v>0.26510876684797857</v>
      </c>
      <c r="W78" s="370">
        <v>1446369</v>
      </c>
      <c r="X78" s="338">
        <v>0.26170794812789722</v>
      </c>
      <c r="Y78" s="338"/>
      <c r="Z78" s="337">
        <v>0</v>
      </c>
      <c r="AA78" s="337">
        <v>0</v>
      </c>
      <c r="AC78" s="335">
        <f t="shared" si="4"/>
        <v>824439</v>
      </c>
      <c r="AD78" s="335">
        <f t="shared" si="5"/>
        <v>621930</v>
      </c>
      <c r="AE78" s="339">
        <f t="shared" si="6"/>
        <v>0.42999400567904872</v>
      </c>
      <c r="AF78" s="339">
        <f t="shared" si="7"/>
        <v>0.57000599432095134</v>
      </c>
    </row>
    <row r="79" spans="1:32" s="339" customFormat="1" ht="13.15" customHeight="1">
      <c r="A79" s="369">
        <v>2006</v>
      </c>
      <c r="B79" s="369">
        <v>3</v>
      </c>
      <c r="C79" s="370">
        <v>67884</v>
      </c>
      <c r="D79" s="338">
        <v>4.1102077687443543</v>
      </c>
      <c r="E79" s="370">
        <v>42869</v>
      </c>
      <c r="F79" s="338">
        <v>4.4154876200101061</v>
      </c>
      <c r="G79" s="370">
        <v>97710</v>
      </c>
      <c r="H79" s="338">
        <v>3.3566078116639915</v>
      </c>
      <c r="I79" s="370">
        <v>4486</v>
      </c>
      <c r="J79" s="338">
        <v>-0.29498664152129495</v>
      </c>
      <c r="K79" s="370">
        <v>146269</v>
      </c>
      <c r="L79" s="338">
        <v>7.8648122474263227E-2</v>
      </c>
      <c r="M79" s="370">
        <v>261430</v>
      </c>
      <c r="N79" s="338">
        <v>0.10917830943966189</v>
      </c>
      <c r="O79" s="370">
        <v>620648</v>
      </c>
      <c r="P79" s="338">
        <v>0.47320148495580261</v>
      </c>
      <c r="Q79" s="370">
        <v>119101</v>
      </c>
      <c r="R79" s="338">
        <v>0.40571961381394139</v>
      </c>
      <c r="S79" s="370">
        <v>340249</v>
      </c>
      <c r="T79" s="338">
        <v>0.17116834927595592</v>
      </c>
      <c r="U79" s="370">
        <v>655371</v>
      </c>
      <c r="V79" s="338">
        <v>0.24550967621777042</v>
      </c>
      <c r="W79" s="370">
        <v>1735369</v>
      </c>
      <c r="X79" s="338">
        <v>0.31196408024035205</v>
      </c>
      <c r="Y79" s="338"/>
      <c r="Z79" s="337">
        <v>0</v>
      </c>
      <c r="AA79" s="337">
        <v>0</v>
      </c>
      <c r="AC79" s="335">
        <f t="shared" si="4"/>
        <v>1079998</v>
      </c>
      <c r="AD79" s="335">
        <f t="shared" si="5"/>
        <v>655371</v>
      </c>
      <c r="AE79" s="339">
        <f t="shared" si="6"/>
        <v>0.37765512694994552</v>
      </c>
      <c r="AF79" s="339">
        <f t="shared" si="7"/>
        <v>0.62234487305005448</v>
      </c>
    </row>
    <row r="80" spans="1:32" s="339" customFormat="1" ht="13.15" customHeight="1">
      <c r="A80" s="369">
        <v>2006</v>
      </c>
      <c r="B80" s="369">
        <v>4</v>
      </c>
      <c r="C80" s="370">
        <v>19019</v>
      </c>
      <c r="D80" s="338">
        <v>-0.76694401215581998</v>
      </c>
      <c r="E80" s="370">
        <v>16884</v>
      </c>
      <c r="F80" s="338">
        <v>-0.48530666991830262</v>
      </c>
      <c r="G80" s="370">
        <v>89376</v>
      </c>
      <c r="H80" s="338">
        <v>-0.10640084784738746</v>
      </c>
      <c r="I80" s="370">
        <v>2607</v>
      </c>
      <c r="J80" s="338">
        <v>-4.9234135667396095E-2</v>
      </c>
      <c r="K80" s="370">
        <v>229330</v>
      </c>
      <c r="L80" s="338">
        <v>0.39790189755749661</v>
      </c>
      <c r="M80" s="370">
        <v>234037</v>
      </c>
      <c r="N80" s="338">
        <v>-8.8924789785113645E-2</v>
      </c>
      <c r="O80" s="370">
        <v>591253</v>
      </c>
      <c r="P80" s="338">
        <v>-7.3422200769780455E-2</v>
      </c>
      <c r="Q80" s="370">
        <v>75071</v>
      </c>
      <c r="R80" s="338">
        <v>-0.28131462051007128</v>
      </c>
      <c r="S80" s="370">
        <v>274042</v>
      </c>
      <c r="T80" s="338">
        <v>-5.4372168295956813E-2</v>
      </c>
      <c r="U80" s="370">
        <v>576803</v>
      </c>
      <c r="V80" s="338">
        <v>-9.740411142181582E-2</v>
      </c>
      <c r="W80" s="370">
        <v>1517169</v>
      </c>
      <c r="X80" s="338">
        <v>-9.2280879354412537E-2</v>
      </c>
      <c r="Y80" s="338"/>
      <c r="Z80" s="337">
        <v>0</v>
      </c>
      <c r="AA80" s="337">
        <v>0</v>
      </c>
      <c r="AC80" s="335">
        <f t="shared" si="4"/>
        <v>940366</v>
      </c>
      <c r="AD80" s="335">
        <f t="shared" si="5"/>
        <v>576803</v>
      </c>
      <c r="AE80" s="339">
        <f t="shared" si="6"/>
        <v>0.38018375012935274</v>
      </c>
      <c r="AF80" s="339">
        <f t="shared" si="7"/>
        <v>0.61981624987064721</v>
      </c>
    </row>
    <row r="81" spans="1:32" s="339" customFormat="1" ht="13.15" customHeight="1">
      <c r="A81" s="369">
        <v>2006</v>
      </c>
      <c r="B81" s="369">
        <v>5</v>
      </c>
      <c r="C81" s="370">
        <v>49328</v>
      </c>
      <c r="D81" s="338">
        <v>0.45949464465352974</v>
      </c>
      <c r="E81" s="370">
        <v>19879</v>
      </c>
      <c r="F81" s="338">
        <v>-0.35050805371320282</v>
      </c>
      <c r="G81" s="370">
        <v>143193</v>
      </c>
      <c r="H81" s="338">
        <v>6.6573796791443849</v>
      </c>
      <c r="I81" s="370">
        <v>6650</v>
      </c>
      <c r="J81" s="338">
        <v>1.2875816993464051</v>
      </c>
      <c r="K81" s="370">
        <v>236495</v>
      </c>
      <c r="L81" s="338">
        <v>0.38439609199843128</v>
      </c>
      <c r="M81" s="370">
        <v>333427</v>
      </c>
      <c r="N81" s="338">
        <v>0.30690597231966832</v>
      </c>
      <c r="O81" s="370">
        <v>788972</v>
      </c>
      <c r="P81" s="338">
        <v>0.54105725357834866</v>
      </c>
      <c r="Q81" s="370">
        <v>203079</v>
      </c>
      <c r="R81" s="338">
        <v>0.69977568341229057</v>
      </c>
      <c r="S81" s="370">
        <v>321049</v>
      </c>
      <c r="T81" s="338">
        <v>-4.4494180042202514E-2</v>
      </c>
      <c r="U81" s="370">
        <v>657538</v>
      </c>
      <c r="V81" s="338">
        <v>0.15638118452314997</v>
      </c>
      <c r="W81" s="370">
        <v>1970638</v>
      </c>
      <c r="X81" s="338">
        <v>0.28291900436051254</v>
      </c>
      <c r="Y81" s="338"/>
      <c r="Z81" s="337">
        <v>0</v>
      </c>
      <c r="AA81" s="337">
        <v>0</v>
      </c>
      <c r="AC81" s="335">
        <f t="shared" si="4"/>
        <v>1313100</v>
      </c>
      <c r="AD81" s="335">
        <f t="shared" si="5"/>
        <v>657538</v>
      </c>
      <c r="AE81" s="339">
        <f t="shared" si="6"/>
        <v>0.33366757364873711</v>
      </c>
      <c r="AF81" s="339">
        <f t="shared" si="7"/>
        <v>0.66633242635126289</v>
      </c>
    </row>
    <row r="82" spans="1:32" s="339" customFormat="1" ht="13.15" customHeight="1">
      <c r="A82" s="369">
        <v>2006</v>
      </c>
      <c r="B82" s="369">
        <v>6</v>
      </c>
      <c r="C82" s="370">
        <v>97155</v>
      </c>
      <c r="D82" s="338">
        <v>0.66709564501183971</v>
      </c>
      <c r="E82" s="370">
        <v>10299</v>
      </c>
      <c r="F82" s="338">
        <v>-7.0151679306608927E-2</v>
      </c>
      <c r="G82" s="370">
        <v>59636</v>
      </c>
      <c r="H82" s="338">
        <v>3.2169424409560179</v>
      </c>
      <c r="I82" s="370">
        <v>2272</v>
      </c>
      <c r="J82" s="338">
        <v>-0.69071603593792541</v>
      </c>
      <c r="K82" s="370">
        <v>232798</v>
      </c>
      <c r="L82" s="338">
        <v>0.83890486271288189</v>
      </c>
      <c r="M82" s="370">
        <v>304289</v>
      </c>
      <c r="N82" s="338">
        <v>-6.2295071863520901E-2</v>
      </c>
      <c r="O82" s="370">
        <v>706449</v>
      </c>
      <c r="P82" s="338">
        <v>0.30355093349472817</v>
      </c>
      <c r="Q82" s="370">
        <v>285605</v>
      </c>
      <c r="R82" s="338">
        <v>-0.24161234217129812</v>
      </c>
      <c r="S82" s="370">
        <v>371907</v>
      </c>
      <c r="T82" s="338">
        <v>0.1090809324573776</v>
      </c>
      <c r="U82" s="370">
        <v>740724</v>
      </c>
      <c r="V82" s="338">
        <v>0.1314671171817956</v>
      </c>
      <c r="W82" s="370">
        <v>2104685</v>
      </c>
      <c r="X82" s="338">
        <v>0.10278152121744344</v>
      </c>
      <c r="Y82" s="338"/>
      <c r="Z82" s="337">
        <v>0</v>
      </c>
      <c r="AA82" s="337">
        <v>0</v>
      </c>
      <c r="AC82" s="335">
        <f t="shared" si="4"/>
        <v>1363961</v>
      </c>
      <c r="AD82" s="335">
        <f t="shared" si="5"/>
        <v>740724</v>
      </c>
      <c r="AE82" s="339">
        <f t="shared" si="6"/>
        <v>0.35194055167400345</v>
      </c>
      <c r="AF82" s="339">
        <f t="shared" si="7"/>
        <v>0.64805944832599649</v>
      </c>
    </row>
    <row r="83" spans="1:32" s="339" customFormat="1" ht="13.15" customHeight="1">
      <c r="A83" s="369">
        <v>2006</v>
      </c>
      <c r="B83" s="369">
        <v>7</v>
      </c>
      <c r="C83" s="370">
        <v>82273</v>
      </c>
      <c r="D83" s="338">
        <v>2.5486973775017252</v>
      </c>
      <c r="E83" s="370">
        <v>13516</v>
      </c>
      <c r="F83" s="338">
        <v>-0.40983320234040699</v>
      </c>
      <c r="G83" s="370">
        <v>67855</v>
      </c>
      <c r="H83" s="338">
        <v>1.2406221106855106</v>
      </c>
      <c r="I83" s="370">
        <v>3288</v>
      </c>
      <c r="J83" s="338">
        <v>-0.14241001564945222</v>
      </c>
      <c r="K83" s="370">
        <v>195897</v>
      </c>
      <c r="L83" s="338">
        <v>9.4525056012157771E-2</v>
      </c>
      <c r="M83" s="370">
        <v>231449</v>
      </c>
      <c r="N83" s="338">
        <v>-8.4885219715480908E-2</v>
      </c>
      <c r="O83" s="370">
        <v>594278</v>
      </c>
      <c r="P83" s="338">
        <v>0.16047029785140032</v>
      </c>
      <c r="Q83" s="370">
        <v>111442</v>
      </c>
      <c r="R83" s="338">
        <v>-0.28733676953969334</v>
      </c>
      <c r="S83" s="370">
        <v>335032</v>
      </c>
      <c r="T83" s="338">
        <v>0.12419300718072623</v>
      </c>
      <c r="U83" s="370">
        <v>620974</v>
      </c>
      <c r="V83" s="338">
        <v>4.4992073882855088E-2</v>
      </c>
      <c r="W83" s="370">
        <v>1661726</v>
      </c>
      <c r="X83" s="338">
        <v>6.4708697772136503E-2</v>
      </c>
      <c r="Y83" s="338"/>
      <c r="Z83" s="337">
        <v>0</v>
      </c>
      <c r="AA83" s="337">
        <v>0</v>
      </c>
      <c r="AC83" s="335">
        <f t="shared" si="4"/>
        <v>1040752</v>
      </c>
      <c r="AD83" s="335">
        <f t="shared" si="5"/>
        <v>620974</v>
      </c>
      <c r="AE83" s="339">
        <f t="shared" si="6"/>
        <v>0.37369217307787206</v>
      </c>
      <c r="AF83" s="339">
        <f t="shared" si="7"/>
        <v>0.62630782692212794</v>
      </c>
    </row>
    <row r="84" spans="1:32" s="339" customFormat="1" ht="13.15" customHeight="1">
      <c r="A84" s="369">
        <v>2006</v>
      </c>
      <c r="B84" s="369">
        <v>8</v>
      </c>
      <c r="C84" s="370">
        <v>81375</v>
      </c>
      <c r="D84" s="338">
        <v>4.7133328652671489</v>
      </c>
      <c r="E84" s="370">
        <v>34487</v>
      </c>
      <c r="F84" s="338">
        <v>1.3697519411805126</v>
      </c>
      <c r="G84" s="370">
        <v>49646</v>
      </c>
      <c r="H84" s="338">
        <v>0.75887479628711119</v>
      </c>
      <c r="I84" s="370">
        <v>7389</v>
      </c>
      <c r="J84" s="338">
        <v>1.6675090252707583</v>
      </c>
      <c r="K84" s="370">
        <v>185363</v>
      </c>
      <c r="L84" s="338">
        <v>-8.8466853206001339E-2</v>
      </c>
      <c r="M84" s="370">
        <v>306078</v>
      </c>
      <c r="N84" s="338">
        <v>0.34192354738720421</v>
      </c>
      <c r="O84" s="370">
        <v>664338</v>
      </c>
      <c r="P84" s="338">
        <v>0.352386031911472</v>
      </c>
      <c r="Q84" s="370">
        <v>156525</v>
      </c>
      <c r="R84" s="338">
        <v>0.43539024457344078</v>
      </c>
      <c r="S84" s="370">
        <v>393748</v>
      </c>
      <c r="T84" s="338">
        <v>6.4180907619168615E-2</v>
      </c>
      <c r="U84" s="370">
        <v>675044</v>
      </c>
      <c r="V84" s="338">
        <v>0.17131489312231385</v>
      </c>
      <c r="W84" s="370">
        <v>1889655</v>
      </c>
      <c r="X84" s="338">
        <v>0.22181631260931267</v>
      </c>
      <c r="Y84" s="338"/>
      <c r="Z84" s="337">
        <v>0</v>
      </c>
      <c r="AA84" s="337">
        <v>0</v>
      </c>
      <c r="AC84" s="335">
        <f t="shared" si="4"/>
        <v>1214611</v>
      </c>
      <c r="AD84" s="335">
        <f t="shared" si="5"/>
        <v>675044</v>
      </c>
      <c r="AE84" s="339">
        <f t="shared" si="6"/>
        <v>0.35723134646271409</v>
      </c>
      <c r="AF84" s="339">
        <f t="shared" si="7"/>
        <v>0.64276865353728596</v>
      </c>
    </row>
    <row r="85" spans="1:32" s="339" customFormat="1" ht="13.15" customHeight="1">
      <c r="A85" s="369">
        <v>2006</v>
      </c>
      <c r="B85" s="369">
        <v>9</v>
      </c>
      <c r="C85" s="370">
        <v>38266</v>
      </c>
      <c r="D85" s="338">
        <v>2.0085698561207641</v>
      </c>
      <c r="E85" s="370">
        <v>12285</v>
      </c>
      <c r="F85" s="338">
        <v>1.223529411764706</v>
      </c>
      <c r="G85" s="370">
        <v>82216</v>
      </c>
      <c r="H85" s="338">
        <v>0.99742474672627002</v>
      </c>
      <c r="I85" s="370">
        <v>4825</v>
      </c>
      <c r="J85" s="338">
        <v>8.5733573357335668E-2</v>
      </c>
      <c r="K85" s="370">
        <v>229914</v>
      </c>
      <c r="L85" s="338">
        <v>0.14128994147460183</v>
      </c>
      <c r="M85" s="370">
        <v>201558</v>
      </c>
      <c r="N85" s="338">
        <v>-0.29959621091551014</v>
      </c>
      <c r="O85" s="370">
        <v>569064</v>
      </c>
      <c r="P85" s="338">
        <v>2.8911140281409065E-2</v>
      </c>
      <c r="Q85" s="370">
        <v>92612</v>
      </c>
      <c r="R85" s="338">
        <v>-0.12331619950965078</v>
      </c>
      <c r="S85" s="370">
        <v>295364</v>
      </c>
      <c r="T85" s="338">
        <v>-0.17236702738751053</v>
      </c>
      <c r="U85" s="370">
        <v>644333</v>
      </c>
      <c r="V85" s="338">
        <v>2.8111661600568105E-2</v>
      </c>
      <c r="W85" s="370">
        <v>1601373</v>
      </c>
      <c r="X85" s="338">
        <v>-2.4924100624366008E-2</v>
      </c>
      <c r="Y85" s="338"/>
      <c r="Z85" s="337">
        <v>0</v>
      </c>
      <c r="AA85" s="337">
        <v>0</v>
      </c>
      <c r="AC85" s="335">
        <f t="shared" si="4"/>
        <v>957040</v>
      </c>
      <c r="AD85" s="335">
        <f t="shared" si="5"/>
        <v>644333</v>
      </c>
      <c r="AE85" s="339">
        <f t="shared" si="6"/>
        <v>0.40236284738159067</v>
      </c>
      <c r="AF85" s="339">
        <f t="shared" si="7"/>
        <v>0.59763715261840933</v>
      </c>
    </row>
    <row r="86" spans="1:32" s="339" customFormat="1" ht="13.15" customHeight="1">
      <c r="A86" s="369">
        <v>2006</v>
      </c>
      <c r="B86" s="369">
        <v>10</v>
      </c>
      <c r="C86" s="370">
        <v>89616</v>
      </c>
      <c r="D86" s="338">
        <v>8.0156941649899398</v>
      </c>
      <c r="E86" s="370">
        <v>34028</v>
      </c>
      <c r="F86" s="338">
        <v>4.4227888446215138</v>
      </c>
      <c r="G86" s="370">
        <v>82986</v>
      </c>
      <c r="H86" s="338">
        <v>0.45863287223384241</v>
      </c>
      <c r="I86" s="370">
        <v>4394</v>
      </c>
      <c r="J86" s="338">
        <v>0.54827343199436229</v>
      </c>
      <c r="K86" s="370">
        <v>432513</v>
      </c>
      <c r="L86" s="338">
        <v>1.4453999592916751</v>
      </c>
      <c r="M86" s="370">
        <v>259598</v>
      </c>
      <c r="N86" s="338">
        <v>9.0567035154003328E-3</v>
      </c>
      <c r="O86" s="370">
        <v>903135</v>
      </c>
      <c r="P86" s="338">
        <v>0.77056826157362934</v>
      </c>
      <c r="Q86" s="370">
        <v>247416</v>
      </c>
      <c r="R86" s="338">
        <v>0.56786900205317981</v>
      </c>
      <c r="S86" s="370">
        <v>364401</v>
      </c>
      <c r="T86" s="338">
        <v>0.21274981279640559</v>
      </c>
      <c r="U86" s="370">
        <v>699296</v>
      </c>
      <c r="V86" s="338">
        <v>0.17492208304980794</v>
      </c>
      <c r="W86" s="370">
        <v>2214248</v>
      </c>
      <c r="X86" s="338">
        <v>0.41617067870085056</v>
      </c>
      <c r="Y86" s="338"/>
      <c r="Z86" s="337">
        <v>0</v>
      </c>
      <c r="AA86" s="337">
        <v>0</v>
      </c>
      <c r="AC86" s="335">
        <f t="shared" si="4"/>
        <v>1514952</v>
      </c>
      <c r="AD86" s="335">
        <f t="shared" si="5"/>
        <v>699296</v>
      </c>
      <c r="AE86" s="339">
        <f t="shared" si="6"/>
        <v>0.31581647584191114</v>
      </c>
      <c r="AF86" s="339">
        <f t="shared" si="7"/>
        <v>0.68418352415808892</v>
      </c>
    </row>
    <row r="87" spans="1:32" s="339" customFormat="1" ht="13.15" customHeight="1">
      <c r="A87" s="369">
        <v>2006</v>
      </c>
      <c r="B87" s="369">
        <v>11</v>
      </c>
      <c r="C87" s="370">
        <v>61956</v>
      </c>
      <c r="D87" s="338">
        <v>0.59507749343494165</v>
      </c>
      <c r="E87" s="370">
        <v>5481</v>
      </c>
      <c r="F87" s="338">
        <v>-0.46542475373061543</v>
      </c>
      <c r="G87" s="370">
        <v>104329</v>
      </c>
      <c r="H87" s="338">
        <v>1.8703606900156822</v>
      </c>
      <c r="I87" s="370">
        <v>10687</v>
      </c>
      <c r="J87" s="338">
        <v>0.20784358047016283</v>
      </c>
      <c r="K87" s="370">
        <v>229560</v>
      </c>
      <c r="L87" s="338">
        <v>9.6793613026215919E-2</v>
      </c>
      <c r="M87" s="370">
        <v>203246</v>
      </c>
      <c r="N87" s="338">
        <v>-0.25986322221655755</v>
      </c>
      <c r="O87" s="370">
        <v>615259</v>
      </c>
      <c r="P87" s="338">
        <v>6.4099260286718973E-2</v>
      </c>
      <c r="Q87" s="370">
        <v>93133</v>
      </c>
      <c r="R87" s="338">
        <v>-0.35612706972242392</v>
      </c>
      <c r="S87" s="370">
        <v>317980</v>
      </c>
      <c r="T87" s="338">
        <v>-0.27272810442268591</v>
      </c>
      <c r="U87" s="370">
        <v>610058</v>
      </c>
      <c r="V87" s="338">
        <v>7.5026168230886592E-2</v>
      </c>
      <c r="W87" s="370">
        <v>1636430</v>
      </c>
      <c r="X87" s="338">
        <v>-5.2743572244344117E-2</v>
      </c>
      <c r="Y87" s="338"/>
      <c r="Z87" s="337">
        <v>0</v>
      </c>
      <c r="AA87" s="337">
        <v>0</v>
      </c>
      <c r="AC87" s="335">
        <f t="shared" si="4"/>
        <v>1026372</v>
      </c>
      <c r="AD87" s="335">
        <f t="shared" si="5"/>
        <v>610058</v>
      </c>
      <c r="AE87" s="339">
        <f t="shared" si="6"/>
        <v>0.37279810318803736</v>
      </c>
      <c r="AF87" s="339">
        <f t="shared" si="7"/>
        <v>0.62720189681196259</v>
      </c>
    </row>
    <row r="88" spans="1:32" s="339" customFormat="1" ht="13.15" customHeight="1">
      <c r="A88" s="369">
        <v>2006</v>
      </c>
      <c r="B88" s="369">
        <v>12</v>
      </c>
      <c r="C88" s="370">
        <v>53097</v>
      </c>
      <c r="D88" s="338">
        <v>-0.21579429314113552</v>
      </c>
      <c r="E88" s="370">
        <v>29865</v>
      </c>
      <c r="F88" s="338">
        <v>4.3330357142857139</v>
      </c>
      <c r="G88" s="370">
        <v>61860</v>
      </c>
      <c r="H88" s="338">
        <v>-8.9168973437776078E-2</v>
      </c>
      <c r="I88" s="370">
        <v>2689</v>
      </c>
      <c r="J88" s="338">
        <v>-0.30927305419984585</v>
      </c>
      <c r="K88" s="370">
        <v>142438</v>
      </c>
      <c r="L88" s="338">
        <v>-0.2039412280848828</v>
      </c>
      <c r="M88" s="370">
        <v>240635</v>
      </c>
      <c r="N88" s="338">
        <v>0.33658636835761535</v>
      </c>
      <c r="O88" s="370">
        <v>530584</v>
      </c>
      <c r="P88" s="338">
        <v>5.2572691402011262E-2</v>
      </c>
      <c r="Q88" s="370">
        <v>134286</v>
      </c>
      <c r="R88" s="338">
        <v>0.20217004019587659</v>
      </c>
      <c r="S88" s="370">
        <v>324656</v>
      </c>
      <c r="T88" s="338">
        <v>-3.993943731111127E-2</v>
      </c>
      <c r="U88" s="370">
        <v>576883</v>
      </c>
      <c r="V88" s="338">
        <v>4.4850757081793757E-2</v>
      </c>
      <c r="W88" s="370">
        <v>1566409</v>
      </c>
      <c r="X88" s="338">
        <v>4.0065256017656647E-2</v>
      </c>
      <c r="Y88" s="338"/>
      <c r="Z88" s="337">
        <v>0</v>
      </c>
      <c r="AA88" s="337">
        <v>0</v>
      </c>
      <c r="AC88" s="335">
        <f t="shared" si="4"/>
        <v>989526</v>
      </c>
      <c r="AD88" s="335">
        <f t="shared" si="5"/>
        <v>576883</v>
      </c>
      <c r="AE88" s="339">
        <f t="shared" si="6"/>
        <v>0.3682837624145418</v>
      </c>
      <c r="AF88" s="339">
        <f t="shared" si="7"/>
        <v>0.63171623758545825</v>
      </c>
    </row>
    <row r="89" spans="1:32" s="339" customFormat="1" ht="22.9" customHeight="1">
      <c r="A89" s="369">
        <v>2007</v>
      </c>
      <c r="B89" s="369">
        <v>1</v>
      </c>
      <c r="C89" s="370">
        <v>25774</v>
      </c>
      <c r="D89" s="338">
        <v>-0.84926868351336016</v>
      </c>
      <c r="E89" s="370">
        <v>16540</v>
      </c>
      <c r="F89" s="338">
        <v>-0.34853676789160659</v>
      </c>
      <c r="G89" s="370">
        <v>63337</v>
      </c>
      <c r="H89" s="338">
        <v>1.6609948743803042</v>
      </c>
      <c r="I89" s="370">
        <v>17018</v>
      </c>
      <c r="J89" s="338">
        <v>4.7318962613674636</v>
      </c>
      <c r="K89" s="370">
        <v>294511</v>
      </c>
      <c r="L89" s="338">
        <v>-5.5000449219000713E-2</v>
      </c>
      <c r="M89" s="370">
        <v>260614</v>
      </c>
      <c r="N89" s="338">
        <v>0.38426400522656401</v>
      </c>
      <c r="O89" s="370">
        <v>677794</v>
      </c>
      <c r="P89" s="338">
        <v>-6.2621529746609617E-2</v>
      </c>
      <c r="Q89" s="370">
        <v>85260</v>
      </c>
      <c r="R89" s="338">
        <v>-0.34392169536913064</v>
      </c>
      <c r="S89" s="370">
        <v>259911</v>
      </c>
      <c r="T89" s="338">
        <v>4.4381313638665043E-2</v>
      </c>
      <c r="U89" s="370">
        <v>770673</v>
      </c>
      <c r="V89" s="338">
        <v>0.16300614496812815</v>
      </c>
      <c r="W89" s="370">
        <v>1793638</v>
      </c>
      <c r="X89" s="338">
        <v>1.6484656144626131E-2</v>
      </c>
      <c r="Y89" s="338"/>
      <c r="Z89" s="337">
        <v>0</v>
      </c>
      <c r="AA89" s="337">
        <v>0</v>
      </c>
      <c r="AC89" s="335">
        <f t="shared" si="4"/>
        <v>1022965</v>
      </c>
      <c r="AD89" s="335">
        <f t="shared" si="5"/>
        <v>770673</v>
      </c>
      <c r="AE89" s="339">
        <f t="shared" si="6"/>
        <v>0.42967031251568044</v>
      </c>
      <c r="AF89" s="339">
        <f t="shared" si="7"/>
        <v>0.57032968748431956</v>
      </c>
    </row>
    <row r="90" spans="1:32" s="339" customFormat="1" ht="13.15" customHeight="1">
      <c r="A90" s="369">
        <v>2007</v>
      </c>
      <c r="B90" s="369">
        <v>2</v>
      </c>
      <c r="C90" s="370">
        <v>81061</v>
      </c>
      <c r="D90" s="338">
        <v>3.4543905923727882</v>
      </c>
      <c r="E90" s="370">
        <v>47455</v>
      </c>
      <c r="F90" s="338">
        <v>16.1009009009009</v>
      </c>
      <c r="G90" s="370">
        <v>58747</v>
      </c>
      <c r="H90" s="338">
        <v>-0.36885474860335199</v>
      </c>
      <c r="I90" s="370">
        <v>877</v>
      </c>
      <c r="J90" s="338">
        <v>-0.47104945717732205</v>
      </c>
      <c r="K90" s="370">
        <v>256243</v>
      </c>
      <c r="L90" s="338">
        <v>1.739951454753478</v>
      </c>
      <c r="M90" s="370">
        <v>302419</v>
      </c>
      <c r="N90" s="338">
        <v>0.39503741085514488</v>
      </c>
      <c r="O90" s="370">
        <v>746802</v>
      </c>
      <c r="P90" s="338">
        <v>0.75299872774134191</v>
      </c>
      <c r="Q90" s="370">
        <v>121280</v>
      </c>
      <c r="R90" s="338">
        <v>7.6475182844564449E-2</v>
      </c>
      <c r="S90" s="370">
        <v>215226</v>
      </c>
      <c r="T90" s="338">
        <v>-0.24683214294462852</v>
      </c>
      <c r="U90" s="370">
        <v>709347</v>
      </c>
      <c r="V90" s="338">
        <v>0.14055761902464914</v>
      </c>
      <c r="W90" s="370">
        <v>1792655</v>
      </c>
      <c r="X90" s="338">
        <v>0.23941746539092024</v>
      </c>
      <c r="Y90" s="338"/>
      <c r="Z90" s="337">
        <v>0</v>
      </c>
      <c r="AA90" s="337">
        <v>0</v>
      </c>
      <c r="AC90" s="335">
        <f t="shared" si="4"/>
        <v>1083308</v>
      </c>
      <c r="AD90" s="335">
        <f t="shared" si="5"/>
        <v>709347</v>
      </c>
      <c r="AE90" s="339">
        <f t="shared" si="6"/>
        <v>0.39569632751421774</v>
      </c>
      <c r="AF90" s="339">
        <f t="shared" si="7"/>
        <v>0.60430367248578221</v>
      </c>
    </row>
    <row r="91" spans="1:32" s="339" customFormat="1" ht="13.15" customHeight="1">
      <c r="A91" s="369">
        <v>2007</v>
      </c>
      <c r="B91" s="369">
        <v>3</v>
      </c>
      <c r="C91" s="370">
        <v>87184</v>
      </c>
      <c r="D91" s="338">
        <v>0.28430852630958703</v>
      </c>
      <c r="E91" s="370">
        <v>18743</v>
      </c>
      <c r="F91" s="338">
        <v>-0.56278429634467797</v>
      </c>
      <c r="G91" s="370">
        <v>49572</v>
      </c>
      <c r="H91" s="338">
        <v>-0.4926619588578447</v>
      </c>
      <c r="I91" s="370">
        <v>2244</v>
      </c>
      <c r="J91" s="338">
        <v>-0.49977708426214895</v>
      </c>
      <c r="K91" s="370">
        <v>309820</v>
      </c>
      <c r="L91" s="338">
        <v>1.1181521716836786</v>
      </c>
      <c r="M91" s="370">
        <v>276199</v>
      </c>
      <c r="N91" s="338">
        <v>5.6493133917300931E-2</v>
      </c>
      <c r="O91" s="370">
        <v>743762</v>
      </c>
      <c r="P91" s="338">
        <v>0.19836364573800291</v>
      </c>
      <c r="Q91" s="370">
        <v>116638</v>
      </c>
      <c r="R91" s="338">
        <v>-2.067992712067912E-2</v>
      </c>
      <c r="S91" s="370">
        <v>289740</v>
      </c>
      <c r="T91" s="338">
        <v>-0.1484471666338476</v>
      </c>
      <c r="U91" s="370">
        <v>740351</v>
      </c>
      <c r="V91" s="338">
        <v>0.12966701303536476</v>
      </c>
      <c r="W91" s="370">
        <v>1890491</v>
      </c>
      <c r="X91" s="338">
        <v>8.9388481642809214E-2</v>
      </c>
      <c r="Y91" s="338"/>
      <c r="Z91" s="337">
        <v>0</v>
      </c>
      <c r="AA91" s="337">
        <v>0</v>
      </c>
      <c r="AC91" s="335">
        <f t="shared" si="4"/>
        <v>1150140</v>
      </c>
      <c r="AD91" s="335">
        <f t="shared" si="5"/>
        <v>740351</v>
      </c>
      <c r="AE91" s="339">
        <f t="shared" si="6"/>
        <v>0.39161836792663918</v>
      </c>
      <c r="AF91" s="339">
        <f t="shared" si="7"/>
        <v>0.60838163207336082</v>
      </c>
    </row>
    <row r="92" spans="1:32" s="339" customFormat="1" ht="13.15" customHeight="1">
      <c r="A92" s="369">
        <v>2007</v>
      </c>
      <c r="B92" s="369">
        <v>4</v>
      </c>
      <c r="C92" s="370">
        <v>80546</v>
      </c>
      <c r="D92" s="338">
        <v>3.2350281297649719</v>
      </c>
      <c r="E92" s="370">
        <v>62154</v>
      </c>
      <c r="F92" s="338">
        <v>2.681236673773987</v>
      </c>
      <c r="G92" s="370">
        <v>41604</v>
      </c>
      <c r="H92" s="338">
        <v>-0.53450590762620842</v>
      </c>
      <c r="I92" s="370">
        <v>6644</v>
      </c>
      <c r="J92" s="338">
        <v>1.5485232067510548</v>
      </c>
      <c r="K92" s="370">
        <v>268424</v>
      </c>
      <c r="L92" s="338">
        <v>0.17047050102472427</v>
      </c>
      <c r="M92" s="370">
        <v>227877</v>
      </c>
      <c r="N92" s="338">
        <v>-2.6320624516636304E-2</v>
      </c>
      <c r="O92" s="370">
        <v>687249</v>
      </c>
      <c r="P92" s="338">
        <v>0.162360275550399</v>
      </c>
      <c r="Q92" s="370">
        <v>131594</v>
      </c>
      <c r="R92" s="338">
        <v>0.7529272288899842</v>
      </c>
      <c r="S92" s="370">
        <v>316699</v>
      </c>
      <c r="T92" s="338">
        <v>0.15565862167113065</v>
      </c>
      <c r="U92" s="370">
        <v>648629</v>
      </c>
      <c r="V92" s="338">
        <v>0.124524317661316</v>
      </c>
      <c r="W92" s="370">
        <v>1784171</v>
      </c>
      <c r="X92" s="338">
        <v>0.17598698628827769</v>
      </c>
      <c r="Y92" s="338"/>
      <c r="Z92" s="337">
        <v>0</v>
      </c>
      <c r="AA92" s="337">
        <v>0</v>
      </c>
      <c r="AC92" s="335">
        <f t="shared" si="4"/>
        <v>1135542</v>
      </c>
      <c r="AD92" s="335">
        <f t="shared" si="5"/>
        <v>648629</v>
      </c>
      <c r="AE92" s="339">
        <f t="shared" si="6"/>
        <v>0.36354643136784537</v>
      </c>
      <c r="AF92" s="339">
        <f t="shared" si="7"/>
        <v>0.63645356863215463</v>
      </c>
    </row>
    <row r="93" spans="1:32" s="339" customFormat="1" ht="13.15" customHeight="1">
      <c r="A93" s="369">
        <v>2007</v>
      </c>
      <c r="B93" s="369">
        <v>5</v>
      </c>
      <c r="C93" s="370">
        <v>28558</v>
      </c>
      <c r="D93" s="338">
        <v>-0.42105903340901718</v>
      </c>
      <c r="E93" s="370">
        <v>22620</v>
      </c>
      <c r="F93" s="338">
        <v>0.13788419940640884</v>
      </c>
      <c r="G93" s="370">
        <v>47666</v>
      </c>
      <c r="H93" s="338">
        <v>-0.6671205994706445</v>
      </c>
      <c r="I93" s="370">
        <v>2816</v>
      </c>
      <c r="J93" s="338">
        <v>-0.57654135338345869</v>
      </c>
      <c r="K93" s="370">
        <v>276765</v>
      </c>
      <c r="L93" s="338">
        <v>0.17027844140468096</v>
      </c>
      <c r="M93" s="370">
        <v>302081</v>
      </c>
      <c r="N93" s="338">
        <v>-9.4011582745248568E-2</v>
      </c>
      <c r="O93" s="370">
        <v>680506</v>
      </c>
      <c r="P93" s="338">
        <v>-0.13747762911738315</v>
      </c>
      <c r="Q93" s="370">
        <v>143566</v>
      </c>
      <c r="R93" s="338">
        <v>-0.29305344225646179</v>
      </c>
      <c r="S93" s="370">
        <v>336954</v>
      </c>
      <c r="T93" s="338">
        <v>4.9540724313111184E-2</v>
      </c>
      <c r="U93" s="370">
        <v>742619</v>
      </c>
      <c r="V93" s="338">
        <v>0.12939328221334745</v>
      </c>
      <c r="W93" s="370">
        <v>1903645</v>
      </c>
      <c r="X93" s="338">
        <v>-3.3995589245716329E-2</v>
      </c>
      <c r="Y93" s="338"/>
      <c r="Z93" s="337">
        <v>0</v>
      </c>
      <c r="AA93" s="337">
        <v>0</v>
      </c>
      <c r="AC93" s="335">
        <f t="shared" si="4"/>
        <v>1161026</v>
      </c>
      <c r="AD93" s="335">
        <f t="shared" si="5"/>
        <v>742619</v>
      </c>
      <c r="AE93" s="339">
        <f t="shared" si="6"/>
        <v>0.3901037220700288</v>
      </c>
      <c r="AF93" s="339">
        <f t="shared" si="7"/>
        <v>0.60989627792997114</v>
      </c>
    </row>
    <row r="94" spans="1:32" s="339" customFormat="1" ht="13.15" customHeight="1">
      <c r="A94" s="369">
        <v>2007</v>
      </c>
      <c r="B94" s="369">
        <v>6</v>
      </c>
      <c r="C94" s="370">
        <v>40167</v>
      </c>
      <c r="D94" s="338">
        <v>-0.5865678554886522</v>
      </c>
      <c r="E94" s="370">
        <v>18366</v>
      </c>
      <c r="F94" s="338">
        <v>0.78327993009029995</v>
      </c>
      <c r="G94" s="370">
        <v>81879</v>
      </c>
      <c r="H94" s="338">
        <v>0.37297940841102695</v>
      </c>
      <c r="I94" s="370">
        <v>3796</v>
      </c>
      <c r="J94" s="338">
        <v>0.67077464788732399</v>
      </c>
      <c r="K94" s="370">
        <v>272690</v>
      </c>
      <c r="L94" s="338">
        <v>0.17135886047130988</v>
      </c>
      <c r="M94" s="370">
        <v>307253</v>
      </c>
      <c r="N94" s="338">
        <v>9.7407398887241481E-3</v>
      </c>
      <c r="O94" s="370">
        <v>724151</v>
      </c>
      <c r="P94" s="338">
        <v>2.5057718250008243E-2</v>
      </c>
      <c r="Q94" s="370">
        <v>116707</v>
      </c>
      <c r="R94" s="338">
        <v>-0.5913691987185099</v>
      </c>
      <c r="S94" s="370">
        <v>333877</v>
      </c>
      <c r="T94" s="338">
        <v>-0.10225674698244458</v>
      </c>
      <c r="U94" s="370">
        <v>739016</v>
      </c>
      <c r="V94" s="338">
        <v>-2.3058521122577558E-3</v>
      </c>
      <c r="W94" s="370">
        <v>1913751</v>
      </c>
      <c r="X94" s="338">
        <v>-9.0718563585524659E-2</v>
      </c>
      <c r="Y94" s="338"/>
      <c r="Z94" s="337">
        <v>0</v>
      </c>
      <c r="AA94" s="337">
        <v>0</v>
      </c>
      <c r="AC94" s="335">
        <f t="shared" si="4"/>
        <v>1174735</v>
      </c>
      <c r="AD94" s="335">
        <f t="shared" si="5"/>
        <v>739016</v>
      </c>
      <c r="AE94" s="339">
        <f t="shared" si="6"/>
        <v>0.38616100004650555</v>
      </c>
      <c r="AF94" s="339">
        <f t="shared" si="7"/>
        <v>0.61383899995349445</v>
      </c>
    </row>
    <row r="95" spans="1:32" s="339" customFormat="1" ht="13.15" customHeight="1">
      <c r="A95" s="369">
        <v>2007</v>
      </c>
      <c r="B95" s="369">
        <v>7</v>
      </c>
      <c r="C95" s="370">
        <v>25044</v>
      </c>
      <c r="D95" s="338">
        <v>-0.695598799120003</v>
      </c>
      <c r="E95" s="370">
        <v>19107</v>
      </c>
      <c r="F95" s="338">
        <v>0.41365788694880146</v>
      </c>
      <c r="G95" s="370">
        <v>47533</v>
      </c>
      <c r="H95" s="338">
        <v>-0.29949156289145973</v>
      </c>
      <c r="I95" s="370">
        <v>3442</v>
      </c>
      <c r="J95" s="338">
        <v>4.6836982968369911E-2</v>
      </c>
      <c r="K95" s="370">
        <v>166798</v>
      </c>
      <c r="L95" s="338">
        <v>-0.14854234623296936</v>
      </c>
      <c r="M95" s="370">
        <v>272638</v>
      </c>
      <c r="N95" s="338">
        <v>0.17796145155088161</v>
      </c>
      <c r="O95" s="370">
        <v>534562</v>
      </c>
      <c r="P95" s="338">
        <v>-0.10048495821820769</v>
      </c>
      <c r="Q95" s="370">
        <v>90535</v>
      </c>
      <c r="R95" s="338">
        <v>-0.1876043143518602</v>
      </c>
      <c r="S95" s="370">
        <v>308816</v>
      </c>
      <c r="T95" s="338">
        <v>-7.8249241863463825E-2</v>
      </c>
      <c r="U95" s="370">
        <v>748612</v>
      </c>
      <c r="V95" s="338">
        <v>0.20554483762605202</v>
      </c>
      <c r="W95" s="370">
        <v>1682525</v>
      </c>
      <c r="X95" s="338">
        <v>1.251650392423298E-2</v>
      </c>
      <c r="Y95" s="338"/>
      <c r="Z95" s="337">
        <v>0</v>
      </c>
      <c r="AA95" s="337">
        <v>0</v>
      </c>
      <c r="AC95" s="335">
        <f t="shared" si="4"/>
        <v>933913</v>
      </c>
      <c r="AD95" s="335">
        <f t="shared" si="5"/>
        <v>748612</v>
      </c>
      <c r="AE95" s="339">
        <f t="shared" si="6"/>
        <v>0.44493365626067966</v>
      </c>
      <c r="AF95" s="339">
        <f t="shared" si="7"/>
        <v>0.5550663437393204</v>
      </c>
    </row>
    <row r="96" spans="1:32" s="339" customFormat="1" ht="13.15" customHeight="1">
      <c r="A96" s="369">
        <v>2007</v>
      </c>
      <c r="B96" s="369">
        <v>8</v>
      </c>
      <c r="C96" s="370">
        <v>132610</v>
      </c>
      <c r="D96" s="338">
        <v>0.62961597542242709</v>
      </c>
      <c r="E96" s="370">
        <v>57870</v>
      </c>
      <c r="F96" s="338">
        <v>0.67802360309681919</v>
      </c>
      <c r="G96" s="370">
        <v>140122</v>
      </c>
      <c r="H96" s="338">
        <v>1.8224227530918906</v>
      </c>
      <c r="I96" s="370">
        <v>6278</v>
      </c>
      <c r="J96" s="338">
        <v>-0.15035864122344023</v>
      </c>
      <c r="K96" s="370">
        <v>181867</v>
      </c>
      <c r="L96" s="338">
        <v>-1.8860290349206665E-2</v>
      </c>
      <c r="M96" s="370">
        <v>306122</v>
      </c>
      <c r="N96" s="338">
        <v>1.4375420644419101E-4</v>
      </c>
      <c r="O96" s="370">
        <v>824869</v>
      </c>
      <c r="P96" s="338">
        <v>0.24164055044269639</v>
      </c>
      <c r="Q96" s="370">
        <v>132169</v>
      </c>
      <c r="R96" s="338">
        <v>-0.15560453601661073</v>
      </c>
      <c r="S96" s="370">
        <v>409387</v>
      </c>
      <c r="T96" s="338">
        <v>3.971829698182594E-2</v>
      </c>
      <c r="U96" s="370">
        <v>863540</v>
      </c>
      <c r="V96" s="338">
        <v>0.27923513133958666</v>
      </c>
      <c r="W96" s="370">
        <v>2229965</v>
      </c>
      <c r="X96" s="338">
        <v>0.18009107482582798</v>
      </c>
      <c r="Y96" s="338"/>
      <c r="Z96" s="337">
        <v>0</v>
      </c>
      <c r="AA96" s="337">
        <v>0</v>
      </c>
      <c r="AC96" s="335">
        <f t="shared" si="4"/>
        <v>1366425</v>
      </c>
      <c r="AD96" s="335">
        <f t="shared" si="5"/>
        <v>863540</v>
      </c>
      <c r="AE96" s="339">
        <f t="shared" si="6"/>
        <v>0.38724374597807587</v>
      </c>
      <c r="AF96" s="339">
        <f t="shared" si="7"/>
        <v>0.61275625402192413</v>
      </c>
    </row>
    <row r="97" spans="1:32" s="339" customFormat="1" ht="13.15" customHeight="1">
      <c r="A97" s="369">
        <v>2007</v>
      </c>
      <c r="B97" s="369">
        <v>9</v>
      </c>
      <c r="C97" s="370">
        <v>30954</v>
      </c>
      <c r="D97" s="338">
        <v>-0.19108346835310719</v>
      </c>
      <c r="E97" s="370">
        <v>7576</v>
      </c>
      <c r="F97" s="338">
        <v>-0.38331298331298336</v>
      </c>
      <c r="G97" s="370">
        <v>75201</v>
      </c>
      <c r="H97" s="338">
        <v>-8.5324024520774588E-2</v>
      </c>
      <c r="I97" s="370">
        <v>5257</v>
      </c>
      <c r="J97" s="338">
        <v>8.9533678756476665E-2</v>
      </c>
      <c r="K97" s="370">
        <v>321096</v>
      </c>
      <c r="L97" s="338">
        <v>0.39659176909627081</v>
      </c>
      <c r="M97" s="370">
        <v>266593</v>
      </c>
      <c r="N97" s="338">
        <v>0.32266146717073996</v>
      </c>
      <c r="O97" s="370">
        <v>706677</v>
      </c>
      <c r="P97" s="338">
        <v>0.2418234152924803</v>
      </c>
      <c r="Q97" s="370">
        <v>139134</v>
      </c>
      <c r="R97" s="338">
        <v>0.50233231114758348</v>
      </c>
      <c r="S97" s="370">
        <v>290071</v>
      </c>
      <c r="T97" s="338">
        <v>-1.792026110155609E-2</v>
      </c>
      <c r="U97" s="370">
        <v>669490</v>
      </c>
      <c r="V97" s="338">
        <v>3.9043475966619834E-2</v>
      </c>
      <c r="W97" s="370">
        <v>1805372</v>
      </c>
      <c r="X97" s="338">
        <v>0.12739005840613027</v>
      </c>
      <c r="Y97" s="338"/>
      <c r="Z97" s="337">
        <v>0</v>
      </c>
      <c r="AA97" s="337">
        <v>0</v>
      </c>
      <c r="AC97" s="335">
        <f t="shared" si="4"/>
        <v>1135882</v>
      </c>
      <c r="AD97" s="335">
        <f t="shared" si="5"/>
        <v>669490</v>
      </c>
      <c r="AE97" s="339">
        <f t="shared" si="6"/>
        <v>0.37083216090645033</v>
      </c>
      <c r="AF97" s="339">
        <f t="shared" si="7"/>
        <v>0.62916783909354967</v>
      </c>
    </row>
    <row r="98" spans="1:32" s="339" customFormat="1" ht="13.15" customHeight="1">
      <c r="A98" s="369">
        <v>2007</v>
      </c>
      <c r="B98" s="369">
        <v>10</v>
      </c>
      <c r="C98" s="370">
        <v>53969</v>
      </c>
      <c r="D98" s="338">
        <v>-0.39777495090162474</v>
      </c>
      <c r="E98" s="370">
        <v>5748</v>
      </c>
      <c r="F98" s="338">
        <v>-0.8310802868226167</v>
      </c>
      <c r="G98" s="370">
        <v>124413</v>
      </c>
      <c r="H98" s="338">
        <v>0.49920468512761196</v>
      </c>
      <c r="I98" s="370">
        <v>6376</v>
      </c>
      <c r="J98" s="338">
        <v>0.45106964041875286</v>
      </c>
      <c r="K98" s="370">
        <v>381725</v>
      </c>
      <c r="L98" s="338">
        <v>-0.11742537218534477</v>
      </c>
      <c r="M98" s="370">
        <v>299132</v>
      </c>
      <c r="N98" s="338">
        <v>0.15228930885445968</v>
      </c>
      <c r="O98" s="370">
        <v>871363</v>
      </c>
      <c r="P98" s="338">
        <v>-3.5179679671366926E-2</v>
      </c>
      <c r="Q98" s="370">
        <v>140518</v>
      </c>
      <c r="R98" s="338">
        <v>-0.43205774889255344</v>
      </c>
      <c r="S98" s="370">
        <v>270303</v>
      </c>
      <c r="T98" s="338">
        <v>-0.25822651419727172</v>
      </c>
      <c r="U98" s="370">
        <v>754833</v>
      </c>
      <c r="V98" s="338">
        <v>7.941844369194162E-2</v>
      </c>
      <c r="W98" s="370">
        <v>2037017</v>
      </c>
      <c r="X98" s="338">
        <v>-8.004116973347164E-2</v>
      </c>
      <c r="Y98" s="338"/>
      <c r="Z98" s="337">
        <v>0</v>
      </c>
      <c r="AA98" s="337">
        <v>0</v>
      </c>
      <c r="AC98" s="335">
        <f t="shared" si="4"/>
        <v>1282184</v>
      </c>
      <c r="AD98" s="335">
        <f t="shared" si="5"/>
        <v>754833</v>
      </c>
      <c r="AE98" s="339">
        <f t="shared" si="6"/>
        <v>0.37055802676168142</v>
      </c>
      <c r="AF98" s="339">
        <f t="shared" si="7"/>
        <v>0.62944197323831863</v>
      </c>
    </row>
    <row r="99" spans="1:32" s="339" customFormat="1" ht="13.15" customHeight="1">
      <c r="A99" s="369">
        <v>2007</v>
      </c>
      <c r="B99" s="369">
        <v>11</v>
      </c>
      <c r="C99" s="370">
        <v>173793</v>
      </c>
      <c r="D99" s="338">
        <v>1.8051036219252374</v>
      </c>
      <c r="E99" s="370">
        <v>48037</v>
      </c>
      <c r="F99" s="338">
        <v>7.7642765918627994</v>
      </c>
      <c r="G99" s="370">
        <v>21815</v>
      </c>
      <c r="H99" s="338">
        <v>-0.79090185854364559</v>
      </c>
      <c r="I99" s="370">
        <v>1913</v>
      </c>
      <c r="J99" s="338">
        <v>-0.82099747356601482</v>
      </c>
      <c r="K99" s="370">
        <v>317107</v>
      </c>
      <c r="L99" s="338">
        <v>0.38136870534936396</v>
      </c>
      <c r="M99" s="370">
        <v>212967</v>
      </c>
      <c r="N99" s="338">
        <v>4.7828739556990074E-2</v>
      </c>
      <c r="O99" s="370">
        <v>775632</v>
      </c>
      <c r="P99" s="338">
        <v>0.2606593320861621</v>
      </c>
      <c r="Q99" s="370">
        <v>129483</v>
      </c>
      <c r="R99" s="338">
        <v>0.39030204116693334</v>
      </c>
      <c r="S99" s="370">
        <v>209175</v>
      </c>
      <c r="T99" s="338">
        <v>-0.34217560852883833</v>
      </c>
      <c r="U99" s="370">
        <v>649605</v>
      </c>
      <c r="V99" s="338">
        <v>6.4824983853994267E-2</v>
      </c>
      <c r="W99" s="370">
        <v>1763895</v>
      </c>
      <c r="X99" s="338">
        <v>7.7892118819625544E-2</v>
      </c>
      <c r="Y99" s="338"/>
      <c r="Z99" s="337">
        <v>0</v>
      </c>
      <c r="AA99" s="337">
        <v>0</v>
      </c>
      <c r="AC99" s="335">
        <f t="shared" si="4"/>
        <v>1114290</v>
      </c>
      <c r="AD99" s="335">
        <f t="shared" si="5"/>
        <v>649605</v>
      </c>
      <c r="AE99" s="339">
        <f t="shared" si="6"/>
        <v>0.36827872407371187</v>
      </c>
      <c r="AF99" s="339">
        <f t="shared" si="7"/>
        <v>0.63172127592628813</v>
      </c>
    </row>
    <row r="100" spans="1:32" s="339" customFormat="1" ht="13.15" customHeight="1">
      <c r="A100" s="369">
        <v>2007</v>
      </c>
      <c r="B100" s="369">
        <v>12</v>
      </c>
      <c r="C100" s="370">
        <v>139962</v>
      </c>
      <c r="D100" s="338">
        <v>1.6359681337928698</v>
      </c>
      <c r="E100" s="370">
        <v>37828</v>
      </c>
      <c r="F100" s="338">
        <v>0.26663318265528213</v>
      </c>
      <c r="G100" s="370">
        <v>52723</v>
      </c>
      <c r="H100" s="338">
        <v>-0.14770449401875207</v>
      </c>
      <c r="I100" s="370">
        <v>6250</v>
      </c>
      <c r="J100" s="338">
        <v>1.3242841204908888</v>
      </c>
      <c r="K100" s="370">
        <v>353927</v>
      </c>
      <c r="L100" s="338">
        <v>1.4847793425911626</v>
      </c>
      <c r="M100" s="370">
        <v>248026</v>
      </c>
      <c r="N100" s="338">
        <v>3.0714567706277229E-2</v>
      </c>
      <c r="O100" s="370">
        <v>838716</v>
      </c>
      <c r="P100" s="338">
        <v>0.58074122099422532</v>
      </c>
      <c r="Q100" s="370">
        <v>103991</v>
      </c>
      <c r="R100" s="338">
        <v>-0.22560058382854509</v>
      </c>
      <c r="S100" s="370">
        <v>256312</v>
      </c>
      <c r="T100" s="338">
        <v>-0.21051204967719683</v>
      </c>
      <c r="U100" s="370">
        <v>745709</v>
      </c>
      <c r="V100" s="338">
        <v>0.29265206289663581</v>
      </c>
      <c r="W100" s="370">
        <v>1944728</v>
      </c>
      <c r="X100" s="338">
        <v>0.24151993508719616</v>
      </c>
      <c r="Y100" s="338"/>
      <c r="Z100" s="337">
        <v>0</v>
      </c>
      <c r="AA100" s="337">
        <v>0</v>
      </c>
      <c r="AC100" s="335">
        <f t="shared" si="4"/>
        <v>1199019</v>
      </c>
      <c r="AD100" s="335">
        <f t="shared" si="5"/>
        <v>745709</v>
      </c>
      <c r="AE100" s="339">
        <f t="shared" si="6"/>
        <v>0.38345156751998222</v>
      </c>
      <c r="AF100" s="339">
        <f t="shared" si="7"/>
        <v>0.61654843248001778</v>
      </c>
    </row>
    <row r="101" spans="1:32" s="339" customFormat="1" ht="22.9" customHeight="1">
      <c r="A101" s="369">
        <v>2008</v>
      </c>
      <c r="B101" s="369">
        <v>1</v>
      </c>
      <c r="C101" s="370">
        <v>14035</v>
      </c>
      <c r="D101" s="338">
        <v>-0.45545898967952203</v>
      </c>
      <c r="E101" s="370">
        <v>588</v>
      </c>
      <c r="F101" s="338">
        <v>-0.96444981862152357</v>
      </c>
      <c r="G101" s="370">
        <v>239582</v>
      </c>
      <c r="H101" s="338">
        <v>2.7826546884127761</v>
      </c>
      <c r="I101" s="370">
        <v>2370</v>
      </c>
      <c r="J101" s="338">
        <v>-0.86073569162063701</v>
      </c>
      <c r="K101" s="370">
        <v>94803</v>
      </c>
      <c r="L101" s="338">
        <v>-0.67810030864721527</v>
      </c>
      <c r="M101" s="370">
        <v>217867</v>
      </c>
      <c r="N101" s="338">
        <v>-0.16402418903052018</v>
      </c>
      <c r="O101" s="370">
        <v>569245</v>
      </c>
      <c r="P101" s="338">
        <v>-0.16015042918644895</v>
      </c>
      <c r="Q101" s="370">
        <v>137496</v>
      </c>
      <c r="R101" s="338">
        <v>0.61266713581984522</v>
      </c>
      <c r="S101" s="370">
        <v>192499</v>
      </c>
      <c r="T101" s="338">
        <v>-0.25936570595319164</v>
      </c>
      <c r="U101" s="370">
        <v>744166</v>
      </c>
      <c r="V101" s="338">
        <v>-3.439461353907558E-2</v>
      </c>
      <c r="W101" s="370">
        <v>1643406</v>
      </c>
      <c r="X101" s="338">
        <v>-8.3758261142995449E-2</v>
      </c>
      <c r="Y101" s="338"/>
      <c r="Z101" s="337">
        <v>0</v>
      </c>
      <c r="AA101" s="337">
        <v>0</v>
      </c>
      <c r="AC101" s="335">
        <f t="shared" si="4"/>
        <v>899240</v>
      </c>
      <c r="AD101" s="335">
        <f t="shared" si="5"/>
        <v>744166</v>
      </c>
      <c r="AE101" s="339">
        <f t="shared" si="6"/>
        <v>0.45281932766461847</v>
      </c>
      <c r="AF101" s="339">
        <f t="shared" si="7"/>
        <v>0.54718067233538148</v>
      </c>
    </row>
    <row r="102" spans="1:32" s="339" customFormat="1" ht="13.15" customHeight="1">
      <c r="A102" s="369">
        <v>2008</v>
      </c>
      <c r="B102" s="369">
        <v>2</v>
      </c>
      <c r="C102" s="370">
        <v>83796</v>
      </c>
      <c r="D102" s="338">
        <v>3.374002294568279E-2</v>
      </c>
      <c r="E102" s="370">
        <v>10624</v>
      </c>
      <c r="F102" s="338">
        <v>-0.77612474976293333</v>
      </c>
      <c r="G102" s="370">
        <v>131663</v>
      </c>
      <c r="H102" s="338">
        <v>1.2411867840059916</v>
      </c>
      <c r="I102" s="370">
        <v>3334</v>
      </c>
      <c r="J102" s="338">
        <v>2.8015963511972632</v>
      </c>
      <c r="K102" s="370">
        <v>244797</v>
      </c>
      <c r="L102" s="338">
        <v>-4.4668537286872256E-2</v>
      </c>
      <c r="M102" s="370">
        <v>153494</v>
      </c>
      <c r="N102" s="338">
        <v>-0.49244591113653569</v>
      </c>
      <c r="O102" s="370">
        <v>627708</v>
      </c>
      <c r="P102" s="338">
        <v>-0.15947198855921652</v>
      </c>
      <c r="Q102" s="370">
        <v>85488</v>
      </c>
      <c r="R102" s="338">
        <v>-0.29511873350923479</v>
      </c>
      <c r="S102" s="370">
        <v>281228</v>
      </c>
      <c r="T102" s="338">
        <v>0.3066636930482376</v>
      </c>
      <c r="U102" s="370">
        <v>699584</v>
      </c>
      <c r="V102" s="338">
        <v>-1.3763362641979193E-2</v>
      </c>
      <c r="W102" s="370">
        <v>1694008</v>
      </c>
      <c r="X102" s="338">
        <v>-5.5028435476987991E-2</v>
      </c>
      <c r="Y102" s="338"/>
      <c r="Z102" s="337">
        <v>0</v>
      </c>
      <c r="AA102" s="337">
        <v>0</v>
      </c>
      <c r="AC102" s="335">
        <f t="shared" si="4"/>
        <v>994424</v>
      </c>
      <c r="AD102" s="335">
        <f t="shared" si="5"/>
        <v>699584</v>
      </c>
      <c r="AE102" s="339">
        <f t="shared" si="6"/>
        <v>0.41297561758858281</v>
      </c>
      <c r="AF102" s="339">
        <f t="shared" si="7"/>
        <v>0.58702438241141719</v>
      </c>
    </row>
    <row r="103" spans="1:32" s="339" customFormat="1" ht="13.15" customHeight="1">
      <c r="A103" s="369">
        <v>2008</v>
      </c>
      <c r="B103" s="369">
        <v>3</v>
      </c>
      <c r="C103" s="370">
        <v>61836</v>
      </c>
      <c r="D103" s="338">
        <v>-0.29074142044411821</v>
      </c>
      <c r="E103" s="370">
        <v>3500</v>
      </c>
      <c r="F103" s="338">
        <v>-0.81326361841754258</v>
      </c>
      <c r="G103" s="370">
        <v>98264</v>
      </c>
      <c r="H103" s="338">
        <v>0.98224804325022186</v>
      </c>
      <c r="I103" s="370">
        <v>7805</v>
      </c>
      <c r="J103" s="338">
        <v>2.4781639928698751</v>
      </c>
      <c r="K103" s="370">
        <v>226625</v>
      </c>
      <c r="L103" s="338">
        <v>-0.26852688657930412</v>
      </c>
      <c r="M103" s="370">
        <v>257392</v>
      </c>
      <c r="N103" s="338">
        <v>-6.8092208878381189E-2</v>
      </c>
      <c r="O103" s="370">
        <v>655422</v>
      </c>
      <c r="P103" s="338">
        <v>-0.11877455422567973</v>
      </c>
      <c r="Q103" s="370">
        <v>97688</v>
      </c>
      <c r="R103" s="338">
        <v>-0.16246849225809767</v>
      </c>
      <c r="S103" s="370">
        <v>248164</v>
      </c>
      <c r="T103" s="338">
        <v>-0.14349416718437225</v>
      </c>
      <c r="U103" s="370">
        <v>842261</v>
      </c>
      <c r="V103" s="338">
        <v>0.13765092503420684</v>
      </c>
      <c r="W103" s="370">
        <v>1843535</v>
      </c>
      <c r="X103" s="338">
        <v>-2.4837991823288275E-2</v>
      </c>
      <c r="Y103" s="338"/>
      <c r="Z103" s="337">
        <v>0</v>
      </c>
      <c r="AA103" s="337">
        <v>0</v>
      </c>
      <c r="AC103" s="335">
        <f t="shared" si="4"/>
        <v>1001274</v>
      </c>
      <c r="AD103" s="335">
        <f t="shared" si="5"/>
        <v>842261</v>
      </c>
      <c r="AE103" s="339">
        <f t="shared" si="6"/>
        <v>0.45687280143854064</v>
      </c>
      <c r="AF103" s="339">
        <f t="shared" si="7"/>
        <v>0.54312719856145941</v>
      </c>
    </row>
    <row r="104" spans="1:32" s="339" customFormat="1" ht="13.15" customHeight="1">
      <c r="A104" s="369">
        <v>2008</v>
      </c>
      <c r="B104" s="369">
        <v>4</v>
      </c>
      <c r="C104" s="370">
        <v>115619</v>
      </c>
      <c r="D104" s="338">
        <v>0.43544061778362675</v>
      </c>
      <c r="E104" s="370">
        <v>28794</v>
      </c>
      <c r="F104" s="338">
        <v>-0.53673134472439421</v>
      </c>
      <c r="G104" s="370">
        <v>30724</v>
      </c>
      <c r="H104" s="338">
        <v>-0.2615133160273051</v>
      </c>
      <c r="I104" s="370">
        <v>5312</v>
      </c>
      <c r="J104" s="338">
        <v>-0.2004816375677303</v>
      </c>
      <c r="K104" s="370">
        <v>256423</v>
      </c>
      <c r="L104" s="338">
        <v>-4.4709116919500524E-2</v>
      </c>
      <c r="M104" s="370">
        <v>354226</v>
      </c>
      <c r="N104" s="338">
        <v>0.55446139803490468</v>
      </c>
      <c r="O104" s="370">
        <v>791098</v>
      </c>
      <c r="P104" s="338">
        <v>0.15110825916079906</v>
      </c>
      <c r="Q104" s="370">
        <v>143676</v>
      </c>
      <c r="R104" s="338">
        <v>9.1812696627505908E-2</v>
      </c>
      <c r="S104" s="370">
        <v>243192</v>
      </c>
      <c r="T104" s="338">
        <v>-0.23210366941480709</v>
      </c>
      <c r="U104" s="370">
        <v>833812</v>
      </c>
      <c r="V104" s="338">
        <v>0.28549910657710331</v>
      </c>
      <c r="W104" s="370">
        <v>2011778</v>
      </c>
      <c r="X104" s="338">
        <v>0.12757017124479653</v>
      </c>
      <c r="Y104" s="338"/>
      <c r="Z104" s="337">
        <v>0</v>
      </c>
      <c r="AA104" s="337">
        <v>0</v>
      </c>
      <c r="AC104" s="335">
        <f t="shared" si="4"/>
        <v>1177966</v>
      </c>
      <c r="AD104" s="335">
        <f t="shared" si="5"/>
        <v>833812</v>
      </c>
      <c r="AE104" s="339">
        <f t="shared" si="6"/>
        <v>0.41446521435267708</v>
      </c>
      <c r="AF104" s="339">
        <f t="shared" si="7"/>
        <v>0.58553478564732286</v>
      </c>
    </row>
    <row r="105" spans="1:32" s="339" customFormat="1" ht="13.15" customHeight="1">
      <c r="A105" s="369">
        <v>2008</v>
      </c>
      <c r="B105" s="369">
        <v>5</v>
      </c>
      <c r="C105" s="370">
        <v>50197</v>
      </c>
      <c r="D105" s="338">
        <v>0.7577211289305974</v>
      </c>
      <c r="E105" s="370">
        <v>23683</v>
      </c>
      <c r="F105" s="338">
        <v>4.6993810786914336E-2</v>
      </c>
      <c r="G105" s="370">
        <v>17806</v>
      </c>
      <c r="H105" s="338">
        <v>-0.62644232786472531</v>
      </c>
      <c r="I105" s="370">
        <v>7272</v>
      </c>
      <c r="J105" s="338">
        <v>1.5823863636363638</v>
      </c>
      <c r="K105" s="370">
        <v>140727</v>
      </c>
      <c r="L105" s="338">
        <v>-0.49152891442198254</v>
      </c>
      <c r="M105" s="370">
        <v>306568</v>
      </c>
      <c r="N105" s="338">
        <v>1.4853631972881365E-2</v>
      </c>
      <c r="O105" s="370">
        <v>546253</v>
      </c>
      <c r="P105" s="338">
        <v>-0.19728407978768736</v>
      </c>
      <c r="Q105" s="370">
        <v>37599</v>
      </c>
      <c r="R105" s="338">
        <v>-0.73810651547023665</v>
      </c>
      <c r="S105" s="370">
        <v>208072</v>
      </c>
      <c r="T105" s="338">
        <v>-0.38249137864515637</v>
      </c>
      <c r="U105" s="370">
        <v>809532</v>
      </c>
      <c r="V105" s="338">
        <v>9.0104077595644538E-2</v>
      </c>
      <c r="W105" s="370">
        <v>1601456</v>
      </c>
      <c r="X105" s="338">
        <v>-0.15874230752057239</v>
      </c>
      <c r="Y105" s="338"/>
      <c r="Z105" s="337">
        <v>0</v>
      </c>
      <c r="AA105" s="337">
        <v>0</v>
      </c>
      <c r="AC105" s="335">
        <f t="shared" si="4"/>
        <v>791924</v>
      </c>
      <c r="AD105" s="335">
        <f t="shared" si="5"/>
        <v>809532</v>
      </c>
      <c r="AE105" s="339">
        <f t="shared" si="6"/>
        <v>0.5054974972774775</v>
      </c>
      <c r="AF105" s="339">
        <f t="shared" si="7"/>
        <v>0.4945025027225225</v>
      </c>
    </row>
    <row r="106" spans="1:32" s="339" customFormat="1" ht="13.15" customHeight="1">
      <c r="A106" s="369">
        <v>2008</v>
      </c>
      <c r="B106" s="369">
        <v>6</v>
      </c>
      <c r="C106" s="370">
        <v>146758</v>
      </c>
      <c r="D106" s="338">
        <v>2.6536958199517016</v>
      </c>
      <c r="E106" s="370">
        <v>23206</v>
      </c>
      <c r="F106" s="338">
        <v>0.26353043667646747</v>
      </c>
      <c r="G106" s="370">
        <v>71775</v>
      </c>
      <c r="H106" s="338">
        <v>-0.12340160480709339</v>
      </c>
      <c r="I106" s="370">
        <v>7821</v>
      </c>
      <c r="J106" s="338">
        <v>1.0603266596417282</v>
      </c>
      <c r="K106" s="370">
        <v>169063</v>
      </c>
      <c r="L106" s="338">
        <v>-0.38001760240566207</v>
      </c>
      <c r="M106" s="370">
        <v>381216</v>
      </c>
      <c r="N106" s="338">
        <v>0.24072344289559422</v>
      </c>
      <c r="O106" s="370">
        <v>799839</v>
      </c>
      <c r="P106" s="338">
        <v>0.10451963747892368</v>
      </c>
      <c r="Q106" s="370">
        <v>113366</v>
      </c>
      <c r="R106" s="338">
        <v>-2.8627246009236829E-2</v>
      </c>
      <c r="S106" s="370">
        <v>335700</v>
      </c>
      <c r="T106" s="338">
        <v>5.4600945857306016E-3</v>
      </c>
      <c r="U106" s="370">
        <v>667391</v>
      </c>
      <c r="V106" s="338">
        <v>-9.6919417170940769E-2</v>
      </c>
      <c r="W106" s="370">
        <v>1916296</v>
      </c>
      <c r="X106" s="338">
        <v>1.3298490764994675E-3</v>
      </c>
      <c r="Y106" s="338"/>
      <c r="Z106" s="337">
        <v>0</v>
      </c>
      <c r="AA106" s="337">
        <v>0</v>
      </c>
      <c r="AC106" s="335">
        <f t="shared" si="4"/>
        <v>1248905</v>
      </c>
      <c r="AD106" s="335">
        <f t="shared" si="5"/>
        <v>667391</v>
      </c>
      <c r="AE106" s="339">
        <f t="shared" si="6"/>
        <v>0.34827135265115616</v>
      </c>
      <c r="AF106" s="339">
        <f t="shared" si="7"/>
        <v>0.65172864734884384</v>
      </c>
    </row>
    <row r="107" spans="1:32" s="339" customFormat="1" ht="13.15" customHeight="1">
      <c r="A107" s="369">
        <v>2008</v>
      </c>
      <c r="B107" s="369">
        <v>7</v>
      </c>
      <c r="C107" s="370">
        <v>27537</v>
      </c>
      <c r="D107" s="338">
        <v>9.9544801149975992E-2</v>
      </c>
      <c r="E107" s="370">
        <v>17305</v>
      </c>
      <c r="F107" s="338">
        <v>-9.4310985502695344E-2</v>
      </c>
      <c r="G107" s="370">
        <v>18461</v>
      </c>
      <c r="H107" s="338">
        <v>-0.61161719226642541</v>
      </c>
      <c r="I107" s="370">
        <v>1703</v>
      </c>
      <c r="J107" s="338">
        <v>-0.50522951772225455</v>
      </c>
      <c r="K107" s="370">
        <v>327788</v>
      </c>
      <c r="L107" s="338">
        <v>0.96517943860238131</v>
      </c>
      <c r="M107" s="370">
        <v>218916</v>
      </c>
      <c r="N107" s="338">
        <v>-0.19704516611770917</v>
      </c>
      <c r="O107" s="370">
        <v>611710</v>
      </c>
      <c r="P107" s="338">
        <v>0.14432002274759514</v>
      </c>
      <c r="Q107" s="370">
        <v>48928</v>
      </c>
      <c r="R107" s="338">
        <v>-0.45956812282542658</v>
      </c>
      <c r="S107" s="370">
        <v>259155</v>
      </c>
      <c r="T107" s="338">
        <v>-0.16081096834360908</v>
      </c>
      <c r="U107" s="370">
        <v>871687</v>
      </c>
      <c r="V107" s="338">
        <v>0.16440425747917486</v>
      </c>
      <c r="W107" s="370">
        <v>1791480</v>
      </c>
      <c r="X107" s="338">
        <v>6.4756838679960183E-2</v>
      </c>
      <c r="Y107" s="338"/>
      <c r="Z107" s="337">
        <v>0</v>
      </c>
      <c r="AA107" s="337">
        <v>0</v>
      </c>
      <c r="AC107" s="335">
        <f t="shared" si="4"/>
        <v>919793</v>
      </c>
      <c r="AD107" s="335">
        <f t="shared" si="5"/>
        <v>871687</v>
      </c>
      <c r="AE107" s="339">
        <f t="shared" si="6"/>
        <v>0.48657367093129705</v>
      </c>
      <c r="AF107" s="339">
        <f t="shared" si="7"/>
        <v>0.513426329068703</v>
      </c>
    </row>
    <row r="108" spans="1:32" s="339" customFormat="1" ht="13.15" customHeight="1">
      <c r="A108" s="369">
        <v>2008</v>
      </c>
      <c r="B108" s="369">
        <v>8</v>
      </c>
      <c r="C108" s="370">
        <v>23154</v>
      </c>
      <c r="D108" s="338">
        <v>-0.82539778297262645</v>
      </c>
      <c r="E108" s="370">
        <v>27000</v>
      </c>
      <c r="F108" s="338">
        <v>-0.53343701399688959</v>
      </c>
      <c r="G108" s="370">
        <v>37268</v>
      </c>
      <c r="H108" s="338">
        <v>-0.734031772312699</v>
      </c>
      <c r="I108" s="370">
        <v>4314</v>
      </c>
      <c r="J108" s="338">
        <v>-0.31283848359350108</v>
      </c>
      <c r="K108" s="370">
        <v>231964</v>
      </c>
      <c r="L108" s="338">
        <v>0.27545953911374799</v>
      </c>
      <c r="M108" s="370">
        <v>238831</v>
      </c>
      <c r="N108" s="338">
        <v>-0.21981758906579729</v>
      </c>
      <c r="O108" s="370">
        <v>562531</v>
      </c>
      <c r="P108" s="338">
        <v>-0.3180359548000955</v>
      </c>
      <c r="Q108" s="370">
        <v>89076</v>
      </c>
      <c r="R108" s="338">
        <v>-0.32604468521362806</v>
      </c>
      <c r="S108" s="370">
        <v>275095</v>
      </c>
      <c r="T108" s="338">
        <v>-0.32803191112565866</v>
      </c>
      <c r="U108" s="370">
        <v>676948</v>
      </c>
      <c r="V108" s="338">
        <v>-0.21607800449313297</v>
      </c>
      <c r="W108" s="370">
        <v>1603650</v>
      </c>
      <c r="X108" s="338">
        <v>-0.28086315256069039</v>
      </c>
      <c r="Y108" s="338"/>
      <c r="Z108" s="337">
        <v>0</v>
      </c>
      <c r="AA108" s="337">
        <v>0</v>
      </c>
      <c r="AC108" s="335">
        <f t="shared" si="4"/>
        <v>926702</v>
      </c>
      <c r="AD108" s="335">
        <f t="shared" si="5"/>
        <v>676948</v>
      </c>
      <c r="AE108" s="339">
        <f t="shared" si="6"/>
        <v>0.42212951703925422</v>
      </c>
      <c r="AF108" s="339">
        <f t="shared" si="7"/>
        <v>0.57787048296074583</v>
      </c>
    </row>
    <row r="109" spans="1:32" s="339" customFormat="1" ht="13.15" customHeight="1">
      <c r="A109" s="369">
        <v>2008</v>
      </c>
      <c r="B109" s="369">
        <v>9</v>
      </c>
      <c r="C109" s="370">
        <v>28690</v>
      </c>
      <c r="D109" s="338">
        <v>-7.3140789558699959E-2</v>
      </c>
      <c r="E109" s="370">
        <v>14924</v>
      </c>
      <c r="F109" s="338">
        <v>0.96990496304118268</v>
      </c>
      <c r="G109" s="370">
        <v>15328</v>
      </c>
      <c r="H109" s="338">
        <v>-0.79617292323240385</v>
      </c>
      <c r="I109" s="370">
        <v>8365</v>
      </c>
      <c r="J109" s="338">
        <v>0.59121171770972047</v>
      </c>
      <c r="K109" s="370">
        <v>106413</v>
      </c>
      <c r="L109" s="338">
        <v>-0.66859443904626659</v>
      </c>
      <c r="M109" s="370">
        <v>276227</v>
      </c>
      <c r="N109" s="338">
        <v>3.613748297967323E-2</v>
      </c>
      <c r="O109" s="370">
        <v>449947</v>
      </c>
      <c r="P109" s="338">
        <v>-0.36329185752472493</v>
      </c>
      <c r="Q109" s="370">
        <v>66555</v>
      </c>
      <c r="R109" s="338">
        <v>-0.52164819526499628</v>
      </c>
      <c r="S109" s="370">
        <v>289191</v>
      </c>
      <c r="T109" s="338">
        <v>-3.0337400153755967E-3</v>
      </c>
      <c r="U109" s="370">
        <v>681136</v>
      </c>
      <c r="V109" s="338">
        <v>1.7395330774171436E-2</v>
      </c>
      <c r="W109" s="370">
        <v>1486829</v>
      </c>
      <c r="X109" s="338">
        <v>-0.17644175272464624</v>
      </c>
      <c r="Y109" s="338"/>
      <c r="Z109" s="337">
        <v>0</v>
      </c>
      <c r="AA109" s="337">
        <v>0</v>
      </c>
      <c r="AC109" s="335">
        <f t="shared" si="4"/>
        <v>805693</v>
      </c>
      <c r="AD109" s="335">
        <f t="shared" si="5"/>
        <v>681136</v>
      </c>
      <c r="AE109" s="339">
        <f t="shared" si="6"/>
        <v>0.45811320602436462</v>
      </c>
      <c r="AF109" s="339">
        <f t="shared" si="7"/>
        <v>0.54188679397563544</v>
      </c>
    </row>
    <row r="110" spans="1:32" s="339" customFormat="1" ht="13.15" customHeight="1">
      <c r="A110" s="369">
        <v>2008</v>
      </c>
      <c r="B110" s="369">
        <v>10</v>
      </c>
      <c r="C110" s="370">
        <v>25039</v>
      </c>
      <c r="D110" s="338">
        <v>-0.53604847227111863</v>
      </c>
      <c r="E110" s="370">
        <v>8600</v>
      </c>
      <c r="F110" s="338">
        <v>0.49617258176757129</v>
      </c>
      <c r="G110" s="370">
        <v>80700</v>
      </c>
      <c r="H110" s="338">
        <v>-0.35135395818764925</v>
      </c>
      <c r="I110" s="370">
        <v>3191</v>
      </c>
      <c r="J110" s="338">
        <v>-0.49952948557089083</v>
      </c>
      <c r="K110" s="370">
        <v>89258</v>
      </c>
      <c r="L110" s="338">
        <v>-0.76617198244809748</v>
      </c>
      <c r="M110" s="370">
        <v>142310</v>
      </c>
      <c r="N110" s="338">
        <v>-0.52425684981880916</v>
      </c>
      <c r="O110" s="370">
        <v>349098</v>
      </c>
      <c r="P110" s="338">
        <v>-0.59936559160763081</v>
      </c>
      <c r="Q110" s="370">
        <v>77737</v>
      </c>
      <c r="R110" s="338">
        <v>-0.44678261859690571</v>
      </c>
      <c r="S110" s="370">
        <v>228342</v>
      </c>
      <c r="T110" s="338">
        <v>-0.1552369008113117</v>
      </c>
      <c r="U110" s="370">
        <v>707658</v>
      </c>
      <c r="V110" s="338">
        <v>-6.2497267607537044E-2</v>
      </c>
      <c r="W110" s="370">
        <v>1362835</v>
      </c>
      <c r="X110" s="338">
        <v>-0.33096532822259217</v>
      </c>
      <c r="Y110" s="338"/>
      <c r="Z110" s="337">
        <v>0</v>
      </c>
      <c r="AA110" s="337">
        <v>0</v>
      </c>
      <c r="AC110" s="335">
        <f t="shared" si="4"/>
        <v>655177</v>
      </c>
      <c r="AD110" s="335">
        <f t="shared" si="5"/>
        <v>707658</v>
      </c>
      <c r="AE110" s="339">
        <f t="shared" si="6"/>
        <v>0.51925434847211882</v>
      </c>
      <c r="AF110" s="339">
        <f t="shared" si="7"/>
        <v>0.48074565152788123</v>
      </c>
    </row>
    <row r="111" spans="1:32" s="339" customFormat="1" ht="13.15" customHeight="1">
      <c r="A111" s="369">
        <v>2008</v>
      </c>
      <c r="B111" s="369">
        <v>11</v>
      </c>
      <c r="C111" s="370">
        <v>7253</v>
      </c>
      <c r="D111" s="338">
        <v>-0.95826644341256551</v>
      </c>
      <c r="E111" s="370">
        <v>21818</v>
      </c>
      <c r="F111" s="338">
        <v>-0.54580843932801804</v>
      </c>
      <c r="G111" s="370">
        <v>33528</v>
      </c>
      <c r="H111" s="338">
        <v>0.53692413476965384</v>
      </c>
      <c r="I111" s="370">
        <v>6458</v>
      </c>
      <c r="J111" s="338">
        <v>2.375849451123889</v>
      </c>
      <c r="K111" s="370">
        <v>71284</v>
      </c>
      <c r="L111" s="338">
        <v>-0.77520521464363767</v>
      </c>
      <c r="M111" s="370">
        <v>115754</v>
      </c>
      <c r="N111" s="338">
        <v>-0.45646978170326857</v>
      </c>
      <c r="O111" s="370">
        <v>256095</v>
      </c>
      <c r="P111" s="338">
        <v>-0.66982409183736613</v>
      </c>
      <c r="Q111" s="370">
        <v>14741</v>
      </c>
      <c r="R111" s="338">
        <v>-0.88615493925843547</v>
      </c>
      <c r="S111" s="370">
        <v>187941</v>
      </c>
      <c r="T111" s="338">
        <v>-0.10151308712800289</v>
      </c>
      <c r="U111" s="370">
        <v>603619</v>
      </c>
      <c r="V111" s="338">
        <v>-7.0790711278392204E-2</v>
      </c>
      <c r="W111" s="370">
        <v>1062396</v>
      </c>
      <c r="X111" s="338">
        <v>-0.397698842618183</v>
      </c>
      <c r="Y111" s="338"/>
      <c r="Z111" s="337">
        <v>0</v>
      </c>
      <c r="AA111" s="337">
        <v>0</v>
      </c>
      <c r="AC111" s="335">
        <f t="shared" si="4"/>
        <v>458777</v>
      </c>
      <c r="AD111" s="335">
        <f t="shared" si="5"/>
        <v>603619</v>
      </c>
      <c r="AE111" s="339">
        <f t="shared" si="6"/>
        <v>0.56816761358288248</v>
      </c>
      <c r="AF111" s="339">
        <f t="shared" si="7"/>
        <v>0.43183238641711752</v>
      </c>
    </row>
    <row r="112" spans="1:32" s="339" customFormat="1" ht="13.15" customHeight="1">
      <c r="A112" s="369">
        <v>2008</v>
      </c>
      <c r="B112" s="369">
        <v>12</v>
      </c>
      <c r="C112" s="370">
        <v>20765</v>
      </c>
      <c r="D112" s="338">
        <v>-0.85163830182478106</v>
      </c>
      <c r="E112" s="370">
        <v>33654</v>
      </c>
      <c r="F112" s="338">
        <v>-0.11034154594480283</v>
      </c>
      <c r="G112" s="370">
        <v>32524</v>
      </c>
      <c r="H112" s="338">
        <v>-0.38311552832729545</v>
      </c>
      <c r="I112" s="370">
        <v>3781</v>
      </c>
      <c r="J112" s="338">
        <v>-0.39503999999999995</v>
      </c>
      <c r="K112" s="370">
        <v>55270</v>
      </c>
      <c r="L112" s="338">
        <v>-0.8438378535686738</v>
      </c>
      <c r="M112" s="370">
        <v>148670</v>
      </c>
      <c r="N112" s="338">
        <v>-0.40058703523017747</v>
      </c>
      <c r="O112" s="370">
        <v>294664</v>
      </c>
      <c r="P112" s="338">
        <v>-0.64867249462273291</v>
      </c>
      <c r="Q112" s="370">
        <v>25731</v>
      </c>
      <c r="R112" s="338">
        <v>-0.75256512582819668</v>
      </c>
      <c r="S112" s="370">
        <v>235061</v>
      </c>
      <c r="T112" s="338">
        <v>-8.2910671369268663E-2</v>
      </c>
      <c r="U112" s="370">
        <v>638491</v>
      </c>
      <c r="V112" s="338">
        <v>-0.14377994633295288</v>
      </c>
      <c r="W112" s="370">
        <v>1193947</v>
      </c>
      <c r="X112" s="338">
        <v>-0.38605964433072393</v>
      </c>
      <c r="Y112" s="338"/>
      <c r="Z112" s="337">
        <v>0</v>
      </c>
      <c r="AA112" s="337">
        <v>0</v>
      </c>
      <c r="AC112" s="335">
        <f t="shared" si="4"/>
        <v>555456</v>
      </c>
      <c r="AD112" s="335">
        <f t="shared" si="5"/>
        <v>638491</v>
      </c>
      <c r="AE112" s="339">
        <f t="shared" si="6"/>
        <v>0.53477331908367787</v>
      </c>
      <c r="AF112" s="339">
        <f t="shared" si="7"/>
        <v>0.46522668091632208</v>
      </c>
    </row>
    <row r="113" spans="1:32" s="339" customFormat="1" ht="22.9" customHeight="1">
      <c r="A113" s="369">
        <v>2009</v>
      </c>
      <c r="B113" s="369">
        <v>1</v>
      </c>
      <c r="C113" s="370">
        <v>16118</v>
      </c>
      <c r="D113" s="338">
        <v>0.14841467759173499</v>
      </c>
      <c r="E113" s="370">
        <v>5805</v>
      </c>
      <c r="F113" s="338">
        <v>8.8724489795918373</v>
      </c>
      <c r="G113" s="370">
        <v>70774</v>
      </c>
      <c r="H113" s="338">
        <v>-0.70459383426133848</v>
      </c>
      <c r="I113" s="370">
        <v>2204</v>
      </c>
      <c r="J113" s="338">
        <v>-7.004219409282697E-2</v>
      </c>
      <c r="K113" s="370">
        <v>43036</v>
      </c>
      <c r="L113" s="338">
        <v>-0.54604812084005783</v>
      </c>
      <c r="M113" s="370">
        <v>128138</v>
      </c>
      <c r="N113" s="338">
        <v>-0.41185218504867649</v>
      </c>
      <c r="O113" s="370">
        <v>266075</v>
      </c>
      <c r="P113" s="338">
        <v>-0.53258263138016138</v>
      </c>
      <c r="Q113" s="370">
        <v>32639</v>
      </c>
      <c r="R113" s="338">
        <v>-0.76261854890324088</v>
      </c>
      <c r="S113" s="370">
        <v>110476</v>
      </c>
      <c r="T113" s="338">
        <v>-0.42609571997776607</v>
      </c>
      <c r="U113" s="370">
        <v>540716</v>
      </c>
      <c r="V113" s="338">
        <v>-0.27339330203207346</v>
      </c>
      <c r="W113" s="370">
        <v>949906</v>
      </c>
      <c r="X113" s="338">
        <v>-0.42198945361036777</v>
      </c>
      <c r="Y113" s="338"/>
      <c r="Z113" s="337">
        <v>0</v>
      </c>
      <c r="AA113" s="337">
        <v>0</v>
      </c>
      <c r="AC113" s="335">
        <f t="shared" si="4"/>
        <v>409190</v>
      </c>
      <c r="AD113" s="335">
        <f t="shared" si="5"/>
        <v>540716</v>
      </c>
      <c r="AE113" s="339">
        <f t="shared" si="6"/>
        <v>0.56923106075759078</v>
      </c>
      <c r="AF113" s="339">
        <f t="shared" si="7"/>
        <v>0.43076893924240922</v>
      </c>
    </row>
    <row r="114" spans="1:32" s="339" customFormat="1" ht="13.15" customHeight="1">
      <c r="A114" s="369">
        <v>2009</v>
      </c>
      <c r="B114" s="369">
        <v>2</v>
      </c>
      <c r="C114" s="370">
        <v>15808</v>
      </c>
      <c r="D114" s="338">
        <v>-0.81135137715404082</v>
      </c>
      <c r="E114" s="370">
        <v>6400</v>
      </c>
      <c r="F114" s="338">
        <v>-0.39759036144578308</v>
      </c>
      <c r="G114" s="370">
        <v>3344</v>
      </c>
      <c r="H114" s="338">
        <v>-0.9746018243546023</v>
      </c>
      <c r="I114" s="370">
        <v>6107</v>
      </c>
      <c r="J114" s="338">
        <v>0.83173365326934623</v>
      </c>
      <c r="K114" s="370">
        <v>12962</v>
      </c>
      <c r="L114" s="338">
        <v>-0.94705000469777001</v>
      </c>
      <c r="M114" s="370">
        <v>52132</v>
      </c>
      <c r="N114" s="338">
        <v>-0.66036457451105579</v>
      </c>
      <c r="O114" s="370">
        <v>96753</v>
      </c>
      <c r="P114" s="338">
        <v>-0.84586304460035555</v>
      </c>
      <c r="Q114" s="370">
        <v>10826</v>
      </c>
      <c r="R114" s="338">
        <v>-0.87336234325285422</v>
      </c>
      <c r="S114" s="370">
        <v>149329</v>
      </c>
      <c r="T114" s="338">
        <v>-0.46901090929779399</v>
      </c>
      <c r="U114" s="370">
        <v>537832</v>
      </c>
      <c r="V114" s="338">
        <v>-0.23121169151953158</v>
      </c>
      <c r="W114" s="370">
        <v>794740</v>
      </c>
      <c r="X114" s="338">
        <v>-0.53085227460555084</v>
      </c>
      <c r="Y114" s="338"/>
      <c r="Z114" s="337">
        <v>0</v>
      </c>
      <c r="AA114" s="337">
        <v>0</v>
      </c>
      <c r="AC114" s="335">
        <f t="shared" si="4"/>
        <v>256908</v>
      </c>
      <c r="AD114" s="335">
        <f t="shared" si="5"/>
        <v>537832</v>
      </c>
      <c r="AE114" s="339">
        <f t="shared" si="6"/>
        <v>0.6767395626242545</v>
      </c>
      <c r="AF114" s="339">
        <f t="shared" si="7"/>
        <v>0.3232604373757455</v>
      </c>
    </row>
    <row r="115" spans="1:32" s="339" customFormat="1" ht="13.15" customHeight="1">
      <c r="A115" s="369">
        <v>2009</v>
      </c>
      <c r="B115" s="369">
        <v>3</v>
      </c>
      <c r="C115" s="370">
        <v>14228</v>
      </c>
      <c r="D115" s="338">
        <v>-0.76990749725079244</v>
      </c>
      <c r="E115" s="370">
        <v>13666</v>
      </c>
      <c r="F115" s="338">
        <v>2.9045714285714284</v>
      </c>
      <c r="G115" s="370">
        <v>22187</v>
      </c>
      <c r="H115" s="338">
        <v>-0.77421029064560776</v>
      </c>
      <c r="I115" s="370">
        <v>7923</v>
      </c>
      <c r="J115" s="338">
        <v>1.5118513773222375E-2</v>
      </c>
      <c r="K115" s="370">
        <v>27314</v>
      </c>
      <c r="L115" s="338">
        <v>-0.87947490347490342</v>
      </c>
      <c r="M115" s="370">
        <v>88941</v>
      </c>
      <c r="N115" s="338">
        <v>-0.6544531298564058</v>
      </c>
      <c r="O115" s="370">
        <v>174259</v>
      </c>
      <c r="P115" s="338">
        <v>-0.73412702045399758</v>
      </c>
      <c r="Q115" s="370">
        <v>30511</v>
      </c>
      <c r="R115" s="338">
        <v>-0.68766890508557865</v>
      </c>
      <c r="S115" s="370">
        <v>151125</v>
      </c>
      <c r="T115" s="338">
        <v>-0.3910277074837607</v>
      </c>
      <c r="U115" s="370">
        <v>636248</v>
      </c>
      <c r="V115" s="338">
        <v>-0.24459520267470536</v>
      </c>
      <c r="W115" s="370">
        <v>992143</v>
      </c>
      <c r="X115" s="338">
        <v>-0.46182578578654598</v>
      </c>
      <c r="Y115" s="338"/>
      <c r="Z115" s="337">
        <v>0</v>
      </c>
      <c r="AA115" s="337">
        <v>0</v>
      </c>
      <c r="AC115" s="335">
        <f t="shared" si="4"/>
        <v>355895</v>
      </c>
      <c r="AD115" s="335">
        <f t="shared" si="5"/>
        <v>636248</v>
      </c>
      <c r="AE115" s="339">
        <f t="shared" si="6"/>
        <v>0.641286588727633</v>
      </c>
      <c r="AF115" s="339">
        <f t="shared" si="7"/>
        <v>0.358713411272367</v>
      </c>
    </row>
    <row r="116" spans="1:32" s="339" customFormat="1" ht="13.15" customHeight="1">
      <c r="A116" s="369">
        <v>2009</v>
      </c>
      <c r="B116" s="369">
        <v>4</v>
      </c>
      <c r="C116" s="370">
        <v>0</v>
      </c>
      <c r="D116" s="338">
        <v>-1</v>
      </c>
      <c r="E116" s="370">
        <v>2050</v>
      </c>
      <c r="F116" s="338">
        <v>-0.92880461207195941</v>
      </c>
      <c r="G116" s="370">
        <v>8870</v>
      </c>
      <c r="H116" s="338">
        <v>-0.71130061189949223</v>
      </c>
      <c r="I116" s="370">
        <v>450</v>
      </c>
      <c r="J116" s="338">
        <v>-0.91528614457831325</v>
      </c>
      <c r="K116" s="370">
        <v>89334</v>
      </c>
      <c r="L116" s="338">
        <v>-0.65161471474867705</v>
      </c>
      <c r="M116" s="370">
        <v>84860</v>
      </c>
      <c r="N116" s="338">
        <v>-0.76043542822943544</v>
      </c>
      <c r="O116" s="370">
        <v>185564</v>
      </c>
      <c r="P116" s="338">
        <v>-0.7654348765892468</v>
      </c>
      <c r="Q116" s="370">
        <v>28429</v>
      </c>
      <c r="R116" s="338">
        <v>-0.80213118405300809</v>
      </c>
      <c r="S116" s="370">
        <v>206508</v>
      </c>
      <c r="T116" s="338">
        <v>-0.15084377775584723</v>
      </c>
      <c r="U116" s="370">
        <v>617950</v>
      </c>
      <c r="V116" s="338">
        <v>-0.25888569605618528</v>
      </c>
      <c r="W116" s="370">
        <v>1038451</v>
      </c>
      <c r="X116" s="338">
        <v>-0.48381431748433479</v>
      </c>
      <c r="Y116" s="338"/>
      <c r="Z116" s="337">
        <v>0</v>
      </c>
      <c r="AA116" s="337">
        <v>0</v>
      </c>
      <c r="AC116" s="335">
        <f t="shared" si="4"/>
        <v>420501</v>
      </c>
      <c r="AD116" s="335">
        <f t="shared" si="5"/>
        <v>617950</v>
      </c>
      <c r="AE116" s="339">
        <f t="shared" si="6"/>
        <v>0.59506900181135169</v>
      </c>
      <c r="AF116" s="339">
        <f t="shared" si="7"/>
        <v>0.40493099818864831</v>
      </c>
    </row>
    <row r="117" spans="1:32" s="339" customFormat="1" ht="13.15" customHeight="1">
      <c r="A117" s="369">
        <v>2009</v>
      </c>
      <c r="B117" s="369">
        <v>5</v>
      </c>
      <c r="C117" s="370">
        <v>13872</v>
      </c>
      <c r="D117" s="338">
        <v>-0.72364882363487859</v>
      </c>
      <c r="E117" s="370">
        <v>0</v>
      </c>
      <c r="F117" s="338">
        <v>-1</v>
      </c>
      <c r="G117" s="370">
        <v>3219</v>
      </c>
      <c r="H117" s="338">
        <v>-0.81921824104234531</v>
      </c>
      <c r="I117" s="370">
        <v>1878</v>
      </c>
      <c r="J117" s="338">
        <v>-0.74174917491749182</v>
      </c>
      <c r="K117" s="370">
        <v>27652</v>
      </c>
      <c r="L117" s="338">
        <v>-0.80350607914614824</v>
      </c>
      <c r="M117" s="370">
        <v>80598</v>
      </c>
      <c r="N117" s="338">
        <v>-0.73709584822943031</v>
      </c>
      <c r="O117" s="370">
        <v>127219</v>
      </c>
      <c r="P117" s="338">
        <v>-0.76710608454324281</v>
      </c>
      <c r="Q117" s="370">
        <v>54639</v>
      </c>
      <c r="R117" s="338">
        <v>0.45320354264741081</v>
      </c>
      <c r="S117" s="370">
        <v>139670</v>
      </c>
      <c r="T117" s="338">
        <v>-0.32874197393210047</v>
      </c>
      <c r="U117" s="370">
        <v>510799</v>
      </c>
      <c r="V117" s="338">
        <v>-0.36901938403917323</v>
      </c>
      <c r="W117" s="370">
        <v>832327</v>
      </c>
      <c r="X117" s="338">
        <v>-0.48026858059166155</v>
      </c>
      <c r="Y117" s="338"/>
      <c r="Z117" s="337">
        <v>0</v>
      </c>
      <c r="AA117" s="337">
        <v>0</v>
      </c>
      <c r="AC117" s="335">
        <f t="shared" si="4"/>
        <v>321528</v>
      </c>
      <c r="AD117" s="335">
        <f t="shared" si="5"/>
        <v>510799</v>
      </c>
      <c r="AE117" s="339">
        <f t="shared" si="6"/>
        <v>0.61369990400407537</v>
      </c>
      <c r="AF117" s="339">
        <f t="shared" si="7"/>
        <v>0.38630009599592469</v>
      </c>
    </row>
    <row r="118" spans="1:32" s="339" customFormat="1" ht="13.15" customHeight="1">
      <c r="A118" s="369">
        <v>2009</v>
      </c>
      <c r="B118" s="369">
        <v>6</v>
      </c>
      <c r="C118" s="370">
        <v>15487</v>
      </c>
      <c r="D118" s="338">
        <v>-0.89447253301353247</v>
      </c>
      <c r="E118" s="370">
        <v>4400</v>
      </c>
      <c r="F118" s="338">
        <v>-0.81039386365595101</v>
      </c>
      <c r="G118" s="370">
        <v>13450</v>
      </c>
      <c r="H118" s="338">
        <v>-0.81260884709160575</v>
      </c>
      <c r="I118" s="370">
        <v>1229</v>
      </c>
      <c r="J118" s="338">
        <v>-0.84285896944124794</v>
      </c>
      <c r="K118" s="370">
        <v>34681</v>
      </c>
      <c r="L118" s="338">
        <v>-0.79486345326889973</v>
      </c>
      <c r="M118" s="370">
        <v>89223</v>
      </c>
      <c r="N118" s="338">
        <v>-0.76595158650214046</v>
      </c>
      <c r="O118" s="370">
        <v>158470</v>
      </c>
      <c r="P118" s="338">
        <v>-0.80187262686615679</v>
      </c>
      <c r="Q118" s="370">
        <v>11272</v>
      </c>
      <c r="R118" s="338">
        <v>-0.90056983575322402</v>
      </c>
      <c r="S118" s="370">
        <v>197837</v>
      </c>
      <c r="T118" s="338">
        <v>-0.41067322013702712</v>
      </c>
      <c r="U118" s="370">
        <v>575390</v>
      </c>
      <c r="V118" s="338">
        <v>-0.13785172410176338</v>
      </c>
      <c r="W118" s="370">
        <v>942969</v>
      </c>
      <c r="X118" s="338">
        <v>-0.50792101011534752</v>
      </c>
      <c r="Y118" s="338"/>
      <c r="Z118" s="337">
        <v>0</v>
      </c>
      <c r="AA118" s="337">
        <v>0</v>
      </c>
      <c r="AC118" s="335">
        <f t="shared" si="4"/>
        <v>367579</v>
      </c>
      <c r="AD118" s="335">
        <f t="shared" si="5"/>
        <v>575390</v>
      </c>
      <c r="AE118" s="339">
        <f t="shared" si="6"/>
        <v>0.61018973052136394</v>
      </c>
      <c r="AF118" s="339">
        <f t="shared" si="7"/>
        <v>0.38981026947863612</v>
      </c>
    </row>
    <row r="119" spans="1:32" s="339" customFormat="1" ht="13.15" customHeight="1">
      <c r="A119" s="369">
        <v>2009</v>
      </c>
      <c r="B119" s="369">
        <v>7</v>
      </c>
      <c r="C119" s="370">
        <v>12762</v>
      </c>
      <c r="D119" s="338">
        <v>-0.53655082252968733</v>
      </c>
      <c r="E119" s="370">
        <v>4400</v>
      </c>
      <c r="F119" s="338">
        <v>-0.74573822594625838</v>
      </c>
      <c r="G119" s="370">
        <v>50107</v>
      </c>
      <c r="H119" s="338">
        <v>1.714208331076323</v>
      </c>
      <c r="I119" s="370">
        <v>2493</v>
      </c>
      <c r="J119" s="338">
        <v>0.46388725778038764</v>
      </c>
      <c r="K119" s="370">
        <v>21532</v>
      </c>
      <c r="L119" s="338">
        <v>-0.93431120114220167</v>
      </c>
      <c r="M119" s="370">
        <v>43147</v>
      </c>
      <c r="N119" s="338">
        <v>-0.80290613751393225</v>
      </c>
      <c r="O119" s="370">
        <v>134441</v>
      </c>
      <c r="P119" s="338">
        <v>-0.78022101976426739</v>
      </c>
      <c r="Q119" s="370">
        <v>29873</v>
      </c>
      <c r="R119" s="338">
        <v>-0.38944980379332894</v>
      </c>
      <c r="S119" s="370">
        <v>220790</v>
      </c>
      <c r="T119" s="338">
        <v>-0.14803881846771239</v>
      </c>
      <c r="U119" s="370">
        <v>537696</v>
      </c>
      <c r="V119" s="338">
        <v>-0.38315473329302829</v>
      </c>
      <c r="W119" s="370">
        <v>922800</v>
      </c>
      <c r="X119" s="338">
        <v>-0.48489517047357489</v>
      </c>
      <c r="Y119" s="338"/>
      <c r="Z119" s="337">
        <v>0</v>
      </c>
      <c r="AA119" s="337">
        <v>0</v>
      </c>
      <c r="AC119" s="335">
        <f t="shared" si="4"/>
        <v>385104</v>
      </c>
      <c r="AD119" s="335">
        <f t="shared" si="5"/>
        <v>537696</v>
      </c>
      <c r="AE119" s="339">
        <f t="shared" si="6"/>
        <v>0.58267880364109237</v>
      </c>
      <c r="AF119" s="339">
        <f t="shared" si="7"/>
        <v>0.41732119635890769</v>
      </c>
    </row>
    <row r="120" spans="1:32" s="339" customFormat="1" ht="13.15" customHeight="1">
      <c r="A120" s="369">
        <v>2009</v>
      </c>
      <c r="B120" s="369">
        <v>8</v>
      </c>
      <c r="C120" s="370">
        <v>17531</v>
      </c>
      <c r="D120" s="338">
        <v>-0.24285220696207999</v>
      </c>
      <c r="E120" s="370">
        <v>15113</v>
      </c>
      <c r="F120" s="338">
        <v>-0.44025925925925924</v>
      </c>
      <c r="G120" s="370">
        <v>1600</v>
      </c>
      <c r="H120" s="338">
        <v>-0.95706772566276699</v>
      </c>
      <c r="I120" s="370">
        <v>2979</v>
      </c>
      <c r="J120" s="338">
        <v>-0.30945757997218359</v>
      </c>
      <c r="K120" s="370">
        <v>27977</v>
      </c>
      <c r="L120" s="338">
        <v>-0.87939076753289303</v>
      </c>
      <c r="M120" s="370">
        <v>64664</v>
      </c>
      <c r="N120" s="338">
        <v>-0.72924787820676551</v>
      </c>
      <c r="O120" s="370">
        <v>129864</v>
      </c>
      <c r="P120" s="338">
        <v>-0.76914338943098248</v>
      </c>
      <c r="Q120" s="370">
        <v>14965</v>
      </c>
      <c r="R120" s="338">
        <v>-0.83199739548250928</v>
      </c>
      <c r="S120" s="370">
        <v>158176</v>
      </c>
      <c r="T120" s="338">
        <v>-0.42501317726603538</v>
      </c>
      <c r="U120" s="370">
        <v>579138</v>
      </c>
      <c r="V120" s="338">
        <v>-0.14448672571600774</v>
      </c>
      <c r="W120" s="370">
        <v>882143</v>
      </c>
      <c r="X120" s="338">
        <v>-0.4499155052536401</v>
      </c>
      <c r="Y120" s="338"/>
      <c r="Z120" s="337">
        <v>0</v>
      </c>
      <c r="AA120" s="337">
        <v>0</v>
      </c>
      <c r="AC120" s="335">
        <f t="shared" si="4"/>
        <v>303005</v>
      </c>
      <c r="AD120" s="335">
        <f t="shared" si="5"/>
        <v>579138</v>
      </c>
      <c r="AE120" s="339">
        <f t="shared" si="6"/>
        <v>0.6565126062327763</v>
      </c>
      <c r="AF120" s="339">
        <f t="shared" si="7"/>
        <v>0.3434873937672237</v>
      </c>
    </row>
    <row r="121" spans="1:32" s="339" customFormat="1" ht="13.15" customHeight="1">
      <c r="A121" s="369">
        <v>2009</v>
      </c>
      <c r="B121" s="369">
        <v>9</v>
      </c>
      <c r="C121" s="370">
        <v>1329</v>
      </c>
      <c r="D121" s="338">
        <v>-0.95367723945625649</v>
      </c>
      <c r="E121" s="370">
        <v>14338</v>
      </c>
      <c r="F121" s="338">
        <v>-3.9265612436344188E-2</v>
      </c>
      <c r="G121" s="370">
        <v>12970</v>
      </c>
      <c r="H121" s="338">
        <v>-0.15383611691022969</v>
      </c>
      <c r="I121" s="370">
        <v>1215</v>
      </c>
      <c r="J121" s="338">
        <v>-0.85475194261805143</v>
      </c>
      <c r="K121" s="370">
        <v>24663</v>
      </c>
      <c r="L121" s="338">
        <v>-0.76823320458966482</v>
      </c>
      <c r="M121" s="370">
        <v>57172</v>
      </c>
      <c r="N121" s="338">
        <v>-0.79302530165407437</v>
      </c>
      <c r="O121" s="370">
        <v>111687</v>
      </c>
      <c r="P121" s="338">
        <v>-0.75177743156416199</v>
      </c>
      <c r="Q121" s="370">
        <v>48753</v>
      </c>
      <c r="R121" s="338">
        <v>-0.2674780256930358</v>
      </c>
      <c r="S121" s="370">
        <v>160559</v>
      </c>
      <c r="T121" s="338">
        <v>-0.44479945779778762</v>
      </c>
      <c r="U121" s="370">
        <v>500407</v>
      </c>
      <c r="V121" s="338">
        <v>-0.26533467618801532</v>
      </c>
      <c r="W121" s="370">
        <v>821406</v>
      </c>
      <c r="X121" s="338">
        <v>-0.44754507747696604</v>
      </c>
      <c r="Y121" s="338"/>
      <c r="Z121" s="337">
        <v>0</v>
      </c>
      <c r="AA121" s="337">
        <v>0</v>
      </c>
      <c r="AC121" s="335">
        <f t="shared" si="4"/>
        <v>320999</v>
      </c>
      <c r="AD121" s="335">
        <f t="shared" si="5"/>
        <v>500407</v>
      </c>
      <c r="AE121" s="339">
        <f t="shared" si="6"/>
        <v>0.60920787040756941</v>
      </c>
      <c r="AF121" s="339">
        <f t="shared" si="7"/>
        <v>0.39079212959243054</v>
      </c>
    </row>
    <row r="122" spans="1:32" s="339" customFormat="1" ht="13.15" customHeight="1">
      <c r="A122" s="369">
        <v>2009</v>
      </c>
      <c r="B122" s="369">
        <v>10</v>
      </c>
      <c r="C122" s="370">
        <v>0</v>
      </c>
      <c r="D122" s="338">
        <v>-1</v>
      </c>
      <c r="E122" s="370">
        <v>20000</v>
      </c>
      <c r="F122" s="338">
        <v>1.3255813953488373</v>
      </c>
      <c r="G122" s="370">
        <v>3500</v>
      </c>
      <c r="H122" s="338">
        <v>-0.95662949194547708</v>
      </c>
      <c r="I122" s="370">
        <v>874</v>
      </c>
      <c r="J122" s="338">
        <v>-0.72610466938263873</v>
      </c>
      <c r="K122" s="370">
        <v>104883</v>
      </c>
      <c r="L122" s="338">
        <v>0.17505433686616323</v>
      </c>
      <c r="M122" s="370">
        <v>41506</v>
      </c>
      <c r="N122" s="338">
        <v>-0.70834094582250018</v>
      </c>
      <c r="O122" s="370">
        <v>170763</v>
      </c>
      <c r="P122" s="338">
        <v>-0.51084509220906449</v>
      </c>
      <c r="Q122" s="370">
        <v>16267</v>
      </c>
      <c r="R122" s="338">
        <v>-0.79074314676408919</v>
      </c>
      <c r="S122" s="370">
        <v>144189</v>
      </c>
      <c r="T122" s="338">
        <v>-0.36853929631867988</v>
      </c>
      <c r="U122" s="370">
        <v>545306</v>
      </c>
      <c r="V122" s="338">
        <v>-0.22942155674068543</v>
      </c>
      <c r="W122" s="370">
        <v>876525</v>
      </c>
      <c r="X122" s="338">
        <v>-0.35683703456397875</v>
      </c>
      <c r="Y122" s="338"/>
      <c r="Z122" s="337">
        <v>0</v>
      </c>
      <c r="AA122" s="337">
        <v>0</v>
      </c>
      <c r="AC122" s="335">
        <f t="shared" si="4"/>
        <v>331219</v>
      </c>
      <c r="AD122" s="335">
        <f t="shared" si="5"/>
        <v>545306</v>
      </c>
      <c r="AE122" s="339">
        <f t="shared" si="6"/>
        <v>0.62212258634950512</v>
      </c>
      <c r="AF122" s="339">
        <f t="shared" si="7"/>
        <v>0.37787741365049488</v>
      </c>
    </row>
    <row r="123" spans="1:32" s="339" customFormat="1" ht="13.15" customHeight="1">
      <c r="A123" s="369">
        <v>2009</v>
      </c>
      <c r="B123" s="369">
        <v>11</v>
      </c>
      <c r="C123" s="370">
        <v>13000</v>
      </c>
      <c r="D123" s="338">
        <v>0.79236178133186264</v>
      </c>
      <c r="E123" s="370">
        <v>3200</v>
      </c>
      <c r="F123" s="338">
        <v>-0.85333211110092577</v>
      </c>
      <c r="G123" s="370">
        <v>35779</v>
      </c>
      <c r="H123" s="338">
        <v>6.7137914578859537E-2</v>
      </c>
      <c r="I123" s="370">
        <v>2263</v>
      </c>
      <c r="J123" s="338">
        <v>-0.6495819139052339</v>
      </c>
      <c r="K123" s="370">
        <v>44615</v>
      </c>
      <c r="L123" s="338">
        <v>-0.37412322540822629</v>
      </c>
      <c r="M123" s="370">
        <v>83449</v>
      </c>
      <c r="N123" s="338">
        <v>-0.27908322822537446</v>
      </c>
      <c r="O123" s="370">
        <v>182306</v>
      </c>
      <c r="P123" s="338">
        <v>-0.28813135750405128</v>
      </c>
      <c r="Q123" s="370">
        <v>70017</v>
      </c>
      <c r="R123" s="338">
        <v>3.7498134454921646</v>
      </c>
      <c r="S123" s="370">
        <v>197423</v>
      </c>
      <c r="T123" s="338">
        <v>5.0452003554307012E-2</v>
      </c>
      <c r="U123" s="370">
        <v>476545</v>
      </c>
      <c r="V123" s="338">
        <v>-0.21052021225309347</v>
      </c>
      <c r="W123" s="370">
        <v>926291</v>
      </c>
      <c r="X123" s="338">
        <v>-0.12811136337109708</v>
      </c>
      <c r="Y123" s="338"/>
      <c r="Z123" s="337">
        <v>0</v>
      </c>
      <c r="AA123" s="337">
        <v>0</v>
      </c>
      <c r="AC123" s="335">
        <f t="shared" si="4"/>
        <v>449746</v>
      </c>
      <c r="AD123" s="335">
        <f t="shared" si="5"/>
        <v>476545</v>
      </c>
      <c r="AE123" s="339">
        <f t="shared" si="6"/>
        <v>0.51446575644155024</v>
      </c>
      <c r="AF123" s="339">
        <f t="shared" si="7"/>
        <v>0.48553424355844976</v>
      </c>
    </row>
    <row r="124" spans="1:32" s="339" customFormat="1" ht="13.15" customHeight="1">
      <c r="A124" s="369">
        <v>2009</v>
      </c>
      <c r="B124" s="369">
        <v>12</v>
      </c>
      <c r="C124" s="370">
        <v>0</v>
      </c>
      <c r="D124" s="338">
        <v>-1</v>
      </c>
      <c r="E124" s="370">
        <v>3695</v>
      </c>
      <c r="F124" s="338">
        <v>-0.8902062162001545</v>
      </c>
      <c r="G124" s="370">
        <v>0</v>
      </c>
      <c r="H124" s="338">
        <v>-1</v>
      </c>
      <c r="I124" s="370">
        <v>4116</v>
      </c>
      <c r="J124" s="338">
        <v>8.860089923300718E-2</v>
      </c>
      <c r="K124" s="370">
        <v>52401</v>
      </c>
      <c r="L124" s="338">
        <v>-5.1908811290030776E-2</v>
      </c>
      <c r="M124" s="370">
        <v>122150</v>
      </c>
      <c r="N124" s="338">
        <v>-0.17838165063563594</v>
      </c>
      <c r="O124" s="370">
        <v>182362</v>
      </c>
      <c r="P124" s="338">
        <v>-0.3811188336546032</v>
      </c>
      <c r="Q124" s="370">
        <v>11677</v>
      </c>
      <c r="R124" s="338">
        <v>-0.54618942132058601</v>
      </c>
      <c r="S124" s="370">
        <v>148452</v>
      </c>
      <c r="T124" s="338">
        <v>-0.36845329510212244</v>
      </c>
      <c r="U124" s="370">
        <v>544076</v>
      </c>
      <c r="V124" s="338">
        <v>-0.14787209216731323</v>
      </c>
      <c r="W124" s="370">
        <v>886567</v>
      </c>
      <c r="X124" s="338">
        <v>-0.25744861371568417</v>
      </c>
      <c r="Y124" s="338"/>
      <c r="Z124" s="337">
        <v>0</v>
      </c>
      <c r="AA124" s="337">
        <v>0</v>
      </c>
      <c r="AC124" s="335">
        <f t="shared" si="4"/>
        <v>342491</v>
      </c>
      <c r="AD124" s="335">
        <f t="shared" si="5"/>
        <v>544076</v>
      </c>
      <c r="AE124" s="339">
        <f t="shared" si="6"/>
        <v>0.61368853115444177</v>
      </c>
      <c r="AF124" s="339">
        <f t="shared" si="7"/>
        <v>0.38631146884555823</v>
      </c>
    </row>
    <row r="125" spans="1:32" s="339" customFormat="1" ht="22.9" customHeight="1">
      <c r="A125" s="369">
        <v>2010</v>
      </c>
      <c r="B125" s="369">
        <v>1</v>
      </c>
      <c r="C125" s="370">
        <v>0</v>
      </c>
      <c r="D125" s="338">
        <v>-1</v>
      </c>
      <c r="E125" s="370">
        <v>0</v>
      </c>
      <c r="F125" s="338">
        <v>-1</v>
      </c>
      <c r="G125" s="370">
        <v>6548</v>
      </c>
      <c r="H125" s="338">
        <v>-0.90748014807697741</v>
      </c>
      <c r="I125" s="370">
        <v>701</v>
      </c>
      <c r="J125" s="338">
        <v>-0.68194192377495466</v>
      </c>
      <c r="K125" s="370">
        <v>44687</v>
      </c>
      <c r="L125" s="338">
        <v>3.8363230783529989E-2</v>
      </c>
      <c r="M125" s="370">
        <v>36837</v>
      </c>
      <c r="N125" s="338">
        <v>-0.71252087593063729</v>
      </c>
      <c r="O125" s="370">
        <v>88773</v>
      </c>
      <c r="P125" s="338">
        <v>-0.66636098844310809</v>
      </c>
      <c r="Q125" s="370">
        <v>36349</v>
      </c>
      <c r="R125" s="338">
        <v>0.11366769815251687</v>
      </c>
      <c r="S125" s="370">
        <v>110096</v>
      </c>
      <c r="T125" s="338">
        <v>-3.4396611028639779E-3</v>
      </c>
      <c r="U125" s="370">
        <v>504973</v>
      </c>
      <c r="V125" s="338">
        <v>-6.6103092936033003E-2</v>
      </c>
      <c r="W125" s="370">
        <v>740191</v>
      </c>
      <c r="X125" s="338">
        <v>-0.22077447663242467</v>
      </c>
      <c r="Y125" s="338"/>
      <c r="Z125" s="337">
        <v>0</v>
      </c>
      <c r="AA125" s="337">
        <v>0</v>
      </c>
      <c r="AC125" s="335">
        <f t="shared" si="4"/>
        <v>235218</v>
      </c>
      <c r="AD125" s="335">
        <f t="shared" si="5"/>
        <v>504973</v>
      </c>
      <c r="AE125" s="339">
        <f t="shared" si="6"/>
        <v>0.68221985946870467</v>
      </c>
      <c r="AF125" s="339">
        <f t="shared" si="7"/>
        <v>0.31778014053129527</v>
      </c>
    </row>
    <row r="126" spans="1:32" s="339" customFormat="1" ht="13.15" customHeight="1">
      <c r="A126" s="369">
        <v>2010</v>
      </c>
      <c r="B126" s="369">
        <v>2</v>
      </c>
      <c r="C126" s="370">
        <v>24054</v>
      </c>
      <c r="D126" s="338">
        <v>0.52163461538461542</v>
      </c>
      <c r="E126" s="370">
        <v>8324</v>
      </c>
      <c r="F126" s="338">
        <v>0.30062499999999992</v>
      </c>
      <c r="G126" s="370">
        <v>741</v>
      </c>
      <c r="H126" s="338">
        <v>-0.77840909090909094</v>
      </c>
      <c r="I126" s="370">
        <v>916</v>
      </c>
      <c r="J126" s="338">
        <v>-0.85000818732601935</v>
      </c>
      <c r="K126" s="370">
        <v>82357</v>
      </c>
      <c r="L126" s="338">
        <v>5.3537262768091347</v>
      </c>
      <c r="M126" s="370">
        <v>33529</v>
      </c>
      <c r="N126" s="338">
        <v>-0.35684416481239933</v>
      </c>
      <c r="O126" s="370">
        <v>149921</v>
      </c>
      <c r="P126" s="338">
        <v>0.54952301220633992</v>
      </c>
      <c r="Q126" s="370">
        <v>34044</v>
      </c>
      <c r="R126" s="338">
        <v>2.1446517642711989</v>
      </c>
      <c r="S126" s="370">
        <v>104738</v>
      </c>
      <c r="T126" s="338">
        <v>-0.29860911142510826</v>
      </c>
      <c r="U126" s="370">
        <v>480502</v>
      </c>
      <c r="V126" s="338">
        <v>-0.10659462434366118</v>
      </c>
      <c r="W126" s="370">
        <v>769205</v>
      </c>
      <c r="X126" s="338">
        <v>-3.2130004781437904E-2</v>
      </c>
      <c r="Y126" s="338"/>
      <c r="Z126" s="337">
        <v>0</v>
      </c>
      <c r="AA126" s="337">
        <v>0</v>
      </c>
      <c r="AC126" s="335">
        <f t="shared" si="4"/>
        <v>288703</v>
      </c>
      <c r="AD126" s="335">
        <f t="shared" si="5"/>
        <v>480502</v>
      </c>
      <c r="AE126" s="339">
        <f t="shared" si="6"/>
        <v>0.6246735265631399</v>
      </c>
      <c r="AF126" s="339">
        <f t="shared" si="7"/>
        <v>0.37532647343686015</v>
      </c>
    </row>
    <row r="127" spans="1:32" s="339" customFormat="1" ht="13.15" customHeight="1">
      <c r="A127" s="369">
        <v>2010</v>
      </c>
      <c r="B127" s="369">
        <v>3</v>
      </c>
      <c r="C127" s="370">
        <v>17933</v>
      </c>
      <c r="D127" s="338">
        <v>0.26040202417767788</v>
      </c>
      <c r="E127" s="370">
        <v>0</v>
      </c>
      <c r="F127" s="338">
        <v>-1</v>
      </c>
      <c r="G127" s="370">
        <v>8965</v>
      </c>
      <c r="H127" s="338">
        <v>-0.59593455627169067</v>
      </c>
      <c r="I127" s="370">
        <v>943</v>
      </c>
      <c r="J127" s="338">
        <v>-0.88097942698472798</v>
      </c>
      <c r="K127" s="370">
        <v>29158</v>
      </c>
      <c r="L127" s="338">
        <v>6.7511166434795378E-2</v>
      </c>
      <c r="M127" s="370">
        <v>108688</v>
      </c>
      <c r="N127" s="338">
        <v>0.22202358867114147</v>
      </c>
      <c r="O127" s="370">
        <v>165687</v>
      </c>
      <c r="P127" s="338">
        <v>-4.9191146511801453E-2</v>
      </c>
      <c r="Q127" s="370">
        <v>99423</v>
      </c>
      <c r="R127" s="338">
        <v>2.2585952607256399</v>
      </c>
      <c r="S127" s="370">
        <v>126488</v>
      </c>
      <c r="T127" s="338">
        <v>-0.16302398676592222</v>
      </c>
      <c r="U127" s="370">
        <v>657704</v>
      </c>
      <c r="V127" s="338">
        <v>3.3722699324791661E-2</v>
      </c>
      <c r="W127" s="370">
        <v>1049302</v>
      </c>
      <c r="X127" s="338">
        <v>5.7611654771539955E-2</v>
      </c>
      <c r="Y127" s="338"/>
      <c r="Z127" s="337">
        <v>0</v>
      </c>
      <c r="AA127" s="337">
        <v>0</v>
      </c>
      <c r="AC127" s="335">
        <f t="shared" si="4"/>
        <v>391598</v>
      </c>
      <c r="AD127" s="335">
        <f t="shared" si="5"/>
        <v>657704</v>
      </c>
      <c r="AE127" s="339">
        <f t="shared" si="6"/>
        <v>0.62680143562101287</v>
      </c>
      <c r="AF127" s="339">
        <f t="shared" si="7"/>
        <v>0.37319856437898719</v>
      </c>
    </row>
    <row r="128" spans="1:32" s="339" customFormat="1" ht="13.15" customHeight="1">
      <c r="A128" s="369">
        <v>2010</v>
      </c>
      <c r="B128" s="369">
        <v>4</v>
      </c>
      <c r="C128" s="370">
        <v>0</v>
      </c>
      <c r="D128" s="338" t="e">
        <v>#DIV/0!</v>
      </c>
      <c r="E128" s="370">
        <v>35522</v>
      </c>
      <c r="F128" s="338">
        <v>16.327804878048781</v>
      </c>
      <c r="G128" s="370">
        <v>39980</v>
      </c>
      <c r="H128" s="338">
        <v>3.5073280721533262</v>
      </c>
      <c r="I128" s="370">
        <v>3126</v>
      </c>
      <c r="J128" s="338">
        <v>5.9466666666666663</v>
      </c>
      <c r="K128" s="370">
        <v>48263</v>
      </c>
      <c r="L128" s="338">
        <v>-0.45974656905545486</v>
      </c>
      <c r="M128" s="370">
        <v>82617</v>
      </c>
      <c r="N128" s="338">
        <v>-2.6431769974074926E-2</v>
      </c>
      <c r="O128" s="370">
        <v>209508</v>
      </c>
      <c r="P128" s="338">
        <v>0.1290336487680801</v>
      </c>
      <c r="Q128" s="370">
        <v>8812</v>
      </c>
      <c r="R128" s="338">
        <v>-0.69003482359562418</v>
      </c>
      <c r="S128" s="370">
        <v>239060</v>
      </c>
      <c r="T128" s="338">
        <v>0.15763069711585032</v>
      </c>
      <c r="U128" s="370">
        <v>559065</v>
      </c>
      <c r="V128" s="338">
        <v>-9.5290881139250772E-2</v>
      </c>
      <c r="W128" s="370">
        <v>1016445</v>
      </c>
      <c r="X128" s="338">
        <v>-2.1191178014176915E-2</v>
      </c>
      <c r="Y128" s="338"/>
      <c r="Z128" s="337">
        <v>0</v>
      </c>
      <c r="AA128" s="337">
        <v>0</v>
      </c>
      <c r="AC128" s="335">
        <f t="shared" si="4"/>
        <v>457380</v>
      </c>
      <c r="AD128" s="335">
        <f t="shared" si="5"/>
        <v>559065</v>
      </c>
      <c r="AE128" s="339">
        <f t="shared" si="6"/>
        <v>0.5500199223765182</v>
      </c>
      <c r="AF128" s="339">
        <f t="shared" si="7"/>
        <v>0.44998007762348186</v>
      </c>
    </row>
    <row r="129" spans="1:32" s="339" customFormat="1" ht="13.15" customHeight="1">
      <c r="A129" s="369">
        <v>2010</v>
      </c>
      <c r="B129" s="369">
        <v>5</v>
      </c>
      <c r="C129" s="370">
        <v>0</v>
      </c>
      <c r="D129" s="338">
        <v>-1</v>
      </c>
      <c r="E129" s="370">
        <v>14885</v>
      </c>
      <c r="F129" s="338" t="e">
        <v>#DIV/0!</v>
      </c>
      <c r="G129" s="370">
        <v>853</v>
      </c>
      <c r="H129" s="338">
        <v>-0.73501087294190737</v>
      </c>
      <c r="I129" s="370">
        <v>2086</v>
      </c>
      <c r="J129" s="338">
        <v>0.11075612353567621</v>
      </c>
      <c r="K129" s="370">
        <v>73210</v>
      </c>
      <c r="L129" s="338">
        <v>1.6475480977867787</v>
      </c>
      <c r="M129" s="370">
        <v>59728</v>
      </c>
      <c r="N129" s="338">
        <v>-0.25893942777736423</v>
      </c>
      <c r="O129" s="370">
        <v>150762</v>
      </c>
      <c r="P129" s="338">
        <v>0.18505883555129343</v>
      </c>
      <c r="Q129" s="370">
        <v>14416</v>
      </c>
      <c r="R129" s="338">
        <v>-0.7361591537180403</v>
      </c>
      <c r="S129" s="370">
        <v>141752</v>
      </c>
      <c r="T129" s="338">
        <v>1.49065654757643E-2</v>
      </c>
      <c r="U129" s="370">
        <v>524212</v>
      </c>
      <c r="V129" s="338">
        <v>2.6258861117582466E-2</v>
      </c>
      <c r="W129" s="370">
        <v>831142</v>
      </c>
      <c r="X129" s="338">
        <v>-1.423719283406677E-3</v>
      </c>
      <c r="Y129" s="338"/>
      <c r="Z129" s="337">
        <v>0</v>
      </c>
      <c r="AA129" s="337">
        <v>0</v>
      </c>
      <c r="AC129" s="335">
        <f t="shared" si="4"/>
        <v>306930</v>
      </c>
      <c r="AD129" s="335">
        <f t="shared" si="5"/>
        <v>524212</v>
      </c>
      <c r="AE129" s="339">
        <f t="shared" si="6"/>
        <v>0.63071292270153601</v>
      </c>
      <c r="AF129" s="339">
        <f t="shared" si="7"/>
        <v>0.36928707729846405</v>
      </c>
    </row>
    <row r="130" spans="1:32" s="339" customFormat="1" ht="13.15" customHeight="1">
      <c r="A130" s="369">
        <v>2010</v>
      </c>
      <c r="B130" s="369">
        <v>6</v>
      </c>
      <c r="C130" s="370">
        <v>5597</v>
      </c>
      <c r="D130" s="338">
        <v>-0.63860011622651258</v>
      </c>
      <c r="E130" s="370">
        <v>1082</v>
      </c>
      <c r="F130" s="338">
        <v>-0.75409090909090915</v>
      </c>
      <c r="G130" s="370">
        <v>24537</v>
      </c>
      <c r="H130" s="338">
        <v>0.82431226765799259</v>
      </c>
      <c r="I130" s="370">
        <v>11963</v>
      </c>
      <c r="J130" s="338">
        <v>8.733930024410089</v>
      </c>
      <c r="K130" s="370">
        <v>40878</v>
      </c>
      <c r="L130" s="338">
        <v>0.17868573570542945</v>
      </c>
      <c r="M130" s="370">
        <v>82662</v>
      </c>
      <c r="N130" s="338">
        <v>-7.3534850879257596E-2</v>
      </c>
      <c r="O130" s="370">
        <v>166719</v>
      </c>
      <c r="P130" s="338">
        <v>5.2054016533097824E-2</v>
      </c>
      <c r="Q130" s="370">
        <v>10005</v>
      </c>
      <c r="R130" s="338">
        <v>-0.11240241305890708</v>
      </c>
      <c r="S130" s="370">
        <v>241285</v>
      </c>
      <c r="T130" s="338">
        <v>0.21961513771438113</v>
      </c>
      <c r="U130" s="370">
        <v>613227</v>
      </c>
      <c r="V130" s="338">
        <v>6.5758876588053239E-2</v>
      </c>
      <c r="W130" s="370">
        <v>1031236</v>
      </c>
      <c r="X130" s="338">
        <v>9.3605410146038626E-2</v>
      </c>
      <c r="Y130" s="338"/>
      <c r="Z130" s="337">
        <v>0</v>
      </c>
      <c r="AA130" s="337">
        <v>0</v>
      </c>
      <c r="AC130" s="335">
        <f t="shared" si="4"/>
        <v>418009</v>
      </c>
      <c r="AD130" s="335">
        <f t="shared" si="5"/>
        <v>613227</v>
      </c>
      <c r="AE130" s="339">
        <f t="shared" si="6"/>
        <v>0.59465243649368327</v>
      </c>
      <c r="AF130" s="339">
        <f t="shared" si="7"/>
        <v>0.40534756350631668</v>
      </c>
    </row>
    <row r="131" spans="1:32" s="339" customFormat="1" ht="13.15" customHeight="1">
      <c r="A131" s="369">
        <v>2010</v>
      </c>
      <c r="B131" s="369">
        <v>7</v>
      </c>
      <c r="C131" s="370">
        <v>11326</v>
      </c>
      <c r="D131" s="338">
        <v>-0.11252154834665418</v>
      </c>
      <c r="E131" s="370">
        <v>10612</v>
      </c>
      <c r="F131" s="338">
        <v>1.4118181818181816</v>
      </c>
      <c r="G131" s="370">
        <v>778</v>
      </c>
      <c r="H131" s="338">
        <v>-0.98447322729359177</v>
      </c>
      <c r="I131" s="370">
        <v>2465</v>
      </c>
      <c r="J131" s="338">
        <v>-1.1231448054552784E-2</v>
      </c>
      <c r="K131" s="370">
        <v>64344</v>
      </c>
      <c r="L131" s="338">
        <v>1.9882964889466841</v>
      </c>
      <c r="M131" s="370">
        <v>111682</v>
      </c>
      <c r="N131" s="338">
        <v>1.5884070734929425</v>
      </c>
      <c r="O131" s="370">
        <v>201207</v>
      </c>
      <c r="P131" s="338">
        <v>0.49661933487552168</v>
      </c>
      <c r="Q131" s="370">
        <v>27239</v>
      </c>
      <c r="R131" s="338">
        <v>-8.81732668295786E-2</v>
      </c>
      <c r="S131" s="370">
        <v>179146</v>
      </c>
      <c r="T131" s="338">
        <v>-0.18861361474704474</v>
      </c>
      <c r="U131" s="370">
        <v>586453</v>
      </c>
      <c r="V131" s="338">
        <v>9.0677631970481398E-2</v>
      </c>
      <c r="W131" s="370">
        <v>994045</v>
      </c>
      <c r="X131" s="338">
        <v>7.720524490680547E-2</v>
      </c>
      <c r="Y131" s="338"/>
      <c r="Z131" s="337">
        <v>0</v>
      </c>
      <c r="AA131" s="337">
        <v>0</v>
      </c>
      <c r="AC131" s="335">
        <f t="shared" si="4"/>
        <v>407592</v>
      </c>
      <c r="AD131" s="335">
        <f t="shared" si="5"/>
        <v>586453</v>
      </c>
      <c r="AE131" s="339">
        <f t="shared" si="6"/>
        <v>0.58996624901287165</v>
      </c>
      <c r="AF131" s="339">
        <f t="shared" si="7"/>
        <v>0.41003375098712835</v>
      </c>
    </row>
    <row r="132" spans="1:32" s="339" customFormat="1" ht="13.15" customHeight="1">
      <c r="A132" s="369">
        <v>2010</v>
      </c>
      <c r="B132" s="369">
        <v>8</v>
      </c>
      <c r="C132" s="370">
        <v>0</v>
      </c>
      <c r="D132" s="338">
        <v>-1</v>
      </c>
      <c r="E132" s="370">
        <v>69941</v>
      </c>
      <c r="F132" s="338">
        <v>3.6278700456560573</v>
      </c>
      <c r="G132" s="370">
        <v>57291</v>
      </c>
      <c r="H132" s="338">
        <v>34.806874999999998</v>
      </c>
      <c r="I132" s="370">
        <v>2794</v>
      </c>
      <c r="J132" s="338">
        <v>-6.210137630077206E-2</v>
      </c>
      <c r="K132" s="370">
        <v>33455</v>
      </c>
      <c r="L132" s="338">
        <v>0.19580369589305491</v>
      </c>
      <c r="M132" s="370">
        <v>38512</v>
      </c>
      <c r="N132" s="338">
        <v>-0.40442904862056173</v>
      </c>
      <c r="O132" s="370">
        <v>201993</v>
      </c>
      <c r="P132" s="338">
        <v>0.5554195158011459</v>
      </c>
      <c r="Q132" s="370">
        <v>47233</v>
      </c>
      <c r="R132" s="338">
        <v>2.156231206147678</v>
      </c>
      <c r="S132" s="370">
        <v>161879</v>
      </c>
      <c r="T132" s="338">
        <v>2.3410631195630138E-2</v>
      </c>
      <c r="U132" s="370">
        <v>677007</v>
      </c>
      <c r="V132" s="338">
        <v>0.16899081048040365</v>
      </c>
      <c r="W132" s="370">
        <v>1088112</v>
      </c>
      <c r="X132" s="338">
        <v>0.23348708769439885</v>
      </c>
      <c r="Y132" s="338"/>
      <c r="Z132" s="337">
        <v>0</v>
      </c>
      <c r="AA132" s="337">
        <v>0</v>
      </c>
      <c r="AC132" s="335">
        <f t="shared" si="4"/>
        <v>411105</v>
      </c>
      <c r="AD132" s="335">
        <f t="shared" si="5"/>
        <v>677007</v>
      </c>
      <c r="AE132" s="339">
        <f t="shared" si="6"/>
        <v>0.62218503242313294</v>
      </c>
      <c r="AF132" s="339">
        <f t="shared" si="7"/>
        <v>0.37781496757686711</v>
      </c>
    </row>
    <row r="133" spans="1:32" s="339" customFormat="1" ht="13.15" customHeight="1">
      <c r="A133" s="369">
        <v>2010</v>
      </c>
      <c r="B133" s="369">
        <v>9</v>
      </c>
      <c r="C133" s="370">
        <v>0</v>
      </c>
      <c r="D133" s="338">
        <v>-1</v>
      </c>
      <c r="E133" s="370">
        <v>2456</v>
      </c>
      <c r="F133" s="338">
        <v>-0.82870693262658668</v>
      </c>
      <c r="G133" s="370">
        <v>20821</v>
      </c>
      <c r="H133" s="338">
        <v>0.60531996915959918</v>
      </c>
      <c r="I133" s="370">
        <v>4162</v>
      </c>
      <c r="J133" s="338">
        <v>2.4255144032921812</v>
      </c>
      <c r="K133" s="370">
        <v>15455</v>
      </c>
      <c r="L133" s="338">
        <v>-0.37335279568584523</v>
      </c>
      <c r="M133" s="370">
        <v>156994</v>
      </c>
      <c r="N133" s="338">
        <v>1.7459945427831807</v>
      </c>
      <c r="O133" s="370">
        <v>199888</v>
      </c>
      <c r="P133" s="338">
        <v>0.78971590247745937</v>
      </c>
      <c r="Q133" s="370">
        <v>14790</v>
      </c>
      <c r="R133" s="338">
        <v>-0.69663405328902839</v>
      </c>
      <c r="S133" s="370">
        <v>174201</v>
      </c>
      <c r="T133" s="338">
        <v>8.4965651255924701E-2</v>
      </c>
      <c r="U133" s="370">
        <v>609654</v>
      </c>
      <c r="V133" s="338">
        <v>0.21831629053950086</v>
      </c>
      <c r="W133" s="370">
        <v>998533</v>
      </c>
      <c r="X133" s="338">
        <v>0.2156387949442784</v>
      </c>
      <c r="Y133" s="338"/>
      <c r="Z133" s="337">
        <v>0</v>
      </c>
      <c r="AA133" s="337">
        <v>0</v>
      </c>
      <c r="AC133" s="335">
        <f t="shared" si="4"/>
        <v>388879</v>
      </c>
      <c r="AD133" s="335">
        <f t="shared" si="5"/>
        <v>609654</v>
      </c>
      <c r="AE133" s="339">
        <f t="shared" si="6"/>
        <v>0.61054967637524249</v>
      </c>
      <c r="AF133" s="339">
        <f t="shared" si="7"/>
        <v>0.38945032362475751</v>
      </c>
    </row>
    <row r="134" spans="1:32" s="339" customFormat="1" ht="13.15" customHeight="1">
      <c r="A134" s="369">
        <v>2010</v>
      </c>
      <c r="B134" s="369">
        <v>10</v>
      </c>
      <c r="C134" s="370">
        <v>13483</v>
      </c>
      <c r="D134" s="338" t="e">
        <v>#DIV/0!</v>
      </c>
      <c r="E134" s="370">
        <v>1800</v>
      </c>
      <c r="F134" s="338">
        <v>-0.91</v>
      </c>
      <c r="G134" s="370">
        <v>0</v>
      </c>
      <c r="H134" s="338">
        <v>-1</v>
      </c>
      <c r="I134" s="370">
        <v>4222</v>
      </c>
      <c r="J134" s="338">
        <v>3.8306636155606411</v>
      </c>
      <c r="K134" s="370">
        <v>20842</v>
      </c>
      <c r="L134" s="338">
        <v>-0.80128333476349833</v>
      </c>
      <c r="M134" s="370">
        <v>48196</v>
      </c>
      <c r="N134" s="338">
        <v>0.16118151592540841</v>
      </c>
      <c r="O134" s="370">
        <v>88543</v>
      </c>
      <c r="P134" s="338">
        <v>-0.48148603620222175</v>
      </c>
      <c r="Q134" s="370">
        <v>45487</v>
      </c>
      <c r="R134" s="338">
        <v>1.7962746665027356</v>
      </c>
      <c r="S134" s="370">
        <v>128029</v>
      </c>
      <c r="T134" s="338">
        <v>-0.11207512362246774</v>
      </c>
      <c r="U134" s="370">
        <v>556494</v>
      </c>
      <c r="V134" s="338">
        <v>2.0516920774757752E-2</v>
      </c>
      <c r="W134" s="370">
        <v>818553</v>
      </c>
      <c r="X134" s="338">
        <v>-6.6138444425429932E-2</v>
      </c>
      <c r="Y134" s="338"/>
      <c r="Z134" s="337">
        <v>0</v>
      </c>
      <c r="AA134" s="337">
        <v>0</v>
      </c>
      <c r="AC134" s="335">
        <f t="shared" ref="AC134:AC181" si="8">W134-U134</f>
        <v>262059</v>
      </c>
      <c r="AD134" s="335">
        <f t="shared" ref="AD134:AD181" si="9">U134</f>
        <v>556494</v>
      </c>
      <c r="AE134" s="339">
        <f t="shared" ref="AE134:AE181" si="10">U134/W134</f>
        <v>0.67985090763823475</v>
      </c>
      <c r="AF134" s="339">
        <f t="shared" ref="AF134:AF181" si="11">AC134/W134</f>
        <v>0.3201490923617652</v>
      </c>
    </row>
    <row r="135" spans="1:32" s="339" customFormat="1" ht="13.15" customHeight="1">
      <c r="A135" s="369">
        <v>2010</v>
      </c>
      <c r="B135" s="369">
        <v>11</v>
      </c>
      <c r="C135" s="370">
        <v>7001</v>
      </c>
      <c r="D135" s="338">
        <v>-0.46146153846153848</v>
      </c>
      <c r="E135" s="370">
        <v>4453</v>
      </c>
      <c r="F135" s="338">
        <v>0.39156250000000004</v>
      </c>
      <c r="G135" s="370">
        <v>10551</v>
      </c>
      <c r="H135" s="338">
        <v>-0.7051063472986947</v>
      </c>
      <c r="I135" s="370">
        <v>2537</v>
      </c>
      <c r="J135" s="338">
        <v>0.12107821475916913</v>
      </c>
      <c r="K135" s="370">
        <v>42870</v>
      </c>
      <c r="L135" s="338">
        <v>-3.9112406141432299E-2</v>
      </c>
      <c r="M135" s="370">
        <v>62118</v>
      </c>
      <c r="N135" s="338">
        <v>-0.25561720332178939</v>
      </c>
      <c r="O135" s="370">
        <v>129530</v>
      </c>
      <c r="P135" s="338">
        <v>-0.28949129485590164</v>
      </c>
      <c r="Q135" s="370">
        <v>4908</v>
      </c>
      <c r="R135" s="338">
        <v>-0.92990273790650846</v>
      </c>
      <c r="S135" s="370">
        <v>179400</v>
      </c>
      <c r="T135" s="338">
        <v>-9.1291288249089497E-2</v>
      </c>
      <c r="U135" s="370">
        <v>562745</v>
      </c>
      <c r="V135" s="338">
        <v>0.18088533087116643</v>
      </c>
      <c r="W135" s="370">
        <v>876583</v>
      </c>
      <c r="X135" s="338">
        <v>-5.3663481562489568E-2</v>
      </c>
      <c r="Y135" s="338"/>
      <c r="Z135" s="337">
        <v>0</v>
      </c>
      <c r="AA135" s="337">
        <v>0</v>
      </c>
      <c r="AC135" s="335">
        <f t="shared" si="8"/>
        <v>313838</v>
      </c>
      <c r="AD135" s="335">
        <f t="shared" si="9"/>
        <v>562745</v>
      </c>
      <c r="AE135" s="339">
        <f t="shared" si="10"/>
        <v>0.64197571707413903</v>
      </c>
      <c r="AF135" s="339">
        <f t="shared" si="11"/>
        <v>0.35802428292586097</v>
      </c>
    </row>
    <row r="136" spans="1:32" s="339" customFormat="1" ht="13.15" customHeight="1">
      <c r="A136" s="369">
        <v>2010</v>
      </c>
      <c r="B136" s="369">
        <v>12</v>
      </c>
      <c r="C136" s="370">
        <v>17695</v>
      </c>
      <c r="D136" s="338" t="e">
        <v>#DIV/0!</v>
      </c>
      <c r="E136" s="370">
        <v>13691</v>
      </c>
      <c r="F136" s="338">
        <v>2.7052774018944521</v>
      </c>
      <c r="G136" s="370">
        <v>0</v>
      </c>
      <c r="H136" s="338" t="e">
        <v>#DIV/0!</v>
      </c>
      <c r="I136" s="370">
        <v>985</v>
      </c>
      <c r="J136" s="338">
        <v>-0.76068999028182704</v>
      </c>
      <c r="K136" s="370">
        <v>131091</v>
      </c>
      <c r="L136" s="338">
        <v>1.5016888990668118</v>
      </c>
      <c r="M136" s="370">
        <v>74365</v>
      </c>
      <c r="N136" s="338">
        <v>-0.39119934506753995</v>
      </c>
      <c r="O136" s="370">
        <v>237827</v>
      </c>
      <c r="P136" s="338">
        <v>0.3041477939483006</v>
      </c>
      <c r="Q136" s="370">
        <v>15632</v>
      </c>
      <c r="R136" s="338">
        <v>0.33870000856384341</v>
      </c>
      <c r="S136" s="370">
        <v>151092</v>
      </c>
      <c r="T136" s="338">
        <v>1.7783525988198212E-2</v>
      </c>
      <c r="U136" s="370">
        <v>581865</v>
      </c>
      <c r="V136" s="338">
        <v>6.9455370205633082E-2</v>
      </c>
      <c r="W136" s="370">
        <v>986416</v>
      </c>
      <c r="X136" s="338">
        <v>0.1126243137856473</v>
      </c>
      <c r="Y136" s="338"/>
      <c r="Z136" s="337">
        <v>0</v>
      </c>
      <c r="AA136" s="337">
        <v>0</v>
      </c>
      <c r="AC136" s="335">
        <f t="shared" si="8"/>
        <v>404551</v>
      </c>
      <c r="AD136" s="335">
        <f t="shared" si="9"/>
        <v>581865</v>
      </c>
      <c r="AE136" s="339">
        <f t="shared" si="10"/>
        <v>0.58987790141279139</v>
      </c>
      <c r="AF136" s="339">
        <f t="shared" si="11"/>
        <v>0.41012209858720866</v>
      </c>
    </row>
    <row r="137" spans="1:32" s="339" customFormat="1" ht="22.9" customHeight="1">
      <c r="A137" s="369">
        <v>2011</v>
      </c>
      <c r="B137" s="369">
        <v>1</v>
      </c>
      <c r="C137" s="370">
        <v>0</v>
      </c>
      <c r="D137" s="338" t="e">
        <v>#DIV/0!</v>
      </c>
      <c r="E137" s="370">
        <v>10623</v>
      </c>
      <c r="F137" s="338" t="e">
        <v>#DIV/0!</v>
      </c>
      <c r="G137" s="370">
        <v>1580</v>
      </c>
      <c r="H137" s="338">
        <v>-0.75870494807574829</v>
      </c>
      <c r="I137" s="370">
        <v>0</v>
      </c>
      <c r="J137" s="338">
        <v>-1</v>
      </c>
      <c r="K137" s="370">
        <v>33136</v>
      </c>
      <c r="L137" s="338">
        <v>-0.25848680824400827</v>
      </c>
      <c r="M137" s="370">
        <v>82951</v>
      </c>
      <c r="N137" s="338">
        <v>1.2518391834297038</v>
      </c>
      <c r="O137" s="370">
        <v>128290</v>
      </c>
      <c r="P137" s="338">
        <v>0.44514660989264754</v>
      </c>
      <c r="Q137" s="370">
        <v>82790</v>
      </c>
      <c r="R137" s="338">
        <v>1.2776417508046989</v>
      </c>
      <c r="S137" s="370">
        <v>156997</v>
      </c>
      <c r="T137" s="338">
        <v>0.42600094463014093</v>
      </c>
      <c r="U137" s="370">
        <v>523241</v>
      </c>
      <c r="V137" s="338">
        <v>3.6176191598362717E-2</v>
      </c>
      <c r="W137" s="370">
        <v>891318</v>
      </c>
      <c r="X137" s="338">
        <v>0.20417297697486192</v>
      </c>
      <c r="Y137" s="338"/>
      <c r="Z137" s="337">
        <v>0</v>
      </c>
      <c r="AA137" s="337">
        <v>0</v>
      </c>
      <c r="AC137" s="335">
        <f t="shared" si="8"/>
        <v>368077</v>
      </c>
      <c r="AD137" s="335">
        <f t="shared" si="9"/>
        <v>523241</v>
      </c>
      <c r="AE137" s="339">
        <f t="shared" si="10"/>
        <v>0.587041886285254</v>
      </c>
      <c r="AF137" s="339">
        <f t="shared" si="11"/>
        <v>0.412958113714746</v>
      </c>
    </row>
    <row r="138" spans="1:32" s="339" customFormat="1" ht="13.15" customHeight="1">
      <c r="A138" s="369">
        <v>2011</v>
      </c>
      <c r="B138" s="369">
        <v>2</v>
      </c>
      <c r="C138" s="370">
        <v>0</v>
      </c>
      <c r="D138" s="338">
        <v>-1</v>
      </c>
      <c r="E138" s="370">
        <v>2000</v>
      </c>
      <c r="F138" s="338">
        <v>-0.75973089860643928</v>
      </c>
      <c r="G138" s="370">
        <v>0</v>
      </c>
      <c r="H138" s="338">
        <v>-1</v>
      </c>
      <c r="I138" s="370">
        <v>2460</v>
      </c>
      <c r="J138" s="338">
        <v>1.6855895196506552</v>
      </c>
      <c r="K138" s="370">
        <v>38028</v>
      </c>
      <c r="L138" s="338">
        <v>-0.5382541860436878</v>
      </c>
      <c r="M138" s="370">
        <v>39062</v>
      </c>
      <c r="N138" s="338">
        <v>0.16502132482328724</v>
      </c>
      <c r="O138" s="370">
        <v>81550</v>
      </c>
      <c r="P138" s="338">
        <v>-0.45604685134170664</v>
      </c>
      <c r="Q138" s="370">
        <v>53006</v>
      </c>
      <c r="R138" s="338">
        <v>0.55698507813417919</v>
      </c>
      <c r="S138" s="370">
        <v>189314</v>
      </c>
      <c r="T138" s="338">
        <v>0.80750062059615413</v>
      </c>
      <c r="U138" s="370">
        <v>562433</v>
      </c>
      <c r="V138" s="338">
        <v>0.17051125697707814</v>
      </c>
      <c r="W138" s="370">
        <v>886303</v>
      </c>
      <c r="X138" s="338">
        <v>0.15223249978874298</v>
      </c>
      <c r="Y138" s="338"/>
      <c r="Z138" s="337">
        <v>0</v>
      </c>
      <c r="AA138" s="337">
        <v>0</v>
      </c>
      <c r="AC138" s="335">
        <f t="shared" si="8"/>
        <v>323870</v>
      </c>
      <c r="AD138" s="335">
        <f t="shared" si="9"/>
        <v>562433</v>
      </c>
      <c r="AE138" s="339">
        <f t="shared" si="10"/>
        <v>0.63458320687169056</v>
      </c>
      <c r="AF138" s="339">
        <f t="shared" si="11"/>
        <v>0.36541679312830938</v>
      </c>
    </row>
    <row r="139" spans="1:32" s="339" customFormat="1" ht="13.15" customHeight="1">
      <c r="A139" s="369">
        <v>2011</v>
      </c>
      <c r="B139" s="369">
        <v>3</v>
      </c>
      <c r="C139" s="370">
        <v>31313</v>
      </c>
      <c r="D139" s="338">
        <v>0.74611052250041832</v>
      </c>
      <c r="E139" s="370">
        <v>10306</v>
      </c>
      <c r="F139" s="338" t="e">
        <v>#DIV/0!</v>
      </c>
      <c r="G139" s="370">
        <v>10780</v>
      </c>
      <c r="H139" s="338">
        <v>0.20245398773006129</v>
      </c>
      <c r="I139" s="370">
        <v>3517</v>
      </c>
      <c r="J139" s="338">
        <v>2.7295864262990457</v>
      </c>
      <c r="K139" s="370">
        <v>23648</v>
      </c>
      <c r="L139" s="338">
        <v>-0.18897043692983062</v>
      </c>
      <c r="M139" s="370">
        <v>64419</v>
      </c>
      <c r="N139" s="338">
        <v>-0.40730347416458124</v>
      </c>
      <c r="O139" s="370">
        <v>143983</v>
      </c>
      <c r="P139" s="338">
        <v>-0.13099398262989859</v>
      </c>
      <c r="Q139" s="370">
        <v>64378</v>
      </c>
      <c r="R139" s="338">
        <v>-0.35248383170896069</v>
      </c>
      <c r="S139" s="370">
        <v>157801</v>
      </c>
      <c r="T139" s="338">
        <v>0.24755708051356651</v>
      </c>
      <c r="U139" s="370">
        <v>672988</v>
      </c>
      <c r="V139" s="338">
        <v>2.3238417281938428E-2</v>
      </c>
      <c r="W139" s="370">
        <v>1039150</v>
      </c>
      <c r="X139" s="338">
        <v>-9.6750030019956412E-3</v>
      </c>
      <c r="Y139" s="338"/>
      <c r="Z139" s="337">
        <v>0</v>
      </c>
      <c r="AA139" s="337">
        <v>0</v>
      </c>
      <c r="AC139" s="335">
        <f t="shared" si="8"/>
        <v>366162</v>
      </c>
      <c r="AD139" s="335">
        <f t="shared" si="9"/>
        <v>672988</v>
      </c>
      <c r="AE139" s="339">
        <f t="shared" si="10"/>
        <v>0.64763316171871244</v>
      </c>
      <c r="AF139" s="339">
        <f t="shared" si="11"/>
        <v>0.35236683828128756</v>
      </c>
    </row>
    <row r="140" spans="1:32" s="339" customFormat="1" ht="13.15" customHeight="1">
      <c r="A140" s="369">
        <v>2011</v>
      </c>
      <c r="B140" s="369">
        <v>4</v>
      </c>
      <c r="C140" s="370">
        <v>23978</v>
      </c>
      <c r="D140" s="338" t="e">
        <v>#DIV/0!</v>
      </c>
      <c r="E140" s="370">
        <v>8657</v>
      </c>
      <c r="F140" s="338">
        <v>-0.75629187545746301</v>
      </c>
      <c r="G140" s="370">
        <v>7900</v>
      </c>
      <c r="H140" s="338">
        <v>-0.80240120060030018</v>
      </c>
      <c r="I140" s="370">
        <v>1617</v>
      </c>
      <c r="J140" s="338">
        <v>-0.48272552783109401</v>
      </c>
      <c r="K140" s="370">
        <v>47820</v>
      </c>
      <c r="L140" s="338">
        <v>-9.1788740857385864E-3</v>
      </c>
      <c r="M140" s="370">
        <v>36543</v>
      </c>
      <c r="N140" s="338">
        <v>-0.5576818330367842</v>
      </c>
      <c r="O140" s="370">
        <v>126515</v>
      </c>
      <c r="P140" s="338">
        <v>-0.39613284456918108</v>
      </c>
      <c r="Q140" s="370">
        <v>20975</v>
      </c>
      <c r="R140" s="338">
        <v>1.3802768951429867</v>
      </c>
      <c r="S140" s="370">
        <v>167406</v>
      </c>
      <c r="T140" s="338">
        <v>-0.29973228478206304</v>
      </c>
      <c r="U140" s="370">
        <v>703287</v>
      </c>
      <c r="V140" s="338">
        <v>0.25797000348796661</v>
      </c>
      <c r="W140" s="370">
        <v>1018183</v>
      </c>
      <c r="X140" s="338">
        <v>1.7098810068425507E-3</v>
      </c>
      <c r="Y140" s="338"/>
      <c r="Z140" s="337">
        <v>0</v>
      </c>
      <c r="AA140" s="337">
        <v>0</v>
      </c>
      <c r="AC140" s="335">
        <f t="shared" si="8"/>
        <v>314896</v>
      </c>
      <c r="AD140" s="335">
        <f t="shared" si="9"/>
        <v>703287</v>
      </c>
      <c r="AE140" s="339">
        <f t="shared" si="10"/>
        <v>0.69072750183414966</v>
      </c>
      <c r="AF140" s="339">
        <f t="shared" si="11"/>
        <v>0.30927249816585034</v>
      </c>
    </row>
    <row r="141" spans="1:32" s="339" customFormat="1" ht="13.15" customHeight="1">
      <c r="A141" s="369">
        <v>2011</v>
      </c>
      <c r="B141" s="369">
        <v>5</v>
      </c>
      <c r="C141" s="370">
        <v>5824</v>
      </c>
      <c r="D141" s="338" t="e">
        <v>#DIV/0!</v>
      </c>
      <c r="E141" s="370">
        <v>18775</v>
      </c>
      <c r="F141" s="338">
        <v>0.26133691635875045</v>
      </c>
      <c r="G141" s="370">
        <v>70030</v>
      </c>
      <c r="H141" s="338">
        <v>81.098475967174679</v>
      </c>
      <c r="I141" s="370">
        <v>747</v>
      </c>
      <c r="J141" s="338">
        <v>-0.64189837008628947</v>
      </c>
      <c r="K141" s="370">
        <v>47276</v>
      </c>
      <c r="L141" s="338">
        <v>-0.35424122387651957</v>
      </c>
      <c r="M141" s="370">
        <v>77398</v>
      </c>
      <c r="N141" s="338">
        <v>0.29584114653094029</v>
      </c>
      <c r="O141" s="370">
        <v>220050</v>
      </c>
      <c r="P141" s="338">
        <v>0.45958530664225727</v>
      </c>
      <c r="Q141" s="370">
        <v>30873</v>
      </c>
      <c r="R141" s="338">
        <v>1.1415788013318533</v>
      </c>
      <c r="S141" s="370">
        <v>185567</v>
      </c>
      <c r="T141" s="338">
        <v>0.30909616795530215</v>
      </c>
      <c r="U141" s="370">
        <v>694286</v>
      </c>
      <c r="V141" s="338">
        <v>0.32443744134052643</v>
      </c>
      <c r="W141" s="370">
        <v>1130776</v>
      </c>
      <c r="X141" s="338">
        <v>0.36050879392450397</v>
      </c>
      <c r="Y141" s="338"/>
      <c r="Z141" s="337">
        <v>0</v>
      </c>
      <c r="AA141" s="337">
        <v>0</v>
      </c>
      <c r="AC141" s="335">
        <f t="shared" si="8"/>
        <v>436490</v>
      </c>
      <c r="AD141" s="335">
        <f t="shared" si="9"/>
        <v>694286</v>
      </c>
      <c r="AE141" s="339">
        <f t="shared" si="10"/>
        <v>0.61399074617784599</v>
      </c>
      <c r="AF141" s="339">
        <f t="shared" si="11"/>
        <v>0.38600925382215401</v>
      </c>
    </row>
    <row r="142" spans="1:32" s="339" customFormat="1" ht="13.15" customHeight="1">
      <c r="A142" s="369">
        <v>2011</v>
      </c>
      <c r="B142" s="369">
        <v>6</v>
      </c>
      <c r="C142" s="370">
        <v>6035</v>
      </c>
      <c r="D142" s="338">
        <v>7.825620868322325E-2</v>
      </c>
      <c r="E142" s="370">
        <v>1490</v>
      </c>
      <c r="F142" s="338">
        <v>0.37707948243992617</v>
      </c>
      <c r="G142" s="370">
        <v>33155</v>
      </c>
      <c r="H142" s="338">
        <v>0.35122468109385818</v>
      </c>
      <c r="I142" s="370">
        <v>2266</v>
      </c>
      <c r="J142" s="338">
        <v>-0.81058262977513995</v>
      </c>
      <c r="K142" s="370">
        <v>110316</v>
      </c>
      <c r="L142" s="338">
        <v>1.6986643182151768</v>
      </c>
      <c r="M142" s="370">
        <v>41251</v>
      </c>
      <c r="N142" s="338">
        <v>-0.50096779656916124</v>
      </c>
      <c r="O142" s="370">
        <v>194513</v>
      </c>
      <c r="P142" s="338">
        <v>0.1667116525411021</v>
      </c>
      <c r="Q142" s="370">
        <v>22250</v>
      </c>
      <c r="R142" s="338">
        <v>1.2238880559720138</v>
      </c>
      <c r="S142" s="370">
        <v>189844</v>
      </c>
      <c r="T142" s="338">
        <v>-0.21319601301365609</v>
      </c>
      <c r="U142" s="370">
        <v>788198</v>
      </c>
      <c r="V142" s="338">
        <v>0.28532827158621532</v>
      </c>
      <c r="W142" s="370">
        <v>1194805</v>
      </c>
      <c r="X142" s="338">
        <v>0.15861451694859374</v>
      </c>
      <c r="Y142" s="338"/>
      <c r="Z142" s="337">
        <v>0</v>
      </c>
      <c r="AA142" s="337">
        <v>0</v>
      </c>
      <c r="AC142" s="335">
        <f t="shared" si="8"/>
        <v>406607</v>
      </c>
      <c r="AD142" s="335">
        <f t="shared" si="9"/>
        <v>788198</v>
      </c>
      <c r="AE142" s="339">
        <f t="shared" si="10"/>
        <v>0.65968756407949414</v>
      </c>
      <c r="AF142" s="339">
        <f t="shared" si="11"/>
        <v>0.34031243592050586</v>
      </c>
    </row>
    <row r="143" spans="1:32" s="339" customFormat="1" ht="13.15" customHeight="1">
      <c r="A143" s="369">
        <v>2011</v>
      </c>
      <c r="B143" s="369">
        <v>7</v>
      </c>
      <c r="C143" s="370">
        <v>3400</v>
      </c>
      <c r="D143" s="338">
        <v>-0.69980575666607803</v>
      </c>
      <c r="E143" s="370">
        <v>14576</v>
      </c>
      <c r="F143" s="338">
        <v>0.37353938937052389</v>
      </c>
      <c r="G143" s="370">
        <v>100205</v>
      </c>
      <c r="H143" s="338">
        <v>127.79820051413881</v>
      </c>
      <c r="I143" s="370">
        <v>3018</v>
      </c>
      <c r="J143" s="338">
        <v>0.22434077079107495</v>
      </c>
      <c r="K143" s="370">
        <v>92628</v>
      </c>
      <c r="L143" s="338">
        <v>0.43957478552778806</v>
      </c>
      <c r="M143" s="370">
        <v>118544</v>
      </c>
      <c r="N143" s="338">
        <v>6.144230941422979E-2</v>
      </c>
      <c r="O143" s="370">
        <v>332371</v>
      </c>
      <c r="P143" s="338">
        <v>0.65188586878190113</v>
      </c>
      <c r="Q143" s="370">
        <v>28292</v>
      </c>
      <c r="R143" s="338">
        <v>3.8657806821102092E-2</v>
      </c>
      <c r="S143" s="370">
        <v>140538</v>
      </c>
      <c r="T143" s="338">
        <v>-0.21551137061391268</v>
      </c>
      <c r="U143" s="370">
        <v>730225</v>
      </c>
      <c r="V143" s="338">
        <v>0.24515519572753486</v>
      </c>
      <c r="W143" s="370">
        <v>1231426</v>
      </c>
      <c r="X143" s="338">
        <v>0.23880307229551989</v>
      </c>
      <c r="Y143" s="338"/>
      <c r="Z143" s="337">
        <v>0</v>
      </c>
      <c r="AA143" s="337">
        <v>0</v>
      </c>
      <c r="AC143" s="335">
        <f t="shared" si="8"/>
        <v>501201</v>
      </c>
      <c r="AD143" s="335">
        <f t="shared" si="9"/>
        <v>730225</v>
      </c>
      <c r="AE143" s="339">
        <f t="shared" si="10"/>
        <v>0.59299137747619424</v>
      </c>
      <c r="AF143" s="339">
        <f t="shared" si="11"/>
        <v>0.40700862252380571</v>
      </c>
    </row>
    <row r="144" spans="1:32" s="339" customFormat="1" ht="13.15" customHeight="1">
      <c r="A144" s="369">
        <v>2011</v>
      </c>
      <c r="B144" s="369">
        <v>8</v>
      </c>
      <c r="C144" s="370">
        <v>0</v>
      </c>
      <c r="D144" s="338" t="e">
        <v>#DIV/0!</v>
      </c>
      <c r="E144" s="370">
        <v>0</v>
      </c>
      <c r="F144" s="338">
        <v>-1</v>
      </c>
      <c r="G144" s="370">
        <v>21397</v>
      </c>
      <c r="H144" s="338">
        <v>-0.62652074496866872</v>
      </c>
      <c r="I144" s="370">
        <v>848</v>
      </c>
      <c r="J144" s="338">
        <v>-0.69649248389405871</v>
      </c>
      <c r="K144" s="370">
        <v>61701</v>
      </c>
      <c r="L144" s="338">
        <v>0.84429831116425058</v>
      </c>
      <c r="M144" s="370">
        <v>149731</v>
      </c>
      <c r="N144" s="338">
        <v>2.8879050685500625</v>
      </c>
      <c r="O144" s="370">
        <v>233677</v>
      </c>
      <c r="P144" s="338">
        <v>0.15685692078438351</v>
      </c>
      <c r="Q144" s="370">
        <v>29327</v>
      </c>
      <c r="R144" s="338">
        <v>-0.37909935849935428</v>
      </c>
      <c r="S144" s="370">
        <v>199010</v>
      </c>
      <c r="T144" s="338">
        <v>0.22937502702635926</v>
      </c>
      <c r="U144" s="370">
        <v>827632</v>
      </c>
      <c r="V144" s="338">
        <v>0.22248662126093222</v>
      </c>
      <c r="W144" s="370">
        <v>1289646</v>
      </c>
      <c r="X144" s="338">
        <v>0.18521438969517834</v>
      </c>
      <c r="Y144" s="338"/>
      <c r="Z144" s="337">
        <v>0</v>
      </c>
      <c r="AA144" s="337">
        <v>0</v>
      </c>
      <c r="AC144" s="335">
        <f t="shared" si="8"/>
        <v>462014</v>
      </c>
      <c r="AD144" s="335">
        <f t="shared" si="9"/>
        <v>827632</v>
      </c>
      <c r="AE144" s="339">
        <f t="shared" si="10"/>
        <v>0.64175130229535859</v>
      </c>
      <c r="AF144" s="339">
        <f t="shared" si="11"/>
        <v>0.35824869770464141</v>
      </c>
    </row>
    <row r="145" spans="1:32" s="339" customFormat="1" ht="13.15" customHeight="1">
      <c r="A145" s="369">
        <v>2011</v>
      </c>
      <c r="B145" s="369">
        <v>9</v>
      </c>
      <c r="C145" s="370">
        <v>0</v>
      </c>
      <c r="D145" s="338" t="e">
        <v>#DIV/0!</v>
      </c>
      <c r="E145" s="370">
        <v>1200</v>
      </c>
      <c r="F145" s="338">
        <v>-0.51140065146579805</v>
      </c>
      <c r="G145" s="370">
        <v>8239</v>
      </c>
      <c r="H145" s="338">
        <v>-0.60429374189520191</v>
      </c>
      <c r="I145" s="370">
        <v>3641</v>
      </c>
      <c r="J145" s="338">
        <v>-0.12518020182604517</v>
      </c>
      <c r="K145" s="370">
        <v>48747</v>
      </c>
      <c r="L145" s="338">
        <v>2.1541248786800389</v>
      </c>
      <c r="M145" s="370">
        <v>106946</v>
      </c>
      <c r="N145" s="338">
        <v>-0.31878925309247486</v>
      </c>
      <c r="O145" s="370">
        <v>168773</v>
      </c>
      <c r="P145" s="338">
        <v>-0.15566217081565681</v>
      </c>
      <c r="Q145" s="370">
        <v>37398</v>
      </c>
      <c r="R145" s="338">
        <v>1.5286004056795131</v>
      </c>
      <c r="S145" s="370">
        <v>168007</v>
      </c>
      <c r="T145" s="338">
        <v>-3.5556627114654904E-2</v>
      </c>
      <c r="U145" s="370">
        <v>625073</v>
      </c>
      <c r="V145" s="338">
        <v>2.5291394791143729E-2</v>
      </c>
      <c r="W145" s="370">
        <v>999251</v>
      </c>
      <c r="X145" s="338">
        <v>7.1905485347012466E-4</v>
      </c>
      <c r="Y145" s="338"/>
      <c r="Z145" s="337">
        <v>0</v>
      </c>
      <c r="AA145" s="337">
        <v>0</v>
      </c>
      <c r="AC145" s="335">
        <f t="shared" si="8"/>
        <v>374178</v>
      </c>
      <c r="AD145" s="335">
        <f t="shared" si="9"/>
        <v>625073</v>
      </c>
      <c r="AE145" s="339">
        <f t="shared" si="10"/>
        <v>0.62554153060642426</v>
      </c>
      <c r="AF145" s="339">
        <f t="shared" si="11"/>
        <v>0.3744584693935758</v>
      </c>
    </row>
    <row r="146" spans="1:32" s="339" customFormat="1" ht="13.15" customHeight="1">
      <c r="A146" s="369">
        <v>2011</v>
      </c>
      <c r="B146" s="369">
        <v>10</v>
      </c>
      <c r="C146" s="370">
        <v>15000</v>
      </c>
      <c r="D146" s="338">
        <v>0.11251205221389893</v>
      </c>
      <c r="E146" s="370">
        <v>1114</v>
      </c>
      <c r="F146" s="338">
        <v>-0.38111111111111107</v>
      </c>
      <c r="G146" s="370">
        <v>32592</v>
      </c>
      <c r="H146" s="338" t="e">
        <v>#DIV/0!</v>
      </c>
      <c r="I146" s="370">
        <v>1241</v>
      </c>
      <c r="J146" s="338">
        <v>-0.70606347702510663</v>
      </c>
      <c r="K146" s="370">
        <v>41370</v>
      </c>
      <c r="L146" s="338">
        <v>0.98493426734478451</v>
      </c>
      <c r="M146" s="370">
        <v>94147</v>
      </c>
      <c r="N146" s="338">
        <v>0.95341937090214945</v>
      </c>
      <c r="O146" s="370">
        <v>185464</v>
      </c>
      <c r="P146" s="338">
        <v>1.0946206927707443</v>
      </c>
      <c r="Q146" s="370">
        <v>49073</v>
      </c>
      <c r="R146" s="338">
        <v>7.8835711302130296E-2</v>
      </c>
      <c r="S146" s="370">
        <v>173391</v>
      </c>
      <c r="T146" s="338">
        <v>0.35431035156097446</v>
      </c>
      <c r="U146" s="370">
        <v>693081</v>
      </c>
      <c r="V146" s="338">
        <v>0.24544199937465638</v>
      </c>
      <c r="W146" s="370">
        <v>1101009</v>
      </c>
      <c r="X146" s="338">
        <v>0.34506745439818798</v>
      </c>
      <c r="Y146" s="338"/>
      <c r="Z146" s="337">
        <v>0</v>
      </c>
      <c r="AA146" s="337">
        <v>0</v>
      </c>
      <c r="AC146" s="335">
        <f t="shared" si="8"/>
        <v>407928</v>
      </c>
      <c r="AD146" s="335">
        <f t="shared" si="9"/>
        <v>693081</v>
      </c>
      <c r="AE146" s="339">
        <f t="shared" si="10"/>
        <v>0.62949621665217992</v>
      </c>
      <c r="AF146" s="339">
        <f t="shared" si="11"/>
        <v>0.37050378334782003</v>
      </c>
    </row>
    <row r="147" spans="1:32" s="339" customFormat="1" ht="13.15" customHeight="1">
      <c r="A147" s="369">
        <v>2011</v>
      </c>
      <c r="B147" s="369">
        <v>11</v>
      </c>
      <c r="C147" s="370">
        <v>51563</v>
      </c>
      <c r="D147" s="338">
        <v>6.3650907013283815</v>
      </c>
      <c r="E147" s="370">
        <v>0</v>
      </c>
      <c r="F147" s="338">
        <v>-1</v>
      </c>
      <c r="G147" s="370">
        <v>24000</v>
      </c>
      <c r="H147" s="338">
        <v>1.2746659084446974</v>
      </c>
      <c r="I147" s="370">
        <v>268</v>
      </c>
      <c r="J147" s="338">
        <v>-0.89436342136381553</v>
      </c>
      <c r="K147" s="370">
        <v>79060</v>
      </c>
      <c r="L147" s="338">
        <v>0.84418007930954042</v>
      </c>
      <c r="M147" s="370">
        <v>66546</v>
      </c>
      <c r="N147" s="338">
        <v>7.1283685888148263E-2</v>
      </c>
      <c r="O147" s="370">
        <v>221437</v>
      </c>
      <c r="P147" s="338">
        <v>0.70954219099822424</v>
      </c>
      <c r="Q147" s="370">
        <v>29640</v>
      </c>
      <c r="R147" s="338">
        <v>5.0391198044009782</v>
      </c>
      <c r="S147" s="370">
        <v>230813</v>
      </c>
      <c r="T147" s="338">
        <v>0.28658305462653288</v>
      </c>
      <c r="U147" s="370">
        <v>687541</v>
      </c>
      <c r="V147" s="338">
        <v>0.22176296546393126</v>
      </c>
      <c r="W147" s="370">
        <v>1169431</v>
      </c>
      <c r="X147" s="338">
        <v>0.33407903187718668</v>
      </c>
      <c r="Y147" s="338"/>
      <c r="Z147" s="337">
        <v>0</v>
      </c>
      <c r="AA147" s="337">
        <v>0</v>
      </c>
      <c r="AC147" s="335">
        <f t="shared" si="8"/>
        <v>481890</v>
      </c>
      <c r="AD147" s="335">
        <f t="shared" si="9"/>
        <v>687541</v>
      </c>
      <c r="AE147" s="339">
        <f t="shared" si="10"/>
        <v>0.58792780420563506</v>
      </c>
      <c r="AF147" s="339">
        <f t="shared" si="11"/>
        <v>0.41207219579436494</v>
      </c>
    </row>
    <row r="148" spans="1:32" s="339" customFormat="1" ht="13.15" customHeight="1">
      <c r="A148" s="369">
        <v>2011</v>
      </c>
      <c r="B148" s="369">
        <v>12</v>
      </c>
      <c r="C148" s="370">
        <v>26716</v>
      </c>
      <c r="D148" s="338">
        <v>0.50980502966939811</v>
      </c>
      <c r="E148" s="370">
        <v>2000</v>
      </c>
      <c r="F148" s="338">
        <v>-0.85391863267840185</v>
      </c>
      <c r="G148" s="370">
        <v>19762</v>
      </c>
      <c r="H148" s="338" t="e">
        <v>#DIV/0!</v>
      </c>
      <c r="I148" s="370">
        <v>1132</v>
      </c>
      <c r="J148" s="338">
        <v>0.14923857868020307</v>
      </c>
      <c r="K148" s="370">
        <v>48364</v>
      </c>
      <c r="L148" s="338">
        <v>-0.6310654430891518</v>
      </c>
      <c r="M148" s="370">
        <v>78440</v>
      </c>
      <c r="N148" s="338">
        <v>5.4797283668392316E-2</v>
      </c>
      <c r="O148" s="370">
        <v>176414</v>
      </c>
      <c r="P148" s="338">
        <v>-0.25822551686730266</v>
      </c>
      <c r="Q148" s="370">
        <v>30894</v>
      </c>
      <c r="R148" s="338">
        <v>0.97633060388945747</v>
      </c>
      <c r="S148" s="370">
        <v>265997</v>
      </c>
      <c r="T148" s="338">
        <v>0.76049691578640832</v>
      </c>
      <c r="U148" s="370">
        <v>636525</v>
      </c>
      <c r="V148" s="338">
        <v>9.3939315820680047E-2</v>
      </c>
      <c r="W148" s="370">
        <v>1109830</v>
      </c>
      <c r="X148" s="338">
        <v>0.1251135423594103</v>
      </c>
      <c r="Y148" s="338"/>
      <c r="Z148" s="337">
        <v>0</v>
      </c>
      <c r="AA148" s="337">
        <v>0</v>
      </c>
      <c r="AC148" s="335">
        <f t="shared" si="8"/>
        <v>473305</v>
      </c>
      <c r="AD148" s="335">
        <f t="shared" si="9"/>
        <v>636525</v>
      </c>
      <c r="AE148" s="339">
        <f t="shared" si="10"/>
        <v>0.5735337844534748</v>
      </c>
      <c r="AF148" s="339">
        <f t="shared" si="11"/>
        <v>0.42646621554652514</v>
      </c>
    </row>
    <row r="149" spans="1:32" s="339" customFormat="1" ht="23.1" customHeight="1">
      <c r="A149" s="369">
        <v>2012</v>
      </c>
      <c r="B149" s="369">
        <v>1</v>
      </c>
      <c r="C149" s="370">
        <v>8985</v>
      </c>
      <c r="D149" s="338" t="e">
        <v>#DIV/0!</v>
      </c>
      <c r="E149" s="370">
        <v>9546</v>
      </c>
      <c r="F149" s="338">
        <v>-0.10138378988986163</v>
      </c>
      <c r="G149" s="370">
        <v>7225</v>
      </c>
      <c r="H149" s="338">
        <v>3.5727848101265822</v>
      </c>
      <c r="I149" s="370">
        <v>850</v>
      </c>
      <c r="J149" s="338" t="e">
        <v>#DIV/0!</v>
      </c>
      <c r="K149" s="370">
        <v>84150</v>
      </c>
      <c r="L149" s="338">
        <v>1.5395340415258327</v>
      </c>
      <c r="M149" s="370">
        <v>50532</v>
      </c>
      <c r="N149" s="338">
        <v>-0.39082108714783426</v>
      </c>
      <c r="O149" s="370">
        <v>161288</v>
      </c>
      <c r="P149" s="338">
        <v>0.25721412424974677</v>
      </c>
      <c r="Q149" s="370">
        <v>54524</v>
      </c>
      <c r="R149" s="338">
        <v>-0.34141804565768807</v>
      </c>
      <c r="S149" s="370">
        <v>195748</v>
      </c>
      <c r="T149" s="338">
        <v>0.24682637247845496</v>
      </c>
      <c r="U149" s="370">
        <v>606094</v>
      </c>
      <c r="V149" s="338">
        <v>0.15834577183362919</v>
      </c>
      <c r="W149" s="370">
        <v>1017654</v>
      </c>
      <c r="X149" s="338">
        <v>0.14174065821625947</v>
      </c>
      <c r="Y149" s="338"/>
      <c r="Z149" s="337">
        <v>0</v>
      </c>
      <c r="AA149" s="337">
        <v>0</v>
      </c>
      <c r="AC149" s="335">
        <f t="shared" si="8"/>
        <v>411560</v>
      </c>
      <c r="AD149" s="335">
        <f t="shared" si="9"/>
        <v>606094</v>
      </c>
      <c r="AE149" s="339">
        <f t="shared" si="10"/>
        <v>0.59557963708686845</v>
      </c>
      <c r="AF149" s="339">
        <f t="shared" si="11"/>
        <v>0.40442036291313155</v>
      </c>
    </row>
    <row r="150" spans="1:32" s="339" customFormat="1" ht="13.15" customHeight="1">
      <c r="A150" s="369">
        <v>2012</v>
      </c>
      <c r="B150" s="369">
        <v>2</v>
      </c>
      <c r="C150" s="370">
        <v>17005</v>
      </c>
      <c r="D150" s="338" t="e">
        <v>#DIV/0!</v>
      </c>
      <c r="E150" s="370">
        <v>2295</v>
      </c>
      <c r="F150" s="338">
        <v>0.14749999999999996</v>
      </c>
      <c r="G150" s="370">
        <v>14497</v>
      </c>
      <c r="H150" s="338" t="e">
        <v>#DIV/0!</v>
      </c>
      <c r="I150" s="370">
        <v>1127</v>
      </c>
      <c r="J150" s="338">
        <v>-0.54186991869918699</v>
      </c>
      <c r="K150" s="370">
        <v>16471</v>
      </c>
      <c r="L150" s="338">
        <v>-0.56687177868938676</v>
      </c>
      <c r="M150" s="370">
        <v>210676</v>
      </c>
      <c r="N150" s="338">
        <v>4.3933746351953307</v>
      </c>
      <c r="O150" s="370">
        <v>262071</v>
      </c>
      <c r="P150" s="338">
        <v>2.213623543838136</v>
      </c>
      <c r="Q150" s="370">
        <v>77151</v>
      </c>
      <c r="R150" s="338">
        <v>0.45551447005999313</v>
      </c>
      <c r="S150" s="370">
        <v>110389</v>
      </c>
      <c r="T150" s="338">
        <v>-0.41689996513728511</v>
      </c>
      <c r="U150" s="370">
        <v>614528</v>
      </c>
      <c r="V150" s="338">
        <v>9.2624365924474539E-2</v>
      </c>
      <c r="W150" s="370">
        <v>1064139</v>
      </c>
      <c r="X150" s="338">
        <v>0.20064921364364108</v>
      </c>
      <c r="Y150" s="338"/>
      <c r="Z150" s="337">
        <v>0</v>
      </c>
      <c r="AA150" s="337">
        <v>0</v>
      </c>
      <c r="AC150" s="335">
        <f t="shared" si="8"/>
        <v>449611</v>
      </c>
      <c r="AD150" s="335">
        <f t="shared" si="9"/>
        <v>614528</v>
      </c>
      <c r="AE150" s="339">
        <f t="shared" si="10"/>
        <v>0.57748846720212299</v>
      </c>
      <c r="AF150" s="339">
        <f t="shared" si="11"/>
        <v>0.42251153279787695</v>
      </c>
    </row>
    <row r="151" spans="1:32" s="339" customFormat="1" ht="13.15" customHeight="1">
      <c r="A151" s="369">
        <v>2012</v>
      </c>
      <c r="B151" s="369">
        <v>3</v>
      </c>
      <c r="C151" s="370">
        <v>13589</v>
      </c>
      <c r="D151" s="338">
        <v>-0.56602688979018301</v>
      </c>
      <c r="E151" s="370">
        <v>25723</v>
      </c>
      <c r="F151" s="338">
        <v>1.4959247040558896</v>
      </c>
      <c r="G151" s="370">
        <v>14362</v>
      </c>
      <c r="H151" s="338">
        <v>0.33228200371057515</v>
      </c>
      <c r="I151" s="370">
        <v>1864</v>
      </c>
      <c r="J151" s="338">
        <v>-0.47000284333238551</v>
      </c>
      <c r="K151" s="370">
        <v>49771</v>
      </c>
      <c r="L151" s="338">
        <v>1.1046600135317997</v>
      </c>
      <c r="M151" s="370">
        <v>186003</v>
      </c>
      <c r="N151" s="338">
        <v>1.8873934708703954</v>
      </c>
      <c r="O151" s="370">
        <v>291312</v>
      </c>
      <c r="P151" s="338">
        <v>1.0232388545869999</v>
      </c>
      <c r="Q151" s="370">
        <v>9388</v>
      </c>
      <c r="R151" s="338">
        <v>-0.85417378607598871</v>
      </c>
      <c r="S151" s="370">
        <v>153750</v>
      </c>
      <c r="T151" s="338">
        <v>-2.5671573690914551E-2</v>
      </c>
      <c r="U151" s="370">
        <v>852656</v>
      </c>
      <c r="V151" s="338">
        <v>0.26697058491384684</v>
      </c>
      <c r="W151" s="370">
        <v>1307106</v>
      </c>
      <c r="X151" s="338">
        <v>0.25786075157580712</v>
      </c>
      <c r="Y151" s="338"/>
      <c r="Z151" s="337">
        <v>0</v>
      </c>
      <c r="AA151" s="337">
        <v>0</v>
      </c>
      <c r="AC151" s="335">
        <f t="shared" si="8"/>
        <v>454450</v>
      </c>
      <c r="AD151" s="335">
        <f t="shared" si="9"/>
        <v>852656</v>
      </c>
      <c r="AE151" s="339">
        <f t="shared" si="10"/>
        <v>0.6523235299968021</v>
      </c>
      <c r="AF151" s="339">
        <f t="shared" si="11"/>
        <v>0.3476764700031979</v>
      </c>
    </row>
    <row r="152" spans="1:32" s="339" customFormat="1" ht="13.15" customHeight="1">
      <c r="A152" s="369">
        <v>2012</v>
      </c>
      <c r="B152" s="369">
        <v>4</v>
      </c>
      <c r="C152" s="370">
        <v>596</v>
      </c>
      <c r="D152" s="338">
        <v>-0.97514388189173407</v>
      </c>
      <c r="E152" s="370">
        <v>3312</v>
      </c>
      <c r="F152" s="338">
        <v>-0.6174194293635209</v>
      </c>
      <c r="G152" s="370">
        <v>23600</v>
      </c>
      <c r="H152" s="338">
        <v>1.9873417721518987</v>
      </c>
      <c r="I152" s="370">
        <v>3534</v>
      </c>
      <c r="J152" s="338">
        <v>1.1855287569573285</v>
      </c>
      <c r="K152" s="370">
        <v>43241</v>
      </c>
      <c r="L152" s="338">
        <v>-9.5754914261815149E-2</v>
      </c>
      <c r="M152" s="370">
        <v>41046</v>
      </c>
      <c r="N152" s="338">
        <v>0.12322469419587878</v>
      </c>
      <c r="O152" s="370">
        <v>115329</v>
      </c>
      <c r="P152" s="338">
        <v>-8.8416393313045849E-2</v>
      </c>
      <c r="Q152" s="370">
        <v>54345</v>
      </c>
      <c r="R152" s="338">
        <v>1.5909415971394516</v>
      </c>
      <c r="S152" s="370">
        <v>142833</v>
      </c>
      <c r="T152" s="338">
        <v>-0.14678685351779508</v>
      </c>
      <c r="U152" s="370">
        <v>413299</v>
      </c>
      <c r="V152" s="338">
        <v>-0.4123323763982556</v>
      </c>
      <c r="W152" s="370">
        <v>725806</v>
      </c>
      <c r="X152" s="338">
        <v>-0.28715564883719336</v>
      </c>
      <c r="Y152" s="338"/>
      <c r="Z152" s="337">
        <v>0</v>
      </c>
      <c r="AA152" s="337">
        <v>0</v>
      </c>
      <c r="AC152" s="335">
        <f t="shared" si="8"/>
        <v>312507</v>
      </c>
      <c r="AD152" s="335">
        <f t="shared" si="9"/>
        <v>413299</v>
      </c>
      <c r="AE152" s="339">
        <f t="shared" si="10"/>
        <v>0.56943453209259776</v>
      </c>
      <c r="AF152" s="339">
        <f t="shared" si="11"/>
        <v>0.43056546790740224</v>
      </c>
    </row>
    <row r="153" spans="1:32" s="339" customFormat="1" ht="13.15" customHeight="1">
      <c r="A153" s="369">
        <v>2012</v>
      </c>
      <c r="B153" s="369">
        <v>5</v>
      </c>
      <c r="C153" s="370">
        <v>0</v>
      </c>
      <c r="D153" s="338">
        <v>-1</v>
      </c>
      <c r="E153" s="370">
        <v>1875</v>
      </c>
      <c r="F153" s="338">
        <v>-0.90013315579227693</v>
      </c>
      <c r="G153" s="370">
        <v>13300</v>
      </c>
      <c r="H153" s="338">
        <v>-0.81008139368841925</v>
      </c>
      <c r="I153" s="370">
        <v>2052</v>
      </c>
      <c r="J153" s="338">
        <v>1.7469879518072289</v>
      </c>
      <c r="K153" s="370">
        <v>168915</v>
      </c>
      <c r="L153" s="338">
        <v>2.5729545646839833</v>
      </c>
      <c r="M153" s="370">
        <v>58254</v>
      </c>
      <c r="N153" s="338">
        <v>-0.24734489263288462</v>
      </c>
      <c r="O153" s="370">
        <v>244396</v>
      </c>
      <c r="P153" s="338">
        <v>0.11063849125198821</v>
      </c>
      <c r="Q153" s="370">
        <v>76134</v>
      </c>
      <c r="R153" s="338">
        <v>1.4660382858808667</v>
      </c>
      <c r="S153" s="370">
        <v>193832</v>
      </c>
      <c r="T153" s="338">
        <v>4.4539169141065038E-2</v>
      </c>
      <c r="U153" s="370">
        <v>606944</v>
      </c>
      <c r="V153" s="338">
        <v>-0.12580118279786712</v>
      </c>
      <c r="W153" s="370">
        <v>1121306</v>
      </c>
      <c r="X153" s="338">
        <v>-8.3747797972365534E-3</v>
      </c>
      <c r="Y153" s="338"/>
      <c r="Z153" s="337">
        <v>0</v>
      </c>
      <c r="AA153" s="337">
        <v>0</v>
      </c>
      <c r="AC153" s="335">
        <f t="shared" si="8"/>
        <v>514362</v>
      </c>
      <c r="AD153" s="335">
        <f t="shared" si="9"/>
        <v>606944</v>
      </c>
      <c r="AE153" s="339">
        <f t="shared" si="10"/>
        <v>0.54128311094384585</v>
      </c>
      <c r="AF153" s="339">
        <f t="shared" si="11"/>
        <v>0.45871688905615415</v>
      </c>
    </row>
    <row r="154" spans="1:32" s="339" customFormat="1" ht="13.15" customHeight="1">
      <c r="A154" s="369">
        <v>2012</v>
      </c>
      <c r="B154" s="369">
        <v>6</v>
      </c>
      <c r="C154" s="370">
        <v>3000</v>
      </c>
      <c r="D154" s="338">
        <v>-0.50289975144987564</v>
      </c>
      <c r="E154" s="370">
        <v>4845</v>
      </c>
      <c r="F154" s="338">
        <v>2.2516778523489931</v>
      </c>
      <c r="G154" s="370">
        <v>1469</v>
      </c>
      <c r="H154" s="338">
        <v>-0.95569295732167092</v>
      </c>
      <c r="I154" s="370">
        <v>6787</v>
      </c>
      <c r="J154" s="338">
        <v>1.9951456310679609</v>
      </c>
      <c r="K154" s="370">
        <v>111903</v>
      </c>
      <c r="L154" s="338">
        <v>1.4385945828347735E-2</v>
      </c>
      <c r="M154" s="370">
        <v>25557</v>
      </c>
      <c r="N154" s="338">
        <v>-0.38045138299677583</v>
      </c>
      <c r="O154" s="370">
        <v>153561</v>
      </c>
      <c r="P154" s="338">
        <v>-0.21053605671600351</v>
      </c>
      <c r="Q154" s="370">
        <v>31842</v>
      </c>
      <c r="R154" s="338">
        <v>0.43110112359550556</v>
      </c>
      <c r="S154" s="370">
        <v>246489</v>
      </c>
      <c r="T154" s="338">
        <v>0.29837656180864291</v>
      </c>
      <c r="U154" s="370">
        <v>370846</v>
      </c>
      <c r="V154" s="338">
        <v>-0.52950147044270601</v>
      </c>
      <c r="W154" s="370">
        <v>802738</v>
      </c>
      <c r="X154" s="338">
        <v>-0.32814308611028575</v>
      </c>
      <c r="Y154" s="338"/>
      <c r="Z154" s="337">
        <v>0</v>
      </c>
      <c r="AA154" s="337">
        <v>0</v>
      </c>
      <c r="AC154" s="335">
        <f t="shared" si="8"/>
        <v>431892</v>
      </c>
      <c r="AD154" s="335">
        <f t="shared" si="9"/>
        <v>370846</v>
      </c>
      <c r="AE154" s="339">
        <f t="shared" si="10"/>
        <v>0.46197638581953265</v>
      </c>
      <c r="AF154" s="339">
        <f t="shared" si="11"/>
        <v>0.5380236141804674</v>
      </c>
    </row>
    <row r="155" spans="1:32" s="339" customFormat="1" ht="13.15" customHeight="1">
      <c r="A155" s="369">
        <v>2012</v>
      </c>
      <c r="B155" s="369">
        <v>7</v>
      </c>
      <c r="C155" s="370">
        <v>7445</v>
      </c>
      <c r="D155" s="338">
        <v>1.1897058823529414</v>
      </c>
      <c r="E155" s="370">
        <v>17431</v>
      </c>
      <c r="F155" s="338">
        <v>0.1958699231613612</v>
      </c>
      <c r="G155" s="370">
        <v>20571</v>
      </c>
      <c r="H155" s="338">
        <v>-0.79471084277231674</v>
      </c>
      <c r="I155" s="370">
        <v>573</v>
      </c>
      <c r="J155" s="338">
        <v>-0.81013916500994032</v>
      </c>
      <c r="K155" s="370">
        <v>34288</v>
      </c>
      <c r="L155" s="338">
        <v>-0.6298311525672583</v>
      </c>
      <c r="M155" s="370">
        <v>47567</v>
      </c>
      <c r="N155" s="338">
        <v>-0.59873970846268054</v>
      </c>
      <c r="O155" s="370">
        <v>127875</v>
      </c>
      <c r="P155" s="338">
        <v>-0.6152642679415472</v>
      </c>
      <c r="Q155" s="370">
        <v>216360</v>
      </c>
      <c r="R155" s="338">
        <v>6.6473914887600731</v>
      </c>
      <c r="S155" s="370">
        <v>96883</v>
      </c>
      <c r="T155" s="338">
        <v>-0.31062773057820658</v>
      </c>
      <c r="U155" s="370">
        <v>413245</v>
      </c>
      <c r="V155" s="338">
        <v>-0.43408538464171997</v>
      </c>
      <c r="W155" s="370">
        <v>854363</v>
      </c>
      <c r="X155" s="338">
        <v>-0.30620029136951799</v>
      </c>
      <c r="Y155" s="338"/>
      <c r="Z155" s="337">
        <v>0</v>
      </c>
      <c r="AA155" s="337">
        <v>0</v>
      </c>
      <c r="AC155" s="335">
        <f t="shared" si="8"/>
        <v>441118</v>
      </c>
      <c r="AD155" s="335">
        <f t="shared" si="9"/>
        <v>413245</v>
      </c>
      <c r="AE155" s="339">
        <f t="shared" si="10"/>
        <v>0.48368784696902839</v>
      </c>
      <c r="AF155" s="339">
        <f t="shared" si="11"/>
        <v>0.51631215303097167</v>
      </c>
    </row>
    <row r="156" spans="1:32" s="339" customFormat="1" ht="13.15" customHeight="1">
      <c r="A156" s="369">
        <v>2012</v>
      </c>
      <c r="B156" s="369">
        <v>8</v>
      </c>
      <c r="C156" s="370">
        <v>11920</v>
      </c>
      <c r="D156" s="338" t="e">
        <v>#DIV/0!</v>
      </c>
      <c r="E156" s="370">
        <v>21349</v>
      </c>
      <c r="F156" s="338" t="e">
        <v>#DIV/0!</v>
      </c>
      <c r="G156" s="370">
        <v>2093</v>
      </c>
      <c r="H156" s="338">
        <v>-0.90218254895546102</v>
      </c>
      <c r="I156" s="370">
        <v>925</v>
      </c>
      <c r="J156" s="338">
        <v>9.0801886792452935E-2</v>
      </c>
      <c r="K156" s="370">
        <v>78871</v>
      </c>
      <c r="L156" s="338">
        <v>0.27827749955430225</v>
      </c>
      <c r="M156" s="370">
        <v>19669</v>
      </c>
      <c r="N156" s="338">
        <v>-0.86863775704429946</v>
      </c>
      <c r="O156" s="370">
        <v>134827</v>
      </c>
      <c r="P156" s="338">
        <v>-0.4230198093950196</v>
      </c>
      <c r="Q156" s="370">
        <v>73767</v>
      </c>
      <c r="R156" s="338">
        <v>1.5153271729123334</v>
      </c>
      <c r="S156" s="370">
        <v>96322</v>
      </c>
      <c r="T156" s="338">
        <v>-0.51599417114717849</v>
      </c>
      <c r="U156" s="370">
        <v>577154</v>
      </c>
      <c r="V156" s="338">
        <v>-0.30264417035590696</v>
      </c>
      <c r="W156" s="370">
        <v>882070</v>
      </c>
      <c r="X156" s="338">
        <v>-0.31603711406075774</v>
      </c>
      <c r="Y156" s="338"/>
      <c r="Z156" s="337">
        <v>0</v>
      </c>
      <c r="AA156" s="337">
        <v>0</v>
      </c>
      <c r="AC156" s="335">
        <f t="shared" si="8"/>
        <v>304916</v>
      </c>
      <c r="AD156" s="335">
        <f t="shared" si="9"/>
        <v>577154</v>
      </c>
      <c r="AE156" s="339">
        <f t="shared" si="10"/>
        <v>0.65431768453750838</v>
      </c>
      <c r="AF156" s="339">
        <f t="shared" si="11"/>
        <v>0.34568231546249162</v>
      </c>
    </row>
    <row r="157" spans="1:32" s="339" customFormat="1" ht="13.15" customHeight="1">
      <c r="A157" s="369">
        <v>2012</v>
      </c>
      <c r="B157" s="369">
        <v>9</v>
      </c>
      <c r="C157" s="370">
        <v>15</v>
      </c>
      <c r="D157" s="338" t="e">
        <v>#DIV/0!</v>
      </c>
      <c r="E157" s="370">
        <v>36994</v>
      </c>
      <c r="F157" s="338">
        <v>29.828333333333333</v>
      </c>
      <c r="G157" s="370">
        <v>11996</v>
      </c>
      <c r="H157" s="338">
        <v>0.45600194198325039</v>
      </c>
      <c r="I157" s="370">
        <v>3353</v>
      </c>
      <c r="J157" s="338">
        <v>-7.9099148585553447E-2</v>
      </c>
      <c r="K157" s="370">
        <v>176713</v>
      </c>
      <c r="L157" s="338">
        <v>2.6251051346749543</v>
      </c>
      <c r="M157" s="370">
        <v>8959</v>
      </c>
      <c r="N157" s="338">
        <v>-0.9162287509584276</v>
      </c>
      <c r="O157" s="370">
        <v>238030</v>
      </c>
      <c r="P157" s="338">
        <v>0.41035592185953917</v>
      </c>
      <c r="Q157" s="370">
        <v>84464</v>
      </c>
      <c r="R157" s="338">
        <v>1.2585164982084605</v>
      </c>
      <c r="S157" s="370">
        <v>90587</v>
      </c>
      <c r="T157" s="338">
        <v>-0.46081413274446903</v>
      </c>
      <c r="U157" s="370">
        <v>470195</v>
      </c>
      <c r="V157" s="338">
        <v>-0.24777585977957772</v>
      </c>
      <c r="W157" s="370">
        <v>883276</v>
      </c>
      <c r="X157" s="338">
        <v>-0.11606193038585899</v>
      </c>
      <c r="Y157" s="338"/>
      <c r="Z157" s="337">
        <v>0</v>
      </c>
      <c r="AA157" s="337">
        <v>0</v>
      </c>
      <c r="AC157" s="335">
        <f t="shared" si="8"/>
        <v>413081</v>
      </c>
      <c r="AD157" s="335">
        <f t="shared" si="9"/>
        <v>470195</v>
      </c>
      <c r="AE157" s="339">
        <f t="shared" si="10"/>
        <v>0.53233077769575987</v>
      </c>
      <c r="AF157" s="339">
        <f t="shared" si="11"/>
        <v>0.46766922230424013</v>
      </c>
    </row>
    <row r="158" spans="1:32" s="339" customFormat="1" ht="13.15" customHeight="1">
      <c r="A158" s="369">
        <v>2012</v>
      </c>
      <c r="B158" s="369">
        <v>10</v>
      </c>
      <c r="C158" s="370">
        <v>11542</v>
      </c>
      <c r="D158" s="338">
        <v>-0.23053333333333337</v>
      </c>
      <c r="E158" s="370">
        <v>4637</v>
      </c>
      <c r="F158" s="338">
        <v>3.1624775583482947</v>
      </c>
      <c r="G158" s="370">
        <v>75054</v>
      </c>
      <c r="H158" s="338">
        <v>1.3028350515463916</v>
      </c>
      <c r="I158" s="370">
        <v>992</v>
      </c>
      <c r="J158" s="338">
        <v>-0.20064464141821114</v>
      </c>
      <c r="K158" s="370">
        <v>85681</v>
      </c>
      <c r="L158" s="338">
        <v>1.0710901619531059</v>
      </c>
      <c r="M158" s="370">
        <v>9239</v>
      </c>
      <c r="N158" s="338">
        <v>-0.90186623046937231</v>
      </c>
      <c r="O158" s="370">
        <v>187145</v>
      </c>
      <c r="P158" s="338">
        <v>9.0637536125608431E-3</v>
      </c>
      <c r="Q158" s="370">
        <v>178654</v>
      </c>
      <c r="R158" s="338">
        <v>2.6405762843111282</v>
      </c>
      <c r="S158" s="370">
        <v>85887</v>
      </c>
      <c r="T158" s="338">
        <v>-0.50466287177535163</v>
      </c>
      <c r="U158" s="370">
        <v>383763</v>
      </c>
      <c r="V158" s="338">
        <v>-0.44629415609430934</v>
      </c>
      <c r="W158" s="370">
        <v>835449</v>
      </c>
      <c r="X158" s="338">
        <v>-0.24119693844464485</v>
      </c>
      <c r="Y158" s="338"/>
      <c r="Z158" s="337">
        <v>0</v>
      </c>
      <c r="AA158" s="337">
        <v>0</v>
      </c>
      <c r="AC158" s="335">
        <f t="shared" si="8"/>
        <v>451686</v>
      </c>
      <c r="AD158" s="335">
        <f t="shared" si="9"/>
        <v>383763</v>
      </c>
      <c r="AE158" s="339">
        <f t="shared" si="10"/>
        <v>0.45934940373380062</v>
      </c>
      <c r="AF158" s="339">
        <f t="shared" si="11"/>
        <v>0.54065059626619938</v>
      </c>
    </row>
    <row r="159" spans="1:32" s="339" customFormat="1" ht="13.15" customHeight="1">
      <c r="A159" s="369">
        <v>2012</v>
      </c>
      <c r="B159" s="369">
        <v>11</v>
      </c>
      <c r="C159" s="370">
        <v>9</v>
      </c>
      <c r="D159" s="338">
        <v>-0.99982545623800012</v>
      </c>
      <c r="E159" s="370">
        <v>10058</v>
      </c>
      <c r="F159" s="338" t="e">
        <v>#DIV/0!</v>
      </c>
      <c r="G159" s="370">
        <v>17058</v>
      </c>
      <c r="H159" s="338">
        <v>-0.28925000000000001</v>
      </c>
      <c r="I159" s="370">
        <v>4381</v>
      </c>
      <c r="J159" s="338">
        <v>15.347014925373134</v>
      </c>
      <c r="K159" s="370">
        <v>151908</v>
      </c>
      <c r="L159" s="338">
        <v>0.92142676448267147</v>
      </c>
      <c r="M159" s="370">
        <v>12586</v>
      </c>
      <c r="N159" s="338">
        <v>-0.81086767048357533</v>
      </c>
      <c r="O159" s="370">
        <v>196000</v>
      </c>
      <c r="P159" s="338">
        <v>-0.11487240163116375</v>
      </c>
      <c r="Q159" s="370">
        <v>397536</v>
      </c>
      <c r="R159" s="338">
        <v>12.412145748987854</v>
      </c>
      <c r="S159" s="370">
        <v>101401</v>
      </c>
      <c r="T159" s="338">
        <v>-0.56067899121799902</v>
      </c>
      <c r="U159" s="370">
        <v>333016</v>
      </c>
      <c r="V159" s="338">
        <v>-0.51564197626032482</v>
      </c>
      <c r="W159" s="370">
        <v>1027953</v>
      </c>
      <c r="X159" s="338">
        <v>-0.12098020319283476</v>
      </c>
      <c r="Y159" s="338"/>
      <c r="Z159" s="337">
        <v>0</v>
      </c>
      <c r="AA159" s="337">
        <v>0</v>
      </c>
      <c r="AC159" s="335">
        <f t="shared" si="8"/>
        <v>694937</v>
      </c>
      <c r="AD159" s="335">
        <f t="shared" si="9"/>
        <v>333016</v>
      </c>
      <c r="AE159" s="339">
        <f t="shared" si="10"/>
        <v>0.32396033670800123</v>
      </c>
      <c r="AF159" s="339">
        <f t="shared" si="11"/>
        <v>0.67603966329199872</v>
      </c>
    </row>
    <row r="160" spans="1:32" s="339" customFormat="1" ht="13.15" customHeight="1">
      <c r="A160" s="369">
        <v>2012</v>
      </c>
      <c r="B160" s="369">
        <v>12</v>
      </c>
      <c r="C160" s="370">
        <v>29215</v>
      </c>
      <c r="D160" s="338">
        <v>9.3539452013774449E-2</v>
      </c>
      <c r="E160" s="370">
        <v>3600</v>
      </c>
      <c r="F160" s="338">
        <v>0.8</v>
      </c>
      <c r="G160" s="370">
        <v>113815</v>
      </c>
      <c r="H160" s="338">
        <v>4.75928549741929</v>
      </c>
      <c r="I160" s="370">
        <v>436</v>
      </c>
      <c r="J160" s="338">
        <v>-0.61484098939929321</v>
      </c>
      <c r="K160" s="370">
        <v>197634</v>
      </c>
      <c r="L160" s="338">
        <v>3.0863865685220411</v>
      </c>
      <c r="M160" s="370">
        <v>49932</v>
      </c>
      <c r="N160" s="338">
        <v>-0.36343702192758798</v>
      </c>
      <c r="O160" s="370">
        <v>394632</v>
      </c>
      <c r="P160" s="338">
        <v>1.2369653202126814</v>
      </c>
      <c r="Q160" s="370">
        <v>93492</v>
      </c>
      <c r="R160" s="338">
        <v>2.0262186832394642</v>
      </c>
      <c r="S160" s="370">
        <v>248241</v>
      </c>
      <c r="T160" s="338">
        <v>-6.6752632548487401E-2</v>
      </c>
      <c r="U160" s="370">
        <v>411642</v>
      </c>
      <c r="V160" s="338">
        <v>-0.35329798515376454</v>
      </c>
      <c r="W160" s="370">
        <v>1148007</v>
      </c>
      <c r="X160" s="338">
        <v>3.4398962003189704E-2</v>
      </c>
      <c r="Y160" s="338"/>
      <c r="Z160" s="337">
        <v>0</v>
      </c>
      <c r="AA160" s="337">
        <v>0</v>
      </c>
      <c r="AC160" s="335">
        <f t="shared" si="8"/>
        <v>736365</v>
      </c>
      <c r="AD160" s="335">
        <f t="shared" si="9"/>
        <v>411642</v>
      </c>
      <c r="AE160" s="339">
        <f t="shared" si="10"/>
        <v>0.35857098432326634</v>
      </c>
      <c r="AF160" s="339">
        <f t="shared" si="11"/>
        <v>0.64142901567673372</v>
      </c>
    </row>
    <row r="161" spans="1:32" s="339" customFormat="1" ht="23.1" customHeight="1">
      <c r="A161" s="369">
        <v>2013</v>
      </c>
      <c r="B161" s="369">
        <v>1</v>
      </c>
      <c r="C161" s="370">
        <v>8454</v>
      </c>
      <c r="D161" s="338">
        <v>-5.9098497495826408E-2</v>
      </c>
      <c r="E161" s="370">
        <v>17661</v>
      </c>
      <c r="F161" s="338">
        <v>0.85009428032683854</v>
      </c>
      <c r="G161" s="370">
        <v>12920</v>
      </c>
      <c r="H161" s="338">
        <v>0.78823529411764715</v>
      </c>
      <c r="I161" s="370">
        <v>1589</v>
      </c>
      <c r="J161" s="338">
        <v>0.86941176470588233</v>
      </c>
      <c r="K161" s="370">
        <v>63986</v>
      </c>
      <c r="L161" s="338">
        <v>-0.23961972667855025</v>
      </c>
      <c r="M161" s="370">
        <v>70526</v>
      </c>
      <c r="N161" s="338">
        <v>0.3956700704504077</v>
      </c>
      <c r="O161" s="370">
        <v>175136</v>
      </c>
      <c r="P161" s="338">
        <v>8.5858836367243674E-2</v>
      </c>
      <c r="Q161" s="370">
        <v>58676</v>
      </c>
      <c r="R161" s="338">
        <v>7.6149952314576996E-2</v>
      </c>
      <c r="S161" s="370">
        <v>544868</v>
      </c>
      <c r="T161" s="338">
        <v>1.7835175838322743</v>
      </c>
      <c r="U161" s="370">
        <v>693557</v>
      </c>
      <c r="V161" s="338">
        <v>0.14430599873946948</v>
      </c>
      <c r="W161" s="370">
        <v>1472237</v>
      </c>
      <c r="X161" s="338">
        <v>0.44669701096836456</v>
      </c>
      <c r="Y161" s="338"/>
      <c r="Z161" s="337">
        <v>0</v>
      </c>
      <c r="AA161" s="337">
        <v>0</v>
      </c>
      <c r="AC161" s="335">
        <f t="shared" si="8"/>
        <v>778680</v>
      </c>
      <c r="AD161" s="335">
        <f t="shared" si="9"/>
        <v>693557</v>
      </c>
      <c r="AE161" s="339">
        <f t="shared" si="10"/>
        <v>0.47109059207179277</v>
      </c>
      <c r="AF161" s="339">
        <f t="shared" si="11"/>
        <v>0.52890940792820718</v>
      </c>
    </row>
    <row r="162" spans="1:32" s="339" customFormat="1" ht="13.15" customHeight="1">
      <c r="A162" s="369">
        <v>2013</v>
      </c>
      <c r="B162" s="369">
        <v>2</v>
      </c>
      <c r="C162" s="370">
        <v>0</v>
      </c>
      <c r="D162" s="338">
        <v>-1</v>
      </c>
      <c r="E162" s="370">
        <v>34242</v>
      </c>
      <c r="F162" s="338">
        <v>13.920261437908497</v>
      </c>
      <c r="G162" s="370">
        <v>46709</v>
      </c>
      <c r="H162" s="338">
        <v>2.2219769607505002</v>
      </c>
      <c r="I162" s="370">
        <v>5905</v>
      </c>
      <c r="J162" s="338">
        <v>4.2395740905057675</v>
      </c>
      <c r="K162" s="370">
        <v>75377</v>
      </c>
      <c r="L162" s="338">
        <v>3.576346305628074</v>
      </c>
      <c r="M162" s="370">
        <v>176840</v>
      </c>
      <c r="N162" s="338">
        <v>-0.16060680855911447</v>
      </c>
      <c r="O162" s="370">
        <v>339073</v>
      </c>
      <c r="P162" s="338">
        <v>0.29382114007272842</v>
      </c>
      <c r="Q162" s="370">
        <v>76970</v>
      </c>
      <c r="R162" s="338">
        <v>-2.346048657826838E-3</v>
      </c>
      <c r="S162" s="370">
        <v>1396819</v>
      </c>
      <c r="T162" s="338">
        <v>11.653606790531665</v>
      </c>
      <c r="U162" s="370">
        <v>708422</v>
      </c>
      <c r="V162" s="338">
        <v>0.1527904342845241</v>
      </c>
      <c r="W162" s="370">
        <v>2521284</v>
      </c>
      <c r="X162" s="338">
        <v>1.3693182939446822</v>
      </c>
      <c r="Y162" s="338"/>
      <c r="Z162" s="337">
        <v>0</v>
      </c>
      <c r="AA162" s="337">
        <v>0</v>
      </c>
      <c r="AC162" s="335">
        <f t="shared" si="8"/>
        <v>1812862</v>
      </c>
      <c r="AD162" s="335">
        <f t="shared" si="9"/>
        <v>708422</v>
      </c>
      <c r="AE162" s="339">
        <f t="shared" si="10"/>
        <v>0.28097667696300771</v>
      </c>
      <c r="AF162" s="339">
        <f t="shared" si="11"/>
        <v>0.71902332303699223</v>
      </c>
    </row>
    <row r="163" spans="1:32" s="339" customFormat="1" ht="13.15" customHeight="1">
      <c r="A163" s="369">
        <v>2013</v>
      </c>
      <c r="B163" s="369">
        <v>3</v>
      </c>
      <c r="C163" s="370">
        <v>107600</v>
      </c>
      <c r="D163" s="338">
        <v>6.9181691073662517</v>
      </c>
      <c r="E163" s="370">
        <v>19396</v>
      </c>
      <c r="F163" s="338">
        <v>-0.24596664463709517</v>
      </c>
      <c r="G163" s="370">
        <v>34233</v>
      </c>
      <c r="H163" s="338">
        <v>1.3835816738615794</v>
      </c>
      <c r="I163" s="370">
        <v>2481</v>
      </c>
      <c r="J163" s="338">
        <v>0.33100858369098707</v>
      </c>
      <c r="K163" s="370">
        <v>69366</v>
      </c>
      <c r="L163" s="338">
        <v>0.39370316047497544</v>
      </c>
      <c r="M163" s="370">
        <v>126634</v>
      </c>
      <c r="N163" s="338">
        <v>-0.31918302392972153</v>
      </c>
      <c r="O163" s="370">
        <v>359710</v>
      </c>
      <c r="P163" s="338">
        <v>0.23479293678255608</v>
      </c>
      <c r="Q163" s="370">
        <v>61036</v>
      </c>
      <c r="R163" s="338">
        <v>5.5014912654452495</v>
      </c>
      <c r="S163" s="370">
        <v>318746</v>
      </c>
      <c r="T163" s="338">
        <v>1.0731447154471545</v>
      </c>
      <c r="U163" s="370">
        <v>894720</v>
      </c>
      <c r="V163" s="338">
        <v>4.9332907995721653E-2</v>
      </c>
      <c r="W163" s="370">
        <v>1634212</v>
      </c>
      <c r="X163" s="338">
        <v>0.25025208361066364</v>
      </c>
      <c r="Y163" s="338"/>
      <c r="Z163" s="337">
        <v>0</v>
      </c>
      <c r="AA163" s="337">
        <v>0</v>
      </c>
      <c r="AC163" s="335">
        <f t="shared" si="8"/>
        <v>739492</v>
      </c>
      <c r="AD163" s="335">
        <f t="shared" si="9"/>
        <v>894720</v>
      </c>
      <c r="AE163" s="339">
        <f t="shared" si="10"/>
        <v>0.54749322609306506</v>
      </c>
      <c r="AF163" s="339">
        <f t="shared" si="11"/>
        <v>0.45250677390693494</v>
      </c>
    </row>
    <row r="164" spans="1:32" s="339" customFormat="1" ht="13.15" customHeight="1">
      <c r="A164" s="369">
        <v>2013</v>
      </c>
      <c r="B164" s="369">
        <v>4</v>
      </c>
      <c r="C164" s="370">
        <v>705</v>
      </c>
      <c r="D164" s="338">
        <v>0.18288590604026855</v>
      </c>
      <c r="E164" s="370">
        <v>13479</v>
      </c>
      <c r="F164" s="338">
        <v>3.0697463768115938</v>
      </c>
      <c r="G164" s="370">
        <v>52748</v>
      </c>
      <c r="H164" s="338">
        <v>1.2350847457627117</v>
      </c>
      <c r="I164" s="370">
        <v>4525</v>
      </c>
      <c r="J164" s="338">
        <v>0.28041878890775318</v>
      </c>
      <c r="K164" s="370">
        <v>195176</v>
      </c>
      <c r="L164" s="338">
        <v>3.5136791471057558</v>
      </c>
      <c r="M164" s="370">
        <v>230890</v>
      </c>
      <c r="N164" s="338">
        <v>4.6251522681869126</v>
      </c>
      <c r="O164" s="370">
        <v>497523</v>
      </c>
      <c r="P164" s="338">
        <v>3.3139453216450327</v>
      </c>
      <c r="Q164" s="370">
        <v>62528</v>
      </c>
      <c r="R164" s="338">
        <v>0.15057502990155491</v>
      </c>
      <c r="S164" s="370">
        <v>298318</v>
      </c>
      <c r="T164" s="338">
        <v>1.0885789698459041</v>
      </c>
      <c r="U164" s="370">
        <v>791900</v>
      </c>
      <c r="V164" s="338">
        <v>0.91604625222901581</v>
      </c>
      <c r="W164" s="370">
        <v>1650269</v>
      </c>
      <c r="X164" s="338">
        <v>1.2737053703055636</v>
      </c>
      <c r="Y164" s="338"/>
      <c r="Z164" s="337">
        <v>0</v>
      </c>
      <c r="AA164" s="337">
        <v>0</v>
      </c>
      <c r="AC164" s="335">
        <f t="shared" si="8"/>
        <v>858369</v>
      </c>
      <c r="AD164" s="335">
        <f t="shared" si="9"/>
        <v>791900</v>
      </c>
      <c r="AE164" s="339">
        <f t="shared" si="10"/>
        <v>0.47986116202873591</v>
      </c>
      <c r="AF164" s="339">
        <f t="shared" si="11"/>
        <v>0.52013883797126403</v>
      </c>
    </row>
    <row r="165" spans="1:32" s="339" customFormat="1" ht="13.15" customHeight="1">
      <c r="A165" s="369">
        <v>2013</v>
      </c>
      <c r="B165" s="369">
        <v>5</v>
      </c>
      <c r="C165" s="370">
        <v>2783</v>
      </c>
      <c r="D165" s="338" t="e">
        <v>#DIV/0!</v>
      </c>
      <c r="E165" s="370">
        <v>21319</v>
      </c>
      <c r="F165" s="338">
        <v>10.370133333333333</v>
      </c>
      <c r="G165" s="370">
        <v>162541</v>
      </c>
      <c r="H165" s="338">
        <v>11.221127819548872</v>
      </c>
      <c r="I165" s="370">
        <v>2910</v>
      </c>
      <c r="J165" s="338">
        <v>0.41812865497076013</v>
      </c>
      <c r="K165" s="370">
        <v>164282</v>
      </c>
      <c r="L165" s="338">
        <v>-2.742799632951487E-2</v>
      </c>
      <c r="M165" s="370">
        <v>206715</v>
      </c>
      <c r="N165" s="338">
        <v>2.5485116901843652</v>
      </c>
      <c r="O165" s="370">
        <v>560550</v>
      </c>
      <c r="P165" s="338">
        <v>1.2936136434311529</v>
      </c>
      <c r="Q165" s="370">
        <v>99363</v>
      </c>
      <c r="R165" s="338">
        <v>0.30510678540468117</v>
      </c>
      <c r="S165" s="370">
        <v>382835</v>
      </c>
      <c r="T165" s="338">
        <v>0.97508667299517104</v>
      </c>
      <c r="U165" s="370">
        <v>780938</v>
      </c>
      <c r="V165" s="338">
        <v>0.2866722465334528</v>
      </c>
      <c r="W165" s="370">
        <v>1823686</v>
      </c>
      <c r="X165" s="338">
        <v>0.62639457917820818</v>
      </c>
      <c r="Y165" s="338"/>
      <c r="Z165" s="337">
        <v>0</v>
      </c>
      <c r="AA165" s="337">
        <v>0</v>
      </c>
      <c r="AC165" s="335">
        <f t="shared" si="8"/>
        <v>1042748</v>
      </c>
      <c r="AD165" s="335">
        <f t="shared" si="9"/>
        <v>780938</v>
      </c>
      <c r="AE165" s="339">
        <f t="shared" si="10"/>
        <v>0.42821955095339875</v>
      </c>
      <c r="AF165" s="339">
        <f t="shared" si="11"/>
        <v>0.57178044904660119</v>
      </c>
    </row>
    <row r="166" spans="1:32" s="339" customFormat="1" ht="13.15" customHeight="1">
      <c r="A166" s="369">
        <v>2013</v>
      </c>
      <c r="B166" s="369">
        <v>6</v>
      </c>
      <c r="C166" s="370">
        <v>536</v>
      </c>
      <c r="D166" s="338">
        <v>-0.82133333333333336</v>
      </c>
      <c r="E166" s="370">
        <v>2276</v>
      </c>
      <c r="F166" s="338">
        <v>-0.53023735810113526</v>
      </c>
      <c r="G166" s="370">
        <v>89609</v>
      </c>
      <c r="H166" s="338">
        <v>60</v>
      </c>
      <c r="I166" s="370">
        <v>4185</v>
      </c>
      <c r="J166" s="338">
        <v>-0.38337999115956978</v>
      </c>
      <c r="K166" s="370">
        <v>31837</v>
      </c>
      <c r="L166" s="338">
        <v>-0.71549466949054086</v>
      </c>
      <c r="M166" s="370">
        <v>127161</v>
      </c>
      <c r="N166" s="338">
        <v>3.9755839887310715</v>
      </c>
      <c r="O166" s="370">
        <v>255604</v>
      </c>
      <c r="P166" s="338">
        <v>0.66451117145629435</v>
      </c>
      <c r="Q166" s="370">
        <v>59548</v>
      </c>
      <c r="R166" s="338">
        <v>0.87010866151623634</v>
      </c>
      <c r="S166" s="370">
        <v>220753</v>
      </c>
      <c r="T166" s="338">
        <v>-0.10441033879808026</v>
      </c>
      <c r="U166" s="370">
        <v>689596</v>
      </c>
      <c r="V166" s="338">
        <v>0.85952120287127265</v>
      </c>
      <c r="W166" s="370">
        <v>1225501</v>
      </c>
      <c r="X166" s="338">
        <v>0.52665128597375488</v>
      </c>
      <c r="Y166" s="338"/>
      <c r="Z166" s="337">
        <v>0</v>
      </c>
      <c r="AA166" s="337">
        <v>0</v>
      </c>
      <c r="AC166" s="335">
        <f t="shared" si="8"/>
        <v>535905</v>
      </c>
      <c r="AD166" s="335">
        <f t="shared" si="9"/>
        <v>689596</v>
      </c>
      <c r="AE166" s="339">
        <f t="shared" si="10"/>
        <v>0.56270537518941233</v>
      </c>
      <c r="AF166" s="339">
        <f t="shared" si="11"/>
        <v>0.43729462481058767</v>
      </c>
    </row>
    <row r="167" spans="1:32" s="339" customFormat="1" ht="13.15" customHeight="1">
      <c r="A167" s="369">
        <v>2013</v>
      </c>
      <c r="B167" s="369">
        <v>7</v>
      </c>
      <c r="C167" s="370">
        <v>56663</v>
      </c>
      <c r="D167" s="338">
        <v>6.6108797850906651</v>
      </c>
      <c r="E167" s="370">
        <v>29617</v>
      </c>
      <c r="F167" s="338">
        <v>0.6990993058344328</v>
      </c>
      <c r="G167" s="370">
        <v>26156</v>
      </c>
      <c r="H167" s="338">
        <v>0.27149871177871754</v>
      </c>
      <c r="I167" s="370">
        <v>1623</v>
      </c>
      <c r="J167" s="338">
        <v>1.832460732984293</v>
      </c>
      <c r="K167" s="370">
        <v>58964</v>
      </c>
      <c r="L167" s="338">
        <v>0.71966868875408307</v>
      </c>
      <c r="M167" s="370">
        <v>152457</v>
      </c>
      <c r="N167" s="338">
        <v>2.2051001744907182</v>
      </c>
      <c r="O167" s="370">
        <v>325480</v>
      </c>
      <c r="P167" s="338">
        <v>1.5452981427174977</v>
      </c>
      <c r="Q167" s="370">
        <v>81014</v>
      </c>
      <c r="R167" s="338">
        <v>-0.62555925309669069</v>
      </c>
      <c r="S167" s="370">
        <v>449759</v>
      </c>
      <c r="T167" s="338">
        <v>3.642290185068588</v>
      </c>
      <c r="U167" s="370">
        <v>794992</v>
      </c>
      <c r="V167" s="338">
        <v>0.92377887209766607</v>
      </c>
      <c r="W167" s="370">
        <v>1651245</v>
      </c>
      <c r="X167" s="338">
        <v>0.93272063513986447</v>
      </c>
      <c r="Y167" s="338"/>
      <c r="Z167" s="337">
        <v>0</v>
      </c>
      <c r="AA167" s="337">
        <v>0</v>
      </c>
      <c r="AC167" s="335">
        <f t="shared" si="8"/>
        <v>856253</v>
      </c>
      <c r="AD167" s="335">
        <f t="shared" si="9"/>
        <v>794992</v>
      </c>
      <c r="AE167" s="339">
        <f t="shared" si="10"/>
        <v>0.48145005738094587</v>
      </c>
      <c r="AF167" s="339">
        <f t="shared" si="11"/>
        <v>0.51854994261905407</v>
      </c>
    </row>
    <row r="168" spans="1:32" s="339" customFormat="1" ht="13.15" customHeight="1">
      <c r="A168" s="369">
        <v>2013</v>
      </c>
      <c r="B168" s="369">
        <v>8</v>
      </c>
      <c r="C168" s="370">
        <v>3218</v>
      </c>
      <c r="D168" s="338">
        <v>-0.73003355704697981</v>
      </c>
      <c r="E168" s="370">
        <v>23578</v>
      </c>
      <c r="F168" s="338">
        <v>0.10440770059487559</v>
      </c>
      <c r="G168" s="370">
        <v>80081</v>
      </c>
      <c r="H168" s="338">
        <v>37.261347348303872</v>
      </c>
      <c r="I168" s="370">
        <v>2320</v>
      </c>
      <c r="J168" s="338">
        <v>1.5081081081081082</v>
      </c>
      <c r="K168" s="370">
        <v>138195</v>
      </c>
      <c r="L168" s="338">
        <v>0.75216492753990694</v>
      </c>
      <c r="M168" s="370">
        <v>328978</v>
      </c>
      <c r="N168" s="338">
        <v>15.725710508922671</v>
      </c>
      <c r="O168" s="370">
        <v>576370</v>
      </c>
      <c r="P168" s="338">
        <v>3.2748855941317396</v>
      </c>
      <c r="Q168" s="370">
        <v>123820</v>
      </c>
      <c r="R168" s="338">
        <v>0.67852833923027922</v>
      </c>
      <c r="S168" s="370">
        <v>473860</v>
      </c>
      <c r="T168" s="338">
        <v>3.9195407072112287</v>
      </c>
      <c r="U168" s="370">
        <v>719480</v>
      </c>
      <c r="V168" s="338">
        <v>0.24659969436233653</v>
      </c>
      <c r="W168" s="370">
        <v>1893530</v>
      </c>
      <c r="X168" s="338">
        <v>1.1466890382849435</v>
      </c>
      <c r="Y168" s="338"/>
      <c r="Z168" s="337">
        <v>0</v>
      </c>
      <c r="AA168" s="337">
        <v>0</v>
      </c>
      <c r="AC168" s="335">
        <f t="shared" si="8"/>
        <v>1174050</v>
      </c>
      <c r="AD168" s="335">
        <f t="shared" si="9"/>
        <v>719480</v>
      </c>
      <c r="AE168" s="339">
        <f t="shared" si="10"/>
        <v>0.37996757379075063</v>
      </c>
      <c r="AF168" s="339">
        <f t="shared" si="11"/>
        <v>0.62003242620924937</v>
      </c>
    </row>
    <row r="169" spans="1:32" ht="13.15" customHeight="1">
      <c r="A169" s="356">
        <v>2013</v>
      </c>
      <c r="B169" s="356">
        <v>9</v>
      </c>
      <c r="C169" s="370">
        <v>13449</v>
      </c>
      <c r="D169" s="373">
        <v>895.6</v>
      </c>
      <c r="E169" s="370">
        <v>9494</v>
      </c>
      <c r="F169" s="373">
        <v>-0.74336378872249553</v>
      </c>
      <c r="G169" s="370">
        <v>226943</v>
      </c>
      <c r="H169" s="373">
        <v>17.918222740913638</v>
      </c>
      <c r="I169" s="370">
        <v>4904</v>
      </c>
      <c r="J169" s="373">
        <v>0.46257083209066518</v>
      </c>
      <c r="K169" s="370">
        <v>293274</v>
      </c>
      <c r="L169" s="373">
        <v>0.65960625420880192</v>
      </c>
      <c r="M169" s="370">
        <v>156983</v>
      </c>
      <c r="N169" s="373">
        <v>16.522379729880566</v>
      </c>
      <c r="O169" s="370">
        <v>705047</v>
      </c>
      <c r="P169" s="338">
        <v>1.9620089904633868</v>
      </c>
      <c r="Q169" s="370">
        <v>139251</v>
      </c>
      <c r="R169" s="338">
        <v>0.6486432089410874</v>
      </c>
      <c r="S169" s="370">
        <v>344603</v>
      </c>
      <c r="T169" s="338">
        <v>2.8041109651495248</v>
      </c>
      <c r="U169" s="370">
        <v>630359</v>
      </c>
      <c r="V169" s="338">
        <v>0.34063314156892344</v>
      </c>
      <c r="W169" s="370">
        <v>1819260</v>
      </c>
      <c r="X169" s="338">
        <v>1.0596733070976683</v>
      </c>
      <c r="Y169" s="373"/>
      <c r="Z169" s="359">
        <v>0</v>
      </c>
      <c r="AA169" s="337">
        <v>0</v>
      </c>
      <c r="AC169" s="335">
        <f t="shared" si="8"/>
        <v>1188901</v>
      </c>
      <c r="AD169" s="335">
        <f t="shared" si="9"/>
        <v>630359</v>
      </c>
      <c r="AE169" s="339">
        <f t="shared" si="10"/>
        <v>0.34649198025570838</v>
      </c>
      <c r="AF169" s="339">
        <f t="shared" si="11"/>
        <v>0.65350801974429162</v>
      </c>
    </row>
    <row r="170" spans="1:32" ht="13.15" customHeight="1">
      <c r="A170" s="356">
        <v>2013</v>
      </c>
      <c r="B170" s="356">
        <v>10</v>
      </c>
      <c r="C170" s="370">
        <v>19829</v>
      </c>
      <c r="D170" s="373">
        <v>0.71798648414486221</v>
      </c>
      <c r="E170" s="370">
        <v>65764</v>
      </c>
      <c r="F170" s="373">
        <v>13.182445546689671</v>
      </c>
      <c r="G170" s="370">
        <v>115924</v>
      </c>
      <c r="H170" s="373">
        <v>0.54454126362352429</v>
      </c>
      <c r="I170" s="370">
        <v>2887</v>
      </c>
      <c r="J170" s="373">
        <v>1.910282258064516</v>
      </c>
      <c r="K170" s="370">
        <v>94121</v>
      </c>
      <c r="L170" s="373">
        <v>9.8504919410371095E-2</v>
      </c>
      <c r="M170" s="370">
        <v>190486</v>
      </c>
      <c r="N170" s="373">
        <v>19.617599307284337</v>
      </c>
      <c r="O170" s="370">
        <v>489011</v>
      </c>
      <c r="P170" s="338">
        <v>1.6130059579470464</v>
      </c>
      <c r="Q170" s="370">
        <v>93187</v>
      </c>
      <c r="R170" s="338">
        <v>-0.47839399061873789</v>
      </c>
      <c r="S170" s="370">
        <v>362680</v>
      </c>
      <c r="T170" s="338">
        <v>3.2227578096801608</v>
      </c>
      <c r="U170" s="370">
        <v>726437</v>
      </c>
      <c r="V170" s="338">
        <v>0.89293131437892659</v>
      </c>
      <c r="W170" s="370">
        <v>1671315</v>
      </c>
      <c r="X170" s="338">
        <v>1.000499132801643</v>
      </c>
      <c r="Y170" s="373"/>
      <c r="Z170" s="359">
        <v>0</v>
      </c>
      <c r="AA170" s="337">
        <v>0</v>
      </c>
      <c r="AC170" s="335">
        <f t="shared" si="8"/>
        <v>944878</v>
      </c>
      <c r="AD170" s="335">
        <f t="shared" si="9"/>
        <v>726437</v>
      </c>
      <c r="AE170" s="339">
        <f t="shared" si="10"/>
        <v>0.43464996125805128</v>
      </c>
      <c r="AF170" s="339">
        <f t="shared" si="11"/>
        <v>0.56535003874194867</v>
      </c>
    </row>
    <row r="171" spans="1:32" ht="13.15" customHeight="1">
      <c r="A171" s="356">
        <v>2013</v>
      </c>
      <c r="B171" s="356">
        <v>11</v>
      </c>
      <c r="C171" s="370">
        <v>31500</v>
      </c>
      <c r="D171" s="373">
        <v>3499</v>
      </c>
      <c r="E171" s="370">
        <v>3524</v>
      </c>
      <c r="F171" s="373">
        <v>-0.64963213362497507</v>
      </c>
      <c r="G171" s="370">
        <v>59388</v>
      </c>
      <c r="H171" s="373">
        <v>2.4815335912768202</v>
      </c>
      <c r="I171" s="370">
        <v>3095</v>
      </c>
      <c r="J171" s="373">
        <v>-0.29354028760556949</v>
      </c>
      <c r="K171" s="370">
        <v>80477</v>
      </c>
      <c r="L171" s="373">
        <v>-0.4702253995839587</v>
      </c>
      <c r="M171" s="370">
        <v>192897</v>
      </c>
      <c r="N171" s="373">
        <v>14.326314953122518</v>
      </c>
      <c r="O171" s="370">
        <v>370881</v>
      </c>
      <c r="P171" s="338">
        <v>0.89224999999999999</v>
      </c>
      <c r="Q171" s="370">
        <v>70506</v>
      </c>
      <c r="R171" s="338">
        <v>-0.8226424776624004</v>
      </c>
      <c r="S171" s="370">
        <v>1835392</v>
      </c>
      <c r="T171" s="338">
        <v>17.100334316229624</v>
      </c>
      <c r="U171" s="370">
        <v>620033</v>
      </c>
      <c r="V171" s="338">
        <v>0.86187150166958948</v>
      </c>
      <c r="W171" s="370">
        <v>2896812</v>
      </c>
      <c r="X171" s="338">
        <v>1.8180393461568767</v>
      </c>
      <c r="Y171" s="373"/>
      <c r="Z171" s="359">
        <v>0</v>
      </c>
      <c r="AA171" s="337">
        <v>0</v>
      </c>
      <c r="AC171" s="335">
        <f t="shared" si="8"/>
        <v>2276779</v>
      </c>
      <c r="AD171" s="335">
        <f t="shared" si="9"/>
        <v>620033</v>
      </c>
      <c r="AE171" s="339">
        <f t="shared" si="10"/>
        <v>0.214039778901772</v>
      </c>
      <c r="AF171" s="339">
        <f t="shared" si="11"/>
        <v>0.78596022109822794</v>
      </c>
    </row>
    <row r="172" spans="1:32" ht="13.35" customHeight="1">
      <c r="A172" s="356">
        <v>2013</v>
      </c>
      <c r="B172" s="356">
        <v>12</v>
      </c>
      <c r="C172" s="370">
        <v>77904</v>
      </c>
      <c r="D172" s="373">
        <v>1.6665753893547834</v>
      </c>
      <c r="E172" s="370">
        <v>3214</v>
      </c>
      <c r="F172" s="373">
        <v>-0.10722222222222222</v>
      </c>
      <c r="G172" s="370">
        <v>147232</v>
      </c>
      <c r="H172" s="373">
        <v>0.29360804814831076</v>
      </c>
      <c r="I172" s="370">
        <v>2264</v>
      </c>
      <c r="J172" s="373">
        <v>4.192660550458716</v>
      </c>
      <c r="K172" s="370">
        <v>185363</v>
      </c>
      <c r="L172" s="373">
        <v>-6.2089519009887018E-2</v>
      </c>
      <c r="M172" s="370">
        <v>119151</v>
      </c>
      <c r="N172" s="373">
        <v>1.3862653208363374</v>
      </c>
      <c r="O172" s="370">
        <v>535128</v>
      </c>
      <c r="P172" s="338">
        <v>0.35601775831660887</v>
      </c>
      <c r="Q172" s="370">
        <v>118965</v>
      </c>
      <c r="R172" s="338">
        <v>0.27246181491464516</v>
      </c>
      <c r="S172" s="370">
        <v>265978</v>
      </c>
      <c r="T172" s="338">
        <v>7.1450727317405205E-2</v>
      </c>
      <c r="U172" s="370">
        <v>677468</v>
      </c>
      <c r="V172" s="338">
        <v>0.64576986799209024</v>
      </c>
      <c r="W172" s="370">
        <v>1597539</v>
      </c>
      <c r="X172" s="338">
        <v>0.39157600955394867</v>
      </c>
      <c r="Y172" s="373"/>
      <c r="Z172" s="359">
        <v>0</v>
      </c>
      <c r="AA172" s="337">
        <v>0</v>
      </c>
      <c r="AC172" s="335">
        <f t="shared" si="8"/>
        <v>920071</v>
      </c>
      <c r="AD172" s="335">
        <f t="shared" si="9"/>
        <v>677468</v>
      </c>
      <c r="AE172" s="339">
        <f t="shared" si="10"/>
        <v>0.42406977231854748</v>
      </c>
      <c r="AF172" s="339">
        <f t="shared" si="11"/>
        <v>0.57593022768145252</v>
      </c>
    </row>
    <row r="173" spans="1:32" ht="23.1" customHeight="1">
      <c r="A173" s="356">
        <v>2014</v>
      </c>
      <c r="B173" s="356">
        <v>1</v>
      </c>
      <c r="C173" s="370">
        <v>7862</v>
      </c>
      <c r="D173" s="373">
        <v>-7.0026023184291408E-2</v>
      </c>
      <c r="E173" s="370">
        <v>8275</v>
      </c>
      <c r="F173" s="373">
        <v>-0.53145348508012002</v>
      </c>
      <c r="G173" s="370">
        <v>113608</v>
      </c>
      <c r="H173" s="373">
        <v>7.7931888544891645</v>
      </c>
      <c r="I173" s="370">
        <v>1609</v>
      </c>
      <c r="J173" s="373">
        <v>1.2586532410320928E-2</v>
      </c>
      <c r="K173" s="370">
        <v>151911</v>
      </c>
      <c r="L173" s="373">
        <v>1.3741287156565498</v>
      </c>
      <c r="M173" s="370">
        <v>163708</v>
      </c>
      <c r="N173" s="373">
        <v>1.3212432294472962</v>
      </c>
      <c r="O173" s="370">
        <v>446973</v>
      </c>
      <c r="P173" s="338">
        <v>1.5521480449479261</v>
      </c>
      <c r="Q173" s="370">
        <v>39695</v>
      </c>
      <c r="R173" s="338">
        <v>-0.3234883086781648</v>
      </c>
      <c r="S173" s="370">
        <v>257811</v>
      </c>
      <c r="T173" s="338">
        <v>-0.52683769279898984</v>
      </c>
      <c r="U173" s="370">
        <v>713463</v>
      </c>
      <c r="V173" s="338">
        <v>2.870131798828357E-2</v>
      </c>
      <c r="W173" s="370">
        <v>1457942</v>
      </c>
      <c r="X173" s="338">
        <v>-9.7097138572118658E-3</v>
      </c>
      <c r="Y173" s="373"/>
      <c r="Z173" s="359">
        <v>0</v>
      </c>
      <c r="AA173" s="337">
        <v>0</v>
      </c>
      <c r="AC173" s="335">
        <f t="shared" si="8"/>
        <v>744479</v>
      </c>
      <c r="AD173" s="335">
        <f t="shared" si="9"/>
        <v>713463</v>
      </c>
      <c r="AE173" s="339">
        <f t="shared" si="10"/>
        <v>0.48936308851792459</v>
      </c>
      <c r="AF173" s="339">
        <f t="shared" si="11"/>
        <v>0.51063691148207546</v>
      </c>
    </row>
    <row r="174" spans="1:32" ht="13.35" customHeight="1">
      <c r="A174" s="356">
        <v>2014</v>
      </c>
      <c r="B174" s="356">
        <v>2</v>
      </c>
      <c r="C174" s="370">
        <v>46183</v>
      </c>
      <c r="D174" s="373" t="e">
        <v>#DIV/0!</v>
      </c>
      <c r="E174" s="370">
        <v>15226</v>
      </c>
      <c r="F174" s="373">
        <v>-0.55534139361018631</v>
      </c>
      <c r="G174" s="370">
        <v>146897</v>
      </c>
      <c r="H174" s="373">
        <v>2.1449399473334902</v>
      </c>
      <c r="I174" s="370">
        <v>1816</v>
      </c>
      <c r="J174" s="373">
        <v>-0.69246401354784082</v>
      </c>
      <c r="K174" s="370">
        <v>131997</v>
      </c>
      <c r="L174" s="373">
        <v>0.7511575148918106</v>
      </c>
      <c r="M174" s="370">
        <v>90327</v>
      </c>
      <c r="N174" s="373">
        <v>-0.48921624066953173</v>
      </c>
      <c r="O174" s="370">
        <v>432446</v>
      </c>
      <c r="P174" s="338">
        <v>0.2753772786391131</v>
      </c>
      <c r="Q174" s="370">
        <v>31892</v>
      </c>
      <c r="R174" s="338">
        <v>-0.58565674938287637</v>
      </c>
      <c r="S174" s="370">
        <v>406283</v>
      </c>
      <c r="T174" s="338">
        <v>-0.70913697479773685</v>
      </c>
      <c r="U174" s="370">
        <v>755293</v>
      </c>
      <c r="V174" s="338">
        <v>6.6162541535977226E-2</v>
      </c>
      <c r="W174" s="370">
        <v>1625914</v>
      </c>
      <c r="X174" s="338">
        <v>-0.3551246111108467</v>
      </c>
      <c r="Y174" s="373"/>
      <c r="Z174" s="359">
        <v>0</v>
      </c>
      <c r="AA174" s="337">
        <v>0</v>
      </c>
      <c r="AC174" s="335">
        <f t="shared" si="8"/>
        <v>870621</v>
      </c>
      <c r="AD174" s="335">
        <f t="shared" si="9"/>
        <v>755293</v>
      </c>
      <c r="AE174" s="339">
        <f t="shared" si="10"/>
        <v>0.46453440956901781</v>
      </c>
      <c r="AF174" s="339">
        <f t="shared" si="11"/>
        <v>0.53546559043098219</v>
      </c>
    </row>
    <row r="175" spans="1:32" ht="13.15" customHeight="1">
      <c r="A175" s="356">
        <v>2014</v>
      </c>
      <c r="B175" s="356">
        <v>3</v>
      </c>
      <c r="C175" s="370">
        <v>15711</v>
      </c>
      <c r="D175" s="373">
        <v>-0.85398698884758362</v>
      </c>
      <c r="E175" s="370">
        <v>4419</v>
      </c>
      <c r="F175" s="373">
        <v>-0.77216951948855428</v>
      </c>
      <c r="G175" s="370">
        <v>71677</v>
      </c>
      <c r="H175" s="373">
        <v>1.0937983816784973</v>
      </c>
      <c r="I175" s="370">
        <v>2019</v>
      </c>
      <c r="J175" s="373">
        <v>-0.18621523579201937</v>
      </c>
      <c r="K175" s="370">
        <v>173229</v>
      </c>
      <c r="L175" s="373">
        <v>1.4973185710578671</v>
      </c>
      <c r="M175" s="370">
        <v>281520</v>
      </c>
      <c r="N175" s="373">
        <v>1.2230996414864888</v>
      </c>
      <c r="O175" s="370">
        <v>548575</v>
      </c>
      <c r="P175" s="338">
        <v>0.52504795529732284</v>
      </c>
      <c r="Q175" s="370">
        <v>111930</v>
      </c>
      <c r="R175" s="338">
        <v>0.83383576905432855</v>
      </c>
      <c r="S175" s="370">
        <v>432524</v>
      </c>
      <c r="T175" s="338">
        <v>0.35695506767143748</v>
      </c>
      <c r="U175" s="370">
        <v>779886</v>
      </c>
      <c r="V175" s="338">
        <v>-0.12834629828326183</v>
      </c>
      <c r="W175" s="370">
        <v>1872915</v>
      </c>
      <c r="X175" s="338">
        <v>0.14606611626888055</v>
      </c>
      <c r="Y175" s="373"/>
      <c r="Z175" s="359">
        <v>0</v>
      </c>
      <c r="AA175" s="337">
        <v>0</v>
      </c>
      <c r="AC175" s="335">
        <f t="shared" si="8"/>
        <v>1093029</v>
      </c>
      <c r="AD175" s="335">
        <f t="shared" si="9"/>
        <v>779886</v>
      </c>
      <c r="AE175" s="339">
        <f t="shared" si="10"/>
        <v>0.41640223929009057</v>
      </c>
      <c r="AF175" s="339">
        <f t="shared" si="11"/>
        <v>0.58359776070990943</v>
      </c>
    </row>
    <row r="176" spans="1:32" ht="13.15" customHeight="1">
      <c r="A176" s="356">
        <v>2014</v>
      </c>
      <c r="B176" s="356">
        <v>4</v>
      </c>
      <c r="C176" s="370">
        <v>13294</v>
      </c>
      <c r="D176" s="373">
        <v>17.856737588652482</v>
      </c>
      <c r="E176" s="370">
        <v>13113</v>
      </c>
      <c r="F176" s="373">
        <v>-2.7153349655018921E-2</v>
      </c>
      <c r="G176" s="370">
        <v>171283</v>
      </c>
      <c r="H176" s="373">
        <v>2.2471942064154091</v>
      </c>
      <c r="I176" s="370">
        <v>1821</v>
      </c>
      <c r="J176" s="373">
        <v>-0.59756906077348071</v>
      </c>
      <c r="K176" s="370">
        <v>130393</v>
      </c>
      <c r="L176" s="373">
        <v>-0.33192093290158631</v>
      </c>
      <c r="M176" s="370">
        <v>171684</v>
      </c>
      <c r="N176" s="373">
        <v>-0.25642513751136908</v>
      </c>
      <c r="O176" s="370">
        <v>501588</v>
      </c>
      <c r="P176" s="338">
        <v>8.1704765407830671E-3</v>
      </c>
      <c r="Q176" s="370">
        <v>26659</v>
      </c>
      <c r="R176" s="338">
        <v>-0.57364700614124864</v>
      </c>
      <c r="S176" s="370">
        <v>924512</v>
      </c>
      <c r="T176" s="338">
        <v>2.0990821874643837</v>
      </c>
      <c r="U176" s="370">
        <v>1127908</v>
      </c>
      <c r="V176" s="338">
        <v>0.42430609925495633</v>
      </c>
      <c r="W176" s="370">
        <v>2580667</v>
      </c>
      <c r="X176" s="338">
        <v>0.56378566161031918</v>
      </c>
      <c r="Y176" s="373"/>
      <c r="Z176" s="359">
        <v>0</v>
      </c>
      <c r="AA176" s="337">
        <v>0</v>
      </c>
      <c r="AC176" s="335">
        <f t="shared" si="8"/>
        <v>1452759</v>
      </c>
      <c r="AD176" s="335">
        <f t="shared" si="9"/>
        <v>1127908</v>
      </c>
      <c r="AE176" s="339">
        <f t="shared" si="10"/>
        <v>0.43706065137423772</v>
      </c>
      <c r="AF176" s="339">
        <f t="shared" si="11"/>
        <v>0.56293934862576223</v>
      </c>
    </row>
    <row r="177" spans="1:32" ht="13.15" customHeight="1">
      <c r="A177" s="356">
        <v>2014</v>
      </c>
      <c r="B177" s="356">
        <v>5</v>
      </c>
      <c r="C177" s="370">
        <v>35143</v>
      </c>
      <c r="D177" s="373">
        <v>11.627739849083722</v>
      </c>
      <c r="E177" s="370">
        <v>36360</v>
      </c>
      <c r="F177" s="373">
        <v>0.7055208968525728</v>
      </c>
      <c r="G177" s="370">
        <v>91131</v>
      </c>
      <c r="H177" s="373">
        <v>-0.43933530616890504</v>
      </c>
      <c r="I177" s="370">
        <v>2090</v>
      </c>
      <c r="J177" s="373">
        <v>-0.28178694158075601</v>
      </c>
      <c r="K177" s="370">
        <v>188585</v>
      </c>
      <c r="L177" s="373">
        <v>0.14793464895728081</v>
      </c>
      <c r="M177" s="370">
        <v>205443</v>
      </c>
      <c r="N177" s="373">
        <v>-6.1533996081561959E-3</v>
      </c>
      <c r="O177" s="370">
        <v>558752</v>
      </c>
      <c r="P177" s="338">
        <v>-3.2075639996431704E-3</v>
      </c>
      <c r="Q177" s="370">
        <v>112011</v>
      </c>
      <c r="R177" s="338">
        <v>0.12729084266779389</v>
      </c>
      <c r="S177" s="370">
        <v>359486</v>
      </c>
      <c r="T177" s="338">
        <v>-6.0989721420455334E-2</v>
      </c>
      <c r="U177" s="370">
        <v>874172</v>
      </c>
      <c r="V177" s="338">
        <v>0.11938719847158152</v>
      </c>
      <c r="W177" s="370">
        <v>1904421</v>
      </c>
      <c r="X177" s="338">
        <v>4.4270230730509619E-2</v>
      </c>
      <c r="Y177" s="373"/>
      <c r="Z177" s="359">
        <v>0</v>
      </c>
      <c r="AA177" s="337">
        <v>0</v>
      </c>
      <c r="AC177" s="335">
        <f t="shared" si="8"/>
        <v>1030249</v>
      </c>
      <c r="AD177" s="335">
        <f t="shared" si="9"/>
        <v>874172</v>
      </c>
      <c r="AE177" s="339">
        <f t="shared" si="10"/>
        <v>0.45902245354362298</v>
      </c>
      <c r="AF177" s="339">
        <f t="shared" si="11"/>
        <v>0.54097754645637708</v>
      </c>
    </row>
    <row r="178" spans="1:32" ht="13.15" customHeight="1">
      <c r="A178" s="356">
        <v>2014</v>
      </c>
      <c r="B178" s="356">
        <v>6</v>
      </c>
      <c r="C178" s="370">
        <v>65009</v>
      </c>
      <c r="D178" s="373">
        <v>120.28544776119404</v>
      </c>
      <c r="E178" s="370">
        <v>29112</v>
      </c>
      <c r="F178" s="373">
        <v>11.790861159929701</v>
      </c>
      <c r="G178" s="370">
        <v>89257</v>
      </c>
      <c r="H178" s="373">
        <v>-3.9281768572353437E-3</v>
      </c>
      <c r="I178" s="370">
        <v>3134</v>
      </c>
      <c r="J178" s="373">
        <v>-0.25113500597371563</v>
      </c>
      <c r="K178" s="370">
        <v>154861</v>
      </c>
      <c r="L178" s="373">
        <v>3.8641831830888584</v>
      </c>
      <c r="M178" s="370">
        <v>324921</v>
      </c>
      <c r="N178" s="373">
        <v>1.5551938094227005</v>
      </c>
      <c r="O178" s="370">
        <v>666294</v>
      </c>
      <c r="P178" s="338">
        <v>1.6067432434547189</v>
      </c>
      <c r="Q178" s="370">
        <v>29158</v>
      </c>
      <c r="R178" s="338">
        <v>-0.51034459595620341</v>
      </c>
      <c r="S178" s="370">
        <v>484006</v>
      </c>
      <c r="T178" s="338">
        <v>1.1925228649214281</v>
      </c>
      <c r="U178" s="370">
        <v>801185</v>
      </c>
      <c r="V178" s="338">
        <v>0.16181793397873534</v>
      </c>
      <c r="W178" s="370">
        <v>1980643</v>
      </c>
      <c r="X178" s="338">
        <v>0.61619043966508391</v>
      </c>
      <c r="Y178" s="373"/>
      <c r="Z178" s="359">
        <v>0</v>
      </c>
      <c r="AA178" s="337">
        <v>0</v>
      </c>
      <c r="AC178" s="335">
        <f t="shared" si="8"/>
        <v>1179458</v>
      </c>
      <c r="AD178" s="335">
        <f t="shared" si="9"/>
        <v>801185</v>
      </c>
      <c r="AE178" s="339">
        <f t="shared" si="10"/>
        <v>0.40450752609127438</v>
      </c>
      <c r="AF178" s="339">
        <f t="shared" si="11"/>
        <v>0.59549247390872562</v>
      </c>
    </row>
    <row r="179" spans="1:32" ht="13.15" customHeight="1">
      <c r="A179" s="356">
        <v>2014</v>
      </c>
      <c r="B179" s="356">
        <v>7</v>
      </c>
      <c r="C179" s="370">
        <v>56354</v>
      </c>
      <c r="D179" s="373">
        <v>-5.4532940366729399E-3</v>
      </c>
      <c r="E179" s="370">
        <v>42316</v>
      </c>
      <c r="F179" s="373">
        <v>0.42877401492386125</v>
      </c>
      <c r="G179" s="370">
        <v>80807</v>
      </c>
      <c r="H179" s="373">
        <v>2.0894249885303564</v>
      </c>
      <c r="I179" s="370">
        <v>4053</v>
      </c>
      <c r="J179" s="373">
        <v>1.4972273567467651</v>
      </c>
      <c r="K179" s="370">
        <v>135601</v>
      </c>
      <c r="L179" s="373">
        <v>1.2997252560884607</v>
      </c>
      <c r="M179" s="370">
        <v>289608</v>
      </c>
      <c r="N179" s="373">
        <v>0.89960447863987869</v>
      </c>
      <c r="O179" s="370">
        <v>608739</v>
      </c>
      <c r="P179" s="338">
        <v>0.87028081602556218</v>
      </c>
      <c r="Q179" s="370">
        <v>90269</v>
      </c>
      <c r="R179" s="338">
        <v>0.11423951415804678</v>
      </c>
      <c r="S179" s="370">
        <v>584372</v>
      </c>
      <c r="T179" s="338">
        <v>0.29930029193412477</v>
      </c>
      <c r="U179" s="370">
        <v>1044162</v>
      </c>
      <c r="V179" s="338">
        <v>0.31342453760540989</v>
      </c>
      <c r="W179" s="370">
        <v>2327542</v>
      </c>
      <c r="X179" s="338">
        <v>0.40956793207549458</v>
      </c>
      <c r="Y179" s="373"/>
      <c r="Z179" s="359">
        <v>0</v>
      </c>
      <c r="AA179" s="337">
        <v>0</v>
      </c>
      <c r="AC179" s="335">
        <f t="shared" si="8"/>
        <v>1283380</v>
      </c>
      <c r="AD179" s="335">
        <f t="shared" si="9"/>
        <v>1044162</v>
      </c>
      <c r="AE179" s="339">
        <f t="shared" si="10"/>
        <v>0.44861145362790444</v>
      </c>
      <c r="AF179" s="339">
        <f t="shared" si="11"/>
        <v>0.55138854637209556</v>
      </c>
    </row>
    <row r="180" spans="1:32" ht="13.15" customHeight="1">
      <c r="A180" s="356">
        <v>2014</v>
      </c>
      <c r="B180" s="356">
        <v>8</v>
      </c>
      <c r="C180" s="370">
        <v>308295</v>
      </c>
      <c r="D180" s="373">
        <v>94.80329397141081</v>
      </c>
      <c r="E180" s="370">
        <v>2019</v>
      </c>
      <c r="F180" s="373">
        <v>-0.91436932733904486</v>
      </c>
      <c r="G180" s="370">
        <v>129546</v>
      </c>
      <c r="H180" s="373">
        <v>0.61768709181953274</v>
      </c>
      <c r="I180" s="370">
        <v>515</v>
      </c>
      <c r="J180" s="373">
        <v>-0.77801724137931028</v>
      </c>
      <c r="K180" s="370">
        <v>65270</v>
      </c>
      <c r="L180" s="373">
        <v>-0.527696371069865</v>
      </c>
      <c r="M180" s="370">
        <v>340395</v>
      </c>
      <c r="N180" s="373">
        <v>3.4704448321772219E-2</v>
      </c>
      <c r="O180" s="370">
        <v>846040</v>
      </c>
      <c r="P180" s="338">
        <v>0.46787653764075166</v>
      </c>
      <c r="Q180" s="370">
        <v>80113</v>
      </c>
      <c r="R180" s="338">
        <v>-0.35298820869003389</v>
      </c>
      <c r="S180" s="370">
        <v>428481</v>
      </c>
      <c r="T180" s="338">
        <v>-9.5764571814459964E-2</v>
      </c>
      <c r="U180" s="370">
        <v>980018</v>
      </c>
      <c r="V180" s="338">
        <v>0.36211986434647248</v>
      </c>
      <c r="W180" s="370">
        <v>2334652</v>
      </c>
      <c r="X180" s="338">
        <v>0.23296277323306214</v>
      </c>
      <c r="Y180" s="373"/>
      <c r="Z180" s="359">
        <v>0</v>
      </c>
      <c r="AA180" s="337">
        <v>0</v>
      </c>
      <c r="AC180" s="335">
        <f t="shared" si="8"/>
        <v>1354634</v>
      </c>
      <c r="AD180" s="335">
        <f t="shared" si="9"/>
        <v>980018</v>
      </c>
      <c r="AE180" s="339">
        <f t="shared" si="10"/>
        <v>0.41977048399504507</v>
      </c>
      <c r="AF180" s="339">
        <f t="shared" si="11"/>
        <v>0.58022951600495487</v>
      </c>
    </row>
    <row r="181" spans="1:32" ht="13.15" customHeight="1">
      <c r="A181" s="356">
        <v>2014</v>
      </c>
      <c r="B181" s="356">
        <v>9</v>
      </c>
      <c r="C181" s="370">
        <v>48168</v>
      </c>
      <c r="D181" s="373">
        <v>2.5815302252955612</v>
      </c>
      <c r="E181" s="370">
        <v>39390</v>
      </c>
      <c r="F181" s="373">
        <v>3.1489361702127656</v>
      </c>
      <c r="G181" s="370">
        <v>115812</v>
      </c>
      <c r="H181" s="373">
        <v>-0.48968683766408305</v>
      </c>
      <c r="I181" s="370">
        <v>11568</v>
      </c>
      <c r="J181" s="373">
        <v>1.358890701468189</v>
      </c>
      <c r="K181" s="370">
        <v>155573</v>
      </c>
      <c r="L181" s="373">
        <v>-0.46953020042690452</v>
      </c>
      <c r="M181" s="370">
        <v>228685</v>
      </c>
      <c r="N181" s="373">
        <v>0.45675009395921862</v>
      </c>
      <c r="O181" s="370">
        <v>599196</v>
      </c>
      <c r="P181" s="338">
        <v>-0.15013325352777895</v>
      </c>
      <c r="Q181" s="370">
        <v>162731</v>
      </c>
      <c r="R181" s="338">
        <v>0.16861638336529006</v>
      </c>
      <c r="S181" s="370">
        <v>433633</v>
      </c>
      <c r="T181" s="338">
        <v>0.25835526678525733</v>
      </c>
      <c r="U181" s="370">
        <v>868042</v>
      </c>
      <c r="V181" s="338">
        <v>0.37705973897414014</v>
      </c>
      <c r="W181" s="370">
        <v>2063602</v>
      </c>
      <c r="X181" s="338">
        <v>0.13430845508613398</v>
      </c>
      <c r="Y181" s="373"/>
      <c r="Z181" s="359">
        <v>0</v>
      </c>
      <c r="AC181" s="335">
        <f t="shared" si="8"/>
        <v>1195560</v>
      </c>
      <c r="AD181" s="335">
        <f t="shared" si="9"/>
        <v>868042</v>
      </c>
      <c r="AE181" s="339">
        <f t="shared" si="10"/>
        <v>0.42064409706910538</v>
      </c>
      <c r="AF181" s="339">
        <f t="shared" si="11"/>
        <v>0.57935590293089467</v>
      </c>
    </row>
    <row r="182" spans="1:32" ht="13.15" hidden="1" customHeight="1">
      <c r="A182" s="356">
        <v>0</v>
      </c>
      <c r="B182" s="356">
        <v>0</v>
      </c>
      <c r="C182" s="370">
        <v>0</v>
      </c>
      <c r="D182" s="373">
        <v>-1</v>
      </c>
      <c r="E182" s="370">
        <v>0</v>
      </c>
      <c r="F182" s="373">
        <v>-1</v>
      </c>
      <c r="G182" s="370">
        <v>0</v>
      </c>
      <c r="H182" s="373">
        <v>-1</v>
      </c>
      <c r="I182" s="370">
        <v>0</v>
      </c>
      <c r="J182" s="373">
        <v>-1</v>
      </c>
      <c r="K182" s="370">
        <v>0</v>
      </c>
      <c r="L182" s="373">
        <v>-1</v>
      </c>
      <c r="M182" s="370">
        <v>0</v>
      </c>
      <c r="N182" s="373">
        <v>-1</v>
      </c>
      <c r="O182" s="370">
        <v>0</v>
      </c>
      <c r="P182" s="338">
        <v>-1</v>
      </c>
      <c r="Q182" s="370">
        <v>0</v>
      </c>
      <c r="R182" s="338">
        <v>-1</v>
      </c>
      <c r="S182" s="370">
        <v>0</v>
      </c>
      <c r="T182" s="338">
        <v>-1</v>
      </c>
      <c r="U182" s="370">
        <v>0</v>
      </c>
      <c r="V182" s="338">
        <v>-1</v>
      </c>
      <c r="W182" s="370">
        <v>0</v>
      </c>
      <c r="X182" s="338">
        <v>-1</v>
      </c>
      <c r="Y182" s="373"/>
      <c r="Z182" s="359">
        <v>0</v>
      </c>
    </row>
    <row r="183" spans="1:32" ht="13.15" hidden="1" customHeight="1">
      <c r="A183" s="356">
        <v>0</v>
      </c>
      <c r="B183" s="356">
        <v>0</v>
      </c>
      <c r="C183" s="370">
        <v>0</v>
      </c>
      <c r="D183" s="373">
        <v>-1</v>
      </c>
      <c r="E183" s="370">
        <v>0</v>
      </c>
      <c r="F183" s="373">
        <v>-1</v>
      </c>
      <c r="G183" s="370">
        <v>0</v>
      </c>
      <c r="H183" s="373">
        <v>-1</v>
      </c>
      <c r="I183" s="370">
        <v>0</v>
      </c>
      <c r="J183" s="373">
        <v>-1</v>
      </c>
      <c r="K183" s="370">
        <v>0</v>
      </c>
      <c r="L183" s="373">
        <v>-1</v>
      </c>
      <c r="M183" s="370">
        <v>0</v>
      </c>
      <c r="N183" s="373">
        <v>-1</v>
      </c>
      <c r="O183" s="370">
        <v>0</v>
      </c>
      <c r="P183" s="338">
        <v>-1</v>
      </c>
      <c r="Q183" s="370">
        <v>0</v>
      </c>
      <c r="R183" s="338">
        <v>-1</v>
      </c>
      <c r="S183" s="370">
        <v>0</v>
      </c>
      <c r="T183" s="338">
        <v>-1</v>
      </c>
      <c r="U183" s="370">
        <v>0</v>
      </c>
      <c r="V183" s="338">
        <v>-1</v>
      </c>
      <c r="W183" s="370">
        <v>0</v>
      </c>
      <c r="X183" s="338">
        <v>-1</v>
      </c>
      <c r="Y183" s="373"/>
      <c r="Z183" s="359">
        <v>0</v>
      </c>
    </row>
    <row r="184" spans="1:32" ht="13.15" hidden="1" customHeight="1">
      <c r="A184" s="356">
        <v>0</v>
      </c>
      <c r="B184" s="356">
        <v>0</v>
      </c>
      <c r="C184" s="370">
        <v>0</v>
      </c>
      <c r="D184" s="373">
        <v>-1</v>
      </c>
      <c r="E184" s="370">
        <v>0</v>
      </c>
      <c r="F184" s="373">
        <v>-1</v>
      </c>
      <c r="G184" s="370">
        <v>0</v>
      </c>
      <c r="H184" s="373">
        <v>-1</v>
      </c>
      <c r="I184" s="370">
        <v>0</v>
      </c>
      <c r="J184" s="373">
        <v>-1</v>
      </c>
      <c r="K184" s="370">
        <v>0</v>
      </c>
      <c r="L184" s="373">
        <v>-1</v>
      </c>
      <c r="M184" s="370">
        <v>0</v>
      </c>
      <c r="N184" s="373">
        <v>-1</v>
      </c>
      <c r="O184" s="370">
        <v>0</v>
      </c>
      <c r="P184" s="338">
        <v>-1</v>
      </c>
      <c r="Q184" s="370">
        <v>0</v>
      </c>
      <c r="R184" s="338">
        <v>-1</v>
      </c>
      <c r="S184" s="370">
        <v>0</v>
      </c>
      <c r="T184" s="338">
        <v>-1</v>
      </c>
      <c r="U184" s="370">
        <v>0</v>
      </c>
      <c r="V184" s="338">
        <v>-1</v>
      </c>
      <c r="W184" s="370">
        <v>0</v>
      </c>
      <c r="X184" s="338">
        <v>-1</v>
      </c>
      <c r="Y184" s="373"/>
      <c r="Z184" s="359">
        <v>0</v>
      </c>
    </row>
    <row r="185" spans="1:32" ht="13.15" hidden="1" customHeight="1">
      <c r="A185" s="356">
        <v>0</v>
      </c>
      <c r="B185" s="356">
        <v>0</v>
      </c>
      <c r="C185" s="370">
        <v>0</v>
      </c>
      <c r="D185" s="373">
        <v>-1</v>
      </c>
      <c r="E185" s="370">
        <v>0</v>
      </c>
      <c r="F185" s="373">
        <v>-1</v>
      </c>
      <c r="G185" s="370">
        <v>0</v>
      </c>
      <c r="H185" s="373">
        <v>-1</v>
      </c>
      <c r="I185" s="370">
        <v>0</v>
      </c>
      <c r="J185" s="373">
        <v>-1</v>
      </c>
      <c r="K185" s="370">
        <v>0</v>
      </c>
      <c r="L185" s="373">
        <v>-1</v>
      </c>
      <c r="M185" s="370">
        <v>0</v>
      </c>
      <c r="N185" s="373">
        <v>-1</v>
      </c>
      <c r="O185" s="370">
        <v>0</v>
      </c>
      <c r="P185" s="338">
        <v>-1</v>
      </c>
      <c r="Q185" s="370">
        <v>0</v>
      </c>
      <c r="R185" s="338">
        <v>-1</v>
      </c>
      <c r="S185" s="370">
        <v>0</v>
      </c>
      <c r="T185" s="338">
        <v>-1</v>
      </c>
      <c r="U185" s="370">
        <v>0</v>
      </c>
      <c r="V185" s="338">
        <v>-1</v>
      </c>
      <c r="W185" s="370">
        <v>0</v>
      </c>
      <c r="X185" s="338">
        <v>-1</v>
      </c>
      <c r="Y185" s="373"/>
      <c r="Z185" s="359">
        <v>0</v>
      </c>
    </row>
    <row r="186" spans="1:32" ht="13.15" hidden="1" customHeight="1">
      <c r="A186" s="356">
        <v>0</v>
      </c>
      <c r="B186" s="356">
        <v>0</v>
      </c>
      <c r="C186" s="370">
        <v>0</v>
      </c>
      <c r="D186" s="373">
        <v>-1</v>
      </c>
      <c r="E186" s="370">
        <v>0</v>
      </c>
      <c r="F186" s="373">
        <v>-1</v>
      </c>
      <c r="G186" s="370">
        <v>0</v>
      </c>
      <c r="H186" s="373">
        <v>-1</v>
      </c>
      <c r="I186" s="370">
        <v>0</v>
      </c>
      <c r="J186" s="373">
        <v>-1</v>
      </c>
      <c r="K186" s="370">
        <v>0</v>
      </c>
      <c r="L186" s="373">
        <v>-1</v>
      </c>
      <c r="M186" s="370">
        <v>0</v>
      </c>
      <c r="N186" s="373">
        <v>-1</v>
      </c>
      <c r="O186" s="370">
        <v>0</v>
      </c>
      <c r="P186" s="338">
        <v>-1</v>
      </c>
      <c r="Q186" s="370">
        <v>0</v>
      </c>
      <c r="R186" s="338">
        <v>-1</v>
      </c>
      <c r="S186" s="370">
        <v>0</v>
      </c>
      <c r="T186" s="338">
        <v>-1</v>
      </c>
      <c r="U186" s="370">
        <v>0</v>
      </c>
      <c r="V186" s="338">
        <v>-1</v>
      </c>
      <c r="W186" s="370">
        <v>0</v>
      </c>
      <c r="X186" s="338">
        <v>-1</v>
      </c>
      <c r="Y186" s="373"/>
      <c r="Z186" s="359">
        <v>0</v>
      </c>
    </row>
    <row r="187" spans="1:32" ht="13.15" hidden="1" customHeight="1">
      <c r="A187" s="356">
        <v>0</v>
      </c>
      <c r="B187" s="356">
        <v>0</v>
      </c>
      <c r="C187" s="370">
        <v>0</v>
      </c>
      <c r="D187" s="373">
        <v>-1</v>
      </c>
      <c r="E187" s="370">
        <v>0</v>
      </c>
      <c r="F187" s="373">
        <v>-1</v>
      </c>
      <c r="G187" s="370">
        <v>0</v>
      </c>
      <c r="H187" s="373">
        <v>-1</v>
      </c>
      <c r="I187" s="370">
        <v>0</v>
      </c>
      <c r="J187" s="373">
        <v>-1</v>
      </c>
      <c r="K187" s="370">
        <v>0</v>
      </c>
      <c r="L187" s="373">
        <v>-1</v>
      </c>
      <c r="M187" s="370">
        <v>0</v>
      </c>
      <c r="N187" s="373">
        <v>-1</v>
      </c>
      <c r="O187" s="370">
        <v>0</v>
      </c>
      <c r="P187" s="338">
        <v>-1</v>
      </c>
      <c r="Q187" s="370">
        <v>0</v>
      </c>
      <c r="R187" s="338">
        <v>-1</v>
      </c>
      <c r="S187" s="370">
        <v>0</v>
      </c>
      <c r="T187" s="338">
        <v>-1</v>
      </c>
      <c r="U187" s="370">
        <v>0</v>
      </c>
      <c r="V187" s="338">
        <v>-1</v>
      </c>
      <c r="W187" s="370">
        <v>0</v>
      </c>
      <c r="X187" s="338">
        <v>-1</v>
      </c>
      <c r="Y187" s="373"/>
      <c r="Z187" s="359">
        <v>0</v>
      </c>
    </row>
    <row r="188" spans="1:32" ht="13.15" hidden="1" customHeight="1">
      <c r="A188" s="356">
        <v>0</v>
      </c>
      <c r="B188" s="356">
        <v>0</v>
      </c>
      <c r="C188" s="370">
        <v>0</v>
      </c>
      <c r="D188" s="373">
        <v>-1</v>
      </c>
      <c r="E188" s="370">
        <v>0</v>
      </c>
      <c r="F188" s="373">
        <v>-1</v>
      </c>
      <c r="G188" s="370">
        <v>0</v>
      </c>
      <c r="H188" s="373">
        <v>-1</v>
      </c>
      <c r="I188" s="370">
        <v>0</v>
      </c>
      <c r="J188" s="373">
        <v>-1</v>
      </c>
      <c r="K188" s="370">
        <v>0</v>
      </c>
      <c r="L188" s="373">
        <v>-1</v>
      </c>
      <c r="M188" s="370">
        <v>0</v>
      </c>
      <c r="N188" s="373">
        <v>-1</v>
      </c>
      <c r="O188" s="370">
        <v>0</v>
      </c>
      <c r="P188" s="338">
        <v>-1</v>
      </c>
      <c r="Q188" s="370">
        <v>0</v>
      </c>
      <c r="R188" s="338">
        <v>-1</v>
      </c>
      <c r="S188" s="370">
        <v>0</v>
      </c>
      <c r="T188" s="338">
        <v>-1</v>
      </c>
      <c r="U188" s="370">
        <v>0</v>
      </c>
      <c r="V188" s="338">
        <v>-1</v>
      </c>
      <c r="W188" s="370">
        <v>0</v>
      </c>
      <c r="X188" s="338">
        <v>-1</v>
      </c>
      <c r="Y188" s="373"/>
      <c r="Z188" s="359">
        <v>0</v>
      </c>
    </row>
    <row r="189" spans="1:32" ht="13.15" hidden="1" customHeight="1">
      <c r="A189" s="356">
        <v>0</v>
      </c>
      <c r="B189" s="356">
        <v>0</v>
      </c>
      <c r="C189" s="370">
        <v>0</v>
      </c>
      <c r="D189" s="373">
        <v>-1</v>
      </c>
      <c r="E189" s="370">
        <v>0</v>
      </c>
      <c r="F189" s="373">
        <v>-1</v>
      </c>
      <c r="G189" s="370">
        <v>0</v>
      </c>
      <c r="H189" s="373">
        <v>-1</v>
      </c>
      <c r="I189" s="370">
        <v>0</v>
      </c>
      <c r="J189" s="373">
        <v>-1</v>
      </c>
      <c r="K189" s="370">
        <v>0</v>
      </c>
      <c r="L189" s="373">
        <v>-1</v>
      </c>
      <c r="M189" s="370">
        <v>0</v>
      </c>
      <c r="N189" s="373">
        <v>-1</v>
      </c>
      <c r="O189" s="370">
        <v>0</v>
      </c>
      <c r="P189" s="338">
        <v>-1</v>
      </c>
      <c r="Q189" s="370">
        <v>0</v>
      </c>
      <c r="R189" s="338">
        <v>-1</v>
      </c>
      <c r="S189" s="370">
        <v>0</v>
      </c>
      <c r="T189" s="338">
        <v>-1</v>
      </c>
      <c r="U189" s="370">
        <v>0</v>
      </c>
      <c r="V189" s="338">
        <v>-1</v>
      </c>
      <c r="W189" s="370">
        <v>0</v>
      </c>
      <c r="X189" s="338">
        <v>-1</v>
      </c>
      <c r="Y189" s="373"/>
      <c r="Z189" s="359">
        <v>0</v>
      </c>
    </row>
    <row r="190" spans="1:32" ht="13.15" hidden="1" customHeight="1">
      <c r="A190" s="356">
        <v>0</v>
      </c>
      <c r="B190" s="356">
        <v>0</v>
      </c>
      <c r="C190" s="370">
        <v>0</v>
      </c>
      <c r="D190" s="373">
        <v>-1</v>
      </c>
      <c r="E190" s="370">
        <v>0</v>
      </c>
      <c r="F190" s="373">
        <v>-1</v>
      </c>
      <c r="G190" s="370">
        <v>0</v>
      </c>
      <c r="H190" s="373">
        <v>-1</v>
      </c>
      <c r="I190" s="370">
        <v>0</v>
      </c>
      <c r="J190" s="373">
        <v>-1</v>
      </c>
      <c r="K190" s="370">
        <v>0</v>
      </c>
      <c r="L190" s="373">
        <v>-1</v>
      </c>
      <c r="M190" s="370">
        <v>0</v>
      </c>
      <c r="N190" s="373">
        <v>-1</v>
      </c>
      <c r="O190" s="370">
        <v>0</v>
      </c>
      <c r="P190" s="338">
        <v>-1</v>
      </c>
      <c r="Q190" s="370">
        <v>0</v>
      </c>
      <c r="R190" s="338">
        <v>-1</v>
      </c>
      <c r="S190" s="370">
        <v>0</v>
      </c>
      <c r="T190" s="338">
        <v>-1</v>
      </c>
      <c r="U190" s="370">
        <v>0</v>
      </c>
      <c r="V190" s="338">
        <v>-1</v>
      </c>
      <c r="W190" s="370">
        <v>0</v>
      </c>
      <c r="X190" s="338">
        <v>-1</v>
      </c>
      <c r="Y190" s="373"/>
      <c r="Z190" s="359">
        <v>0</v>
      </c>
    </row>
    <row r="191" spans="1:32" ht="13.15" hidden="1" customHeight="1">
      <c r="A191" s="356">
        <v>0</v>
      </c>
      <c r="B191" s="356">
        <v>0</v>
      </c>
      <c r="C191" s="370">
        <v>0</v>
      </c>
      <c r="D191" s="373">
        <v>-1</v>
      </c>
      <c r="E191" s="370">
        <v>0</v>
      </c>
      <c r="F191" s="373">
        <v>-1</v>
      </c>
      <c r="G191" s="370">
        <v>0</v>
      </c>
      <c r="H191" s="373">
        <v>-1</v>
      </c>
      <c r="I191" s="370">
        <v>0</v>
      </c>
      <c r="J191" s="373">
        <v>-1</v>
      </c>
      <c r="K191" s="370">
        <v>0</v>
      </c>
      <c r="L191" s="373">
        <v>-1</v>
      </c>
      <c r="M191" s="370">
        <v>0</v>
      </c>
      <c r="N191" s="373">
        <v>-1</v>
      </c>
      <c r="O191" s="370">
        <v>0</v>
      </c>
      <c r="P191" s="338">
        <v>-1</v>
      </c>
      <c r="Q191" s="370">
        <v>0</v>
      </c>
      <c r="R191" s="338">
        <v>-1</v>
      </c>
      <c r="S191" s="370">
        <v>0</v>
      </c>
      <c r="T191" s="338">
        <v>-1</v>
      </c>
      <c r="U191" s="370">
        <v>0</v>
      </c>
      <c r="V191" s="338">
        <v>-1</v>
      </c>
      <c r="W191" s="370">
        <v>0</v>
      </c>
      <c r="X191" s="338">
        <v>-1</v>
      </c>
      <c r="Y191" s="373"/>
      <c r="Z191" s="359">
        <v>0</v>
      </c>
    </row>
    <row r="192" spans="1:32" ht="13.15" hidden="1" customHeight="1">
      <c r="A192" s="356">
        <v>0</v>
      </c>
      <c r="B192" s="356">
        <v>0</v>
      </c>
      <c r="C192" s="370">
        <v>0</v>
      </c>
      <c r="D192" s="373">
        <v>-1</v>
      </c>
      <c r="E192" s="370">
        <v>0</v>
      </c>
      <c r="F192" s="373">
        <v>-1</v>
      </c>
      <c r="G192" s="370">
        <v>0</v>
      </c>
      <c r="H192" s="373">
        <v>-1</v>
      </c>
      <c r="I192" s="370">
        <v>0</v>
      </c>
      <c r="J192" s="373">
        <v>-1</v>
      </c>
      <c r="K192" s="370">
        <v>0</v>
      </c>
      <c r="L192" s="373">
        <v>-1</v>
      </c>
      <c r="M192" s="370">
        <v>0</v>
      </c>
      <c r="N192" s="373">
        <v>-1</v>
      </c>
      <c r="O192" s="370">
        <v>0</v>
      </c>
      <c r="P192" s="338">
        <v>-1</v>
      </c>
      <c r="Q192" s="370">
        <v>0</v>
      </c>
      <c r="R192" s="338">
        <v>-1</v>
      </c>
      <c r="S192" s="370">
        <v>0</v>
      </c>
      <c r="T192" s="338">
        <v>-1</v>
      </c>
      <c r="U192" s="370">
        <v>0</v>
      </c>
      <c r="V192" s="338">
        <v>-1</v>
      </c>
      <c r="W192" s="370">
        <v>0</v>
      </c>
      <c r="X192" s="338">
        <v>-1</v>
      </c>
      <c r="Y192" s="373"/>
      <c r="Z192" s="359">
        <v>0</v>
      </c>
    </row>
    <row r="193" spans="1:26" ht="13.15" hidden="1" customHeight="1">
      <c r="A193" s="356">
        <v>0</v>
      </c>
      <c r="B193" s="356">
        <v>0</v>
      </c>
      <c r="C193" s="370">
        <v>0</v>
      </c>
      <c r="D193" s="373">
        <v>-1</v>
      </c>
      <c r="E193" s="370">
        <v>0</v>
      </c>
      <c r="F193" s="373">
        <v>-1</v>
      </c>
      <c r="G193" s="370">
        <v>0</v>
      </c>
      <c r="H193" s="373">
        <v>-1</v>
      </c>
      <c r="I193" s="370">
        <v>0</v>
      </c>
      <c r="J193" s="373">
        <v>-1</v>
      </c>
      <c r="K193" s="370">
        <v>0</v>
      </c>
      <c r="L193" s="373">
        <v>-1</v>
      </c>
      <c r="M193" s="370">
        <v>0</v>
      </c>
      <c r="N193" s="373">
        <v>-1</v>
      </c>
      <c r="O193" s="370">
        <v>0</v>
      </c>
      <c r="P193" s="338">
        <v>-1</v>
      </c>
      <c r="Q193" s="370">
        <v>0</v>
      </c>
      <c r="R193" s="338">
        <v>-1</v>
      </c>
      <c r="S193" s="370">
        <v>0</v>
      </c>
      <c r="T193" s="338">
        <v>-1</v>
      </c>
      <c r="U193" s="370">
        <v>0</v>
      </c>
      <c r="V193" s="338">
        <v>-1</v>
      </c>
      <c r="W193" s="370">
        <v>0</v>
      </c>
      <c r="X193" s="338">
        <v>-1</v>
      </c>
      <c r="Y193" s="373"/>
      <c r="Z193" s="359">
        <v>0</v>
      </c>
    </row>
    <row r="194" spans="1:26" ht="13.15" hidden="1" customHeight="1">
      <c r="A194" s="356">
        <v>0</v>
      </c>
      <c r="B194" s="356">
        <v>0</v>
      </c>
      <c r="C194" s="374">
        <v>0</v>
      </c>
      <c r="D194" s="373" t="e">
        <v>#DIV/0!</v>
      </c>
      <c r="E194" s="374">
        <v>0</v>
      </c>
      <c r="F194" s="373" t="e">
        <v>#DIV/0!</v>
      </c>
      <c r="G194" s="374">
        <v>0</v>
      </c>
      <c r="H194" s="373" t="e">
        <v>#DIV/0!</v>
      </c>
      <c r="I194" s="374">
        <v>0</v>
      </c>
      <c r="J194" s="373" t="e">
        <v>#DIV/0!</v>
      </c>
      <c r="K194" s="374">
        <v>0</v>
      </c>
      <c r="L194" s="373" t="e">
        <v>#DIV/0!</v>
      </c>
      <c r="M194" s="374">
        <v>0</v>
      </c>
      <c r="N194" s="373" t="e">
        <v>#DIV/0!</v>
      </c>
      <c r="O194" s="374">
        <v>0</v>
      </c>
      <c r="P194" s="338" t="e">
        <v>#DIV/0!</v>
      </c>
      <c r="Q194" s="374">
        <v>0</v>
      </c>
      <c r="R194" s="338" t="e">
        <v>#DIV/0!</v>
      </c>
      <c r="S194" s="374">
        <v>0</v>
      </c>
      <c r="T194" s="338" t="e">
        <v>#DIV/0!</v>
      </c>
      <c r="U194" s="374">
        <v>0</v>
      </c>
      <c r="V194" s="338" t="e">
        <v>#DIV/0!</v>
      </c>
      <c r="W194" s="374">
        <v>0</v>
      </c>
      <c r="X194" s="338" t="e">
        <v>#DIV/0!</v>
      </c>
      <c r="Y194" s="373"/>
      <c r="Z194" s="359">
        <v>0</v>
      </c>
    </row>
    <row r="195" spans="1:26" ht="13.15" hidden="1" customHeight="1">
      <c r="A195" s="356">
        <v>0</v>
      </c>
      <c r="B195" s="356">
        <v>0</v>
      </c>
      <c r="C195" s="374">
        <v>0</v>
      </c>
      <c r="D195" s="373" t="e">
        <v>#DIV/0!</v>
      </c>
      <c r="E195" s="374">
        <v>0</v>
      </c>
      <c r="F195" s="373" t="e">
        <v>#DIV/0!</v>
      </c>
      <c r="G195" s="374">
        <v>0</v>
      </c>
      <c r="H195" s="373" t="e">
        <v>#DIV/0!</v>
      </c>
      <c r="I195" s="374">
        <v>0</v>
      </c>
      <c r="J195" s="373" t="e">
        <v>#DIV/0!</v>
      </c>
      <c r="K195" s="374">
        <v>0</v>
      </c>
      <c r="L195" s="373" t="e">
        <v>#DIV/0!</v>
      </c>
      <c r="M195" s="374">
        <v>0</v>
      </c>
      <c r="N195" s="373" t="e">
        <v>#DIV/0!</v>
      </c>
      <c r="O195" s="374">
        <v>0</v>
      </c>
      <c r="P195" s="338" t="e">
        <v>#DIV/0!</v>
      </c>
      <c r="Q195" s="374">
        <v>0</v>
      </c>
      <c r="R195" s="338" t="e">
        <v>#DIV/0!</v>
      </c>
      <c r="S195" s="374">
        <v>0</v>
      </c>
      <c r="T195" s="338" t="e">
        <v>#DIV/0!</v>
      </c>
      <c r="U195" s="374">
        <v>0</v>
      </c>
      <c r="V195" s="338" t="e">
        <v>#DIV/0!</v>
      </c>
      <c r="W195" s="374">
        <v>0</v>
      </c>
      <c r="X195" s="338" t="e">
        <v>#DIV/0!</v>
      </c>
      <c r="Y195" s="373"/>
      <c r="Z195" s="359">
        <v>0</v>
      </c>
    </row>
    <row r="196" spans="1:26" ht="13.15" hidden="1" customHeight="1">
      <c r="A196" s="356">
        <v>0</v>
      </c>
      <c r="B196" s="356">
        <v>0</v>
      </c>
      <c r="C196" s="374">
        <v>0</v>
      </c>
      <c r="D196" s="373" t="e">
        <v>#DIV/0!</v>
      </c>
      <c r="E196" s="374">
        <v>0</v>
      </c>
      <c r="F196" s="373" t="e">
        <v>#DIV/0!</v>
      </c>
      <c r="G196" s="374">
        <v>0</v>
      </c>
      <c r="H196" s="373" t="e">
        <v>#DIV/0!</v>
      </c>
      <c r="I196" s="374">
        <v>0</v>
      </c>
      <c r="J196" s="373" t="e">
        <v>#DIV/0!</v>
      </c>
      <c r="K196" s="374">
        <v>0</v>
      </c>
      <c r="L196" s="373" t="e">
        <v>#DIV/0!</v>
      </c>
      <c r="M196" s="374">
        <v>0</v>
      </c>
      <c r="N196" s="373" t="e">
        <v>#DIV/0!</v>
      </c>
      <c r="O196" s="374">
        <v>0</v>
      </c>
      <c r="P196" s="338" t="e">
        <v>#DIV/0!</v>
      </c>
      <c r="Q196" s="374">
        <v>0</v>
      </c>
      <c r="R196" s="338" t="e">
        <v>#DIV/0!</v>
      </c>
      <c r="S196" s="374">
        <v>0</v>
      </c>
      <c r="T196" s="338" t="e">
        <v>#DIV/0!</v>
      </c>
      <c r="U196" s="374">
        <v>0</v>
      </c>
      <c r="V196" s="338" t="e">
        <v>#DIV/0!</v>
      </c>
      <c r="W196" s="374">
        <v>0</v>
      </c>
      <c r="X196" s="338" t="e">
        <v>#DIV/0!</v>
      </c>
      <c r="Y196" s="373"/>
      <c r="Z196" s="359">
        <v>0</v>
      </c>
    </row>
    <row r="197" spans="1:26" ht="13.15" hidden="1" customHeight="1">
      <c r="A197" s="356">
        <v>0</v>
      </c>
      <c r="B197" s="356">
        <v>0</v>
      </c>
      <c r="C197" s="374">
        <v>0</v>
      </c>
      <c r="D197" s="373" t="e">
        <v>#DIV/0!</v>
      </c>
      <c r="E197" s="374">
        <v>0</v>
      </c>
      <c r="F197" s="373" t="e">
        <v>#DIV/0!</v>
      </c>
      <c r="G197" s="374">
        <v>0</v>
      </c>
      <c r="H197" s="373" t="e">
        <v>#DIV/0!</v>
      </c>
      <c r="I197" s="374">
        <v>0</v>
      </c>
      <c r="J197" s="373" t="e">
        <v>#DIV/0!</v>
      </c>
      <c r="K197" s="374">
        <v>0</v>
      </c>
      <c r="L197" s="373" t="e">
        <v>#DIV/0!</v>
      </c>
      <c r="M197" s="374">
        <v>0</v>
      </c>
      <c r="N197" s="373" t="e">
        <v>#DIV/0!</v>
      </c>
      <c r="O197" s="374">
        <v>0</v>
      </c>
      <c r="P197" s="338" t="e">
        <v>#DIV/0!</v>
      </c>
      <c r="Q197" s="374">
        <v>0</v>
      </c>
      <c r="R197" s="338" t="e">
        <v>#DIV/0!</v>
      </c>
      <c r="S197" s="374">
        <v>0</v>
      </c>
      <c r="T197" s="338" t="e">
        <v>#DIV/0!</v>
      </c>
      <c r="U197" s="374">
        <v>0</v>
      </c>
      <c r="V197" s="338" t="e">
        <v>#DIV/0!</v>
      </c>
      <c r="W197" s="374">
        <v>0</v>
      </c>
      <c r="X197" s="338" t="e">
        <v>#DIV/0!</v>
      </c>
      <c r="Y197" s="373"/>
      <c r="Z197" s="359">
        <v>0</v>
      </c>
    </row>
    <row r="198" spans="1:26" ht="13.15" hidden="1" customHeight="1">
      <c r="A198" s="356">
        <v>0</v>
      </c>
      <c r="B198" s="356">
        <v>0</v>
      </c>
      <c r="C198" s="374">
        <v>0</v>
      </c>
      <c r="D198" s="373" t="e">
        <v>#DIV/0!</v>
      </c>
      <c r="E198" s="374">
        <v>0</v>
      </c>
      <c r="F198" s="373" t="e">
        <v>#DIV/0!</v>
      </c>
      <c r="G198" s="374">
        <v>0</v>
      </c>
      <c r="H198" s="373" t="e">
        <v>#DIV/0!</v>
      </c>
      <c r="I198" s="374">
        <v>0</v>
      </c>
      <c r="J198" s="373" t="e">
        <v>#DIV/0!</v>
      </c>
      <c r="K198" s="374">
        <v>0</v>
      </c>
      <c r="L198" s="373" t="e">
        <v>#DIV/0!</v>
      </c>
      <c r="M198" s="374">
        <v>0</v>
      </c>
      <c r="N198" s="373" t="e">
        <v>#DIV/0!</v>
      </c>
      <c r="O198" s="374">
        <v>0</v>
      </c>
      <c r="P198" s="338" t="e">
        <v>#DIV/0!</v>
      </c>
      <c r="Q198" s="374">
        <v>0</v>
      </c>
      <c r="R198" s="338" t="e">
        <v>#DIV/0!</v>
      </c>
      <c r="S198" s="374">
        <v>0</v>
      </c>
      <c r="T198" s="338" t="e">
        <v>#DIV/0!</v>
      </c>
      <c r="U198" s="374">
        <v>0</v>
      </c>
      <c r="V198" s="338" t="e">
        <v>#DIV/0!</v>
      </c>
      <c r="W198" s="374">
        <v>0</v>
      </c>
      <c r="X198" s="338" t="e">
        <v>#DIV/0!</v>
      </c>
      <c r="Y198" s="373"/>
      <c r="Z198" s="359">
        <v>0</v>
      </c>
    </row>
    <row r="199" spans="1:26" ht="13.15" hidden="1" customHeight="1">
      <c r="A199" s="356">
        <v>0</v>
      </c>
      <c r="B199" s="356">
        <v>0</v>
      </c>
      <c r="C199" s="374">
        <v>0</v>
      </c>
      <c r="D199" s="373" t="e">
        <v>#DIV/0!</v>
      </c>
      <c r="E199" s="374">
        <v>0</v>
      </c>
      <c r="F199" s="373" t="e">
        <v>#DIV/0!</v>
      </c>
      <c r="G199" s="374">
        <v>0</v>
      </c>
      <c r="H199" s="373" t="e">
        <v>#DIV/0!</v>
      </c>
      <c r="I199" s="374">
        <v>0</v>
      </c>
      <c r="J199" s="373" t="e">
        <v>#DIV/0!</v>
      </c>
      <c r="K199" s="374">
        <v>0</v>
      </c>
      <c r="L199" s="373" t="e">
        <v>#DIV/0!</v>
      </c>
      <c r="M199" s="374">
        <v>0</v>
      </c>
      <c r="N199" s="373" t="e">
        <v>#DIV/0!</v>
      </c>
      <c r="O199" s="374">
        <v>0</v>
      </c>
      <c r="P199" s="338" t="e">
        <v>#DIV/0!</v>
      </c>
      <c r="Q199" s="374">
        <v>0</v>
      </c>
      <c r="R199" s="338" t="e">
        <v>#DIV/0!</v>
      </c>
      <c r="S199" s="374">
        <v>0</v>
      </c>
      <c r="T199" s="338" t="e">
        <v>#DIV/0!</v>
      </c>
      <c r="U199" s="374">
        <v>0</v>
      </c>
      <c r="V199" s="338" t="e">
        <v>#DIV/0!</v>
      </c>
      <c r="W199" s="374">
        <v>0</v>
      </c>
      <c r="X199" s="338" t="e">
        <v>#DIV/0!</v>
      </c>
      <c r="Y199" s="373"/>
      <c r="Z199" s="359">
        <v>0</v>
      </c>
    </row>
    <row r="200" spans="1:26" ht="13.15" hidden="1" customHeight="1">
      <c r="A200" s="356">
        <v>0</v>
      </c>
      <c r="B200" s="356">
        <v>0</v>
      </c>
      <c r="C200" s="374">
        <v>0</v>
      </c>
      <c r="D200" s="373" t="e">
        <v>#DIV/0!</v>
      </c>
      <c r="E200" s="374">
        <v>0</v>
      </c>
      <c r="F200" s="373" t="e">
        <v>#DIV/0!</v>
      </c>
      <c r="G200" s="374">
        <v>0</v>
      </c>
      <c r="H200" s="373" t="e">
        <v>#DIV/0!</v>
      </c>
      <c r="I200" s="374">
        <v>0</v>
      </c>
      <c r="J200" s="373" t="e">
        <v>#DIV/0!</v>
      </c>
      <c r="K200" s="374">
        <v>0</v>
      </c>
      <c r="L200" s="373" t="e">
        <v>#DIV/0!</v>
      </c>
      <c r="M200" s="374">
        <v>0</v>
      </c>
      <c r="N200" s="373" t="e">
        <v>#DIV/0!</v>
      </c>
      <c r="O200" s="374">
        <v>0</v>
      </c>
      <c r="P200" s="338" t="e">
        <v>#DIV/0!</v>
      </c>
      <c r="Q200" s="374">
        <v>0</v>
      </c>
      <c r="R200" s="338" t="e">
        <v>#DIV/0!</v>
      </c>
      <c r="S200" s="374">
        <v>0</v>
      </c>
      <c r="T200" s="338" t="e">
        <v>#DIV/0!</v>
      </c>
      <c r="U200" s="374">
        <v>0</v>
      </c>
      <c r="V200" s="338" t="e">
        <v>#DIV/0!</v>
      </c>
      <c r="W200" s="374">
        <v>0</v>
      </c>
      <c r="X200" s="338" t="e">
        <v>#DIV/0!</v>
      </c>
      <c r="Y200" s="373"/>
      <c r="Z200" s="359">
        <v>0</v>
      </c>
    </row>
    <row r="201" spans="1:26" ht="13.15" hidden="1" customHeight="1">
      <c r="A201" s="356">
        <v>0</v>
      </c>
      <c r="B201" s="356">
        <v>0</v>
      </c>
      <c r="C201" s="374">
        <v>0</v>
      </c>
      <c r="D201" s="373" t="e">
        <v>#DIV/0!</v>
      </c>
      <c r="E201" s="374">
        <v>0</v>
      </c>
      <c r="F201" s="373" t="e">
        <v>#DIV/0!</v>
      </c>
      <c r="G201" s="374">
        <v>0</v>
      </c>
      <c r="H201" s="373" t="e">
        <v>#DIV/0!</v>
      </c>
      <c r="I201" s="374">
        <v>0</v>
      </c>
      <c r="J201" s="373" t="e">
        <v>#DIV/0!</v>
      </c>
      <c r="K201" s="374">
        <v>0</v>
      </c>
      <c r="L201" s="373" t="e">
        <v>#DIV/0!</v>
      </c>
      <c r="M201" s="374">
        <v>0</v>
      </c>
      <c r="N201" s="373" t="e">
        <v>#DIV/0!</v>
      </c>
      <c r="O201" s="374">
        <v>0</v>
      </c>
      <c r="P201" s="338" t="e">
        <v>#DIV/0!</v>
      </c>
      <c r="Q201" s="374">
        <v>0</v>
      </c>
      <c r="R201" s="338" t="e">
        <v>#DIV/0!</v>
      </c>
      <c r="S201" s="374">
        <v>0</v>
      </c>
      <c r="T201" s="338" t="e">
        <v>#DIV/0!</v>
      </c>
      <c r="U201" s="374">
        <v>0</v>
      </c>
      <c r="V201" s="338" t="e">
        <v>#DIV/0!</v>
      </c>
      <c r="W201" s="374">
        <v>0</v>
      </c>
      <c r="X201" s="338" t="e">
        <v>#DIV/0!</v>
      </c>
      <c r="Y201" s="373"/>
      <c r="Z201" s="359">
        <v>0</v>
      </c>
    </row>
    <row r="202" spans="1:26" ht="13.15" hidden="1" customHeight="1">
      <c r="A202" s="356">
        <v>0</v>
      </c>
      <c r="B202" s="356">
        <v>0</v>
      </c>
      <c r="C202" s="374">
        <v>0</v>
      </c>
      <c r="D202" s="373" t="e">
        <v>#DIV/0!</v>
      </c>
      <c r="E202" s="374">
        <v>0</v>
      </c>
      <c r="F202" s="373" t="e">
        <v>#DIV/0!</v>
      </c>
      <c r="G202" s="374">
        <v>0</v>
      </c>
      <c r="H202" s="373" t="e">
        <v>#DIV/0!</v>
      </c>
      <c r="I202" s="374">
        <v>0</v>
      </c>
      <c r="J202" s="373" t="e">
        <v>#DIV/0!</v>
      </c>
      <c r="K202" s="374">
        <v>0</v>
      </c>
      <c r="L202" s="373" t="e">
        <v>#DIV/0!</v>
      </c>
      <c r="M202" s="374">
        <v>0</v>
      </c>
      <c r="N202" s="373" t="e">
        <v>#DIV/0!</v>
      </c>
      <c r="O202" s="374">
        <v>0</v>
      </c>
      <c r="P202" s="338" t="e">
        <v>#DIV/0!</v>
      </c>
      <c r="Q202" s="374">
        <v>0</v>
      </c>
      <c r="R202" s="338" t="e">
        <v>#DIV/0!</v>
      </c>
      <c r="S202" s="374">
        <v>0</v>
      </c>
      <c r="T202" s="338" t="e">
        <v>#DIV/0!</v>
      </c>
      <c r="U202" s="374">
        <v>0</v>
      </c>
      <c r="V202" s="338" t="e">
        <v>#DIV/0!</v>
      </c>
      <c r="W202" s="374">
        <v>0</v>
      </c>
      <c r="X202" s="338" t="e">
        <v>#DIV/0!</v>
      </c>
      <c r="Y202" s="373"/>
      <c r="Z202" s="359">
        <v>0</v>
      </c>
    </row>
    <row r="203" spans="1:26" ht="13.15" hidden="1" customHeight="1">
      <c r="A203" s="356">
        <v>0</v>
      </c>
      <c r="B203" s="356">
        <v>0</v>
      </c>
      <c r="C203" s="374">
        <v>0</v>
      </c>
      <c r="D203" s="373" t="e">
        <v>#DIV/0!</v>
      </c>
      <c r="E203" s="374">
        <v>0</v>
      </c>
      <c r="F203" s="373" t="e">
        <v>#DIV/0!</v>
      </c>
      <c r="G203" s="374">
        <v>0</v>
      </c>
      <c r="H203" s="373" t="e">
        <v>#DIV/0!</v>
      </c>
      <c r="I203" s="374">
        <v>0</v>
      </c>
      <c r="J203" s="373" t="e">
        <v>#DIV/0!</v>
      </c>
      <c r="K203" s="374">
        <v>0</v>
      </c>
      <c r="L203" s="373" t="e">
        <v>#DIV/0!</v>
      </c>
      <c r="M203" s="374">
        <v>0</v>
      </c>
      <c r="N203" s="373" t="e">
        <v>#DIV/0!</v>
      </c>
      <c r="O203" s="374">
        <v>0</v>
      </c>
      <c r="P203" s="338" t="e">
        <v>#DIV/0!</v>
      </c>
      <c r="Q203" s="374">
        <v>0</v>
      </c>
      <c r="R203" s="338" t="e">
        <v>#DIV/0!</v>
      </c>
      <c r="S203" s="374">
        <v>0</v>
      </c>
      <c r="T203" s="338" t="e">
        <v>#DIV/0!</v>
      </c>
      <c r="U203" s="374">
        <v>0</v>
      </c>
      <c r="V203" s="338" t="e">
        <v>#DIV/0!</v>
      </c>
      <c r="W203" s="374">
        <v>0</v>
      </c>
      <c r="X203" s="338" t="e">
        <v>#DIV/0!</v>
      </c>
      <c r="Y203" s="373"/>
      <c r="Z203" s="359">
        <v>0</v>
      </c>
    </row>
    <row r="204" spans="1:26" ht="13.15" hidden="1" customHeight="1">
      <c r="A204" s="356">
        <v>0</v>
      </c>
      <c r="B204" s="356">
        <v>0</v>
      </c>
      <c r="C204" s="374">
        <v>0</v>
      </c>
      <c r="D204" s="373" t="e">
        <v>#DIV/0!</v>
      </c>
      <c r="E204" s="374">
        <v>0</v>
      </c>
      <c r="F204" s="373" t="e">
        <v>#DIV/0!</v>
      </c>
      <c r="G204" s="374">
        <v>0</v>
      </c>
      <c r="H204" s="373" t="e">
        <v>#DIV/0!</v>
      </c>
      <c r="I204" s="374">
        <v>0</v>
      </c>
      <c r="J204" s="373" t="e">
        <v>#DIV/0!</v>
      </c>
      <c r="K204" s="374">
        <v>0</v>
      </c>
      <c r="L204" s="373" t="e">
        <v>#DIV/0!</v>
      </c>
      <c r="M204" s="374">
        <v>0</v>
      </c>
      <c r="N204" s="373" t="e">
        <v>#DIV/0!</v>
      </c>
      <c r="O204" s="374">
        <v>0</v>
      </c>
      <c r="P204" s="338" t="e">
        <v>#DIV/0!</v>
      </c>
      <c r="Q204" s="374">
        <v>0</v>
      </c>
      <c r="R204" s="338" t="e">
        <v>#DIV/0!</v>
      </c>
      <c r="S204" s="374">
        <v>0</v>
      </c>
      <c r="T204" s="338" t="e">
        <v>#DIV/0!</v>
      </c>
      <c r="U204" s="374">
        <v>0</v>
      </c>
      <c r="V204" s="338" t="e">
        <v>#DIV/0!</v>
      </c>
      <c r="W204" s="374">
        <v>0</v>
      </c>
      <c r="X204" s="338" t="e">
        <v>#DIV/0!</v>
      </c>
      <c r="Y204" s="373"/>
      <c r="Z204" s="359">
        <v>0</v>
      </c>
    </row>
    <row r="205" spans="1:26" ht="13.15" hidden="1" customHeight="1">
      <c r="A205" s="356">
        <v>0</v>
      </c>
      <c r="B205" s="356">
        <v>0</v>
      </c>
      <c r="C205" s="374">
        <v>0</v>
      </c>
      <c r="D205" s="373" t="e">
        <v>#DIV/0!</v>
      </c>
      <c r="E205" s="374">
        <v>0</v>
      </c>
      <c r="F205" s="373" t="e">
        <v>#DIV/0!</v>
      </c>
      <c r="G205" s="374">
        <v>0</v>
      </c>
      <c r="H205" s="373" t="e">
        <v>#DIV/0!</v>
      </c>
      <c r="I205" s="374">
        <v>0</v>
      </c>
      <c r="J205" s="373" t="e">
        <v>#DIV/0!</v>
      </c>
      <c r="K205" s="374">
        <v>0</v>
      </c>
      <c r="L205" s="373" t="e">
        <v>#DIV/0!</v>
      </c>
      <c r="M205" s="374">
        <v>0</v>
      </c>
      <c r="N205" s="373" t="e">
        <v>#DIV/0!</v>
      </c>
      <c r="O205" s="374">
        <v>0</v>
      </c>
      <c r="P205" s="338" t="e">
        <v>#DIV/0!</v>
      </c>
      <c r="Q205" s="374">
        <v>0</v>
      </c>
      <c r="R205" s="338" t="e">
        <v>#DIV/0!</v>
      </c>
      <c r="S205" s="374">
        <v>0</v>
      </c>
      <c r="T205" s="338" t="e">
        <v>#DIV/0!</v>
      </c>
      <c r="U205" s="374">
        <v>0</v>
      </c>
      <c r="V205" s="338" t="e">
        <v>#DIV/0!</v>
      </c>
      <c r="W205" s="374">
        <v>0</v>
      </c>
      <c r="X205" s="338" t="e">
        <v>#DIV/0!</v>
      </c>
      <c r="Y205" s="373"/>
      <c r="Z205" s="359">
        <v>0</v>
      </c>
    </row>
    <row r="206" spans="1:26" ht="13.15" hidden="1" customHeight="1">
      <c r="A206" s="356">
        <v>0</v>
      </c>
      <c r="B206" s="356">
        <v>0</v>
      </c>
      <c r="C206" s="374">
        <v>0</v>
      </c>
      <c r="D206" s="373" t="e">
        <v>#DIV/0!</v>
      </c>
      <c r="E206" s="374">
        <v>0</v>
      </c>
      <c r="F206" s="373" t="e">
        <v>#DIV/0!</v>
      </c>
      <c r="G206" s="374">
        <v>0</v>
      </c>
      <c r="H206" s="373" t="e">
        <v>#DIV/0!</v>
      </c>
      <c r="I206" s="374">
        <v>0</v>
      </c>
      <c r="J206" s="373" t="e">
        <v>#DIV/0!</v>
      </c>
      <c r="K206" s="374">
        <v>0</v>
      </c>
      <c r="L206" s="373" t="e">
        <v>#DIV/0!</v>
      </c>
      <c r="M206" s="374">
        <v>0</v>
      </c>
      <c r="N206" s="373" t="e">
        <v>#DIV/0!</v>
      </c>
      <c r="O206" s="374">
        <v>0</v>
      </c>
      <c r="P206" s="338" t="e">
        <v>#DIV/0!</v>
      </c>
      <c r="Q206" s="374">
        <v>0</v>
      </c>
      <c r="R206" s="338" t="e">
        <v>#DIV/0!</v>
      </c>
      <c r="S206" s="374">
        <v>0</v>
      </c>
      <c r="T206" s="338" t="e">
        <v>#DIV/0!</v>
      </c>
      <c r="U206" s="374">
        <v>0</v>
      </c>
      <c r="V206" s="338" t="e">
        <v>#DIV/0!</v>
      </c>
      <c r="W206" s="374">
        <v>0</v>
      </c>
      <c r="X206" s="338" t="e">
        <v>#DIV/0!</v>
      </c>
      <c r="Y206" s="373"/>
      <c r="Z206" s="359">
        <v>0</v>
      </c>
    </row>
    <row r="207" spans="1:26" ht="13.15" hidden="1" customHeight="1">
      <c r="A207" s="356">
        <v>0</v>
      </c>
      <c r="B207" s="356">
        <v>0</v>
      </c>
      <c r="C207" s="374">
        <v>0</v>
      </c>
      <c r="D207" s="373" t="e">
        <v>#DIV/0!</v>
      </c>
      <c r="E207" s="374">
        <v>0</v>
      </c>
      <c r="F207" s="373" t="e">
        <v>#DIV/0!</v>
      </c>
      <c r="G207" s="374">
        <v>0</v>
      </c>
      <c r="H207" s="373" t="e">
        <v>#DIV/0!</v>
      </c>
      <c r="I207" s="374">
        <v>0</v>
      </c>
      <c r="J207" s="373" t="e">
        <v>#DIV/0!</v>
      </c>
      <c r="K207" s="374">
        <v>0</v>
      </c>
      <c r="L207" s="373" t="e">
        <v>#DIV/0!</v>
      </c>
      <c r="M207" s="374">
        <v>0</v>
      </c>
      <c r="N207" s="373" t="e">
        <v>#DIV/0!</v>
      </c>
      <c r="O207" s="374">
        <v>0</v>
      </c>
      <c r="P207" s="338" t="e">
        <v>#DIV/0!</v>
      </c>
      <c r="Q207" s="374">
        <v>0</v>
      </c>
      <c r="R207" s="338" t="e">
        <v>#DIV/0!</v>
      </c>
      <c r="S207" s="374">
        <v>0</v>
      </c>
      <c r="T207" s="338" t="e">
        <v>#DIV/0!</v>
      </c>
      <c r="U207" s="374">
        <v>0</v>
      </c>
      <c r="V207" s="338" t="e">
        <v>#DIV/0!</v>
      </c>
      <c r="W207" s="374">
        <v>0</v>
      </c>
      <c r="X207" s="338" t="e">
        <v>#DIV/0!</v>
      </c>
      <c r="Y207" s="373"/>
      <c r="Z207" s="359">
        <v>0</v>
      </c>
    </row>
    <row r="208" spans="1:26" ht="13.15" hidden="1" customHeight="1">
      <c r="A208" s="356">
        <v>0</v>
      </c>
      <c r="B208" s="356">
        <v>0</v>
      </c>
      <c r="C208" s="374">
        <v>0</v>
      </c>
      <c r="D208" s="373" t="e">
        <v>#DIV/0!</v>
      </c>
      <c r="E208" s="374">
        <v>0</v>
      </c>
      <c r="F208" s="373" t="e">
        <v>#DIV/0!</v>
      </c>
      <c r="G208" s="374">
        <v>0</v>
      </c>
      <c r="H208" s="373" t="e">
        <v>#DIV/0!</v>
      </c>
      <c r="I208" s="374">
        <v>0</v>
      </c>
      <c r="J208" s="373" t="e">
        <v>#DIV/0!</v>
      </c>
      <c r="K208" s="374">
        <v>0</v>
      </c>
      <c r="L208" s="373" t="e">
        <v>#DIV/0!</v>
      </c>
      <c r="M208" s="374">
        <v>0</v>
      </c>
      <c r="N208" s="373" t="e">
        <v>#DIV/0!</v>
      </c>
      <c r="O208" s="374">
        <v>0</v>
      </c>
      <c r="P208" s="338" t="e">
        <v>#DIV/0!</v>
      </c>
      <c r="Q208" s="374">
        <v>0</v>
      </c>
      <c r="R208" s="338" t="e">
        <v>#DIV/0!</v>
      </c>
      <c r="S208" s="374">
        <v>0</v>
      </c>
      <c r="T208" s="338" t="e">
        <v>#DIV/0!</v>
      </c>
      <c r="U208" s="374">
        <v>0</v>
      </c>
      <c r="V208" s="338" t="e">
        <v>#DIV/0!</v>
      </c>
      <c r="W208" s="374">
        <v>0</v>
      </c>
      <c r="X208" s="338" t="e">
        <v>#DIV/0!</v>
      </c>
      <c r="Y208" s="373"/>
      <c r="Z208" s="359">
        <v>0</v>
      </c>
    </row>
    <row r="209" spans="1:26" ht="13.15" hidden="1" customHeight="1">
      <c r="A209" s="356">
        <v>0</v>
      </c>
      <c r="B209" s="356">
        <v>0</v>
      </c>
      <c r="C209" s="374">
        <v>0</v>
      </c>
      <c r="D209" s="373" t="e">
        <v>#DIV/0!</v>
      </c>
      <c r="E209" s="374">
        <v>0</v>
      </c>
      <c r="F209" s="373" t="e">
        <v>#DIV/0!</v>
      </c>
      <c r="G209" s="374">
        <v>0</v>
      </c>
      <c r="H209" s="373" t="e">
        <v>#DIV/0!</v>
      </c>
      <c r="I209" s="374">
        <v>0</v>
      </c>
      <c r="J209" s="373" t="e">
        <v>#DIV/0!</v>
      </c>
      <c r="K209" s="374">
        <v>0</v>
      </c>
      <c r="L209" s="373" t="e">
        <v>#DIV/0!</v>
      </c>
      <c r="M209" s="374">
        <v>0</v>
      </c>
      <c r="N209" s="373" t="e">
        <v>#DIV/0!</v>
      </c>
      <c r="O209" s="374">
        <v>0</v>
      </c>
      <c r="P209" s="338" t="e">
        <v>#DIV/0!</v>
      </c>
      <c r="Q209" s="374">
        <v>0</v>
      </c>
      <c r="R209" s="338" t="e">
        <v>#DIV/0!</v>
      </c>
      <c r="S209" s="374">
        <v>0</v>
      </c>
      <c r="T209" s="338" t="e">
        <v>#DIV/0!</v>
      </c>
      <c r="U209" s="374">
        <v>0</v>
      </c>
      <c r="V209" s="338" t="e">
        <v>#DIV/0!</v>
      </c>
      <c r="W209" s="374">
        <v>0</v>
      </c>
      <c r="X209" s="338" t="e">
        <v>#DIV/0!</v>
      </c>
      <c r="Y209" s="373"/>
      <c r="Z209" s="359">
        <v>0</v>
      </c>
    </row>
    <row r="210" spans="1:26" ht="13.15" hidden="1" customHeight="1">
      <c r="A210" s="356">
        <v>0</v>
      </c>
      <c r="B210" s="356">
        <v>0</v>
      </c>
      <c r="C210" s="374">
        <v>0</v>
      </c>
      <c r="D210" s="373" t="e">
        <v>#DIV/0!</v>
      </c>
      <c r="E210" s="374">
        <v>0</v>
      </c>
      <c r="F210" s="373" t="e">
        <v>#DIV/0!</v>
      </c>
      <c r="G210" s="374">
        <v>0</v>
      </c>
      <c r="H210" s="373" t="e">
        <v>#DIV/0!</v>
      </c>
      <c r="I210" s="374">
        <v>0</v>
      </c>
      <c r="J210" s="373" t="e">
        <v>#DIV/0!</v>
      </c>
      <c r="K210" s="374">
        <v>0</v>
      </c>
      <c r="L210" s="373" t="e">
        <v>#DIV/0!</v>
      </c>
      <c r="M210" s="374">
        <v>0</v>
      </c>
      <c r="N210" s="373" t="e">
        <v>#DIV/0!</v>
      </c>
      <c r="O210" s="374">
        <v>0</v>
      </c>
      <c r="P210" s="338" t="e">
        <v>#DIV/0!</v>
      </c>
      <c r="Q210" s="374">
        <v>0</v>
      </c>
      <c r="R210" s="338" t="e">
        <v>#DIV/0!</v>
      </c>
      <c r="S210" s="374">
        <v>0</v>
      </c>
      <c r="T210" s="338" t="e">
        <v>#DIV/0!</v>
      </c>
      <c r="U210" s="374">
        <v>0</v>
      </c>
      <c r="V210" s="338" t="e">
        <v>#DIV/0!</v>
      </c>
      <c r="W210" s="374">
        <v>0</v>
      </c>
      <c r="X210" s="338" t="e">
        <v>#DIV/0!</v>
      </c>
      <c r="Y210" s="373"/>
      <c r="Z210" s="359">
        <v>0</v>
      </c>
    </row>
    <row r="211" spans="1:26" ht="13.15" hidden="1" customHeight="1">
      <c r="A211" s="356">
        <v>0</v>
      </c>
      <c r="B211" s="356">
        <v>0</v>
      </c>
      <c r="C211" s="374">
        <v>0</v>
      </c>
      <c r="D211" s="373" t="e">
        <v>#DIV/0!</v>
      </c>
      <c r="E211" s="374">
        <v>0</v>
      </c>
      <c r="F211" s="373" t="e">
        <v>#DIV/0!</v>
      </c>
      <c r="G211" s="374">
        <v>0</v>
      </c>
      <c r="H211" s="373" t="e">
        <v>#DIV/0!</v>
      </c>
      <c r="I211" s="374">
        <v>0</v>
      </c>
      <c r="J211" s="373" t="e">
        <v>#DIV/0!</v>
      </c>
      <c r="K211" s="374">
        <v>0</v>
      </c>
      <c r="L211" s="373" t="e">
        <v>#DIV/0!</v>
      </c>
      <c r="M211" s="374">
        <v>0</v>
      </c>
      <c r="N211" s="373" t="e">
        <v>#DIV/0!</v>
      </c>
      <c r="O211" s="374">
        <v>0</v>
      </c>
      <c r="P211" s="338" t="e">
        <v>#DIV/0!</v>
      </c>
      <c r="Q211" s="374">
        <v>0</v>
      </c>
      <c r="R211" s="338" t="e">
        <v>#DIV/0!</v>
      </c>
      <c r="S211" s="374">
        <v>0</v>
      </c>
      <c r="T211" s="338" t="e">
        <v>#DIV/0!</v>
      </c>
      <c r="U211" s="374">
        <v>0</v>
      </c>
      <c r="V211" s="338" t="e">
        <v>#DIV/0!</v>
      </c>
      <c r="W211" s="374">
        <v>0</v>
      </c>
      <c r="X211" s="338" t="e">
        <v>#DIV/0!</v>
      </c>
      <c r="Y211" s="373"/>
      <c r="Z211" s="359">
        <v>0</v>
      </c>
    </row>
    <row r="212" spans="1:26" ht="13.15" hidden="1" customHeight="1">
      <c r="A212" s="356">
        <v>0</v>
      </c>
      <c r="B212" s="356">
        <v>0</v>
      </c>
      <c r="C212" s="374">
        <v>0</v>
      </c>
      <c r="D212" s="373" t="e">
        <v>#DIV/0!</v>
      </c>
      <c r="E212" s="374">
        <v>0</v>
      </c>
      <c r="F212" s="373" t="e">
        <v>#DIV/0!</v>
      </c>
      <c r="G212" s="374">
        <v>0</v>
      </c>
      <c r="H212" s="373" t="e">
        <v>#DIV/0!</v>
      </c>
      <c r="I212" s="374">
        <v>0</v>
      </c>
      <c r="J212" s="373" t="e">
        <v>#DIV/0!</v>
      </c>
      <c r="K212" s="374">
        <v>0</v>
      </c>
      <c r="L212" s="373" t="e">
        <v>#DIV/0!</v>
      </c>
      <c r="M212" s="374">
        <v>0</v>
      </c>
      <c r="N212" s="373" t="e">
        <v>#DIV/0!</v>
      </c>
      <c r="O212" s="374">
        <v>0</v>
      </c>
      <c r="P212" s="338" t="e">
        <v>#DIV/0!</v>
      </c>
      <c r="Q212" s="374">
        <v>0</v>
      </c>
      <c r="R212" s="338" t="e">
        <v>#DIV/0!</v>
      </c>
      <c r="S212" s="374">
        <v>0</v>
      </c>
      <c r="T212" s="338" t="e">
        <v>#DIV/0!</v>
      </c>
      <c r="U212" s="374">
        <v>0</v>
      </c>
      <c r="V212" s="338" t="e">
        <v>#DIV/0!</v>
      </c>
      <c r="W212" s="374">
        <v>0</v>
      </c>
      <c r="X212" s="338" t="e">
        <v>#DIV/0!</v>
      </c>
      <c r="Y212" s="373"/>
      <c r="Z212" s="359">
        <v>0</v>
      </c>
    </row>
    <row r="213" spans="1:26" ht="13.15" hidden="1" customHeight="1">
      <c r="A213" s="356">
        <v>0</v>
      </c>
      <c r="B213" s="356">
        <v>0</v>
      </c>
      <c r="C213" s="374">
        <v>0</v>
      </c>
      <c r="D213" s="373" t="e">
        <v>#DIV/0!</v>
      </c>
      <c r="E213" s="374">
        <v>0</v>
      </c>
      <c r="F213" s="373" t="e">
        <v>#DIV/0!</v>
      </c>
      <c r="G213" s="374">
        <v>0</v>
      </c>
      <c r="H213" s="373" t="e">
        <v>#DIV/0!</v>
      </c>
      <c r="I213" s="374">
        <v>0</v>
      </c>
      <c r="J213" s="373" t="e">
        <v>#DIV/0!</v>
      </c>
      <c r="K213" s="374">
        <v>0</v>
      </c>
      <c r="L213" s="373" t="e">
        <v>#DIV/0!</v>
      </c>
      <c r="M213" s="374">
        <v>0</v>
      </c>
      <c r="N213" s="373" t="e">
        <v>#DIV/0!</v>
      </c>
      <c r="O213" s="374">
        <v>0</v>
      </c>
      <c r="P213" s="338" t="e">
        <v>#DIV/0!</v>
      </c>
      <c r="Q213" s="374">
        <v>0</v>
      </c>
      <c r="R213" s="338" t="e">
        <v>#DIV/0!</v>
      </c>
      <c r="S213" s="374">
        <v>0</v>
      </c>
      <c r="T213" s="338" t="e">
        <v>#DIV/0!</v>
      </c>
      <c r="U213" s="374">
        <v>0</v>
      </c>
      <c r="V213" s="338" t="e">
        <v>#DIV/0!</v>
      </c>
      <c r="W213" s="374">
        <v>0</v>
      </c>
      <c r="X213" s="338" t="e">
        <v>#DIV/0!</v>
      </c>
      <c r="Y213" s="373"/>
      <c r="Z213" s="359">
        <v>0</v>
      </c>
    </row>
    <row r="214" spans="1:26" ht="13.15" hidden="1" customHeight="1">
      <c r="A214" s="356">
        <v>0</v>
      </c>
      <c r="B214" s="356">
        <v>0</v>
      </c>
      <c r="C214" s="374">
        <v>0</v>
      </c>
      <c r="D214" s="373" t="e">
        <v>#DIV/0!</v>
      </c>
      <c r="E214" s="374">
        <v>0</v>
      </c>
      <c r="F214" s="373" t="e">
        <v>#DIV/0!</v>
      </c>
      <c r="G214" s="374">
        <v>0</v>
      </c>
      <c r="H214" s="373" t="e">
        <v>#DIV/0!</v>
      </c>
      <c r="I214" s="374">
        <v>0</v>
      </c>
      <c r="J214" s="373" t="e">
        <v>#DIV/0!</v>
      </c>
      <c r="K214" s="374">
        <v>0</v>
      </c>
      <c r="L214" s="373" t="e">
        <v>#DIV/0!</v>
      </c>
      <c r="M214" s="374">
        <v>0</v>
      </c>
      <c r="N214" s="373" t="e">
        <v>#DIV/0!</v>
      </c>
      <c r="O214" s="374">
        <v>0</v>
      </c>
      <c r="P214" s="338" t="e">
        <v>#DIV/0!</v>
      </c>
      <c r="Q214" s="374">
        <v>0</v>
      </c>
      <c r="R214" s="338" t="e">
        <v>#DIV/0!</v>
      </c>
      <c r="S214" s="374">
        <v>0</v>
      </c>
      <c r="T214" s="338" t="e">
        <v>#DIV/0!</v>
      </c>
      <c r="U214" s="374">
        <v>0</v>
      </c>
      <c r="V214" s="338" t="e">
        <v>#DIV/0!</v>
      </c>
      <c r="W214" s="374">
        <v>0</v>
      </c>
      <c r="X214" s="338" t="e">
        <v>#DIV/0!</v>
      </c>
      <c r="Y214" s="373"/>
      <c r="Z214" s="359">
        <v>0</v>
      </c>
    </row>
    <row r="215" spans="1:26" ht="13.15" hidden="1" customHeight="1">
      <c r="A215" s="356">
        <v>0</v>
      </c>
      <c r="B215" s="356">
        <v>0</v>
      </c>
      <c r="C215" s="374">
        <v>0</v>
      </c>
      <c r="D215" s="373" t="e">
        <v>#DIV/0!</v>
      </c>
      <c r="E215" s="374">
        <v>0</v>
      </c>
      <c r="F215" s="373" t="e">
        <v>#DIV/0!</v>
      </c>
      <c r="G215" s="374">
        <v>0</v>
      </c>
      <c r="H215" s="373" t="e">
        <v>#DIV/0!</v>
      </c>
      <c r="I215" s="374">
        <v>0</v>
      </c>
      <c r="J215" s="373" t="e">
        <v>#DIV/0!</v>
      </c>
      <c r="K215" s="374">
        <v>0</v>
      </c>
      <c r="L215" s="373" t="e">
        <v>#DIV/0!</v>
      </c>
      <c r="M215" s="374">
        <v>0</v>
      </c>
      <c r="N215" s="373" t="e">
        <v>#DIV/0!</v>
      </c>
      <c r="O215" s="374">
        <v>0</v>
      </c>
      <c r="P215" s="338" t="e">
        <v>#DIV/0!</v>
      </c>
      <c r="Q215" s="374">
        <v>0</v>
      </c>
      <c r="R215" s="338" t="e">
        <v>#DIV/0!</v>
      </c>
      <c r="S215" s="374">
        <v>0</v>
      </c>
      <c r="T215" s="338" t="e">
        <v>#DIV/0!</v>
      </c>
      <c r="U215" s="374">
        <v>0</v>
      </c>
      <c r="V215" s="338" t="e">
        <v>#DIV/0!</v>
      </c>
      <c r="W215" s="374">
        <v>0</v>
      </c>
      <c r="X215" s="338" t="e">
        <v>#DIV/0!</v>
      </c>
      <c r="Y215" s="373"/>
      <c r="Z215" s="359">
        <v>0</v>
      </c>
    </row>
    <row r="216" spans="1:26" ht="13.15" hidden="1" customHeight="1">
      <c r="A216" s="356">
        <v>0</v>
      </c>
      <c r="B216" s="356">
        <v>0</v>
      </c>
      <c r="C216" s="374">
        <v>0</v>
      </c>
      <c r="D216" s="373" t="e">
        <v>#DIV/0!</v>
      </c>
      <c r="E216" s="374">
        <v>0</v>
      </c>
      <c r="F216" s="373" t="e">
        <v>#DIV/0!</v>
      </c>
      <c r="G216" s="374">
        <v>0</v>
      </c>
      <c r="H216" s="373" t="e">
        <v>#DIV/0!</v>
      </c>
      <c r="I216" s="374">
        <v>0</v>
      </c>
      <c r="J216" s="373" t="e">
        <v>#DIV/0!</v>
      </c>
      <c r="K216" s="374">
        <v>0</v>
      </c>
      <c r="L216" s="373" t="e">
        <v>#DIV/0!</v>
      </c>
      <c r="M216" s="374">
        <v>0</v>
      </c>
      <c r="N216" s="373" t="e">
        <v>#DIV/0!</v>
      </c>
      <c r="O216" s="374">
        <v>0</v>
      </c>
      <c r="P216" s="338" t="e">
        <v>#DIV/0!</v>
      </c>
      <c r="Q216" s="374">
        <v>0</v>
      </c>
      <c r="R216" s="338" t="e">
        <v>#DIV/0!</v>
      </c>
      <c r="S216" s="374">
        <v>0</v>
      </c>
      <c r="T216" s="338" t="e">
        <v>#DIV/0!</v>
      </c>
      <c r="U216" s="374">
        <v>0</v>
      </c>
      <c r="V216" s="338" t="e">
        <v>#DIV/0!</v>
      </c>
      <c r="W216" s="374">
        <v>0</v>
      </c>
      <c r="X216" s="338" t="e">
        <v>#DIV/0!</v>
      </c>
      <c r="Y216" s="373"/>
      <c r="Z216" s="359">
        <v>0</v>
      </c>
    </row>
    <row r="217" spans="1:26" ht="13.15" hidden="1" customHeight="1">
      <c r="A217" s="356">
        <v>0</v>
      </c>
      <c r="B217" s="356">
        <v>0</v>
      </c>
      <c r="C217" s="374">
        <v>0</v>
      </c>
      <c r="D217" s="373" t="e">
        <v>#DIV/0!</v>
      </c>
      <c r="E217" s="374">
        <v>0</v>
      </c>
      <c r="F217" s="373" t="e">
        <v>#DIV/0!</v>
      </c>
      <c r="G217" s="374">
        <v>0</v>
      </c>
      <c r="H217" s="373" t="e">
        <v>#DIV/0!</v>
      </c>
      <c r="I217" s="374">
        <v>0</v>
      </c>
      <c r="J217" s="373" t="e">
        <v>#DIV/0!</v>
      </c>
      <c r="K217" s="374">
        <v>0</v>
      </c>
      <c r="L217" s="373" t="e">
        <v>#DIV/0!</v>
      </c>
      <c r="M217" s="374">
        <v>0</v>
      </c>
      <c r="N217" s="373" t="e">
        <v>#DIV/0!</v>
      </c>
      <c r="O217" s="374">
        <v>0</v>
      </c>
      <c r="P217" s="338" t="e">
        <v>#DIV/0!</v>
      </c>
      <c r="Q217" s="374">
        <v>0</v>
      </c>
      <c r="R217" s="338" t="e">
        <v>#DIV/0!</v>
      </c>
      <c r="S217" s="374">
        <v>0</v>
      </c>
      <c r="T217" s="338" t="e">
        <v>#DIV/0!</v>
      </c>
      <c r="U217" s="374">
        <v>0</v>
      </c>
      <c r="V217" s="338" t="e">
        <v>#DIV/0!</v>
      </c>
      <c r="W217" s="374">
        <v>0</v>
      </c>
      <c r="X217" s="338" t="e">
        <v>#DIV/0!</v>
      </c>
      <c r="Y217" s="373"/>
      <c r="Z217" s="359">
        <v>0</v>
      </c>
    </row>
    <row r="218" spans="1:26" ht="13.15" hidden="1" customHeight="1">
      <c r="A218" s="356">
        <v>0</v>
      </c>
      <c r="B218" s="356">
        <v>0</v>
      </c>
      <c r="C218" s="374">
        <v>0</v>
      </c>
      <c r="D218" s="373" t="e">
        <v>#DIV/0!</v>
      </c>
      <c r="E218" s="374">
        <v>0</v>
      </c>
      <c r="F218" s="373" t="e">
        <v>#DIV/0!</v>
      </c>
      <c r="G218" s="374">
        <v>0</v>
      </c>
      <c r="H218" s="373" t="e">
        <v>#DIV/0!</v>
      </c>
      <c r="I218" s="374">
        <v>0</v>
      </c>
      <c r="J218" s="373" t="e">
        <v>#DIV/0!</v>
      </c>
      <c r="K218" s="374">
        <v>0</v>
      </c>
      <c r="L218" s="373" t="e">
        <v>#DIV/0!</v>
      </c>
      <c r="M218" s="374">
        <v>0</v>
      </c>
      <c r="N218" s="373" t="e">
        <v>#DIV/0!</v>
      </c>
      <c r="O218" s="374">
        <v>0</v>
      </c>
      <c r="P218" s="338" t="e">
        <v>#DIV/0!</v>
      </c>
      <c r="Q218" s="374">
        <v>0</v>
      </c>
      <c r="R218" s="338" t="e">
        <v>#DIV/0!</v>
      </c>
      <c r="S218" s="374">
        <v>0</v>
      </c>
      <c r="T218" s="338" t="e">
        <v>#DIV/0!</v>
      </c>
      <c r="U218" s="374">
        <v>0</v>
      </c>
      <c r="V218" s="338" t="e">
        <v>#DIV/0!</v>
      </c>
      <c r="W218" s="374">
        <v>0</v>
      </c>
      <c r="X218" s="338" t="e">
        <v>#DIV/0!</v>
      </c>
      <c r="Y218" s="373"/>
      <c r="Z218" s="359">
        <v>0</v>
      </c>
    </row>
    <row r="219" spans="1:26" ht="13.15" hidden="1" customHeight="1">
      <c r="A219" s="356">
        <v>0</v>
      </c>
      <c r="B219" s="356">
        <v>0</v>
      </c>
      <c r="C219" s="374">
        <v>0</v>
      </c>
      <c r="D219" s="373" t="e">
        <v>#DIV/0!</v>
      </c>
      <c r="E219" s="374">
        <v>0</v>
      </c>
      <c r="F219" s="373" t="e">
        <v>#DIV/0!</v>
      </c>
      <c r="G219" s="374">
        <v>0</v>
      </c>
      <c r="H219" s="373" t="e">
        <v>#DIV/0!</v>
      </c>
      <c r="I219" s="374">
        <v>0</v>
      </c>
      <c r="J219" s="373" t="e">
        <v>#DIV/0!</v>
      </c>
      <c r="K219" s="374">
        <v>0</v>
      </c>
      <c r="L219" s="373" t="e">
        <v>#DIV/0!</v>
      </c>
      <c r="M219" s="374">
        <v>0</v>
      </c>
      <c r="N219" s="373" t="e">
        <v>#DIV/0!</v>
      </c>
      <c r="O219" s="374">
        <v>0</v>
      </c>
      <c r="P219" s="338" t="e">
        <v>#DIV/0!</v>
      </c>
      <c r="Q219" s="374">
        <v>0</v>
      </c>
      <c r="R219" s="338" t="e">
        <v>#DIV/0!</v>
      </c>
      <c r="S219" s="374">
        <v>0</v>
      </c>
      <c r="T219" s="338" t="e">
        <v>#DIV/0!</v>
      </c>
      <c r="U219" s="374">
        <v>0</v>
      </c>
      <c r="V219" s="338" t="e">
        <v>#DIV/0!</v>
      </c>
      <c r="W219" s="374">
        <v>0</v>
      </c>
      <c r="X219" s="338" t="e">
        <v>#DIV/0!</v>
      </c>
      <c r="Y219" s="373"/>
      <c r="Z219" s="359">
        <v>0</v>
      </c>
    </row>
    <row r="220" spans="1:26" ht="13.15" hidden="1" customHeight="1">
      <c r="A220" s="356">
        <v>0</v>
      </c>
      <c r="B220" s="356">
        <v>0</v>
      </c>
      <c r="C220" s="374">
        <v>0</v>
      </c>
      <c r="D220" s="373" t="e">
        <v>#DIV/0!</v>
      </c>
      <c r="E220" s="374">
        <v>0</v>
      </c>
      <c r="F220" s="373" t="e">
        <v>#DIV/0!</v>
      </c>
      <c r="G220" s="374">
        <v>0</v>
      </c>
      <c r="H220" s="373" t="e">
        <v>#DIV/0!</v>
      </c>
      <c r="I220" s="374">
        <v>0</v>
      </c>
      <c r="J220" s="373" t="e">
        <v>#DIV/0!</v>
      </c>
      <c r="K220" s="374">
        <v>0</v>
      </c>
      <c r="L220" s="373" t="e">
        <v>#DIV/0!</v>
      </c>
      <c r="M220" s="374">
        <v>0</v>
      </c>
      <c r="N220" s="373" t="e">
        <v>#DIV/0!</v>
      </c>
      <c r="O220" s="374">
        <v>0</v>
      </c>
      <c r="P220" s="338" t="e">
        <v>#DIV/0!</v>
      </c>
      <c r="Q220" s="374">
        <v>0</v>
      </c>
      <c r="R220" s="338" t="e">
        <v>#DIV/0!</v>
      </c>
      <c r="S220" s="374">
        <v>0</v>
      </c>
      <c r="T220" s="338" t="e">
        <v>#DIV/0!</v>
      </c>
      <c r="U220" s="374">
        <v>0</v>
      </c>
      <c r="V220" s="338" t="e">
        <v>#DIV/0!</v>
      </c>
      <c r="W220" s="374">
        <v>0</v>
      </c>
      <c r="X220" s="338" t="e">
        <v>#DIV/0!</v>
      </c>
      <c r="Y220" s="373"/>
      <c r="Z220" s="359">
        <v>0</v>
      </c>
    </row>
    <row r="221" spans="1:26" ht="13.15" hidden="1" customHeight="1">
      <c r="A221" s="356">
        <v>0</v>
      </c>
      <c r="B221" s="356">
        <v>0</v>
      </c>
      <c r="C221" s="374">
        <v>0</v>
      </c>
      <c r="D221" s="373" t="e">
        <v>#DIV/0!</v>
      </c>
      <c r="E221" s="374">
        <v>0</v>
      </c>
      <c r="F221" s="373" t="e">
        <v>#DIV/0!</v>
      </c>
      <c r="G221" s="374">
        <v>0</v>
      </c>
      <c r="H221" s="373" t="e">
        <v>#DIV/0!</v>
      </c>
      <c r="I221" s="374">
        <v>0</v>
      </c>
      <c r="J221" s="373" t="e">
        <v>#DIV/0!</v>
      </c>
      <c r="K221" s="374">
        <v>0</v>
      </c>
      <c r="L221" s="373" t="e">
        <v>#DIV/0!</v>
      </c>
      <c r="M221" s="374">
        <v>0</v>
      </c>
      <c r="N221" s="373" t="e">
        <v>#DIV/0!</v>
      </c>
      <c r="O221" s="374">
        <v>0</v>
      </c>
      <c r="P221" s="338" t="e">
        <v>#DIV/0!</v>
      </c>
      <c r="Q221" s="374">
        <v>0</v>
      </c>
      <c r="R221" s="338" t="e">
        <v>#DIV/0!</v>
      </c>
      <c r="S221" s="374">
        <v>0</v>
      </c>
      <c r="T221" s="338" t="e">
        <v>#DIV/0!</v>
      </c>
      <c r="U221" s="374">
        <v>0</v>
      </c>
      <c r="V221" s="338" t="e">
        <v>#DIV/0!</v>
      </c>
      <c r="W221" s="374">
        <v>0</v>
      </c>
      <c r="X221" s="338" t="e">
        <v>#DIV/0!</v>
      </c>
      <c r="Y221" s="373"/>
      <c r="Z221" s="359">
        <v>0</v>
      </c>
    </row>
    <row r="222" spans="1:26" ht="13.15" hidden="1" customHeight="1">
      <c r="A222" s="356">
        <v>0</v>
      </c>
      <c r="B222" s="356">
        <v>0</v>
      </c>
      <c r="C222" s="374">
        <v>0</v>
      </c>
      <c r="D222" s="373" t="e">
        <v>#DIV/0!</v>
      </c>
      <c r="E222" s="374">
        <v>0</v>
      </c>
      <c r="F222" s="373" t="e">
        <v>#DIV/0!</v>
      </c>
      <c r="G222" s="374">
        <v>0</v>
      </c>
      <c r="H222" s="373" t="e">
        <v>#DIV/0!</v>
      </c>
      <c r="I222" s="374">
        <v>0</v>
      </c>
      <c r="J222" s="373" t="e">
        <v>#DIV/0!</v>
      </c>
      <c r="K222" s="374">
        <v>0</v>
      </c>
      <c r="L222" s="373" t="e">
        <v>#DIV/0!</v>
      </c>
      <c r="M222" s="374">
        <v>0</v>
      </c>
      <c r="N222" s="373" t="e">
        <v>#DIV/0!</v>
      </c>
      <c r="O222" s="374">
        <v>0</v>
      </c>
      <c r="P222" s="338" t="e">
        <v>#DIV/0!</v>
      </c>
      <c r="Q222" s="374">
        <v>0</v>
      </c>
      <c r="R222" s="338" t="e">
        <v>#DIV/0!</v>
      </c>
      <c r="S222" s="374">
        <v>0</v>
      </c>
      <c r="T222" s="338" t="e">
        <v>#DIV/0!</v>
      </c>
      <c r="U222" s="374">
        <v>0</v>
      </c>
      <c r="V222" s="338" t="e">
        <v>#DIV/0!</v>
      </c>
      <c r="W222" s="374">
        <v>0</v>
      </c>
      <c r="X222" s="338" t="e">
        <v>#DIV/0!</v>
      </c>
      <c r="Y222" s="373"/>
      <c r="Z222" s="359">
        <v>0</v>
      </c>
    </row>
    <row r="223" spans="1:26" ht="13.15" hidden="1" customHeight="1">
      <c r="A223" s="356">
        <v>0</v>
      </c>
      <c r="B223" s="356">
        <v>0</v>
      </c>
      <c r="C223" s="374">
        <v>0</v>
      </c>
      <c r="D223" s="373" t="e">
        <v>#DIV/0!</v>
      </c>
      <c r="E223" s="374">
        <v>0</v>
      </c>
      <c r="F223" s="373" t="e">
        <v>#DIV/0!</v>
      </c>
      <c r="G223" s="374">
        <v>0</v>
      </c>
      <c r="H223" s="373" t="e">
        <v>#DIV/0!</v>
      </c>
      <c r="I223" s="374">
        <v>0</v>
      </c>
      <c r="J223" s="373" t="e">
        <v>#DIV/0!</v>
      </c>
      <c r="K223" s="374">
        <v>0</v>
      </c>
      <c r="L223" s="373" t="e">
        <v>#DIV/0!</v>
      </c>
      <c r="M223" s="374">
        <v>0</v>
      </c>
      <c r="N223" s="373" t="e">
        <v>#DIV/0!</v>
      </c>
      <c r="O223" s="374">
        <v>0</v>
      </c>
      <c r="P223" s="338" t="e">
        <v>#DIV/0!</v>
      </c>
      <c r="Q223" s="374">
        <v>0</v>
      </c>
      <c r="R223" s="338" t="e">
        <v>#DIV/0!</v>
      </c>
      <c r="S223" s="374">
        <v>0</v>
      </c>
      <c r="T223" s="338" t="e">
        <v>#DIV/0!</v>
      </c>
      <c r="U223" s="374">
        <v>0</v>
      </c>
      <c r="V223" s="338" t="e">
        <v>#DIV/0!</v>
      </c>
      <c r="W223" s="374">
        <v>0</v>
      </c>
      <c r="X223" s="338" t="e">
        <v>#DIV/0!</v>
      </c>
      <c r="Y223" s="373"/>
      <c r="Z223" s="359">
        <v>0</v>
      </c>
    </row>
    <row r="224" spans="1:26" ht="13.15" hidden="1" customHeight="1">
      <c r="A224" s="356">
        <v>0</v>
      </c>
      <c r="B224" s="356">
        <v>0</v>
      </c>
      <c r="C224" s="374">
        <v>0</v>
      </c>
      <c r="D224" s="373" t="e">
        <v>#DIV/0!</v>
      </c>
      <c r="E224" s="374">
        <v>0</v>
      </c>
      <c r="F224" s="373" t="e">
        <v>#DIV/0!</v>
      </c>
      <c r="G224" s="374">
        <v>0</v>
      </c>
      <c r="H224" s="373" t="e">
        <v>#DIV/0!</v>
      </c>
      <c r="I224" s="374">
        <v>0</v>
      </c>
      <c r="J224" s="373" t="e">
        <v>#DIV/0!</v>
      </c>
      <c r="K224" s="374">
        <v>0</v>
      </c>
      <c r="L224" s="373" t="e">
        <v>#DIV/0!</v>
      </c>
      <c r="M224" s="374">
        <v>0</v>
      </c>
      <c r="N224" s="373" t="e">
        <v>#DIV/0!</v>
      </c>
      <c r="O224" s="374">
        <v>0</v>
      </c>
      <c r="P224" s="338" t="e">
        <v>#DIV/0!</v>
      </c>
      <c r="Q224" s="374">
        <v>0</v>
      </c>
      <c r="R224" s="338" t="e">
        <v>#DIV/0!</v>
      </c>
      <c r="S224" s="374">
        <v>0</v>
      </c>
      <c r="T224" s="338" t="e">
        <v>#DIV/0!</v>
      </c>
      <c r="U224" s="374">
        <v>0</v>
      </c>
      <c r="V224" s="338" t="e">
        <v>#DIV/0!</v>
      </c>
      <c r="W224" s="374">
        <v>0</v>
      </c>
      <c r="X224" s="338" t="e">
        <v>#DIV/0!</v>
      </c>
      <c r="Y224" s="373"/>
      <c r="Z224" s="359">
        <v>0</v>
      </c>
    </row>
    <row r="225" spans="1:33" ht="13.15" hidden="1" customHeight="1">
      <c r="A225" s="356">
        <v>0</v>
      </c>
      <c r="B225" s="356">
        <v>0</v>
      </c>
      <c r="C225" s="374">
        <v>0</v>
      </c>
      <c r="D225" s="373" t="e">
        <v>#DIV/0!</v>
      </c>
      <c r="E225" s="374">
        <v>0</v>
      </c>
      <c r="F225" s="373" t="e">
        <v>#DIV/0!</v>
      </c>
      <c r="G225" s="374">
        <v>0</v>
      </c>
      <c r="H225" s="373" t="e">
        <v>#DIV/0!</v>
      </c>
      <c r="I225" s="374">
        <v>0</v>
      </c>
      <c r="J225" s="373" t="e">
        <v>#DIV/0!</v>
      </c>
      <c r="K225" s="374">
        <v>0</v>
      </c>
      <c r="L225" s="373" t="e">
        <v>#DIV/0!</v>
      </c>
      <c r="M225" s="374">
        <v>0</v>
      </c>
      <c r="N225" s="373" t="e">
        <v>#DIV/0!</v>
      </c>
      <c r="O225" s="374">
        <v>0</v>
      </c>
      <c r="P225" s="338" t="e">
        <v>#DIV/0!</v>
      </c>
      <c r="Q225" s="374">
        <v>0</v>
      </c>
      <c r="R225" s="338" t="e">
        <v>#DIV/0!</v>
      </c>
      <c r="S225" s="374">
        <v>0</v>
      </c>
      <c r="T225" s="338" t="e">
        <v>#DIV/0!</v>
      </c>
      <c r="U225" s="374">
        <v>0</v>
      </c>
      <c r="V225" s="338" t="e">
        <v>#DIV/0!</v>
      </c>
      <c r="W225" s="374">
        <v>0</v>
      </c>
      <c r="X225" s="338" t="e">
        <v>#DIV/0!</v>
      </c>
      <c r="Y225" s="373"/>
      <c r="Z225" s="359">
        <v>0</v>
      </c>
    </row>
    <row r="226" spans="1:33" ht="13.15" hidden="1" customHeight="1">
      <c r="A226" s="356">
        <v>0</v>
      </c>
      <c r="B226" s="356">
        <v>0</v>
      </c>
      <c r="C226" s="374">
        <v>0</v>
      </c>
      <c r="D226" s="373" t="e">
        <v>#DIV/0!</v>
      </c>
      <c r="E226" s="374">
        <v>0</v>
      </c>
      <c r="F226" s="373" t="e">
        <v>#DIV/0!</v>
      </c>
      <c r="G226" s="374">
        <v>0</v>
      </c>
      <c r="H226" s="373" t="e">
        <v>#DIV/0!</v>
      </c>
      <c r="I226" s="374">
        <v>0</v>
      </c>
      <c r="J226" s="373" t="e">
        <v>#DIV/0!</v>
      </c>
      <c r="K226" s="374">
        <v>0</v>
      </c>
      <c r="L226" s="373" t="e">
        <v>#DIV/0!</v>
      </c>
      <c r="M226" s="374">
        <v>0</v>
      </c>
      <c r="N226" s="373" t="e">
        <v>#DIV/0!</v>
      </c>
      <c r="O226" s="374">
        <v>0</v>
      </c>
      <c r="P226" s="338" t="e">
        <v>#DIV/0!</v>
      </c>
      <c r="Q226" s="374">
        <v>0</v>
      </c>
      <c r="R226" s="338" t="e">
        <v>#DIV/0!</v>
      </c>
      <c r="S226" s="374">
        <v>0</v>
      </c>
      <c r="T226" s="338" t="e">
        <v>#DIV/0!</v>
      </c>
      <c r="U226" s="374">
        <v>0</v>
      </c>
      <c r="V226" s="338" t="e">
        <v>#DIV/0!</v>
      </c>
      <c r="W226" s="374">
        <v>0</v>
      </c>
      <c r="X226" s="338" t="e">
        <v>#DIV/0!</v>
      </c>
      <c r="Y226" s="373"/>
      <c r="Z226" s="359">
        <v>0</v>
      </c>
    </row>
    <row r="227" spans="1:33" ht="13.15" hidden="1" customHeight="1">
      <c r="A227" s="356">
        <v>0</v>
      </c>
      <c r="B227" s="356">
        <v>0</v>
      </c>
      <c r="C227" s="374">
        <v>0</v>
      </c>
      <c r="D227" s="373" t="e">
        <v>#DIV/0!</v>
      </c>
      <c r="E227" s="374">
        <v>0</v>
      </c>
      <c r="F227" s="373" t="e">
        <v>#DIV/0!</v>
      </c>
      <c r="G227" s="374">
        <v>0</v>
      </c>
      <c r="H227" s="373" t="e">
        <v>#DIV/0!</v>
      </c>
      <c r="I227" s="374">
        <v>0</v>
      </c>
      <c r="J227" s="373" t="e">
        <v>#DIV/0!</v>
      </c>
      <c r="K227" s="374">
        <v>0</v>
      </c>
      <c r="L227" s="373" t="e">
        <v>#DIV/0!</v>
      </c>
      <c r="M227" s="374">
        <v>0</v>
      </c>
      <c r="N227" s="373" t="e">
        <v>#DIV/0!</v>
      </c>
      <c r="O227" s="374">
        <v>0</v>
      </c>
      <c r="P227" s="338" t="e">
        <v>#DIV/0!</v>
      </c>
      <c r="Q227" s="374">
        <v>0</v>
      </c>
      <c r="R227" s="338" t="e">
        <v>#DIV/0!</v>
      </c>
      <c r="S227" s="374">
        <v>0</v>
      </c>
      <c r="T227" s="338" t="e">
        <v>#DIV/0!</v>
      </c>
      <c r="U227" s="374">
        <v>0</v>
      </c>
      <c r="V227" s="338" t="e">
        <v>#DIV/0!</v>
      </c>
      <c r="W227" s="374">
        <v>0</v>
      </c>
      <c r="X227" s="338" t="e">
        <v>#DIV/0!</v>
      </c>
      <c r="Y227" s="373"/>
      <c r="Z227" s="359">
        <v>0</v>
      </c>
    </row>
    <row r="228" spans="1:33" ht="13.15" hidden="1" customHeight="1">
      <c r="A228" s="356">
        <v>0</v>
      </c>
      <c r="B228" s="356">
        <v>0</v>
      </c>
      <c r="C228" s="374">
        <v>0</v>
      </c>
      <c r="D228" s="373" t="e">
        <v>#DIV/0!</v>
      </c>
      <c r="E228" s="374">
        <v>0</v>
      </c>
      <c r="F228" s="373" t="e">
        <v>#DIV/0!</v>
      </c>
      <c r="G228" s="374">
        <v>0</v>
      </c>
      <c r="H228" s="373" t="e">
        <v>#DIV/0!</v>
      </c>
      <c r="I228" s="374">
        <v>0</v>
      </c>
      <c r="J228" s="373" t="e">
        <v>#DIV/0!</v>
      </c>
      <c r="K228" s="374">
        <v>0</v>
      </c>
      <c r="L228" s="373" t="e">
        <v>#DIV/0!</v>
      </c>
      <c r="M228" s="374">
        <v>0</v>
      </c>
      <c r="N228" s="373" t="e">
        <v>#DIV/0!</v>
      </c>
      <c r="O228" s="374">
        <v>0</v>
      </c>
      <c r="P228" s="338" t="e">
        <v>#DIV/0!</v>
      </c>
      <c r="Q228" s="374">
        <v>0</v>
      </c>
      <c r="R228" s="338" t="e">
        <v>#DIV/0!</v>
      </c>
      <c r="S228" s="374">
        <v>0</v>
      </c>
      <c r="T228" s="338" t="e">
        <v>#DIV/0!</v>
      </c>
      <c r="U228" s="374">
        <v>0</v>
      </c>
      <c r="V228" s="338" t="e">
        <v>#DIV/0!</v>
      </c>
      <c r="W228" s="374">
        <v>0</v>
      </c>
      <c r="X228" s="338" t="e">
        <v>#DIV/0!</v>
      </c>
      <c r="Y228" s="373"/>
      <c r="Z228" s="359">
        <v>0</v>
      </c>
    </row>
    <row r="229" spans="1:33" ht="13.15" hidden="1" customHeight="1">
      <c r="A229" s="356">
        <v>0</v>
      </c>
      <c r="B229" s="356">
        <v>0</v>
      </c>
      <c r="C229" s="374">
        <v>0</v>
      </c>
      <c r="D229" s="373" t="e">
        <v>#DIV/0!</v>
      </c>
      <c r="E229" s="374">
        <v>0</v>
      </c>
      <c r="F229" s="373" t="e">
        <v>#DIV/0!</v>
      </c>
      <c r="G229" s="374">
        <v>0</v>
      </c>
      <c r="H229" s="373" t="e">
        <v>#DIV/0!</v>
      </c>
      <c r="I229" s="374">
        <v>0</v>
      </c>
      <c r="J229" s="373" t="e">
        <v>#DIV/0!</v>
      </c>
      <c r="K229" s="374">
        <v>0</v>
      </c>
      <c r="L229" s="373" t="e">
        <v>#DIV/0!</v>
      </c>
      <c r="M229" s="374">
        <v>0</v>
      </c>
      <c r="N229" s="373" t="e">
        <v>#DIV/0!</v>
      </c>
      <c r="O229" s="374">
        <v>0</v>
      </c>
      <c r="P229" s="338" t="e">
        <v>#DIV/0!</v>
      </c>
      <c r="Q229" s="374">
        <v>0</v>
      </c>
      <c r="R229" s="338" t="e">
        <v>#DIV/0!</v>
      </c>
      <c r="S229" s="374">
        <v>0</v>
      </c>
      <c r="T229" s="338" t="e">
        <v>#DIV/0!</v>
      </c>
      <c r="U229" s="374">
        <v>0</v>
      </c>
      <c r="V229" s="338" t="e">
        <v>#DIV/0!</v>
      </c>
      <c r="W229" s="374">
        <v>0</v>
      </c>
      <c r="X229" s="338" t="e">
        <v>#DIV/0!</v>
      </c>
      <c r="Y229" s="373"/>
      <c r="Z229" s="359">
        <v>0</v>
      </c>
    </row>
    <row r="230" spans="1:33" ht="13.15" hidden="1" customHeight="1">
      <c r="A230" s="356">
        <v>0</v>
      </c>
      <c r="B230" s="356">
        <v>0</v>
      </c>
      <c r="C230" s="374">
        <v>0</v>
      </c>
      <c r="D230" s="373" t="e">
        <v>#DIV/0!</v>
      </c>
      <c r="E230" s="374">
        <v>0</v>
      </c>
      <c r="F230" s="373" t="e">
        <v>#DIV/0!</v>
      </c>
      <c r="G230" s="374">
        <v>0</v>
      </c>
      <c r="H230" s="373" t="e">
        <v>#DIV/0!</v>
      </c>
      <c r="I230" s="374">
        <v>0</v>
      </c>
      <c r="J230" s="373" t="e">
        <v>#DIV/0!</v>
      </c>
      <c r="K230" s="374">
        <v>0</v>
      </c>
      <c r="L230" s="373" t="e">
        <v>#DIV/0!</v>
      </c>
      <c r="M230" s="374">
        <v>0</v>
      </c>
      <c r="N230" s="373" t="e">
        <v>#DIV/0!</v>
      </c>
      <c r="O230" s="374">
        <v>0</v>
      </c>
      <c r="P230" s="338" t="e">
        <v>#DIV/0!</v>
      </c>
      <c r="Q230" s="374">
        <v>0</v>
      </c>
      <c r="R230" s="338" t="e">
        <v>#DIV/0!</v>
      </c>
      <c r="S230" s="374">
        <v>0</v>
      </c>
      <c r="T230" s="338" t="e">
        <v>#DIV/0!</v>
      </c>
      <c r="U230" s="374">
        <v>0</v>
      </c>
      <c r="V230" s="338" t="e">
        <v>#DIV/0!</v>
      </c>
      <c r="W230" s="374">
        <v>0</v>
      </c>
      <c r="X230" s="338" t="e">
        <v>#DIV/0!</v>
      </c>
      <c r="Y230" s="373"/>
      <c r="Z230" s="359">
        <v>0</v>
      </c>
    </row>
    <row r="231" spans="1:33" ht="13.15" hidden="1" customHeight="1">
      <c r="A231" s="356">
        <v>0</v>
      </c>
      <c r="B231" s="356">
        <v>0</v>
      </c>
      <c r="C231" s="374">
        <v>0</v>
      </c>
      <c r="D231" s="373" t="e">
        <v>#DIV/0!</v>
      </c>
      <c r="E231" s="374">
        <v>0</v>
      </c>
      <c r="F231" s="373" t="e">
        <v>#DIV/0!</v>
      </c>
      <c r="G231" s="374">
        <v>0</v>
      </c>
      <c r="H231" s="373" t="e">
        <v>#DIV/0!</v>
      </c>
      <c r="I231" s="374">
        <v>0</v>
      </c>
      <c r="J231" s="373" t="e">
        <v>#DIV/0!</v>
      </c>
      <c r="K231" s="374">
        <v>0</v>
      </c>
      <c r="L231" s="373" t="e">
        <v>#DIV/0!</v>
      </c>
      <c r="M231" s="374">
        <v>0</v>
      </c>
      <c r="N231" s="373" t="e">
        <v>#DIV/0!</v>
      </c>
      <c r="O231" s="374">
        <v>0</v>
      </c>
      <c r="P231" s="338" t="e">
        <v>#DIV/0!</v>
      </c>
      <c r="Q231" s="374">
        <v>0</v>
      </c>
      <c r="R231" s="338" t="e">
        <v>#DIV/0!</v>
      </c>
      <c r="S231" s="374">
        <v>0</v>
      </c>
      <c r="T231" s="338" t="e">
        <v>#DIV/0!</v>
      </c>
      <c r="U231" s="374">
        <v>0</v>
      </c>
      <c r="V231" s="338" t="e">
        <v>#DIV/0!</v>
      </c>
      <c r="W231" s="374">
        <v>0</v>
      </c>
      <c r="X231" s="338" t="e">
        <v>#DIV/0!</v>
      </c>
      <c r="Y231" s="373"/>
      <c r="Z231" s="359">
        <v>0</v>
      </c>
    </row>
    <row r="232" spans="1:33" ht="13.15" hidden="1" customHeight="1">
      <c r="A232" s="356">
        <v>0</v>
      </c>
      <c r="B232" s="356">
        <v>0</v>
      </c>
      <c r="C232" s="374">
        <v>0</v>
      </c>
      <c r="D232" s="373" t="e">
        <v>#DIV/0!</v>
      </c>
      <c r="E232" s="374">
        <v>0</v>
      </c>
      <c r="F232" s="373" t="e">
        <v>#DIV/0!</v>
      </c>
      <c r="G232" s="374">
        <v>0</v>
      </c>
      <c r="H232" s="373" t="e">
        <v>#DIV/0!</v>
      </c>
      <c r="I232" s="374">
        <v>0</v>
      </c>
      <c r="J232" s="373" t="e">
        <v>#DIV/0!</v>
      </c>
      <c r="K232" s="374">
        <v>0</v>
      </c>
      <c r="L232" s="373" t="e">
        <v>#DIV/0!</v>
      </c>
      <c r="M232" s="374">
        <v>0</v>
      </c>
      <c r="N232" s="373" t="e">
        <v>#DIV/0!</v>
      </c>
      <c r="O232" s="374">
        <v>0</v>
      </c>
      <c r="P232" s="338" t="e">
        <v>#DIV/0!</v>
      </c>
      <c r="Q232" s="374">
        <v>0</v>
      </c>
      <c r="R232" s="338" t="e">
        <v>#DIV/0!</v>
      </c>
      <c r="S232" s="374">
        <v>0</v>
      </c>
      <c r="T232" s="338" t="e">
        <v>#DIV/0!</v>
      </c>
      <c r="U232" s="374">
        <v>0</v>
      </c>
      <c r="V232" s="338" t="e">
        <v>#DIV/0!</v>
      </c>
      <c r="W232" s="374">
        <v>0</v>
      </c>
      <c r="X232" s="338" t="e">
        <v>#DIV/0!</v>
      </c>
      <c r="Y232" s="373"/>
      <c r="Z232" s="359">
        <v>0</v>
      </c>
    </row>
    <row r="233" spans="1:33" ht="13.15" hidden="1" customHeight="1">
      <c r="A233" s="356">
        <v>0</v>
      </c>
      <c r="B233" s="356">
        <v>0</v>
      </c>
      <c r="C233" s="374">
        <v>0</v>
      </c>
      <c r="D233" s="373" t="e">
        <v>#DIV/0!</v>
      </c>
      <c r="E233" s="374">
        <v>0</v>
      </c>
      <c r="F233" s="373" t="e">
        <v>#DIV/0!</v>
      </c>
      <c r="G233" s="374">
        <v>0</v>
      </c>
      <c r="H233" s="373" t="e">
        <v>#DIV/0!</v>
      </c>
      <c r="I233" s="374">
        <v>0</v>
      </c>
      <c r="J233" s="373" t="e">
        <v>#DIV/0!</v>
      </c>
      <c r="K233" s="374">
        <v>0</v>
      </c>
      <c r="L233" s="373" t="e">
        <v>#DIV/0!</v>
      </c>
      <c r="M233" s="374">
        <v>0</v>
      </c>
      <c r="N233" s="373" t="e">
        <v>#DIV/0!</v>
      </c>
      <c r="O233" s="374">
        <v>0</v>
      </c>
      <c r="P233" s="338" t="e">
        <v>#DIV/0!</v>
      </c>
      <c r="Q233" s="374">
        <v>0</v>
      </c>
      <c r="R233" s="338" t="e">
        <v>#DIV/0!</v>
      </c>
      <c r="S233" s="374">
        <v>0</v>
      </c>
      <c r="T233" s="338" t="e">
        <v>#DIV/0!</v>
      </c>
      <c r="U233" s="374">
        <v>0</v>
      </c>
      <c r="V233" s="338" t="e">
        <v>#DIV/0!</v>
      </c>
      <c r="W233" s="374">
        <v>0</v>
      </c>
      <c r="X233" s="338" t="e">
        <v>#DIV/0!</v>
      </c>
      <c r="Y233" s="373"/>
      <c r="Z233" s="359">
        <v>0</v>
      </c>
    </row>
    <row r="234" spans="1:33" ht="13.15" customHeight="1">
      <c r="B234" s="375"/>
      <c r="J234" s="376"/>
      <c r="L234" s="376"/>
      <c r="N234" s="376"/>
      <c r="W234" s="338"/>
      <c r="AC234" s="388">
        <f t="shared" ref="AC234" si="12">AVERAGE(AC5:AC181)</f>
        <v>791864.31073446327</v>
      </c>
      <c r="AD234" s="388">
        <f>AVERAGE(AD5:AD181)</f>
        <v>606110.29943502822</v>
      </c>
      <c r="AE234" s="362">
        <f t="shared" ref="AE234:AF234" si="13">AVERAGE(AE5:AE181)</f>
        <v>0.45217060404485171</v>
      </c>
      <c r="AF234" s="362">
        <f t="shared" si="13"/>
        <v>0.5478293959551479</v>
      </c>
      <c r="AG234" s="362" t="s">
        <v>533</v>
      </c>
    </row>
    <row r="235" spans="1:33" ht="13.15" customHeight="1">
      <c r="A235" s="377" t="s">
        <v>509</v>
      </c>
      <c r="J235" s="376"/>
      <c r="L235" s="376"/>
      <c r="N235" s="376"/>
      <c r="W235" s="378"/>
    </row>
    <row r="236" spans="1:33" ht="13.15" customHeight="1">
      <c r="A236" s="350" t="s">
        <v>511</v>
      </c>
      <c r="J236" s="376"/>
      <c r="L236" s="376"/>
      <c r="N236" s="376"/>
    </row>
    <row r="237" spans="1:33" ht="13.15" customHeight="1">
      <c r="A237" s="379" t="s">
        <v>512</v>
      </c>
      <c r="J237" s="376"/>
      <c r="L237" s="376"/>
      <c r="N237" s="376"/>
    </row>
    <row r="238" spans="1:33" ht="13.15" customHeight="1">
      <c r="A238" s="380" t="s">
        <v>513</v>
      </c>
      <c r="J238" s="376"/>
      <c r="L238" s="376"/>
      <c r="N238" s="376"/>
    </row>
    <row r="239" spans="1:33" ht="13.15" customHeight="1">
      <c r="J239" s="376"/>
      <c r="L239" s="376"/>
      <c r="N239" s="376"/>
      <c r="X239" s="381"/>
      <c r="Y239" s="382"/>
    </row>
    <row r="240" spans="1:33" s="298" customFormat="1" ht="30" customHeight="1">
      <c r="A240" s="352" t="s">
        <v>514</v>
      </c>
      <c r="C240" s="323">
        <v>2.0816667356055594</v>
      </c>
      <c r="D240" s="323"/>
      <c r="E240" s="323">
        <v>0.11205293986975473</v>
      </c>
      <c r="F240" s="323"/>
      <c r="G240" s="323">
        <v>0.37991911905347431</v>
      </c>
      <c r="H240" s="323"/>
      <c r="I240" s="323">
        <v>-5.9687274160699078E-2</v>
      </c>
      <c r="J240" s="323"/>
      <c r="K240" s="323">
        <v>0.18062427037471451</v>
      </c>
      <c r="L240" s="323"/>
      <c r="M240" s="323">
        <v>0.32913534501998498</v>
      </c>
      <c r="N240" s="323"/>
      <c r="O240" s="323">
        <v>0.37267429403612029</v>
      </c>
      <c r="P240" s="323"/>
      <c r="Q240" s="323">
        <v>-0.10200392020005089</v>
      </c>
      <c r="R240" s="323"/>
      <c r="S240" s="323">
        <v>-2.6961145552448107E-2</v>
      </c>
      <c r="T240" s="323"/>
      <c r="U240" s="323">
        <v>0.18498980603117787</v>
      </c>
      <c r="V240" s="323"/>
      <c r="W240" s="323">
        <v>0.15658905895422826</v>
      </c>
      <c r="X240" s="323"/>
    </row>
    <row r="241" spans="1:14" ht="13.15" customHeight="1">
      <c r="B241" s="369"/>
      <c r="J241" s="376"/>
      <c r="L241" s="376"/>
      <c r="N241" s="376"/>
    </row>
    <row r="242" spans="1:14" ht="13.15" customHeight="1">
      <c r="B242" s="352"/>
      <c r="C242" s="373"/>
    </row>
    <row r="243" spans="1:14" ht="13.15" customHeight="1">
      <c r="B243" s="369"/>
    </row>
    <row r="244" spans="1:14" ht="13.15" customHeight="1">
      <c r="A244" s="383"/>
      <c r="B244" s="384"/>
    </row>
    <row r="245" spans="1:14" ht="13.15" customHeight="1">
      <c r="A245" s="385"/>
      <c r="B245" s="369"/>
    </row>
    <row r="246" spans="1:14" ht="13.15" customHeight="1">
      <c r="B246" s="352"/>
      <c r="D246" s="371"/>
      <c r="E246" s="372"/>
    </row>
    <row r="247" spans="1:14" ht="13.15" customHeight="1">
      <c r="A247" s="386"/>
      <c r="B247" s="369"/>
    </row>
    <row r="248" spans="1:14" ht="13.15" customHeight="1">
      <c r="A248" s="386"/>
    </row>
    <row r="249" spans="1:14" ht="13.15" customHeight="1">
      <c r="A249" s="386"/>
    </row>
  </sheetData>
  <mergeCells count="1">
    <mergeCell ref="C3:N3"/>
  </mergeCells>
  <conditionalFormatting sqref="F4 H4 J4 L4 N4 P4 R4 T4 V4 X4 J18:J233 N18:N233 L18:L233 R18:R233 T18:T233 V18:V233 X18:Y233 P18:P233 D18:D233 F18:F233 H18:H233 D4">
    <cfRule type="cellIs" dxfId="2" priority="1" stopIfTrue="1" operator="lessThan">
      <formula>0</formula>
    </cfRule>
  </conditionalFormatting>
  <printOptions horizontalCentered="1"/>
  <pageMargins left="0.25" right="0.25" top="0.5" bottom="0.25" header="0.5" footer="0.5"/>
  <pageSetup orientation="landscape" r:id="rId1"/>
  <headerFooter alignWithMargins="0"/>
  <rowBreaks count="3" manualBreakCount="3">
    <brk id="41" max="23" man="1"/>
    <brk id="77" max="23" man="1"/>
    <brk id="113" max="2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HZ256"/>
  <sheetViews>
    <sheetView zoomScaleNormal="100" workbookViewId="0">
      <pane xSplit="2" ySplit="6" topLeftCell="C167" activePane="bottomRight" state="frozen"/>
      <selection activeCell="C156" sqref="C156"/>
      <selection pane="topRight" activeCell="C156" sqref="C156"/>
      <selection pane="bottomLeft" activeCell="C156" sqref="C156"/>
      <selection pane="bottomRight" activeCell="A236" sqref="A236"/>
    </sheetView>
  </sheetViews>
  <sheetFormatPr defaultColWidth="8.85546875" defaultRowHeight="12" customHeight="1"/>
  <cols>
    <col min="1" max="1" width="10.7109375" style="298" customWidth="1"/>
    <col min="2" max="2" width="6.140625" style="297" customWidth="1"/>
    <col min="3" max="3" width="10.7109375" style="298" customWidth="1"/>
    <col min="4" max="5" width="7.28515625" style="298" customWidth="1"/>
    <col min="6" max="6" width="1.7109375" style="298" customWidth="1"/>
    <col min="7" max="7" width="10.7109375" style="298" customWidth="1"/>
    <col min="8" max="9" width="7.28515625" style="298" customWidth="1"/>
    <col min="10" max="10" width="1.7109375" style="298" customWidth="1"/>
    <col min="11" max="11" width="10.7109375" style="298" customWidth="1"/>
    <col min="12" max="13" width="7.28515625" style="298" customWidth="1"/>
    <col min="14" max="14" width="2.28515625" style="298" customWidth="1"/>
    <col min="15" max="15" width="13.28515625" style="298" customWidth="1"/>
    <col min="16" max="17" width="7.28515625" style="298" customWidth="1"/>
    <col min="18" max="18" width="2.28515625" style="298" customWidth="1"/>
    <col min="19" max="19" width="12.7109375" style="298" customWidth="1"/>
    <col min="20" max="21" width="7.28515625" style="298" customWidth="1"/>
    <col min="22" max="22" width="2.140625" style="298" customWidth="1"/>
    <col min="23" max="23" width="12.7109375" style="298" customWidth="1"/>
    <col min="24" max="25" width="7.28515625" style="298" customWidth="1"/>
    <col min="26" max="26" width="2.140625" style="298" customWidth="1"/>
    <col min="27" max="27" width="9.42578125" style="298" customWidth="1"/>
    <col min="28" max="28" width="2.7109375" style="298" customWidth="1"/>
    <col min="29" max="30" width="6.7109375" style="298" customWidth="1"/>
    <col min="31" max="31" width="7.7109375" style="298" customWidth="1"/>
    <col min="32" max="232" width="9.140625" style="298" customWidth="1"/>
    <col min="233" max="233" width="6.28515625" style="298" customWidth="1"/>
    <col min="234" max="234" width="9.140625" style="298" hidden="1" customWidth="1"/>
    <col min="235" max="256" width="8.85546875" style="298"/>
    <col min="257" max="257" width="10.7109375" style="298" customWidth="1"/>
    <col min="258" max="258" width="6.140625" style="298" customWidth="1"/>
    <col min="259" max="259" width="10.7109375" style="298" customWidth="1"/>
    <col min="260" max="261" width="7.28515625" style="298" customWidth="1"/>
    <col min="262" max="262" width="1.7109375" style="298" customWidth="1"/>
    <col min="263" max="263" width="10.7109375" style="298" customWidth="1"/>
    <col min="264" max="265" width="7.28515625" style="298" customWidth="1"/>
    <col min="266" max="266" width="1.7109375" style="298" customWidth="1"/>
    <col min="267" max="267" width="10.7109375" style="298" customWidth="1"/>
    <col min="268" max="269" width="7.28515625" style="298" customWidth="1"/>
    <col min="270" max="270" width="2.28515625" style="298" customWidth="1"/>
    <col min="271" max="271" width="13.28515625" style="298" customWidth="1"/>
    <col min="272" max="273" width="7.28515625" style="298" customWidth="1"/>
    <col min="274" max="274" width="2.28515625" style="298" customWidth="1"/>
    <col min="275" max="275" width="12.7109375" style="298" customWidth="1"/>
    <col min="276" max="277" width="7.28515625" style="298" customWidth="1"/>
    <col min="278" max="278" width="2.140625" style="298" customWidth="1"/>
    <col min="279" max="279" width="12.7109375" style="298" customWidth="1"/>
    <col min="280" max="281" width="7.28515625" style="298" customWidth="1"/>
    <col min="282" max="282" width="2.140625" style="298" customWidth="1"/>
    <col min="283" max="283" width="9.42578125" style="298" customWidth="1"/>
    <col min="284" max="284" width="2.7109375" style="298" customWidth="1"/>
    <col min="285" max="286" width="6.7109375" style="298" customWidth="1"/>
    <col min="287" max="287" width="7.7109375" style="298" customWidth="1"/>
    <col min="288" max="488" width="9.140625" style="298" customWidth="1"/>
    <col min="489" max="489" width="6.28515625" style="298" customWidth="1"/>
    <col min="490" max="490" width="0" style="298" hidden="1" customWidth="1"/>
    <col min="491" max="512" width="8.85546875" style="298"/>
    <col min="513" max="513" width="10.7109375" style="298" customWidth="1"/>
    <col min="514" max="514" width="6.140625" style="298" customWidth="1"/>
    <col min="515" max="515" width="10.7109375" style="298" customWidth="1"/>
    <col min="516" max="517" width="7.28515625" style="298" customWidth="1"/>
    <col min="518" max="518" width="1.7109375" style="298" customWidth="1"/>
    <col min="519" max="519" width="10.7109375" style="298" customWidth="1"/>
    <col min="520" max="521" width="7.28515625" style="298" customWidth="1"/>
    <col min="522" max="522" width="1.7109375" style="298" customWidth="1"/>
    <col min="523" max="523" width="10.7109375" style="298" customWidth="1"/>
    <col min="524" max="525" width="7.28515625" style="298" customWidth="1"/>
    <col min="526" max="526" width="2.28515625" style="298" customWidth="1"/>
    <col min="527" max="527" width="13.28515625" style="298" customWidth="1"/>
    <col min="528" max="529" width="7.28515625" style="298" customWidth="1"/>
    <col min="530" max="530" width="2.28515625" style="298" customWidth="1"/>
    <col min="531" max="531" width="12.7109375" style="298" customWidth="1"/>
    <col min="532" max="533" width="7.28515625" style="298" customWidth="1"/>
    <col min="534" max="534" width="2.140625" style="298" customWidth="1"/>
    <col min="535" max="535" width="12.7109375" style="298" customWidth="1"/>
    <col min="536" max="537" width="7.28515625" style="298" customWidth="1"/>
    <col min="538" max="538" width="2.140625" style="298" customWidth="1"/>
    <col min="539" max="539" width="9.42578125" style="298" customWidth="1"/>
    <col min="540" max="540" width="2.7109375" style="298" customWidth="1"/>
    <col min="541" max="542" width="6.7109375" style="298" customWidth="1"/>
    <col min="543" max="543" width="7.7109375" style="298" customWidth="1"/>
    <col min="544" max="744" width="9.140625" style="298" customWidth="1"/>
    <col min="745" max="745" width="6.28515625" style="298" customWidth="1"/>
    <col min="746" max="746" width="0" style="298" hidden="1" customWidth="1"/>
    <col min="747" max="768" width="8.85546875" style="298"/>
    <col min="769" max="769" width="10.7109375" style="298" customWidth="1"/>
    <col min="770" max="770" width="6.140625" style="298" customWidth="1"/>
    <col min="771" max="771" width="10.7109375" style="298" customWidth="1"/>
    <col min="772" max="773" width="7.28515625" style="298" customWidth="1"/>
    <col min="774" max="774" width="1.7109375" style="298" customWidth="1"/>
    <col min="775" max="775" width="10.7109375" style="298" customWidth="1"/>
    <col min="776" max="777" width="7.28515625" style="298" customWidth="1"/>
    <col min="778" max="778" width="1.7109375" style="298" customWidth="1"/>
    <col min="779" max="779" width="10.7109375" style="298" customWidth="1"/>
    <col min="780" max="781" width="7.28515625" style="298" customWidth="1"/>
    <col min="782" max="782" width="2.28515625" style="298" customWidth="1"/>
    <col min="783" max="783" width="13.28515625" style="298" customWidth="1"/>
    <col min="784" max="785" width="7.28515625" style="298" customWidth="1"/>
    <col min="786" max="786" width="2.28515625" style="298" customWidth="1"/>
    <col min="787" max="787" width="12.7109375" style="298" customWidth="1"/>
    <col min="788" max="789" width="7.28515625" style="298" customWidth="1"/>
    <col min="790" max="790" width="2.140625" style="298" customWidth="1"/>
    <col min="791" max="791" width="12.7109375" style="298" customWidth="1"/>
    <col min="792" max="793" width="7.28515625" style="298" customWidth="1"/>
    <col min="794" max="794" width="2.140625" style="298" customWidth="1"/>
    <col min="795" max="795" width="9.42578125" style="298" customWidth="1"/>
    <col min="796" max="796" width="2.7109375" style="298" customWidth="1"/>
    <col min="797" max="798" width="6.7109375" style="298" customWidth="1"/>
    <col min="799" max="799" width="7.7109375" style="298" customWidth="1"/>
    <col min="800" max="1000" width="9.140625" style="298" customWidth="1"/>
    <col min="1001" max="1001" width="6.28515625" style="298" customWidth="1"/>
    <col min="1002" max="1002" width="0" style="298" hidden="1" customWidth="1"/>
    <col min="1003" max="1024" width="8.85546875" style="298"/>
    <col min="1025" max="1025" width="10.7109375" style="298" customWidth="1"/>
    <col min="1026" max="1026" width="6.140625" style="298" customWidth="1"/>
    <col min="1027" max="1027" width="10.7109375" style="298" customWidth="1"/>
    <col min="1028" max="1029" width="7.28515625" style="298" customWidth="1"/>
    <col min="1030" max="1030" width="1.7109375" style="298" customWidth="1"/>
    <col min="1031" max="1031" width="10.7109375" style="298" customWidth="1"/>
    <col min="1032" max="1033" width="7.28515625" style="298" customWidth="1"/>
    <col min="1034" max="1034" width="1.7109375" style="298" customWidth="1"/>
    <col min="1035" max="1035" width="10.7109375" style="298" customWidth="1"/>
    <col min="1036" max="1037" width="7.28515625" style="298" customWidth="1"/>
    <col min="1038" max="1038" width="2.28515625" style="298" customWidth="1"/>
    <col min="1039" max="1039" width="13.28515625" style="298" customWidth="1"/>
    <col min="1040" max="1041" width="7.28515625" style="298" customWidth="1"/>
    <col min="1042" max="1042" width="2.28515625" style="298" customWidth="1"/>
    <col min="1043" max="1043" width="12.7109375" style="298" customWidth="1"/>
    <col min="1044" max="1045" width="7.28515625" style="298" customWidth="1"/>
    <col min="1046" max="1046" width="2.140625" style="298" customWidth="1"/>
    <col min="1047" max="1047" width="12.7109375" style="298" customWidth="1"/>
    <col min="1048" max="1049" width="7.28515625" style="298" customWidth="1"/>
    <col min="1050" max="1050" width="2.140625" style="298" customWidth="1"/>
    <col min="1051" max="1051" width="9.42578125" style="298" customWidth="1"/>
    <col min="1052" max="1052" width="2.7109375" style="298" customWidth="1"/>
    <col min="1053" max="1054" width="6.7109375" style="298" customWidth="1"/>
    <col min="1055" max="1055" width="7.7109375" style="298" customWidth="1"/>
    <col min="1056" max="1256" width="9.140625" style="298" customWidth="1"/>
    <col min="1257" max="1257" width="6.28515625" style="298" customWidth="1"/>
    <col min="1258" max="1258" width="0" style="298" hidden="1" customWidth="1"/>
    <col min="1259" max="1280" width="8.85546875" style="298"/>
    <col min="1281" max="1281" width="10.7109375" style="298" customWidth="1"/>
    <col min="1282" max="1282" width="6.140625" style="298" customWidth="1"/>
    <col min="1283" max="1283" width="10.7109375" style="298" customWidth="1"/>
    <col min="1284" max="1285" width="7.28515625" style="298" customWidth="1"/>
    <col min="1286" max="1286" width="1.7109375" style="298" customWidth="1"/>
    <col min="1287" max="1287" width="10.7109375" style="298" customWidth="1"/>
    <col min="1288" max="1289" width="7.28515625" style="298" customWidth="1"/>
    <col min="1290" max="1290" width="1.7109375" style="298" customWidth="1"/>
    <col min="1291" max="1291" width="10.7109375" style="298" customWidth="1"/>
    <col min="1292" max="1293" width="7.28515625" style="298" customWidth="1"/>
    <col min="1294" max="1294" width="2.28515625" style="298" customWidth="1"/>
    <col min="1295" max="1295" width="13.28515625" style="298" customWidth="1"/>
    <col min="1296" max="1297" width="7.28515625" style="298" customWidth="1"/>
    <col min="1298" max="1298" width="2.28515625" style="298" customWidth="1"/>
    <col min="1299" max="1299" width="12.7109375" style="298" customWidth="1"/>
    <col min="1300" max="1301" width="7.28515625" style="298" customWidth="1"/>
    <col min="1302" max="1302" width="2.140625" style="298" customWidth="1"/>
    <col min="1303" max="1303" width="12.7109375" style="298" customWidth="1"/>
    <col min="1304" max="1305" width="7.28515625" style="298" customWidth="1"/>
    <col min="1306" max="1306" width="2.140625" style="298" customWidth="1"/>
    <col min="1307" max="1307" width="9.42578125" style="298" customWidth="1"/>
    <col min="1308" max="1308" width="2.7109375" style="298" customWidth="1"/>
    <col min="1309" max="1310" width="6.7109375" style="298" customWidth="1"/>
    <col min="1311" max="1311" width="7.7109375" style="298" customWidth="1"/>
    <col min="1312" max="1512" width="9.140625" style="298" customWidth="1"/>
    <col min="1513" max="1513" width="6.28515625" style="298" customWidth="1"/>
    <col min="1514" max="1514" width="0" style="298" hidden="1" customWidth="1"/>
    <col min="1515" max="1536" width="8.85546875" style="298"/>
    <col min="1537" max="1537" width="10.7109375" style="298" customWidth="1"/>
    <col min="1538" max="1538" width="6.140625" style="298" customWidth="1"/>
    <col min="1539" max="1539" width="10.7109375" style="298" customWidth="1"/>
    <col min="1540" max="1541" width="7.28515625" style="298" customWidth="1"/>
    <col min="1542" max="1542" width="1.7109375" style="298" customWidth="1"/>
    <col min="1543" max="1543" width="10.7109375" style="298" customWidth="1"/>
    <col min="1544" max="1545" width="7.28515625" style="298" customWidth="1"/>
    <col min="1546" max="1546" width="1.7109375" style="298" customWidth="1"/>
    <col min="1547" max="1547" width="10.7109375" style="298" customWidth="1"/>
    <col min="1548" max="1549" width="7.28515625" style="298" customWidth="1"/>
    <col min="1550" max="1550" width="2.28515625" style="298" customWidth="1"/>
    <col min="1551" max="1551" width="13.28515625" style="298" customWidth="1"/>
    <col min="1552" max="1553" width="7.28515625" style="298" customWidth="1"/>
    <col min="1554" max="1554" width="2.28515625" style="298" customWidth="1"/>
    <col min="1555" max="1555" width="12.7109375" style="298" customWidth="1"/>
    <col min="1556" max="1557" width="7.28515625" style="298" customWidth="1"/>
    <col min="1558" max="1558" width="2.140625" style="298" customWidth="1"/>
    <col min="1559" max="1559" width="12.7109375" style="298" customWidth="1"/>
    <col min="1560" max="1561" width="7.28515625" style="298" customWidth="1"/>
    <col min="1562" max="1562" width="2.140625" style="298" customWidth="1"/>
    <col min="1563" max="1563" width="9.42578125" style="298" customWidth="1"/>
    <col min="1564" max="1564" width="2.7109375" style="298" customWidth="1"/>
    <col min="1565" max="1566" width="6.7109375" style="298" customWidth="1"/>
    <col min="1567" max="1567" width="7.7109375" style="298" customWidth="1"/>
    <col min="1568" max="1768" width="9.140625" style="298" customWidth="1"/>
    <col min="1769" max="1769" width="6.28515625" style="298" customWidth="1"/>
    <col min="1770" max="1770" width="0" style="298" hidden="1" customWidth="1"/>
    <col min="1771" max="1792" width="8.85546875" style="298"/>
    <col min="1793" max="1793" width="10.7109375" style="298" customWidth="1"/>
    <col min="1794" max="1794" width="6.140625" style="298" customWidth="1"/>
    <col min="1795" max="1795" width="10.7109375" style="298" customWidth="1"/>
    <col min="1796" max="1797" width="7.28515625" style="298" customWidth="1"/>
    <col min="1798" max="1798" width="1.7109375" style="298" customWidth="1"/>
    <col min="1799" max="1799" width="10.7109375" style="298" customWidth="1"/>
    <col min="1800" max="1801" width="7.28515625" style="298" customWidth="1"/>
    <col min="1802" max="1802" width="1.7109375" style="298" customWidth="1"/>
    <col min="1803" max="1803" width="10.7109375" style="298" customWidth="1"/>
    <col min="1804" max="1805" width="7.28515625" style="298" customWidth="1"/>
    <col min="1806" max="1806" width="2.28515625" style="298" customWidth="1"/>
    <col min="1807" max="1807" width="13.28515625" style="298" customWidth="1"/>
    <col min="1808" max="1809" width="7.28515625" style="298" customWidth="1"/>
    <col min="1810" max="1810" width="2.28515625" style="298" customWidth="1"/>
    <col min="1811" max="1811" width="12.7109375" style="298" customWidth="1"/>
    <col min="1812" max="1813" width="7.28515625" style="298" customWidth="1"/>
    <col min="1814" max="1814" width="2.140625" style="298" customWidth="1"/>
    <col min="1815" max="1815" width="12.7109375" style="298" customWidth="1"/>
    <col min="1816" max="1817" width="7.28515625" style="298" customWidth="1"/>
    <col min="1818" max="1818" width="2.140625" style="298" customWidth="1"/>
    <col min="1819" max="1819" width="9.42578125" style="298" customWidth="1"/>
    <col min="1820" max="1820" width="2.7109375" style="298" customWidth="1"/>
    <col min="1821" max="1822" width="6.7109375" style="298" customWidth="1"/>
    <col min="1823" max="1823" width="7.7109375" style="298" customWidth="1"/>
    <col min="1824" max="2024" width="9.140625" style="298" customWidth="1"/>
    <col min="2025" max="2025" width="6.28515625" style="298" customWidth="1"/>
    <col min="2026" max="2026" width="0" style="298" hidden="1" customWidth="1"/>
    <col min="2027" max="2048" width="8.85546875" style="298"/>
    <col min="2049" max="2049" width="10.7109375" style="298" customWidth="1"/>
    <col min="2050" max="2050" width="6.140625" style="298" customWidth="1"/>
    <col min="2051" max="2051" width="10.7109375" style="298" customWidth="1"/>
    <col min="2052" max="2053" width="7.28515625" style="298" customWidth="1"/>
    <col min="2054" max="2054" width="1.7109375" style="298" customWidth="1"/>
    <col min="2055" max="2055" width="10.7109375" style="298" customWidth="1"/>
    <col min="2056" max="2057" width="7.28515625" style="298" customWidth="1"/>
    <col min="2058" max="2058" width="1.7109375" style="298" customWidth="1"/>
    <col min="2059" max="2059" width="10.7109375" style="298" customWidth="1"/>
    <col min="2060" max="2061" width="7.28515625" style="298" customWidth="1"/>
    <col min="2062" max="2062" width="2.28515625" style="298" customWidth="1"/>
    <col min="2063" max="2063" width="13.28515625" style="298" customWidth="1"/>
    <col min="2064" max="2065" width="7.28515625" style="298" customWidth="1"/>
    <col min="2066" max="2066" width="2.28515625" style="298" customWidth="1"/>
    <col min="2067" max="2067" width="12.7109375" style="298" customWidth="1"/>
    <col min="2068" max="2069" width="7.28515625" style="298" customWidth="1"/>
    <col min="2070" max="2070" width="2.140625" style="298" customWidth="1"/>
    <col min="2071" max="2071" width="12.7109375" style="298" customWidth="1"/>
    <col min="2072" max="2073" width="7.28515625" style="298" customWidth="1"/>
    <col min="2074" max="2074" width="2.140625" style="298" customWidth="1"/>
    <col min="2075" max="2075" width="9.42578125" style="298" customWidth="1"/>
    <col min="2076" max="2076" width="2.7109375" style="298" customWidth="1"/>
    <col min="2077" max="2078" width="6.7109375" style="298" customWidth="1"/>
    <col min="2079" max="2079" width="7.7109375" style="298" customWidth="1"/>
    <col min="2080" max="2280" width="9.140625" style="298" customWidth="1"/>
    <col min="2281" max="2281" width="6.28515625" style="298" customWidth="1"/>
    <col min="2282" max="2282" width="0" style="298" hidden="1" customWidth="1"/>
    <col min="2283" max="2304" width="8.85546875" style="298"/>
    <col min="2305" max="2305" width="10.7109375" style="298" customWidth="1"/>
    <col min="2306" max="2306" width="6.140625" style="298" customWidth="1"/>
    <col min="2307" max="2307" width="10.7109375" style="298" customWidth="1"/>
    <col min="2308" max="2309" width="7.28515625" style="298" customWidth="1"/>
    <col min="2310" max="2310" width="1.7109375" style="298" customWidth="1"/>
    <col min="2311" max="2311" width="10.7109375" style="298" customWidth="1"/>
    <col min="2312" max="2313" width="7.28515625" style="298" customWidth="1"/>
    <col min="2314" max="2314" width="1.7109375" style="298" customWidth="1"/>
    <col min="2315" max="2315" width="10.7109375" style="298" customWidth="1"/>
    <col min="2316" max="2317" width="7.28515625" style="298" customWidth="1"/>
    <col min="2318" max="2318" width="2.28515625" style="298" customWidth="1"/>
    <col min="2319" max="2319" width="13.28515625" style="298" customWidth="1"/>
    <col min="2320" max="2321" width="7.28515625" style="298" customWidth="1"/>
    <col min="2322" max="2322" width="2.28515625" style="298" customWidth="1"/>
    <col min="2323" max="2323" width="12.7109375" style="298" customWidth="1"/>
    <col min="2324" max="2325" width="7.28515625" style="298" customWidth="1"/>
    <col min="2326" max="2326" width="2.140625" style="298" customWidth="1"/>
    <col min="2327" max="2327" width="12.7109375" style="298" customWidth="1"/>
    <col min="2328" max="2329" width="7.28515625" style="298" customWidth="1"/>
    <col min="2330" max="2330" width="2.140625" style="298" customWidth="1"/>
    <col min="2331" max="2331" width="9.42578125" style="298" customWidth="1"/>
    <col min="2332" max="2332" width="2.7109375" style="298" customWidth="1"/>
    <col min="2333" max="2334" width="6.7109375" style="298" customWidth="1"/>
    <col min="2335" max="2335" width="7.7109375" style="298" customWidth="1"/>
    <col min="2336" max="2536" width="9.140625" style="298" customWidth="1"/>
    <col min="2537" max="2537" width="6.28515625" style="298" customWidth="1"/>
    <col min="2538" max="2538" width="0" style="298" hidden="1" customWidth="1"/>
    <col min="2539" max="2560" width="8.85546875" style="298"/>
    <col min="2561" max="2561" width="10.7109375" style="298" customWidth="1"/>
    <col min="2562" max="2562" width="6.140625" style="298" customWidth="1"/>
    <col min="2563" max="2563" width="10.7109375" style="298" customWidth="1"/>
    <col min="2564" max="2565" width="7.28515625" style="298" customWidth="1"/>
    <col min="2566" max="2566" width="1.7109375" style="298" customWidth="1"/>
    <col min="2567" max="2567" width="10.7109375" style="298" customWidth="1"/>
    <col min="2568" max="2569" width="7.28515625" style="298" customWidth="1"/>
    <col min="2570" max="2570" width="1.7109375" style="298" customWidth="1"/>
    <col min="2571" max="2571" width="10.7109375" style="298" customWidth="1"/>
    <col min="2572" max="2573" width="7.28515625" style="298" customWidth="1"/>
    <col min="2574" max="2574" width="2.28515625" style="298" customWidth="1"/>
    <col min="2575" max="2575" width="13.28515625" style="298" customWidth="1"/>
    <col min="2576" max="2577" width="7.28515625" style="298" customWidth="1"/>
    <col min="2578" max="2578" width="2.28515625" style="298" customWidth="1"/>
    <col min="2579" max="2579" width="12.7109375" style="298" customWidth="1"/>
    <col min="2580" max="2581" width="7.28515625" style="298" customWidth="1"/>
    <col min="2582" max="2582" width="2.140625" style="298" customWidth="1"/>
    <col min="2583" max="2583" width="12.7109375" style="298" customWidth="1"/>
    <col min="2584" max="2585" width="7.28515625" style="298" customWidth="1"/>
    <col min="2586" max="2586" width="2.140625" style="298" customWidth="1"/>
    <col min="2587" max="2587" width="9.42578125" style="298" customWidth="1"/>
    <col min="2588" max="2588" width="2.7109375" style="298" customWidth="1"/>
    <col min="2589" max="2590" width="6.7109375" style="298" customWidth="1"/>
    <col min="2591" max="2591" width="7.7109375" style="298" customWidth="1"/>
    <col min="2592" max="2792" width="9.140625" style="298" customWidth="1"/>
    <col min="2793" max="2793" width="6.28515625" style="298" customWidth="1"/>
    <col min="2794" max="2794" width="0" style="298" hidden="1" customWidth="1"/>
    <col min="2795" max="2816" width="8.85546875" style="298"/>
    <col min="2817" max="2817" width="10.7109375" style="298" customWidth="1"/>
    <col min="2818" max="2818" width="6.140625" style="298" customWidth="1"/>
    <col min="2819" max="2819" width="10.7109375" style="298" customWidth="1"/>
    <col min="2820" max="2821" width="7.28515625" style="298" customWidth="1"/>
    <col min="2822" max="2822" width="1.7109375" style="298" customWidth="1"/>
    <col min="2823" max="2823" width="10.7109375" style="298" customWidth="1"/>
    <col min="2824" max="2825" width="7.28515625" style="298" customWidth="1"/>
    <col min="2826" max="2826" width="1.7109375" style="298" customWidth="1"/>
    <col min="2827" max="2827" width="10.7109375" style="298" customWidth="1"/>
    <col min="2828" max="2829" width="7.28515625" style="298" customWidth="1"/>
    <col min="2830" max="2830" width="2.28515625" style="298" customWidth="1"/>
    <col min="2831" max="2831" width="13.28515625" style="298" customWidth="1"/>
    <col min="2832" max="2833" width="7.28515625" style="298" customWidth="1"/>
    <col min="2834" max="2834" width="2.28515625" style="298" customWidth="1"/>
    <col min="2835" max="2835" width="12.7109375" style="298" customWidth="1"/>
    <col min="2836" max="2837" width="7.28515625" style="298" customWidth="1"/>
    <col min="2838" max="2838" width="2.140625" style="298" customWidth="1"/>
    <col min="2839" max="2839" width="12.7109375" style="298" customWidth="1"/>
    <col min="2840" max="2841" width="7.28515625" style="298" customWidth="1"/>
    <col min="2842" max="2842" width="2.140625" style="298" customWidth="1"/>
    <col min="2843" max="2843" width="9.42578125" style="298" customWidth="1"/>
    <col min="2844" max="2844" width="2.7109375" style="298" customWidth="1"/>
    <col min="2845" max="2846" width="6.7109375" style="298" customWidth="1"/>
    <col min="2847" max="2847" width="7.7109375" style="298" customWidth="1"/>
    <col min="2848" max="3048" width="9.140625" style="298" customWidth="1"/>
    <col min="3049" max="3049" width="6.28515625" style="298" customWidth="1"/>
    <col min="3050" max="3050" width="0" style="298" hidden="1" customWidth="1"/>
    <col min="3051" max="3072" width="8.85546875" style="298"/>
    <col min="3073" max="3073" width="10.7109375" style="298" customWidth="1"/>
    <col min="3074" max="3074" width="6.140625" style="298" customWidth="1"/>
    <col min="3075" max="3075" width="10.7109375" style="298" customWidth="1"/>
    <col min="3076" max="3077" width="7.28515625" style="298" customWidth="1"/>
    <col min="3078" max="3078" width="1.7109375" style="298" customWidth="1"/>
    <col min="3079" max="3079" width="10.7109375" style="298" customWidth="1"/>
    <col min="3080" max="3081" width="7.28515625" style="298" customWidth="1"/>
    <col min="3082" max="3082" width="1.7109375" style="298" customWidth="1"/>
    <col min="3083" max="3083" width="10.7109375" style="298" customWidth="1"/>
    <col min="3084" max="3085" width="7.28515625" style="298" customWidth="1"/>
    <col min="3086" max="3086" width="2.28515625" style="298" customWidth="1"/>
    <col min="3087" max="3087" width="13.28515625" style="298" customWidth="1"/>
    <col min="3088" max="3089" width="7.28515625" style="298" customWidth="1"/>
    <col min="3090" max="3090" width="2.28515625" style="298" customWidth="1"/>
    <col min="3091" max="3091" width="12.7109375" style="298" customWidth="1"/>
    <col min="3092" max="3093" width="7.28515625" style="298" customWidth="1"/>
    <col min="3094" max="3094" width="2.140625" style="298" customWidth="1"/>
    <col min="3095" max="3095" width="12.7109375" style="298" customWidth="1"/>
    <col min="3096" max="3097" width="7.28515625" style="298" customWidth="1"/>
    <col min="3098" max="3098" width="2.140625" style="298" customWidth="1"/>
    <col min="3099" max="3099" width="9.42578125" style="298" customWidth="1"/>
    <col min="3100" max="3100" width="2.7109375" style="298" customWidth="1"/>
    <col min="3101" max="3102" width="6.7109375" style="298" customWidth="1"/>
    <col min="3103" max="3103" width="7.7109375" style="298" customWidth="1"/>
    <col min="3104" max="3304" width="9.140625" style="298" customWidth="1"/>
    <col min="3305" max="3305" width="6.28515625" style="298" customWidth="1"/>
    <col min="3306" max="3306" width="0" style="298" hidden="1" customWidth="1"/>
    <col min="3307" max="3328" width="8.85546875" style="298"/>
    <col min="3329" max="3329" width="10.7109375" style="298" customWidth="1"/>
    <col min="3330" max="3330" width="6.140625" style="298" customWidth="1"/>
    <col min="3331" max="3331" width="10.7109375" style="298" customWidth="1"/>
    <col min="3332" max="3333" width="7.28515625" style="298" customWidth="1"/>
    <col min="3334" max="3334" width="1.7109375" style="298" customWidth="1"/>
    <col min="3335" max="3335" width="10.7109375" style="298" customWidth="1"/>
    <col min="3336" max="3337" width="7.28515625" style="298" customWidth="1"/>
    <col min="3338" max="3338" width="1.7109375" style="298" customWidth="1"/>
    <col min="3339" max="3339" width="10.7109375" style="298" customWidth="1"/>
    <col min="3340" max="3341" width="7.28515625" style="298" customWidth="1"/>
    <col min="3342" max="3342" width="2.28515625" style="298" customWidth="1"/>
    <col min="3343" max="3343" width="13.28515625" style="298" customWidth="1"/>
    <col min="3344" max="3345" width="7.28515625" style="298" customWidth="1"/>
    <col min="3346" max="3346" width="2.28515625" style="298" customWidth="1"/>
    <col min="3347" max="3347" width="12.7109375" style="298" customWidth="1"/>
    <col min="3348" max="3349" width="7.28515625" style="298" customWidth="1"/>
    <col min="3350" max="3350" width="2.140625" style="298" customWidth="1"/>
    <col min="3351" max="3351" width="12.7109375" style="298" customWidth="1"/>
    <col min="3352" max="3353" width="7.28515625" style="298" customWidth="1"/>
    <col min="3354" max="3354" width="2.140625" style="298" customWidth="1"/>
    <col min="3355" max="3355" width="9.42578125" style="298" customWidth="1"/>
    <col min="3356" max="3356" width="2.7109375" style="298" customWidth="1"/>
    <col min="3357" max="3358" width="6.7109375" style="298" customWidth="1"/>
    <col min="3359" max="3359" width="7.7109375" style="298" customWidth="1"/>
    <col min="3360" max="3560" width="9.140625" style="298" customWidth="1"/>
    <col min="3561" max="3561" width="6.28515625" style="298" customWidth="1"/>
    <col min="3562" max="3562" width="0" style="298" hidden="1" customWidth="1"/>
    <col min="3563" max="3584" width="8.85546875" style="298"/>
    <col min="3585" max="3585" width="10.7109375" style="298" customWidth="1"/>
    <col min="3586" max="3586" width="6.140625" style="298" customWidth="1"/>
    <col min="3587" max="3587" width="10.7109375" style="298" customWidth="1"/>
    <col min="3588" max="3589" width="7.28515625" style="298" customWidth="1"/>
    <col min="3590" max="3590" width="1.7109375" style="298" customWidth="1"/>
    <col min="3591" max="3591" width="10.7109375" style="298" customWidth="1"/>
    <col min="3592" max="3593" width="7.28515625" style="298" customWidth="1"/>
    <col min="3594" max="3594" width="1.7109375" style="298" customWidth="1"/>
    <col min="3595" max="3595" width="10.7109375" style="298" customWidth="1"/>
    <col min="3596" max="3597" width="7.28515625" style="298" customWidth="1"/>
    <col min="3598" max="3598" width="2.28515625" style="298" customWidth="1"/>
    <col min="3599" max="3599" width="13.28515625" style="298" customWidth="1"/>
    <col min="3600" max="3601" width="7.28515625" style="298" customWidth="1"/>
    <col min="3602" max="3602" width="2.28515625" style="298" customWidth="1"/>
    <col min="3603" max="3603" width="12.7109375" style="298" customWidth="1"/>
    <col min="3604" max="3605" width="7.28515625" style="298" customWidth="1"/>
    <col min="3606" max="3606" width="2.140625" style="298" customWidth="1"/>
    <col min="3607" max="3607" width="12.7109375" style="298" customWidth="1"/>
    <col min="3608" max="3609" width="7.28515625" style="298" customWidth="1"/>
    <col min="3610" max="3610" width="2.140625" style="298" customWidth="1"/>
    <col min="3611" max="3611" width="9.42578125" style="298" customWidth="1"/>
    <col min="3612" max="3612" width="2.7109375" style="298" customWidth="1"/>
    <col min="3613" max="3614" width="6.7109375" style="298" customWidth="1"/>
    <col min="3615" max="3615" width="7.7109375" style="298" customWidth="1"/>
    <col min="3616" max="3816" width="9.140625" style="298" customWidth="1"/>
    <col min="3817" max="3817" width="6.28515625" style="298" customWidth="1"/>
    <col min="3818" max="3818" width="0" style="298" hidden="1" customWidth="1"/>
    <col min="3819" max="3840" width="8.85546875" style="298"/>
    <col min="3841" max="3841" width="10.7109375" style="298" customWidth="1"/>
    <col min="3842" max="3842" width="6.140625" style="298" customWidth="1"/>
    <col min="3843" max="3843" width="10.7109375" style="298" customWidth="1"/>
    <col min="3844" max="3845" width="7.28515625" style="298" customWidth="1"/>
    <col min="3846" max="3846" width="1.7109375" style="298" customWidth="1"/>
    <col min="3847" max="3847" width="10.7109375" style="298" customWidth="1"/>
    <col min="3848" max="3849" width="7.28515625" style="298" customWidth="1"/>
    <col min="3850" max="3850" width="1.7109375" style="298" customWidth="1"/>
    <col min="3851" max="3851" width="10.7109375" style="298" customWidth="1"/>
    <col min="3852" max="3853" width="7.28515625" style="298" customWidth="1"/>
    <col min="3854" max="3854" width="2.28515625" style="298" customWidth="1"/>
    <col min="3855" max="3855" width="13.28515625" style="298" customWidth="1"/>
    <col min="3856" max="3857" width="7.28515625" style="298" customWidth="1"/>
    <col min="3858" max="3858" width="2.28515625" style="298" customWidth="1"/>
    <col min="3859" max="3859" width="12.7109375" style="298" customWidth="1"/>
    <col min="3860" max="3861" width="7.28515625" style="298" customWidth="1"/>
    <col min="3862" max="3862" width="2.140625" style="298" customWidth="1"/>
    <col min="3863" max="3863" width="12.7109375" style="298" customWidth="1"/>
    <col min="3864" max="3865" width="7.28515625" style="298" customWidth="1"/>
    <col min="3866" max="3866" width="2.140625" style="298" customWidth="1"/>
    <col min="3867" max="3867" width="9.42578125" style="298" customWidth="1"/>
    <col min="3868" max="3868" width="2.7109375" style="298" customWidth="1"/>
    <col min="3869" max="3870" width="6.7109375" style="298" customWidth="1"/>
    <col min="3871" max="3871" width="7.7109375" style="298" customWidth="1"/>
    <col min="3872" max="4072" width="9.140625" style="298" customWidth="1"/>
    <col min="4073" max="4073" width="6.28515625" style="298" customWidth="1"/>
    <col min="4074" max="4074" width="0" style="298" hidden="1" customWidth="1"/>
    <col min="4075" max="4096" width="8.85546875" style="298"/>
    <col min="4097" max="4097" width="10.7109375" style="298" customWidth="1"/>
    <col min="4098" max="4098" width="6.140625" style="298" customWidth="1"/>
    <col min="4099" max="4099" width="10.7109375" style="298" customWidth="1"/>
    <col min="4100" max="4101" width="7.28515625" style="298" customWidth="1"/>
    <col min="4102" max="4102" width="1.7109375" style="298" customWidth="1"/>
    <col min="4103" max="4103" width="10.7109375" style="298" customWidth="1"/>
    <col min="4104" max="4105" width="7.28515625" style="298" customWidth="1"/>
    <col min="4106" max="4106" width="1.7109375" style="298" customWidth="1"/>
    <col min="4107" max="4107" width="10.7109375" style="298" customWidth="1"/>
    <col min="4108" max="4109" width="7.28515625" style="298" customWidth="1"/>
    <col min="4110" max="4110" width="2.28515625" style="298" customWidth="1"/>
    <col min="4111" max="4111" width="13.28515625" style="298" customWidth="1"/>
    <col min="4112" max="4113" width="7.28515625" style="298" customWidth="1"/>
    <col min="4114" max="4114" width="2.28515625" style="298" customWidth="1"/>
    <col min="4115" max="4115" width="12.7109375" style="298" customWidth="1"/>
    <col min="4116" max="4117" width="7.28515625" style="298" customWidth="1"/>
    <col min="4118" max="4118" width="2.140625" style="298" customWidth="1"/>
    <col min="4119" max="4119" width="12.7109375" style="298" customWidth="1"/>
    <col min="4120" max="4121" width="7.28515625" style="298" customWidth="1"/>
    <col min="4122" max="4122" width="2.140625" style="298" customWidth="1"/>
    <col min="4123" max="4123" width="9.42578125" style="298" customWidth="1"/>
    <col min="4124" max="4124" width="2.7109375" style="298" customWidth="1"/>
    <col min="4125" max="4126" width="6.7109375" style="298" customWidth="1"/>
    <col min="4127" max="4127" width="7.7109375" style="298" customWidth="1"/>
    <col min="4128" max="4328" width="9.140625" style="298" customWidth="1"/>
    <col min="4329" max="4329" width="6.28515625" style="298" customWidth="1"/>
    <col min="4330" max="4330" width="0" style="298" hidden="1" customWidth="1"/>
    <col min="4331" max="4352" width="8.85546875" style="298"/>
    <col min="4353" max="4353" width="10.7109375" style="298" customWidth="1"/>
    <col min="4354" max="4354" width="6.140625" style="298" customWidth="1"/>
    <col min="4355" max="4355" width="10.7109375" style="298" customWidth="1"/>
    <col min="4356" max="4357" width="7.28515625" style="298" customWidth="1"/>
    <col min="4358" max="4358" width="1.7109375" style="298" customWidth="1"/>
    <col min="4359" max="4359" width="10.7109375" style="298" customWidth="1"/>
    <col min="4360" max="4361" width="7.28515625" style="298" customWidth="1"/>
    <col min="4362" max="4362" width="1.7109375" style="298" customWidth="1"/>
    <col min="4363" max="4363" width="10.7109375" style="298" customWidth="1"/>
    <col min="4364" max="4365" width="7.28515625" style="298" customWidth="1"/>
    <col min="4366" max="4366" width="2.28515625" style="298" customWidth="1"/>
    <col min="4367" max="4367" width="13.28515625" style="298" customWidth="1"/>
    <col min="4368" max="4369" width="7.28515625" style="298" customWidth="1"/>
    <col min="4370" max="4370" width="2.28515625" style="298" customWidth="1"/>
    <col min="4371" max="4371" width="12.7109375" style="298" customWidth="1"/>
    <col min="4372" max="4373" width="7.28515625" style="298" customWidth="1"/>
    <col min="4374" max="4374" width="2.140625" style="298" customWidth="1"/>
    <col min="4375" max="4375" width="12.7109375" style="298" customWidth="1"/>
    <col min="4376" max="4377" width="7.28515625" style="298" customWidth="1"/>
    <col min="4378" max="4378" width="2.140625" style="298" customWidth="1"/>
    <col min="4379" max="4379" width="9.42578125" style="298" customWidth="1"/>
    <col min="4380" max="4380" width="2.7109375" style="298" customWidth="1"/>
    <col min="4381" max="4382" width="6.7109375" style="298" customWidth="1"/>
    <col min="4383" max="4383" width="7.7109375" style="298" customWidth="1"/>
    <col min="4384" max="4584" width="9.140625" style="298" customWidth="1"/>
    <col min="4585" max="4585" width="6.28515625" style="298" customWidth="1"/>
    <col min="4586" max="4586" width="0" style="298" hidden="1" customWidth="1"/>
    <col min="4587" max="4608" width="8.85546875" style="298"/>
    <col min="4609" max="4609" width="10.7109375" style="298" customWidth="1"/>
    <col min="4610" max="4610" width="6.140625" style="298" customWidth="1"/>
    <col min="4611" max="4611" width="10.7109375" style="298" customWidth="1"/>
    <col min="4612" max="4613" width="7.28515625" style="298" customWidth="1"/>
    <col min="4614" max="4614" width="1.7109375" style="298" customWidth="1"/>
    <col min="4615" max="4615" width="10.7109375" style="298" customWidth="1"/>
    <col min="4616" max="4617" width="7.28515625" style="298" customWidth="1"/>
    <col min="4618" max="4618" width="1.7109375" style="298" customWidth="1"/>
    <col min="4619" max="4619" width="10.7109375" style="298" customWidth="1"/>
    <col min="4620" max="4621" width="7.28515625" style="298" customWidth="1"/>
    <col min="4622" max="4622" width="2.28515625" style="298" customWidth="1"/>
    <col min="4623" max="4623" width="13.28515625" style="298" customWidth="1"/>
    <col min="4624" max="4625" width="7.28515625" style="298" customWidth="1"/>
    <col min="4626" max="4626" width="2.28515625" style="298" customWidth="1"/>
    <col min="4627" max="4627" width="12.7109375" style="298" customWidth="1"/>
    <col min="4628" max="4629" width="7.28515625" style="298" customWidth="1"/>
    <col min="4630" max="4630" width="2.140625" style="298" customWidth="1"/>
    <col min="4631" max="4631" width="12.7109375" style="298" customWidth="1"/>
    <col min="4632" max="4633" width="7.28515625" style="298" customWidth="1"/>
    <col min="4634" max="4634" width="2.140625" style="298" customWidth="1"/>
    <col min="4635" max="4635" width="9.42578125" style="298" customWidth="1"/>
    <col min="4636" max="4636" width="2.7109375" style="298" customWidth="1"/>
    <col min="4637" max="4638" width="6.7109375" style="298" customWidth="1"/>
    <col min="4639" max="4639" width="7.7109375" style="298" customWidth="1"/>
    <col min="4640" max="4840" width="9.140625" style="298" customWidth="1"/>
    <col min="4841" max="4841" width="6.28515625" style="298" customWidth="1"/>
    <col min="4842" max="4842" width="0" style="298" hidden="1" customWidth="1"/>
    <col min="4843" max="4864" width="8.85546875" style="298"/>
    <col min="4865" max="4865" width="10.7109375" style="298" customWidth="1"/>
    <col min="4866" max="4866" width="6.140625" style="298" customWidth="1"/>
    <col min="4867" max="4867" width="10.7109375" style="298" customWidth="1"/>
    <col min="4868" max="4869" width="7.28515625" style="298" customWidth="1"/>
    <col min="4870" max="4870" width="1.7109375" style="298" customWidth="1"/>
    <col min="4871" max="4871" width="10.7109375" style="298" customWidth="1"/>
    <col min="4872" max="4873" width="7.28515625" style="298" customWidth="1"/>
    <col min="4874" max="4874" width="1.7109375" style="298" customWidth="1"/>
    <col min="4875" max="4875" width="10.7109375" style="298" customWidth="1"/>
    <col min="4876" max="4877" width="7.28515625" style="298" customWidth="1"/>
    <col min="4878" max="4878" width="2.28515625" style="298" customWidth="1"/>
    <col min="4879" max="4879" width="13.28515625" style="298" customWidth="1"/>
    <col min="4880" max="4881" width="7.28515625" style="298" customWidth="1"/>
    <col min="4882" max="4882" width="2.28515625" style="298" customWidth="1"/>
    <col min="4883" max="4883" width="12.7109375" style="298" customWidth="1"/>
    <col min="4884" max="4885" width="7.28515625" style="298" customWidth="1"/>
    <col min="4886" max="4886" width="2.140625" style="298" customWidth="1"/>
    <col min="4887" max="4887" width="12.7109375" style="298" customWidth="1"/>
    <col min="4888" max="4889" width="7.28515625" style="298" customWidth="1"/>
    <col min="4890" max="4890" width="2.140625" style="298" customWidth="1"/>
    <col min="4891" max="4891" width="9.42578125" style="298" customWidth="1"/>
    <col min="4892" max="4892" width="2.7109375" style="298" customWidth="1"/>
    <col min="4893" max="4894" width="6.7109375" style="298" customWidth="1"/>
    <col min="4895" max="4895" width="7.7109375" style="298" customWidth="1"/>
    <col min="4896" max="5096" width="9.140625" style="298" customWidth="1"/>
    <col min="5097" max="5097" width="6.28515625" style="298" customWidth="1"/>
    <col min="5098" max="5098" width="0" style="298" hidden="1" customWidth="1"/>
    <col min="5099" max="5120" width="8.85546875" style="298"/>
    <col min="5121" max="5121" width="10.7109375" style="298" customWidth="1"/>
    <col min="5122" max="5122" width="6.140625" style="298" customWidth="1"/>
    <col min="5123" max="5123" width="10.7109375" style="298" customWidth="1"/>
    <col min="5124" max="5125" width="7.28515625" style="298" customWidth="1"/>
    <col min="5126" max="5126" width="1.7109375" style="298" customWidth="1"/>
    <col min="5127" max="5127" width="10.7109375" style="298" customWidth="1"/>
    <col min="5128" max="5129" width="7.28515625" style="298" customWidth="1"/>
    <col min="5130" max="5130" width="1.7109375" style="298" customWidth="1"/>
    <col min="5131" max="5131" width="10.7109375" style="298" customWidth="1"/>
    <col min="5132" max="5133" width="7.28515625" style="298" customWidth="1"/>
    <col min="5134" max="5134" width="2.28515625" style="298" customWidth="1"/>
    <col min="5135" max="5135" width="13.28515625" style="298" customWidth="1"/>
    <col min="5136" max="5137" width="7.28515625" style="298" customWidth="1"/>
    <col min="5138" max="5138" width="2.28515625" style="298" customWidth="1"/>
    <col min="5139" max="5139" width="12.7109375" style="298" customWidth="1"/>
    <col min="5140" max="5141" width="7.28515625" style="298" customWidth="1"/>
    <col min="5142" max="5142" width="2.140625" style="298" customWidth="1"/>
    <col min="5143" max="5143" width="12.7109375" style="298" customWidth="1"/>
    <col min="5144" max="5145" width="7.28515625" style="298" customWidth="1"/>
    <col min="5146" max="5146" width="2.140625" style="298" customWidth="1"/>
    <col min="5147" max="5147" width="9.42578125" style="298" customWidth="1"/>
    <col min="5148" max="5148" width="2.7109375" style="298" customWidth="1"/>
    <col min="5149" max="5150" width="6.7109375" style="298" customWidth="1"/>
    <col min="5151" max="5151" width="7.7109375" style="298" customWidth="1"/>
    <col min="5152" max="5352" width="9.140625" style="298" customWidth="1"/>
    <col min="5353" max="5353" width="6.28515625" style="298" customWidth="1"/>
    <col min="5354" max="5354" width="0" style="298" hidden="1" customWidth="1"/>
    <col min="5355" max="5376" width="8.85546875" style="298"/>
    <col min="5377" max="5377" width="10.7109375" style="298" customWidth="1"/>
    <col min="5378" max="5378" width="6.140625" style="298" customWidth="1"/>
    <col min="5379" max="5379" width="10.7109375" style="298" customWidth="1"/>
    <col min="5380" max="5381" width="7.28515625" style="298" customWidth="1"/>
    <col min="5382" max="5382" width="1.7109375" style="298" customWidth="1"/>
    <col min="5383" max="5383" width="10.7109375" style="298" customWidth="1"/>
    <col min="5384" max="5385" width="7.28515625" style="298" customWidth="1"/>
    <col min="5386" max="5386" width="1.7109375" style="298" customWidth="1"/>
    <col min="5387" max="5387" width="10.7109375" style="298" customWidth="1"/>
    <col min="5388" max="5389" width="7.28515625" style="298" customWidth="1"/>
    <col min="5390" max="5390" width="2.28515625" style="298" customWidth="1"/>
    <col min="5391" max="5391" width="13.28515625" style="298" customWidth="1"/>
    <col min="5392" max="5393" width="7.28515625" style="298" customWidth="1"/>
    <col min="5394" max="5394" width="2.28515625" style="298" customWidth="1"/>
    <col min="5395" max="5395" width="12.7109375" style="298" customWidth="1"/>
    <col min="5396" max="5397" width="7.28515625" style="298" customWidth="1"/>
    <col min="5398" max="5398" width="2.140625" style="298" customWidth="1"/>
    <col min="5399" max="5399" width="12.7109375" style="298" customWidth="1"/>
    <col min="5400" max="5401" width="7.28515625" style="298" customWidth="1"/>
    <col min="5402" max="5402" width="2.140625" style="298" customWidth="1"/>
    <col min="5403" max="5403" width="9.42578125" style="298" customWidth="1"/>
    <col min="5404" max="5404" width="2.7109375" style="298" customWidth="1"/>
    <col min="5405" max="5406" width="6.7109375" style="298" customWidth="1"/>
    <col min="5407" max="5407" width="7.7109375" style="298" customWidth="1"/>
    <col min="5408" max="5608" width="9.140625" style="298" customWidth="1"/>
    <col min="5609" max="5609" width="6.28515625" style="298" customWidth="1"/>
    <col min="5610" max="5610" width="0" style="298" hidden="1" customWidth="1"/>
    <col min="5611" max="5632" width="8.85546875" style="298"/>
    <col min="5633" max="5633" width="10.7109375" style="298" customWidth="1"/>
    <col min="5634" max="5634" width="6.140625" style="298" customWidth="1"/>
    <col min="5635" max="5635" width="10.7109375" style="298" customWidth="1"/>
    <col min="5636" max="5637" width="7.28515625" style="298" customWidth="1"/>
    <col min="5638" max="5638" width="1.7109375" style="298" customWidth="1"/>
    <col min="5639" max="5639" width="10.7109375" style="298" customWidth="1"/>
    <col min="5640" max="5641" width="7.28515625" style="298" customWidth="1"/>
    <col min="5642" max="5642" width="1.7109375" style="298" customWidth="1"/>
    <col min="5643" max="5643" width="10.7109375" style="298" customWidth="1"/>
    <col min="5644" max="5645" width="7.28515625" style="298" customWidth="1"/>
    <col min="5646" max="5646" width="2.28515625" style="298" customWidth="1"/>
    <col min="5647" max="5647" width="13.28515625" style="298" customWidth="1"/>
    <col min="5648" max="5649" width="7.28515625" style="298" customWidth="1"/>
    <col min="5650" max="5650" width="2.28515625" style="298" customWidth="1"/>
    <col min="5651" max="5651" width="12.7109375" style="298" customWidth="1"/>
    <col min="5652" max="5653" width="7.28515625" style="298" customWidth="1"/>
    <col min="5654" max="5654" width="2.140625" style="298" customWidth="1"/>
    <col min="5655" max="5655" width="12.7109375" style="298" customWidth="1"/>
    <col min="5656" max="5657" width="7.28515625" style="298" customWidth="1"/>
    <col min="5658" max="5658" width="2.140625" style="298" customWidth="1"/>
    <col min="5659" max="5659" width="9.42578125" style="298" customWidth="1"/>
    <col min="5660" max="5660" width="2.7109375" style="298" customWidth="1"/>
    <col min="5661" max="5662" width="6.7109375" style="298" customWidth="1"/>
    <col min="5663" max="5663" width="7.7109375" style="298" customWidth="1"/>
    <col min="5664" max="5864" width="9.140625" style="298" customWidth="1"/>
    <col min="5865" max="5865" width="6.28515625" style="298" customWidth="1"/>
    <col min="5866" max="5866" width="0" style="298" hidden="1" customWidth="1"/>
    <col min="5867" max="5888" width="8.85546875" style="298"/>
    <col min="5889" max="5889" width="10.7109375" style="298" customWidth="1"/>
    <col min="5890" max="5890" width="6.140625" style="298" customWidth="1"/>
    <col min="5891" max="5891" width="10.7109375" style="298" customWidth="1"/>
    <col min="5892" max="5893" width="7.28515625" style="298" customWidth="1"/>
    <col min="5894" max="5894" width="1.7109375" style="298" customWidth="1"/>
    <col min="5895" max="5895" width="10.7109375" style="298" customWidth="1"/>
    <col min="5896" max="5897" width="7.28515625" style="298" customWidth="1"/>
    <col min="5898" max="5898" width="1.7109375" style="298" customWidth="1"/>
    <col min="5899" max="5899" width="10.7109375" style="298" customWidth="1"/>
    <col min="5900" max="5901" width="7.28515625" style="298" customWidth="1"/>
    <col min="5902" max="5902" width="2.28515625" style="298" customWidth="1"/>
    <col min="5903" max="5903" width="13.28515625" style="298" customWidth="1"/>
    <col min="5904" max="5905" width="7.28515625" style="298" customWidth="1"/>
    <col min="5906" max="5906" width="2.28515625" style="298" customWidth="1"/>
    <col min="5907" max="5907" width="12.7109375" style="298" customWidth="1"/>
    <col min="5908" max="5909" width="7.28515625" style="298" customWidth="1"/>
    <col min="5910" max="5910" width="2.140625" style="298" customWidth="1"/>
    <col min="5911" max="5911" width="12.7109375" style="298" customWidth="1"/>
    <col min="5912" max="5913" width="7.28515625" style="298" customWidth="1"/>
    <col min="5914" max="5914" width="2.140625" style="298" customWidth="1"/>
    <col min="5915" max="5915" width="9.42578125" style="298" customWidth="1"/>
    <col min="5916" max="5916" width="2.7109375" style="298" customWidth="1"/>
    <col min="5917" max="5918" width="6.7109375" style="298" customWidth="1"/>
    <col min="5919" max="5919" width="7.7109375" style="298" customWidth="1"/>
    <col min="5920" max="6120" width="9.140625" style="298" customWidth="1"/>
    <col min="6121" max="6121" width="6.28515625" style="298" customWidth="1"/>
    <col min="6122" max="6122" width="0" style="298" hidden="1" customWidth="1"/>
    <col min="6123" max="6144" width="8.85546875" style="298"/>
    <col min="6145" max="6145" width="10.7109375" style="298" customWidth="1"/>
    <col min="6146" max="6146" width="6.140625" style="298" customWidth="1"/>
    <col min="6147" max="6147" width="10.7109375" style="298" customWidth="1"/>
    <col min="6148" max="6149" width="7.28515625" style="298" customWidth="1"/>
    <col min="6150" max="6150" width="1.7109375" style="298" customWidth="1"/>
    <col min="6151" max="6151" width="10.7109375" style="298" customWidth="1"/>
    <col min="6152" max="6153" width="7.28515625" style="298" customWidth="1"/>
    <col min="6154" max="6154" width="1.7109375" style="298" customWidth="1"/>
    <col min="6155" max="6155" width="10.7109375" style="298" customWidth="1"/>
    <col min="6156" max="6157" width="7.28515625" style="298" customWidth="1"/>
    <col min="6158" max="6158" width="2.28515625" style="298" customWidth="1"/>
    <col min="6159" max="6159" width="13.28515625" style="298" customWidth="1"/>
    <col min="6160" max="6161" width="7.28515625" style="298" customWidth="1"/>
    <col min="6162" max="6162" width="2.28515625" style="298" customWidth="1"/>
    <col min="6163" max="6163" width="12.7109375" style="298" customWidth="1"/>
    <col min="6164" max="6165" width="7.28515625" style="298" customWidth="1"/>
    <col min="6166" max="6166" width="2.140625" style="298" customWidth="1"/>
    <col min="6167" max="6167" width="12.7109375" style="298" customWidth="1"/>
    <col min="6168" max="6169" width="7.28515625" style="298" customWidth="1"/>
    <col min="6170" max="6170" width="2.140625" style="298" customWidth="1"/>
    <col min="6171" max="6171" width="9.42578125" style="298" customWidth="1"/>
    <col min="6172" max="6172" width="2.7109375" style="298" customWidth="1"/>
    <col min="6173" max="6174" width="6.7109375" style="298" customWidth="1"/>
    <col min="6175" max="6175" width="7.7109375" style="298" customWidth="1"/>
    <col min="6176" max="6376" width="9.140625" style="298" customWidth="1"/>
    <col min="6377" max="6377" width="6.28515625" style="298" customWidth="1"/>
    <col min="6378" max="6378" width="0" style="298" hidden="1" customWidth="1"/>
    <col min="6379" max="6400" width="8.85546875" style="298"/>
    <col min="6401" max="6401" width="10.7109375" style="298" customWidth="1"/>
    <col min="6402" max="6402" width="6.140625" style="298" customWidth="1"/>
    <col min="6403" max="6403" width="10.7109375" style="298" customWidth="1"/>
    <col min="6404" max="6405" width="7.28515625" style="298" customWidth="1"/>
    <col min="6406" max="6406" width="1.7109375" style="298" customWidth="1"/>
    <col min="6407" max="6407" width="10.7109375" style="298" customWidth="1"/>
    <col min="6408" max="6409" width="7.28515625" style="298" customWidth="1"/>
    <col min="6410" max="6410" width="1.7109375" style="298" customWidth="1"/>
    <col min="6411" max="6411" width="10.7109375" style="298" customWidth="1"/>
    <col min="6412" max="6413" width="7.28515625" style="298" customWidth="1"/>
    <col min="6414" max="6414" width="2.28515625" style="298" customWidth="1"/>
    <col min="6415" max="6415" width="13.28515625" style="298" customWidth="1"/>
    <col min="6416" max="6417" width="7.28515625" style="298" customWidth="1"/>
    <col min="6418" max="6418" width="2.28515625" style="298" customWidth="1"/>
    <col min="6419" max="6419" width="12.7109375" style="298" customWidth="1"/>
    <col min="6420" max="6421" width="7.28515625" style="298" customWidth="1"/>
    <col min="6422" max="6422" width="2.140625" style="298" customWidth="1"/>
    <col min="6423" max="6423" width="12.7109375" style="298" customWidth="1"/>
    <col min="6424" max="6425" width="7.28515625" style="298" customWidth="1"/>
    <col min="6426" max="6426" width="2.140625" style="298" customWidth="1"/>
    <col min="6427" max="6427" width="9.42578125" style="298" customWidth="1"/>
    <col min="6428" max="6428" width="2.7109375" style="298" customWidth="1"/>
    <col min="6429" max="6430" width="6.7109375" style="298" customWidth="1"/>
    <col min="6431" max="6431" width="7.7109375" style="298" customWidth="1"/>
    <col min="6432" max="6632" width="9.140625" style="298" customWidth="1"/>
    <col min="6633" max="6633" width="6.28515625" style="298" customWidth="1"/>
    <col min="6634" max="6634" width="0" style="298" hidden="1" customWidth="1"/>
    <col min="6635" max="6656" width="8.85546875" style="298"/>
    <col min="6657" max="6657" width="10.7109375" style="298" customWidth="1"/>
    <col min="6658" max="6658" width="6.140625" style="298" customWidth="1"/>
    <col min="6659" max="6659" width="10.7109375" style="298" customWidth="1"/>
    <col min="6660" max="6661" width="7.28515625" style="298" customWidth="1"/>
    <col min="6662" max="6662" width="1.7109375" style="298" customWidth="1"/>
    <col min="6663" max="6663" width="10.7109375" style="298" customWidth="1"/>
    <col min="6664" max="6665" width="7.28515625" style="298" customWidth="1"/>
    <col min="6666" max="6666" width="1.7109375" style="298" customWidth="1"/>
    <col min="6667" max="6667" width="10.7109375" style="298" customWidth="1"/>
    <col min="6668" max="6669" width="7.28515625" style="298" customWidth="1"/>
    <col min="6670" max="6670" width="2.28515625" style="298" customWidth="1"/>
    <col min="6671" max="6671" width="13.28515625" style="298" customWidth="1"/>
    <col min="6672" max="6673" width="7.28515625" style="298" customWidth="1"/>
    <col min="6674" max="6674" width="2.28515625" style="298" customWidth="1"/>
    <col min="6675" max="6675" width="12.7109375" style="298" customWidth="1"/>
    <col min="6676" max="6677" width="7.28515625" style="298" customWidth="1"/>
    <col min="6678" max="6678" width="2.140625" style="298" customWidth="1"/>
    <col min="6679" max="6679" width="12.7109375" style="298" customWidth="1"/>
    <col min="6680" max="6681" width="7.28515625" style="298" customWidth="1"/>
    <col min="6682" max="6682" width="2.140625" style="298" customWidth="1"/>
    <col min="6683" max="6683" width="9.42578125" style="298" customWidth="1"/>
    <col min="6684" max="6684" width="2.7109375" style="298" customWidth="1"/>
    <col min="6685" max="6686" width="6.7109375" style="298" customWidth="1"/>
    <col min="6687" max="6687" width="7.7109375" style="298" customWidth="1"/>
    <col min="6688" max="6888" width="9.140625" style="298" customWidth="1"/>
    <col min="6889" max="6889" width="6.28515625" style="298" customWidth="1"/>
    <col min="6890" max="6890" width="0" style="298" hidden="1" customWidth="1"/>
    <col min="6891" max="6912" width="8.85546875" style="298"/>
    <col min="6913" max="6913" width="10.7109375" style="298" customWidth="1"/>
    <col min="6914" max="6914" width="6.140625" style="298" customWidth="1"/>
    <col min="6915" max="6915" width="10.7109375" style="298" customWidth="1"/>
    <col min="6916" max="6917" width="7.28515625" style="298" customWidth="1"/>
    <col min="6918" max="6918" width="1.7109375" style="298" customWidth="1"/>
    <col min="6919" max="6919" width="10.7109375" style="298" customWidth="1"/>
    <col min="6920" max="6921" width="7.28515625" style="298" customWidth="1"/>
    <col min="6922" max="6922" width="1.7109375" style="298" customWidth="1"/>
    <col min="6923" max="6923" width="10.7109375" style="298" customWidth="1"/>
    <col min="6924" max="6925" width="7.28515625" style="298" customWidth="1"/>
    <col min="6926" max="6926" width="2.28515625" style="298" customWidth="1"/>
    <col min="6927" max="6927" width="13.28515625" style="298" customWidth="1"/>
    <col min="6928" max="6929" width="7.28515625" style="298" customWidth="1"/>
    <col min="6930" max="6930" width="2.28515625" style="298" customWidth="1"/>
    <col min="6931" max="6931" width="12.7109375" style="298" customWidth="1"/>
    <col min="6932" max="6933" width="7.28515625" style="298" customWidth="1"/>
    <col min="6934" max="6934" width="2.140625" style="298" customWidth="1"/>
    <col min="6935" max="6935" width="12.7109375" style="298" customWidth="1"/>
    <col min="6936" max="6937" width="7.28515625" style="298" customWidth="1"/>
    <col min="6938" max="6938" width="2.140625" style="298" customWidth="1"/>
    <col min="6939" max="6939" width="9.42578125" style="298" customWidth="1"/>
    <col min="6940" max="6940" width="2.7109375" style="298" customWidth="1"/>
    <col min="6941" max="6942" width="6.7109375" style="298" customWidth="1"/>
    <col min="6943" max="6943" width="7.7109375" style="298" customWidth="1"/>
    <col min="6944" max="7144" width="9.140625" style="298" customWidth="1"/>
    <col min="7145" max="7145" width="6.28515625" style="298" customWidth="1"/>
    <col min="7146" max="7146" width="0" style="298" hidden="1" customWidth="1"/>
    <col min="7147" max="7168" width="8.85546875" style="298"/>
    <col min="7169" max="7169" width="10.7109375" style="298" customWidth="1"/>
    <col min="7170" max="7170" width="6.140625" style="298" customWidth="1"/>
    <col min="7171" max="7171" width="10.7109375" style="298" customWidth="1"/>
    <col min="7172" max="7173" width="7.28515625" style="298" customWidth="1"/>
    <col min="7174" max="7174" width="1.7109375" style="298" customWidth="1"/>
    <col min="7175" max="7175" width="10.7109375" style="298" customWidth="1"/>
    <col min="7176" max="7177" width="7.28515625" style="298" customWidth="1"/>
    <col min="7178" max="7178" width="1.7109375" style="298" customWidth="1"/>
    <col min="7179" max="7179" width="10.7109375" style="298" customWidth="1"/>
    <col min="7180" max="7181" width="7.28515625" style="298" customWidth="1"/>
    <col min="7182" max="7182" width="2.28515625" style="298" customWidth="1"/>
    <col min="7183" max="7183" width="13.28515625" style="298" customWidth="1"/>
    <col min="7184" max="7185" width="7.28515625" style="298" customWidth="1"/>
    <col min="7186" max="7186" width="2.28515625" style="298" customWidth="1"/>
    <col min="7187" max="7187" width="12.7109375" style="298" customWidth="1"/>
    <col min="7188" max="7189" width="7.28515625" style="298" customWidth="1"/>
    <col min="7190" max="7190" width="2.140625" style="298" customWidth="1"/>
    <col min="7191" max="7191" width="12.7109375" style="298" customWidth="1"/>
    <col min="7192" max="7193" width="7.28515625" style="298" customWidth="1"/>
    <col min="7194" max="7194" width="2.140625" style="298" customWidth="1"/>
    <col min="7195" max="7195" width="9.42578125" style="298" customWidth="1"/>
    <col min="7196" max="7196" width="2.7109375" style="298" customWidth="1"/>
    <col min="7197" max="7198" width="6.7109375" style="298" customWidth="1"/>
    <col min="7199" max="7199" width="7.7109375" style="298" customWidth="1"/>
    <col min="7200" max="7400" width="9.140625" style="298" customWidth="1"/>
    <col min="7401" max="7401" width="6.28515625" style="298" customWidth="1"/>
    <col min="7402" max="7402" width="0" style="298" hidden="1" customWidth="1"/>
    <col min="7403" max="7424" width="8.85546875" style="298"/>
    <col min="7425" max="7425" width="10.7109375" style="298" customWidth="1"/>
    <col min="7426" max="7426" width="6.140625" style="298" customWidth="1"/>
    <col min="7427" max="7427" width="10.7109375" style="298" customWidth="1"/>
    <col min="7428" max="7429" width="7.28515625" style="298" customWidth="1"/>
    <col min="7430" max="7430" width="1.7109375" style="298" customWidth="1"/>
    <col min="7431" max="7431" width="10.7109375" style="298" customWidth="1"/>
    <col min="7432" max="7433" width="7.28515625" style="298" customWidth="1"/>
    <col min="7434" max="7434" width="1.7109375" style="298" customWidth="1"/>
    <col min="7435" max="7435" width="10.7109375" style="298" customWidth="1"/>
    <col min="7436" max="7437" width="7.28515625" style="298" customWidth="1"/>
    <col min="7438" max="7438" width="2.28515625" style="298" customWidth="1"/>
    <col min="7439" max="7439" width="13.28515625" style="298" customWidth="1"/>
    <col min="7440" max="7441" width="7.28515625" style="298" customWidth="1"/>
    <col min="7442" max="7442" width="2.28515625" style="298" customWidth="1"/>
    <col min="7443" max="7443" width="12.7109375" style="298" customWidth="1"/>
    <col min="7444" max="7445" width="7.28515625" style="298" customWidth="1"/>
    <col min="7446" max="7446" width="2.140625" style="298" customWidth="1"/>
    <col min="7447" max="7447" width="12.7109375" style="298" customWidth="1"/>
    <col min="7448" max="7449" width="7.28515625" style="298" customWidth="1"/>
    <col min="7450" max="7450" width="2.140625" style="298" customWidth="1"/>
    <col min="7451" max="7451" width="9.42578125" style="298" customWidth="1"/>
    <col min="7452" max="7452" width="2.7109375" style="298" customWidth="1"/>
    <col min="7453" max="7454" width="6.7109375" style="298" customWidth="1"/>
    <col min="7455" max="7455" width="7.7109375" style="298" customWidth="1"/>
    <col min="7456" max="7656" width="9.140625" style="298" customWidth="1"/>
    <col min="7657" max="7657" width="6.28515625" style="298" customWidth="1"/>
    <col min="7658" max="7658" width="0" style="298" hidden="1" customWidth="1"/>
    <col min="7659" max="7680" width="8.85546875" style="298"/>
    <col min="7681" max="7681" width="10.7109375" style="298" customWidth="1"/>
    <col min="7682" max="7682" width="6.140625" style="298" customWidth="1"/>
    <col min="7683" max="7683" width="10.7109375" style="298" customWidth="1"/>
    <col min="7684" max="7685" width="7.28515625" style="298" customWidth="1"/>
    <col min="7686" max="7686" width="1.7109375" style="298" customWidth="1"/>
    <col min="7687" max="7687" width="10.7109375" style="298" customWidth="1"/>
    <col min="7688" max="7689" width="7.28515625" style="298" customWidth="1"/>
    <col min="7690" max="7690" width="1.7109375" style="298" customWidth="1"/>
    <col min="7691" max="7691" width="10.7109375" style="298" customWidth="1"/>
    <col min="7692" max="7693" width="7.28515625" style="298" customWidth="1"/>
    <col min="7694" max="7694" width="2.28515625" style="298" customWidth="1"/>
    <col min="7695" max="7695" width="13.28515625" style="298" customWidth="1"/>
    <col min="7696" max="7697" width="7.28515625" style="298" customWidth="1"/>
    <col min="7698" max="7698" width="2.28515625" style="298" customWidth="1"/>
    <col min="7699" max="7699" width="12.7109375" style="298" customWidth="1"/>
    <col min="7700" max="7701" width="7.28515625" style="298" customWidth="1"/>
    <col min="7702" max="7702" width="2.140625" style="298" customWidth="1"/>
    <col min="7703" max="7703" width="12.7109375" style="298" customWidth="1"/>
    <col min="7704" max="7705" width="7.28515625" style="298" customWidth="1"/>
    <col min="7706" max="7706" width="2.140625" style="298" customWidth="1"/>
    <col min="7707" max="7707" width="9.42578125" style="298" customWidth="1"/>
    <col min="7708" max="7708" width="2.7109375" style="298" customWidth="1"/>
    <col min="7709" max="7710" width="6.7109375" style="298" customWidth="1"/>
    <col min="7711" max="7711" width="7.7109375" style="298" customWidth="1"/>
    <col min="7712" max="7912" width="9.140625" style="298" customWidth="1"/>
    <col min="7913" max="7913" width="6.28515625" style="298" customWidth="1"/>
    <col min="7914" max="7914" width="0" style="298" hidden="1" customWidth="1"/>
    <col min="7915" max="7936" width="8.85546875" style="298"/>
    <col min="7937" max="7937" width="10.7109375" style="298" customWidth="1"/>
    <col min="7938" max="7938" width="6.140625" style="298" customWidth="1"/>
    <col min="7939" max="7939" width="10.7109375" style="298" customWidth="1"/>
    <col min="7940" max="7941" width="7.28515625" style="298" customWidth="1"/>
    <col min="7942" max="7942" width="1.7109375" style="298" customWidth="1"/>
    <col min="7943" max="7943" width="10.7109375" style="298" customWidth="1"/>
    <col min="7944" max="7945" width="7.28515625" style="298" customWidth="1"/>
    <col min="7946" max="7946" width="1.7109375" style="298" customWidth="1"/>
    <col min="7947" max="7947" width="10.7109375" style="298" customWidth="1"/>
    <col min="7948" max="7949" width="7.28515625" style="298" customWidth="1"/>
    <col min="7950" max="7950" width="2.28515625" style="298" customWidth="1"/>
    <col min="7951" max="7951" width="13.28515625" style="298" customWidth="1"/>
    <col min="7952" max="7953" width="7.28515625" style="298" customWidth="1"/>
    <col min="7954" max="7954" width="2.28515625" style="298" customWidth="1"/>
    <col min="7955" max="7955" width="12.7109375" style="298" customWidth="1"/>
    <col min="7956" max="7957" width="7.28515625" style="298" customWidth="1"/>
    <col min="7958" max="7958" width="2.140625" style="298" customWidth="1"/>
    <col min="7959" max="7959" width="12.7109375" style="298" customWidth="1"/>
    <col min="7960" max="7961" width="7.28515625" style="298" customWidth="1"/>
    <col min="7962" max="7962" width="2.140625" style="298" customWidth="1"/>
    <col min="7963" max="7963" width="9.42578125" style="298" customWidth="1"/>
    <col min="7964" max="7964" width="2.7109375" style="298" customWidth="1"/>
    <col min="7965" max="7966" width="6.7109375" style="298" customWidth="1"/>
    <col min="7967" max="7967" width="7.7109375" style="298" customWidth="1"/>
    <col min="7968" max="8168" width="9.140625" style="298" customWidth="1"/>
    <col min="8169" max="8169" width="6.28515625" style="298" customWidth="1"/>
    <col min="8170" max="8170" width="0" style="298" hidden="1" customWidth="1"/>
    <col min="8171" max="8192" width="8.85546875" style="298"/>
    <col min="8193" max="8193" width="10.7109375" style="298" customWidth="1"/>
    <col min="8194" max="8194" width="6.140625" style="298" customWidth="1"/>
    <col min="8195" max="8195" width="10.7109375" style="298" customWidth="1"/>
    <col min="8196" max="8197" width="7.28515625" style="298" customWidth="1"/>
    <col min="8198" max="8198" width="1.7109375" style="298" customWidth="1"/>
    <col min="8199" max="8199" width="10.7109375" style="298" customWidth="1"/>
    <col min="8200" max="8201" width="7.28515625" style="298" customWidth="1"/>
    <col min="8202" max="8202" width="1.7109375" style="298" customWidth="1"/>
    <col min="8203" max="8203" width="10.7109375" style="298" customWidth="1"/>
    <col min="8204" max="8205" width="7.28515625" style="298" customWidth="1"/>
    <col min="8206" max="8206" width="2.28515625" style="298" customWidth="1"/>
    <col min="8207" max="8207" width="13.28515625" style="298" customWidth="1"/>
    <col min="8208" max="8209" width="7.28515625" style="298" customWidth="1"/>
    <col min="8210" max="8210" width="2.28515625" style="298" customWidth="1"/>
    <col min="8211" max="8211" width="12.7109375" style="298" customWidth="1"/>
    <col min="8212" max="8213" width="7.28515625" style="298" customWidth="1"/>
    <col min="8214" max="8214" width="2.140625" style="298" customWidth="1"/>
    <col min="8215" max="8215" width="12.7109375" style="298" customWidth="1"/>
    <col min="8216" max="8217" width="7.28515625" style="298" customWidth="1"/>
    <col min="8218" max="8218" width="2.140625" style="298" customWidth="1"/>
    <col min="8219" max="8219" width="9.42578125" style="298" customWidth="1"/>
    <col min="8220" max="8220" width="2.7109375" style="298" customWidth="1"/>
    <col min="8221" max="8222" width="6.7109375" style="298" customWidth="1"/>
    <col min="8223" max="8223" width="7.7109375" style="298" customWidth="1"/>
    <col min="8224" max="8424" width="9.140625" style="298" customWidth="1"/>
    <col min="8425" max="8425" width="6.28515625" style="298" customWidth="1"/>
    <col min="8426" max="8426" width="0" style="298" hidden="1" customWidth="1"/>
    <col min="8427" max="8448" width="8.85546875" style="298"/>
    <col min="8449" max="8449" width="10.7109375" style="298" customWidth="1"/>
    <col min="8450" max="8450" width="6.140625" style="298" customWidth="1"/>
    <col min="8451" max="8451" width="10.7109375" style="298" customWidth="1"/>
    <col min="8452" max="8453" width="7.28515625" style="298" customWidth="1"/>
    <col min="8454" max="8454" width="1.7109375" style="298" customWidth="1"/>
    <col min="8455" max="8455" width="10.7109375" style="298" customWidth="1"/>
    <col min="8456" max="8457" width="7.28515625" style="298" customWidth="1"/>
    <col min="8458" max="8458" width="1.7109375" style="298" customWidth="1"/>
    <col min="8459" max="8459" width="10.7109375" style="298" customWidth="1"/>
    <col min="8460" max="8461" width="7.28515625" style="298" customWidth="1"/>
    <col min="8462" max="8462" width="2.28515625" style="298" customWidth="1"/>
    <col min="8463" max="8463" width="13.28515625" style="298" customWidth="1"/>
    <col min="8464" max="8465" width="7.28515625" style="298" customWidth="1"/>
    <col min="8466" max="8466" width="2.28515625" style="298" customWidth="1"/>
    <col min="8467" max="8467" width="12.7109375" style="298" customWidth="1"/>
    <col min="8468" max="8469" width="7.28515625" style="298" customWidth="1"/>
    <col min="8470" max="8470" width="2.140625" style="298" customWidth="1"/>
    <col min="8471" max="8471" width="12.7109375" style="298" customWidth="1"/>
    <col min="8472" max="8473" width="7.28515625" style="298" customWidth="1"/>
    <col min="8474" max="8474" width="2.140625" style="298" customWidth="1"/>
    <col min="8475" max="8475" width="9.42578125" style="298" customWidth="1"/>
    <col min="8476" max="8476" width="2.7109375" style="298" customWidth="1"/>
    <col min="8477" max="8478" width="6.7109375" style="298" customWidth="1"/>
    <col min="8479" max="8479" width="7.7109375" style="298" customWidth="1"/>
    <col min="8480" max="8680" width="9.140625" style="298" customWidth="1"/>
    <col min="8681" max="8681" width="6.28515625" style="298" customWidth="1"/>
    <col min="8682" max="8682" width="0" style="298" hidden="1" customWidth="1"/>
    <col min="8683" max="8704" width="8.85546875" style="298"/>
    <col min="8705" max="8705" width="10.7109375" style="298" customWidth="1"/>
    <col min="8706" max="8706" width="6.140625" style="298" customWidth="1"/>
    <col min="8707" max="8707" width="10.7109375" style="298" customWidth="1"/>
    <col min="8708" max="8709" width="7.28515625" style="298" customWidth="1"/>
    <col min="8710" max="8710" width="1.7109375" style="298" customWidth="1"/>
    <col min="8711" max="8711" width="10.7109375" style="298" customWidth="1"/>
    <col min="8712" max="8713" width="7.28515625" style="298" customWidth="1"/>
    <col min="8714" max="8714" width="1.7109375" style="298" customWidth="1"/>
    <col min="8715" max="8715" width="10.7109375" style="298" customWidth="1"/>
    <col min="8716" max="8717" width="7.28515625" style="298" customWidth="1"/>
    <col min="8718" max="8718" width="2.28515625" style="298" customWidth="1"/>
    <col min="8719" max="8719" width="13.28515625" style="298" customWidth="1"/>
    <col min="8720" max="8721" width="7.28515625" style="298" customWidth="1"/>
    <col min="8722" max="8722" width="2.28515625" style="298" customWidth="1"/>
    <col min="8723" max="8723" width="12.7109375" style="298" customWidth="1"/>
    <col min="8724" max="8725" width="7.28515625" style="298" customWidth="1"/>
    <col min="8726" max="8726" width="2.140625" style="298" customWidth="1"/>
    <col min="8727" max="8727" width="12.7109375" style="298" customWidth="1"/>
    <col min="8728" max="8729" width="7.28515625" style="298" customWidth="1"/>
    <col min="8730" max="8730" width="2.140625" style="298" customWidth="1"/>
    <col min="8731" max="8731" width="9.42578125" style="298" customWidth="1"/>
    <col min="8732" max="8732" width="2.7109375" style="298" customWidth="1"/>
    <col min="8733" max="8734" width="6.7109375" style="298" customWidth="1"/>
    <col min="8735" max="8735" width="7.7109375" style="298" customWidth="1"/>
    <col min="8736" max="8936" width="9.140625" style="298" customWidth="1"/>
    <col min="8937" max="8937" width="6.28515625" style="298" customWidth="1"/>
    <col min="8938" max="8938" width="0" style="298" hidden="1" customWidth="1"/>
    <col min="8939" max="8960" width="8.85546875" style="298"/>
    <col min="8961" max="8961" width="10.7109375" style="298" customWidth="1"/>
    <col min="8962" max="8962" width="6.140625" style="298" customWidth="1"/>
    <col min="8963" max="8963" width="10.7109375" style="298" customWidth="1"/>
    <col min="8964" max="8965" width="7.28515625" style="298" customWidth="1"/>
    <col min="8966" max="8966" width="1.7109375" style="298" customWidth="1"/>
    <col min="8967" max="8967" width="10.7109375" style="298" customWidth="1"/>
    <col min="8968" max="8969" width="7.28515625" style="298" customWidth="1"/>
    <col min="8970" max="8970" width="1.7109375" style="298" customWidth="1"/>
    <col min="8971" max="8971" width="10.7109375" style="298" customWidth="1"/>
    <col min="8972" max="8973" width="7.28515625" style="298" customWidth="1"/>
    <col min="8974" max="8974" width="2.28515625" style="298" customWidth="1"/>
    <col min="8975" max="8975" width="13.28515625" style="298" customWidth="1"/>
    <col min="8976" max="8977" width="7.28515625" style="298" customWidth="1"/>
    <col min="8978" max="8978" width="2.28515625" style="298" customWidth="1"/>
    <col min="8979" max="8979" width="12.7109375" style="298" customWidth="1"/>
    <col min="8980" max="8981" width="7.28515625" style="298" customWidth="1"/>
    <col min="8982" max="8982" width="2.140625" style="298" customWidth="1"/>
    <col min="8983" max="8983" width="12.7109375" style="298" customWidth="1"/>
    <col min="8984" max="8985" width="7.28515625" style="298" customWidth="1"/>
    <col min="8986" max="8986" width="2.140625" style="298" customWidth="1"/>
    <col min="8987" max="8987" width="9.42578125" style="298" customWidth="1"/>
    <col min="8988" max="8988" width="2.7109375" style="298" customWidth="1"/>
    <col min="8989" max="8990" width="6.7109375" style="298" customWidth="1"/>
    <col min="8991" max="8991" width="7.7109375" style="298" customWidth="1"/>
    <col min="8992" max="9192" width="9.140625" style="298" customWidth="1"/>
    <col min="9193" max="9193" width="6.28515625" style="298" customWidth="1"/>
    <col min="9194" max="9194" width="0" style="298" hidden="1" customWidth="1"/>
    <col min="9195" max="9216" width="8.85546875" style="298"/>
    <col min="9217" max="9217" width="10.7109375" style="298" customWidth="1"/>
    <col min="9218" max="9218" width="6.140625" style="298" customWidth="1"/>
    <col min="9219" max="9219" width="10.7109375" style="298" customWidth="1"/>
    <col min="9220" max="9221" width="7.28515625" style="298" customWidth="1"/>
    <col min="9222" max="9222" width="1.7109375" style="298" customWidth="1"/>
    <col min="9223" max="9223" width="10.7109375" style="298" customWidth="1"/>
    <col min="9224" max="9225" width="7.28515625" style="298" customWidth="1"/>
    <col min="9226" max="9226" width="1.7109375" style="298" customWidth="1"/>
    <col min="9227" max="9227" width="10.7109375" style="298" customWidth="1"/>
    <col min="9228" max="9229" width="7.28515625" style="298" customWidth="1"/>
    <col min="9230" max="9230" width="2.28515625" style="298" customWidth="1"/>
    <col min="9231" max="9231" width="13.28515625" style="298" customWidth="1"/>
    <col min="9232" max="9233" width="7.28515625" style="298" customWidth="1"/>
    <col min="9234" max="9234" width="2.28515625" style="298" customWidth="1"/>
    <col min="9235" max="9235" width="12.7109375" style="298" customWidth="1"/>
    <col min="9236" max="9237" width="7.28515625" style="298" customWidth="1"/>
    <col min="9238" max="9238" width="2.140625" style="298" customWidth="1"/>
    <col min="9239" max="9239" width="12.7109375" style="298" customWidth="1"/>
    <col min="9240" max="9241" width="7.28515625" style="298" customWidth="1"/>
    <col min="9242" max="9242" width="2.140625" style="298" customWidth="1"/>
    <col min="9243" max="9243" width="9.42578125" style="298" customWidth="1"/>
    <col min="9244" max="9244" width="2.7109375" style="298" customWidth="1"/>
    <col min="9245" max="9246" width="6.7109375" style="298" customWidth="1"/>
    <col min="9247" max="9247" width="7.7109375" style="298" customWidth="1"/>
    <col min="9248" max="9448" width="9.140625" style="298" customWidth="1"/>
    <col min="9449" max="9449" width="6.28515625" style="298" customWidth="1"/>
    <col min="9450" max="9450" width="0" style="298" hidden="1" customWidth="1"/>
    <col min="9451" max="9472" width="8.85546875" style="298"/>
    <col min="9473" max="9473" width="10.7109375" style="298" customWidth="1"/>
    <col min="9474" max="9474" width="6.140625" style="298" customWidth="1"/>
    <col min="9475" max="9475" width="10.7109375" style="298" customWidth="1"/>
    <col min="9476" max="9477" width="7.28515625" style="298" customWidth="1"/>
    <col min="9478" max="9478" width="1.7109375" style="298" customWidth="1"/>
    <col min="9479" max="9479" width="10.7109375" style="298" customWidth="1"/>
    <col min="9480" max="9481" width="7.28515625" style="298" customWidth="1"/>
    <col min="9482" max="9482" width="1.7109375" style="298" customWidth="1"/>
    <col min="9483" max="9483" width="10.7109375" style="298" customWidth="1"/>
    <col min="9484" max="9485" width="7.28515625" style="298" customWidth="1"/>
    <col min="9486" max="9486" width="2.28515625" style="298" customWidth="1"/>
    <col min="9487" max="9487" width="13.28515625" style="298" customWidth="1"/>
    <col min="9488" max="9489" width="7.28515625" style="298" customWidth="1"/>
    <col min="9490" max="9490" width="2.28515625" style="298" customWidth="1"/>
    <col min="9491" max="9491" width="12.7109375" style="298" customWidth="1"/>
    <col min="9492" max="9493" width="7.28515625" style="298" customWidth="1"/>
    <col min="9494" max="9494" width="2.140625" style="298" customWidth="1"/>
    <col min="9495" max="9495" width="12.7109375" style="298" customWidth="1"/>
    <col min="9496" max="9497" width="7.28515625" style="298" customWidth="1"/>
    <col min="9498" max="9498" width="2.140625" style="298" customWidth="1"/>
    <col min="9499" max="9499" width="9.42578125" style="298" customWidth="1"/>
    <col min="9500" max="9500" width="2.7109375" style="298" customWidth="1"/>
    <col min="9501" max="9502" width="6.7109375" style="298" customWidth="1"/>
    <col min="9503" max="9503" width="7.7109375" style="298" customWidth="1"/>
    <col min="9504" max="9704" width="9.140625" style="298" customWidth="1"/>
    <col min="9705" max="9705" width="6.28515625" style="298" customWidth="1"/>
    <col min="9706" max="9706" width="0" style="298" hidden="1" customWidth="1"/>
    <col min="9707" max="9728" width="8.85546875" style="298"/>
    <col min="9729" max="9729" width="10.7109375" style="298" customWidth="1"/>
    <col min="9730" max="9730" width="6.140625" style="298" customWidth="1"/>
    <col min="9731" max="9731" width="10.7109375" style="298" customWidth="1"/>
    <col min="9732" max="9733" width="7.28515625" style="298" customWidth="1"/>
    <col min="9734" max="9734" width="1.7109375" style="298" customWidth="1"/>
    <col min="9735" max="9735" width="10.7109375" style="298" customWidth="1"/>
    <col min="9736" max="9737" width="7.28515625" style="298" customWidth="1"/>
    <col min="9738" max="9738" width="1.7109375" style="298" customWidth="1"/>
    <col min="9739" max="9739" width="10.7109375" style="298" customWidth="1"/>
    <col min="9740" max="9741" width="7.28515625" style="298" customWidth="1"/>
    <col min="9742" max="9742" width="2.28515625" style="298" customWidth="1"/>
    <col min="9743" max="9743" width="13.28515625" style="298" customWidth="1"/>
    <col min="9744" max="9745" width="7.28515625" style="298" customWidth="1"/>
    <col min="9746" max="9746" width="2.28515625" style="298" customWidth="1"/>
    <col min="9747" max="9747" width="12.7109375" style="298" customWidth="1"/>
    <col min="9748" max="9749" width="7.28515625" style="298" customWidth="1"/>
    <col min="9750" max="9750" width="2.140625" style="298" customWidth="1"/>
    <col min="9751" max="9751" width="12.7109375" style="298" customWidth="1"/>
    <col min="9752" max="9753" width="7.28515625" style="298" customWidth="1"/>
    <col min="9754" max="9754" width="2.140625" style="298" customWidth="1"/>
    <col min="9755" max="9755" width="9.42578125" style="298" customWidth="1"/>
    <col min="9756" max="9756" width="2.7109375" style="298" customWidth="1"/>
    <col min="9757" max="9758" width="6.7109375" style="298" customWidth="1"/>
    <col min="9759" max="9759" width="7.7109375" style="298" customWidth="1"/>
    <col min="9760" max="9960" width="9.140625" style="298" customWidth="1"/>
    <col min="9961" max="9961" width="6.28515625" style="298" customWidth="1"/>
    <col min="9962" max="9962" width="0" style="298" hidden="1" customWidth="1"/>
    <col min="9963" max="9984" width="8.85546875" style="298"/>
    <col min="9985" max="9985" width="10.7109375" style="298" customWidth="1"/>
    <col min="9986" max="9986" width="6.140625" style="298" customWidth="1"/>
    <col min="9987" max="9987" width="10.7109375" style="298" customWidth="1"/>
    <col min="9988" max="9989" width="7.28515625" style="298" customWidth="1"/>
    <col min="9990" max="9990" width="1.7109375" style="298" customWidth="1"/>
    <col min="9991" max="9991" width="10.7109375" style="298" customWidth="1"/>
    <col min="9992" max="9993" width="7.28515625" style="298" customWidth="1"/>
    <col min="9994" max="9994" width="1.7109375" style="298" customWidth="1"/>
    <col min="9995" max="9995" width="10.7109375" style="298" customWidth="1"/>
    <col min="9996" max="9997" width="7.28515625" style="298" customWidth="1"/>
    <col min="9998" max="9998" width="2.28515625" style="298" customWidth="1"/>
    <col min="9999" max="9999" width="13.28515625" style="298" customWidth="1"/>
    <col min="10000" max="10001" width="7.28515625" style="298" customWidth="1"/>
    <col min="10002" max="10002" width="2.28515625" style="298" customWidth="1"/>
    <col min="10003" max="10003" width="12.7109375" style="298" customWidth="1"/>
    <col min="10004" max="10005" width="7.28515625" style="298" customWidth="1"/>
    <col min="10006" max="10006" width="2.140625" style="298" customWidth="1"/>
    <col min="10007" max="10007" width="12.7109375" style="298" customWidth="1"/>
    <col min="10008" max="10009" width="7.28515625" style="298" customWidth="1"/>
    <col min="10010" max="10010" width="2.140625" style="298" customWidth="1"/>
    <col min="10011" max="10011" width="9.42578125" style="298" customWidth="1"/>
    <col min="10012" max="10012" width="2.7109375" style="298" customWidth="1"/>
    <col min="10013" max="10014" width="6.7109375" style="298" customWidth="1"/>
    <col min="10015" max="10015" width="7.7109375" style="298" customWidth="1"/>
    <col min="10016" max="10216" width="9.140625" style="298" customWidth="1"/>
    <col min="10217" max="10217" width="6.28515625" style="298" customWidth="1"/>
    <col min="10218" max="10218" width="0" style="298" hidden="1" customWidth="1"/>
    <col min="10219" max="10240" width="8.85546875" style="298"/>
    <col min="10241" max="10241" width="10.7109375" style="298" customWidth="1"/>
    <col min="10242" max="10242" width="6.140625" style="298" customWidth="1"/>
    <col min="10243" max="10243" width="10.7109375" style="298" customWidth="1"/>
    <col min="10244" max="10245" width="7.28515625" style="298" customWidth="1"/>
    <col min="10246" max="10246" width="1.7109375" style="298" customWidth="1"/>
    <col min="10247" max="10247" width="10.7109375" style="298" customWidth="1"/>
    <col min="10248" max="10249" width="7.28515625" style="298" customWidth="1"/>
    <col min="10250" max="10250" width="1.7109375" style="298" customWidth="1"/>
    <col min="10251" max="10251" width="10.7109375" style="298" customWidth="1"/>
    <col min="10252" max="10253" width="7.28515625" style="298" customWidth="1"/>
    <col min="10254" max="10254" width="2.28515625" style="298" customWidth="1"/>
    <col min="10255" max="10255" width="13.28515625" style="298" customWidth="1"/>
    <col min="10256" max="10257" width="7.28515625" style="298" customWidth="1"/>
    <col min="10258" max="10258" width="2.28515625" style="298" customWidth="1"/>
    <col min="10259" max="10259" width="12.7109375" style="298" customWidth="1"/>
    <col min="10260" max="10261" width="7.28515625" style="298" customWidth="1"/>
    <col min="10262" max="10262" width="2.140625" style="298" customWidth="1"/>
    <col min="10263" max="10263" width="12.7109375" style="298" customWidth="1"/>
    <col min="10264" max="10265" width="7.28515625" style="298" customWidth="1"/>
    <col min="10266" max="10266" width="2.140625" style="298" customWidth="1"/>
    <col min="10267" max="10267" width="9.42578125" style="298" customWidth="1"/>
    <col min="10268" max="10268" width="2.7109375" style="298" customWidth="1"/>
    <col min="10269" max="10270" width="6.7109375" style="298" customWidth="1"/>
    <col min="10271" max="10271" width="7.7109375" style="298" customWidth="1"/>
    <col min="10272" max="10472" width="9.140625" style="298" customWidth="1"/>
    <col min="10473" max="10473" width="6.28515625" style="298" customWidth="1"/>
    <col min="10474" max="10474" width="0" style="298" hidden="1" customWidth="1"/>
    <col min="10475" max="10496" width="8.85546875" style="298"/>
    <col min="10497" max="10497" width="10.7109375" style="298" customWidth="1"/>
    <col min="10498" max="10498" width="6.140625" style="298" customWidth="1"/>
    <col min="10499" max="10499" width="10.7109375" style="298" customWidth="1"/>
    <col min="10500" max="10501" width="7.28515625" style="298" customWidth="1"/>
    <col min="10502" max="10502" width="1.7109375" style="298" customWidth="1"/>
    <col min="10503" max="10503" width="10.7109375" style="298" customWidth="1"/>
    <col min="10504" max="10505" width="7.28515625" style="298" customWidth="1"/>
    <col min="10506" max="10506" width="1.7109375" style="298" customWidth="1"/>
    <col min="10507" max="10507" width="10.7109375" style="298" customWidth="1"/>
    <col min="10508" max="10509" width="7.28515625" style="298" customWidth="1"/>
    <col min="10510" max="10510" width="2.28515625" style="298" customWidth="1"/>
    <col min="10511" max="10511" width="13.28515625" style="298" customWidth="1"/>
    <col min="10512" max="10513" width="7.28515625" style="298" customWidth="1"/>
    <col min="10514" max="10514" width="2.28515625" style="298" customWidth="1"/>
    <col min="10515" max="10515" width="12.7109375" style="298" customWidth="1"/>
    <col min="10516" max="10517" width="7.28515625" style="298" customWidth="1"/>
    <col min="10518" max="10518" width="2.140625" style="298" customWidth="1"/>
    <col min="10519" max="10519" width="12.7109375" style="298" customWidth="1"/>
    <col min="10520" max="10521" width="7.28515625" style="298" customWidth="1"/>
    <col min="10522" max="10522" width="2.140625" style="298" customWidth="1"/>
    <col min="10523" max="10523" width="9.42578125" style="298" customWidth="1"/>
    <col min="10524" max="10524" width="2.7109375" style="298" customWidth="1"/>
    <col min="10525" max="10526" width="6.7109375" style="298" customWidth="1"/>
    <col min="10527" max="10527" width="7.7109375" style="298" customWidth="1"/>
    <col min="10528" max="10728" width="9.140625" style="298" customWidth="1"/>
    <col min="10729" max="10729" width="6.28515625" style="298" customWidth="1"/>
    <col min="10730" max="10730" width="0" style="298" hidden="1" customWidth="1"/>
    <col min="10731" max="10752" width="8.85546875" style="298"/>
    <col min="10753" max="10753" width="10.7109375" style="298" customWidth="1"/>
    <col min="10754" max="10754" width="6.140625" style="298" customWidth="1"/>
    <col min="10755" max="10755" width="10.7109375" style="298" customWidth="1"/>
    <col min="10756" max="10757" width="7.28515625" style="298" customWidth="1"/>
    <col min="10758" max="10758" width="1.7109375" style="298" customWidth="1"/>
    <col min="10759" max="10759" width="10.7109375" style="298" customWidth="1"/>
    <col min="10760" max="10761" width="7.28515625" style="298" customWidth="1"/>
    <col min="10762" max="10762" width="1.7109375" style="298" customWidth="1"/>
    <col min="10763" max="10763" width="10.7109375" style="298" customWidth="1"/>
    <col min="10764" max="10765" width="7.28515625" style="298" customWidth="1"/>
    <col min="10766" max="10766" width="2.28515625" style="298" customWidth="1"/>
    <col min="10767" max="10767" width="13.28515625" style="298" customWidth="1"/>
    <col min="10768" max="10769" width="7.28515625" style="298" customWidth="1"/>
    <col min="10770" max="10770" width="2.28515625" style="298" customWidth="1"/>
    <col min="10771" max="10771" width="12.7109375" style="298" customWidth="1"/>
    <col min="10772" max="10773" width="7.28515625" style="298" customWidth="1"/>
    <col min="10774" max="10774" width="2.140625" style="298" customWidth="1"/>
    <col min="10775" max="10775" width="12.7109375" style="298" customWidth="1"/>
    <col min="10776" max="10777" width="7.28515625" style="298" customWidth="1"/>
    <col min="10778" max="10778" width="2.140625" style="298" customWidth="1"/>
    <col min="10779" max="10779" width="9.42578125" style="298" customWidth="1"/>
    <col min="10780" max="10780" width="2.7109375" style="298" customWidth="1"/>
    <col min="10781" max="10782" width="6.7109375" style="298" customWidth="1"/>
    <col min="10783" max="10783" width="7.7109375" style="298" customWidth="1"/>
    <col min="10784" max="10984" width="9.140625" style="298" customWidth="1"/>
    <col min="10985" max="10985" width="6.28515625" style="298" customWidth="1"/>
    <col min="10986" max="10986" width="0" style="298" hidden="1" customWidth="1"/>
    <col min="10987" max="11008" width="8.85546875" style="298"/>
    <col min="11009" max="11009" width="10.7109375" style="298" customWidth="1"/>
    <col min="11010" max="11010" width="6.140625" style="298" customWidth="1"/>
    <col min="11011" max="11011" width="10.7109375" style="298" customWidth="1"/>
    <col min="11012" max="11013" width="7.28515625" style="298" customWidth="1"/>
    <col min="11014" max="11014" width="1.7109375" style="298" customWidth="1"/>
    <col min="11015" max="11015" width="10.7109375" style="298" customWidth="1"/>
    <col min="11016" max="11017" width="7.28515625" style="298" customWidth="1"/>
    <col min="11018" max="11018" width="1.7109375" style="298" customWidth="1"/>
    <col min="11019" max="11019" width="10.7109375" style="298" customWidth="1"/>
    <col min="11020" max="11021" width="7.28515625" style="298" customWidth="1"/>
    <col min="11022" max="11022" width="2.28515625" style="298" customWidth="1"/>
    <col min="11023" max="11023" width="13.28515625" style="298" customWidth="1"/>
    <col min="11024" max="11025" width="7.28515625" style="298" customWidth="1"/>
    <col min="11026" max="11026" width="2.28515625" style="298" customWidth="1"/>
    <col min="11027" max="11027" width="12.7109375" style="298" customWidth="1"/>
    <col min="11028" max="11029" width="7.28515625" style="298" customWidth="1"/>
    <col min="11030" max="11030" width="2.140625" style="298" customWidth="1"/>
    <col min="11031" max="11031" width="12.7109375" style="298" customWidth="1"/>
    <col min="11032" max="11033" width="7.28515625" style="298" customWidth="1"/>
    <col min="11034" max="11034" width="2.140625" style="298" customWidth="1"/>
    <col min="11035" max="11035" width="9.42578125" style="298" customWidth="1"/>
    <col min="11036" max="11036" width="2.7109375" style="298" customWidth="1"/>
    <col min="11037" max="11038" width="6.7109375" style="298" customWidth="1"/>
    <col min="11039" max="11039" width="7.7109375" style="298" customWidth="1"/>
    <col min="11040" max="11240" width="9.140625" style="298" customWidth="1"/>
    <col min="11241" max="11241" width="6.28515625" style="298" customWidth="1"/>
    <col min="11242" max="11242" width="0" style="298" hidden="1" customWidth="1"/>
    <col min="11243" max="11264" width="8.85546875" style="298"/>
    <col min="11265" max="11265" width="10.7109375" style="298" customWidth="1"/>
    <col min="11266" max="11266" width="6.140625" style="298" customWidth="1"/>
    <col min="11267" max="11267" width="10.7109375" style="298" customWidth="1"/>
    <col min="11268" max="11269" width="7.28515625" style="298" customWidth="1"/>
    <col min="11270" max="11270" width="1.7109375" style="298" customWidth="1"/>
    <col min="11271" max="11271" width="10.7109375" style="298" customWidth="1"/>
    <col min="11272" max="11273" width="7.28515625" style="298" customWidth="1"/>
    <col min="11274" max="11274" width="1.7109375" style="298" customWidth="1"/>
    <col min="11275" max="11275" width="10.7109375" style="298" customWidth="1"/>
    <col min="11276" max="11277" width="7.28515625" style="298" customWidth="1"/>
    <col min="11278" max="11278" width="2.28515625" style="298" customWidth="1"/>
    <col min="11279" max="11279" width="13.28515625" style="298" customWidth="1"/>
    <col min="11280" max="11281" width="7.28515625" style="298" customWidth="1"/>
    <col min="11282" max="11282" width="2.28515625" style="298" customWidth="1"/>
    <col min="11283" max="11283" width="12.7109375" style="298" customWidth="1"/>
    <col min="11284" max="11285" width="7.28515625" style="298" customWidth="1"/>
    <col min="11286" max="11286" width="2.140625" style="298" customWidth="1"/>
    <col min="11287" max="11287" width="12.7109375" style="298" customWidth="1"/>
    <col min="11288" max="11289" width="7.28515625" style="298" customWidth="1"/>
    <col min="11290" max="11290" width="2.140625" style="298" customWidth="1"/>
    <col min="11291" max="11291" width="9.42578125" style="298" customWidth="1"/>
    <col min="11292" max="11292" width="2.7109375" style="298" customWidth="1"/>
    <col min="11293" max="11294" width="6.7109375" style="298" customWidth="1"/>
    <col min="11295" max="11295" width="7.7109375" style="298" customWidth="1"/>
    <col min="11296" max="11496" width="9.140625" style="298" customWidth="1"/>
    <col min="11497" max="11497" width="6.28515625" style="298" customWidth="1"/>
    <col min="11498" max="11498" width="0" style="298" hidden="1" customWidth="1"/>
    <col min="11499" max="11520" width="8.85546875" style="298"/>
    <col min="11521" max="11521" width="10.7109375" style="298" customWidth="1"/>
    <col min="11522" max="11522" width="6.140625" style="298" customWidth="1"/>
    <col min="11523" max="11523" width="10.7109375" style="298" customWidth="1"/>
    <col min="11524" max="11525" width="7.28515625" style="298" customWidth="1"/>
    <col min="11526" max="11526" width="1.7109375" style="298" customWidth="1"/>
    <col min="11527" max="11527" width="10.7109375" style="298" customWidth="1"/>
    <col min="11528" max="11529" width="7.28515625" style="298" customWidth="1"/>
    <col min="11530" max="11530" width="1.7109375" style="298" customWidth="1"/>
    <col min="11531" max="11531" width="10.7109375" style="298" customWidth="1"/>
    <col min="11532" max="11533" width="7.28515625" style="298" customWidth="1"/>
    <col min="11534" max="11534" width="2.28515625" style="298" customWidth="1"/>
    <col min="11535" max="11535" width="13.28515625" style="298" customWidth="1"/>
    <col min="11536" max="11537" width="7.28515625" style="298" customWidth="1"/>
    <col min="11538" max="11538" width="2.28515625" style="298" customWidth="1"/>
    <col min="11539" max="11539" width="12.7109375" style="298" customWidth="1"/>
    <col min="11540" max="11541" width="7.28515625" style="298" customWidth="1"/>
    <col min="11542" max="11542" width="2.140625" style="298" customWidth="1"/>
    <col min="11543" max="11543" width="12.7109375" style="298" customWidth="1"/>
    <col min="11544" max="11545" width="7.28515625" style="298" customWidth="1"/>
    <col min="11546" max="11546" width="2.140625" style="298" customWidth="1"/>
    <col min="11547" max="11547" width="9.42578125" style="298" customWidth="1"/>
    <col min="11548" max="11548" width="2.7109375" style="298" customWidth="1"/>
    <col min="11549" max="11550" width="6.7109375" style="298" customWidth="1"/>
    <col min="11551" max="11551" width="7.7109375" style="298" customWidth="1"/>
    <col min="11552" max="11752" width="9.140625" style="298" customWidth="1"/>
    <col min="11753" max="11753" width="6.28515625" style="298" customWidth="1"/>
    <col min="11754" max="11754" width="0" style="298" hidden="1" customWidth="1"/>
    <col min="11755" max="11776" width="8.85546875" style="298"/>
    <col min="11777" max="11777" width="10.7109375" style="298" customWidth="1"/>
    <col min="11778" max="11778" width="6.140625" style="298" customWidth="1"/>
    <col min="11779" max="11779" width="10.7109375" style="298" customWidth="1"/>
    <col min="11780" max="11781" width="7.28515625" style="298" customWidth="1"/>
    <col min="11782" max="11782" width="1.7109375" style="298" customWidth="1"/>
    <col min="11783" max="11783" width="10.7109375" style="298" customWidth="1"/>
    <col min="11784" max="11785" width="7.28515625" style="298" customWidth="1"/>
    <col min="11786" max="11786" width="1.7109375" style="298" customWidth="1"/>
    <col min="11787" max="11787" width="10.7109375" style="298" customWidth="1"/>
    <col min="11788" max="11789" width="7.28515625" style="298" customWidth="1"/>
    <col min="11790" max="11790" width="2.28515625" style="298" customWidth="1"/>
    <col min="11791" max="11791" width="13.28515625" style="298" customWidth="1"/>
    <col min="11792" max="11793" width="7.28515625" style="298" customWidth="1"/>
    <col min="11794" max="11794" width="2.28515625" style="298" customWidth="1"/>
    <col min="11795" max="11795" width="12.7109375" style="298" customWidth="1"/>
    <col min="11796" max="11797" width="7.28515625" style="298" customWidth="1"/>
    <col min="11798" max="11798" width="2.140625" style="298" customWidth="1"/>
    <col min="11799" max="11799" width="12.7109375" style="298" customWidth="1"/>
    <col min="11800" max="11801" width="7.28515625" style="298" customWidth="1"/>
    <col min="11802" max="11802" width="2.140625" style="298" customWidth="1"/>
    <col min="11803" max="11803" width="9.42578125" style="298" customWidth="1"/>
    <col min="11804" max="11804" width="2.7109375" style="298" customWidth="1"/>
    <col min="11805" max="11806" width="6.7109375" style="298" customWidth="1"/>
    <col min="11807" max="11807" width="7.7109375" style="298" customWidth="1"/>
    <col min="11808" max="12008" width="9.140625" style="298" customWidth="1"/>
    <col min="12009" max="12009" width="6.28515625" style="298" customWidth="1"/>
    <col min="12010" max="12010" width="0" style="298" hidden="1" customWidth="1"/>
    <col min="12011" max="12032" width="8.85546875" style="298"/>
    <col min="12033" max="12033" width="10.7109375" style="298" customWidth="1"/>
    <col min="12034" max="12034" width="6.140625" style="298" customWidth="1"/>
    <col min="12035" max="12035" width="10.7109375" style="298" customWidth="1"/>
    <col min="12036" max="12037" width="7.28515625" style="298" customWidth="1"/>
    <col min="12038" max="12038" width="1.7109375" style="298" customWidth="1"/>
    <col min="12039" max="12039" width="10.7109375" style="298" customWidth="1"/>
    <col min="12040" max="12041" width="7.28515625" style="298" customWidth="1"/>
    <col min="12042" max="12042" width="1.7109375" style="298" customWidth="1"/>
    <col min="12043" max="12043" width="10.7109375" style="298" customWidth="1"/>
    <col min="12044" max="12045" width="7.28515625" style="298" customWidth="1"/>
    <col min="12046" max="12046" width="2.28515625" style="298" customWidth="1"/>
    <col min="12047" max="12047" width="13.28515625" style="298" customWidth="1"/>
    <col min="12048" max="12049" width="7.28515625" style="298" customWidth="1"/>
    <col min="12050" max="12050" width="2.28515625" style="298" customWidth="1"/>
    <col min="12051" max="12051" width="12.7109375" style="298" customWidth="1"/>
    <col min="12052" max="12053" width="7.28515625" style="298" customWidth="1"/>
    <col min="12054" max="12054" width="2.140625" style="298" customWidth="1"/>
    <col min="12055" max="12055" width="12.7109375" style="298" customWidth="1"/>
    <col min="12056" max="12057" width="7.28515625" style="298" customWidth="1"/>
    <col min="12058" max="12058" width="2.140625" style="298" customWidth="1"/>
    <col min="12059" max="12059" width="9.42578125" style="298" customWidth="1"/>
    <col min="12060" max="12060" width="2.7109375" style="298" customWidth="1"/>
    <col min="12061" max="12062" width="6.7109375" style="298" customWidth="1"/>
    <col min="12063" max="12063" width="7.7109375" style="298" customWidth="1"/>
    <col min="12064" max="12264" width="9.140625" style="298" customWidth="1"/>
    <col min="12265" max="12265" width="6.28515625" style="298" customWidth="1"/>
    <col min="12266" max="12266" width="0" style="298" hidden="1" customWidth="1"/>
    <col min="12267" max="12288" width="8.85546875" style="298"/>
    <col min="12289" max="12289" width="10.7109375" style="298" customWidth="1"/>
    <col min="12290" max="12290" width="6.140625" style="298" customWidth="1"/>
    <col min="12291" max="12291" width="10.7109375" style="298" customWidth="1"/>
    <col min="12292" max="12293" width="7.28515625" style="298" customWidth="1"/>
    <col min="12294" max="12294" width="1.7109375" style="298" customWidth="1"/>
    <col min="12295" max="12295" width="10.7109375" style="298" customWidth="1"/>
    <col min="12296" max="12297" width="7.28515625" style="298" customWidth="1"/>
    <col min="12298" max="12298" width="1.7109375" style="298" customWidth="1"/>
    <col min="12299" max="12299" width="10.7109375" style="298" customWidth="1"/>
    <col min="12300" max="12301" width="7.28515625" style="298" customWidth="1"/>
    <col min="12302" max="12302" width="2.28515625" style="298" customWidth="1"/>
    <col min="12303" max="12303" width="13.28515625" style="298" customWidth="1"/>
    <col min="12304" max="12305" width="7.28515625" style="298" customWidth="1"/>
    <col min="12306" max="12306" width="2.28515625" style="298" customWidth="1"/>
    <col min="12307" max="12307" width="12.7109375" style="298" customWidth="1"/>
    <col min="12308" max="12309" width="7.28515625" style="298" customWidth="1"/>
    <col min="12310" max="12310" width="2.140625" style="298" customWidth="1"/>
    <col min="12311" max="12311" width="12.7109375" style="298" customWidth="1"/>
    <col min="12312" max="12313" width="7.28515625" style="298" customWidth="1"/>
    <col min="12314" max="12314" width="2.140625" style="298" customWidth="1"/>
    <col min="12315" max="12315" width="9.42578125" style="298" customWidth="1"/>
    <col min="12316" max="12316" width="2.7109375" style="298" customWidth="1"/>
    <col min="12317" max="12318" width="6.7109375" style="298" customWidth="1"/>
    <col min="12319" max="12319" width="7.7109375" style="298" customWidth="1"/>
    <col min="12320" max="12520" width="9.140625" style="298" customWidth="1"/>
    <col min="12521" max="12521" width="6.28515625" style="298" customWidth="1"/>
    <col min="12522" max="12522" width="0" style="298" hidden="1" customWidth="1"/>
    <col min="12523" max="12544" width="8.85546875" style="298"/>
    <col min="12545" max="12545" width="10.7109375" style="298" customWidth="1"/>
    <col min="12546" max="12546" width="6.140625" style="298" customWidth="1"/>
    <col min="12547" max="12547" width="10.7109375" style="298" customWidth="1"/>
    <col min="12548" max="12549" width="7.28515625" style="298" customWidth="1"/>
    <col min="12550" max="12550" width="1.7109375" style="298" customWidth="1"/>
    <col min="12551" max="12551" width="10.7109375" style="298" customWidth="1"/>
    <col min="12552" max="12553" width="7.28515625" style="298" customWidth="1"/>
    <col min="12554" max="12554" width="1.7109375" style="298" customWidth="1"/>
    <col min="12555" max="12555" width="10.7109375" style="298" customWidth="1"/>
    <col min="12556" max="12557" width="7.28515625" style="298" customWidth="1"/>
    <col min="12558" max="12558" width="2.28515625" style="298" customWidth="1"/>
    <col min="12559" max="12559" width="13.28515625" style="298" customWidth="1"/>
    <col min="12560" max="12561" width="7.28515625" style="298" customWidth="1"/>
    <col min="12562" max="12562" width="2.28515625" style="298" customWidth="1"/>
    <col min="12563" max="12563" width="12.7109375" style="298" customWidth="1"/>
    <col min="12564" max="12565" width="7.28515625" style="298" customWidth="1"/>
    <col min="12566" max="12566" width="2.140625" style="298" customWidth="1"/>
    <col min="12567" max="12567" width="12.7109375" style="298" customWidth="1"/>
    <col min="12568" max="12569" width="7.28515625" style="298" customWidth="1"/>
    <col min="12570" max="12570" width="2.140625" style="298" customWidth="1"/>
    <col min="12571" max="12571" width="9.42578125" style="298" customWidth="1"/>
    <col min="12572" max="12572" width="2.7109375" style="298" customWidth="1"/>
    <col min="12573" max="12574" width="6.7109375" style="298" customWidth="1"/>
    <col min="12575" max="12575" width="7.7109375" style="298" customWidth="1"/>
    <col min="12576" max="12776" width="9.140625" style="298" customWidth="1"/>
    <col min="12777" max="12777" width="6.28515625" style="298" customWidth="1"/>
    <col min="12778" max="12778" width="0" style="298" hidden="1" customWidth="1"/>
    <col min="12779" max="12800" width="8.85546875" style="298"/>
    <col min="12801" max="12801" width="10.7109375" style="298" customWidth="1"/>
    <col min="12802" max="12802" width="6.140625" style="298" customWidth="1"/>
    <col min="12803" max="12803" width="10.7109375" style="298" customWidth="1"/>
    <col min="12804" max="12805" width="7.28515625" style="298" customWidth="1"/>
    <col min="12806" max="12806" width="1.7109375" style="298" customWidth="1"/>
    <col min="12807" max="12807" width="10.7109375" style="298" customWidth="1"/>
    <col min="12808" max="12809" width="7.28515625" style="298" customWidth="1"/>
    <col min="12810" max="12810" width="1.7109375" style="298" customWidth="1"/>
    <col min="12811" max="12811" width="10.7109375" style="298" customWidth="1"/>
    <col min="12812" max="12813" width="7.28515625" style="298" customWidth="1"/>
    <col min="12814" max="12814" width="2.28515625" style="298" customWidth="1"/>
    <col min="12815" max="12815" width="13.28515625" style="298" customWidth="1"/>
    <col min="12816" max="12817" width="7.28515625" style="298" customWidth="1"/>
    <col min="12818" max="12818" width="2.28515625" style="298" customWidth="1"/>
    <col min="12819" max="12819" width="12.7109375" style="298" customWidth="1"/>
    <col min="12820" max="12821" width="7.28515625" style="298" customWidth="1"/>
    <col min="12822" max="12822" width="2.140625" style="298" customWidth="1"/>
    <col min="12823" max="12823" width="12.7109375" style="298" customWidth="1"/>
    <col min="12824" max="12825" width="7.28515625" style="298" customWidth="1"/>
    <col min="12826" max="12826" width="2.140625" style="298" customWidth="1"/>
    <col min="12827" max="12827" width="9.42578125" style="298" customWidth="1"/>
    <col min="12828" max="12828" width="2.7109375" style="298" customWidth="1"/>
    <col min="12829" max="12830" width="6.7109375" style="298" customWidth="1"/>
    <col min="12831" max="12831" width="7.7109375" style="298" customWidth="1"/>
    <col min="12832" max="13032" width="9.140625" style="298" customWidth="1"/>
    <col min="13033" max="13033" width="6.28515625" style="298" customWidth="1"/>
    <col min="13034" max="13034" width="0" style="298" hidden="1" customWidth="1"/>
    <col min="13035" max="13056" width="8.85546875" style="298"/>
    <col min="13057" max="13057" width="10.7109375" style="298" customWidth="1"/>
    <col min="13058" max="13058" width="6.140625" style="298" customWidth="1"/>
    <col min="13059" max="13059" width="10.7109375" style="298" customWidth="1"/>
    <col min="13060" max="13061" width="7.28515625" style="298" customWidth="1"/>
    <col min="13062" max="13062" width="1.7109375" style="298" customWidth="1"/>
    <col min="13063" max="13063" width="10.7109375" style="298" customWidth="1"/>
    <col min="13064" max="13065" width="7.28515625" style="298" customWidth="1"/>
    <col min="13066" max="13066" width="1.7109375" style="298" customWidth="1"/>
    <col min="13067" max="13067" width="10.7109375" style="298" customWidth="1"/>
    <col min="13068" max="13069" width="7.28515625" style="298" customWidth="1"/>
    <col min="13070" max="13070" width="2.28515625" style="298" customWidth="1"/>
    <col min="13071" max="13071" width="13.28515625" style="298" customWidth="1"/>
    <col min="13072" max="13073" width="7.28515625" style="298" customWidth="1"/>
    <col min="13074" max="13074" width="2.28515625" style="298" customWidth="1"/>
    <col min="13075" max="13075" width="12.7109375" style="298" customWidth="1"/>
    <col min="13076" max="13077" width="7.28515625" style="298" customWidth="1"/>
    <col min="13078" max="13078" width="2.140625" style="298" customWidth="1"/>
    <col min="13079" max="13079" width="12.7109375" style="298" customWidth="1"/>
    <col min="13080" max="13081" width="7.28515625" style="298" customWidth="1"/>
    <col min="13082" max="13082" width="2.140625" style="298" customWidth="1"/>
    <col min="13083" max="13083" width="9.42578125" style="298" customWidth="1"/>
    <col min="13084" max="13084" width="2.7109375" style="298" customWidth="1"/>
    <col min="13085" max="13086" width="6.7109375" style="298" customWidth="1"/>
    <col min="13087" max="13087" width="7.7109375" style="298" customWidth="1"/>
    <col min="13088" max="13288" width="9.140625" style="298" customWidth="1"/>
    <col min="13289" max="13289" width="6.28515625" style="298" customWidth="1"/>
    <col min="13290" max="13290" width="0" style="298" hidden="1" customWidth="1"/>
    <col min="13291" max="13312" width="8.85546875" style="298"/>
    <col min="13313" max="13313" width="10.7109375" style="298" customWidth="1"/>
    <col min="13314" max="13314" width="6.140625" style="298" customWidth="1"/>
    <col min="13315" max="13315" width="10.7109375" style="298" customWidth="1"/>
    <col min="13316" max="13317" width="7.28515625" style="298" customWidth="1"/>
    <col min="13318" max="13318" width="1.7109375" style="298" customWidth="1"/>
    <col min="13319" max="13319" width="10.7109375" style="298" customWidth="1"/>
    <col min="13320" max="13321" width="7.28515625" style="298" customWidth="1"/>
    <col min="13322" max="13322" width="1.7109375" style="298" customWidth="1"/>
    <col min="13323" max="13323" width="10.7109375" style="298" customWidth="1"/>
    <col min="13324" max="13325" width="7.28515625" style="298" customWidth="1"/>
    <col min="13326" max="13326" width="2.28515625" style="298" customWidth="1"/>
    <col min="13327" max="13327" width="13.28515625" style="298" customWidth="1"/>
    <col min="13328" max="13329" width="7.28515625" style="298" customWidth="1"/>
    <col min="13330" max="13330" width="2.28515625" style="298" customWidth="1"/>
    <col min="13331" max="13331" width="12.7109375" style="298" customWidth="1"/>
    <col min="13332" max="13333" width="7.28515625" style="298" customWidth="1"/>
    <col min="13334" max="13334" width="2.140625" style="298" customWidth="1"/>
    <col min="13335" max="13335" width="12.7109375" style="298" customWidth="1"/>
    <col min="13336" max="13337" width="7.28515625" style="298" customWidth="1"/>
    <col min="13338" max="13338" width="2.140625" style="298" customWidth="1"/>
    <col min="13339" max="13339" width="9.42578125" style="298" customWidth="1"/>
    <col min="13340" max="13340" width="2.7109375" style="298" customWidth="1"/>
    <col min="13341" max="13342" width="6.7109375" style="298" customWidth="1"/>
    <col min="13343" max="13343" width="7.7109375" style="298" customWidth="1"/>
    <col min="13344" max="13544" width="9.140625" style="298" customWidth="1"/>
    <col min="13545" max="13545" width="6.28515625" style="298" customWidth="1"/>
    <col min="13546" max="13546" width="0" style="298" hidden="1" customWidth="1"/>
    <col min="13547" max="13568" width="8.85546875" style="298"/>
    <col min="13569" max="13569" width="10.7109375" style="298" customWidth="1"/>
    <col min="13570" max="13570" width="6.140625" style="298" customWidth="1"/>
    <col min="13571" max="13571" width="10.7109375" style="298" customWidth="1"/>
    <col min="13572" max="13573" width="7.28515625" style="298" customWidth="1"/>
    <col min="13574" max="13574" width="1.7109375" style="298" customWidth="1"/>
    <col min="13575" max="13575" width="10.7109375" style="298" customWidth="1"/>
    <col min="13576" max="13577" width="7.28515625" style="298" customWidth="1"/>
    <col min="13578" max="13578" width="1.7109375" style="298" customWidth="1"/>
    <col min="13579" max="13579" width="10.7109375" style="298" customWidth="1"/>
    <col min="13580" max="13581" width="7.28515625" style="298" customWidth="1"/>
    <col min="13582" max="13582" width="2.28515625" style="298" customWidth="1"/>
    <col min="13583" max="13583" width="13.28515625" style="298" customWidth="1"/>
    <col min="13584" max="13585" width="7.28515625" style="298" customWidth="1"/>
    <col min="13586" max="13586" width="2.28515625" style="298" customWidth="1"/>
    <col min="13587" max="13587" width="12.7109375" style="298" customWidth="1"/>
    <col min="13588" max="13589" width="7.28515625" style="298" customWidth="1"/>
    <col min="13590" max="13590" width="2.140625" style="298" customWidth="1"/>
    <col min="13591" max="13591" width="12.7109375" style="298" customWidth="1"/>
    <col min="13592" max="13593" width="7.28515625" style="298" customWidth="1"/>
    <col min="13594" max="13594" width="2.140625" style="298" customWidth="1"/>
    <col min="13595" max="13595" width="9.42578125" style="298" customWidth="1"/>
    <col min="13596" max="13596" width="2.7109375" style="298" customWidth="1"/>
    <col min="13597" max="13598" width="6.7109375" style="298" customWidth="1"/>
    <col min="13599" max="13599" width="7.7109375" style="298" customWidth="1"/>
    <col min="13600" max="13800" width="9.140625" style="298" customWidth="1"/>
    <col min="13801" max="13801" width="6.28515625" style="298" customWidth="1"/>
    <col min="13802" max="13802" width="0" style="298" hidden="1" customWidth="1"/>
    <col min="13803" max="13824" width="8.85546875" style="298"/>
    <col min="13825" max="13825" width="10.7109375" style="298" customWidth="1"/>
    <col min="13826" max="13826" width="6.140625" style="298" customWidth="1"/>
    <col min="13827" max="13827" width="10.7109375" style="298" customWidth="1"/>
    <col min="13828" max="13829" width="7.28515625" style="298" customWidth="1"/>
    <col min="13830" max="13830" width="1.7109375" style="298" customWidth="1"/>
    <col min="13831" max="13831" width="10.7109375" style="298" customWidth="1"/>
    <col min="13832" max="13833" width="7.28515625" style="298" customWidth="1"/>
    <col min="13834" max="13834" width="1.7109375" style="298" customWidth="1"/>
    <col min="13835" max="13835" width="10.7109375" style="298" customWidth="1"/>
    <col min="13836" max="13837" width="7.28515625" style="298" customWidth="1"/>
    <col min="13838" max="13838" width="2.28515625" style="298" customWidth="1"/>
    <col min="13839" max="13839" width="13.28515625" style="298" customWidth="1"/>
    <col min="13840" max="13841" width="7.28515625" style="298" customWidth="1"/>
    <col min="13842" max="13842" width="2.28515625" style="298" customWidth="1"/>
    <col min="13843" max="13843" width="12.7109375" style="298" customWidth="1"/>
    <col min="13844" max="13845" width="7.28515625" style="298" customWidth="1"/>
    <col min="13846" max="13846" width="2.140625" style="298" customWidth="1"/>
    <col min="13847" max="13847" width="12.7109375" style="298" customWidth="1"/>
    <col min="13848" max="13849" width="7.28515625" style="298" customWidth="1"/>
    <col min="13850" max="13850" width="2.140625" style="298" customWidth="1"/>
    <col min="13851" max="13851" width="9.42578125" style="298" customWidth="1"/>
    <col min="13852" max="13852" width="2.7109375" style="298" customWidth="1"/>
    <col min="13853" max="13854" width="6.7109375" style="298" customWidth="1"/>
    <col min="13855" max="13855" width="7.7109375" style="298" customWidth="1"/>
    <col min="13856" max="14056" width="9.140625" style="298" customWidth="1"/>
    <col min="14057" max="14057" width="6.28515625" style="298" customWidth="1"/>
    <col min="14058" max="14058" width="0" style="298" hidden="1" customWidth="1"/>
    <col min="14059" max="14080" width="8.85546875" style="298"/>
    <col min="14081" max="14081" width="10.7109375" style="298" customWidth="1"/>
    <col min="14082" max="14082" width="6.140625" style="298" customWidth="1"/>
    <col min="14083" max="14083" width="10.7109375" style="298" customWidth="1"/>
    <col min="14084" max="14085" width="7.28515625" style="298" customWidth="1"/>
    <col min="14086" max="14086" width="1.7109375" style="298" customWidth="1"/>
    <col min="14087" max="14087" width="10.7109375" style="298" customWidth="1"/>
    <col min="14088" max="14089" width="7.28515625" style="298" customWidth="1"/>
    <col min="14090" max="14090" width="1.7109375" style="298" customWidth="1"/>
    <col min="14091" max="14091" width="10.7109375" style="298" customWidth="1"/>
    <col min="14092" max="14093" width="7.28515625" style="298" customWidth="1"/>
    <col min="14094" max="14094" width="2.28515625" style="298" customWidth="1"/>
    <col min="14095" max="14095" width="13.28515625" style="298" customWidth="1"/>
    <col min="14096" max="14097" width="7.28515625" style="298" customWidth="1"/>
    <col min="14098" max="14098" width="2.28515625" style="298" customWidth="1"/>
    <col min="14099" max="14099" width="12.7109375" style="298" customWidth="1"/>
    <col min="14100" max="14101" width="7.28515625" style="298" customWidth="1"/>
    <col min="14102" max="14102" width="2.140625" style="298" customWidth="1"/>
    <col min="14103" max="14103" width="12.7109375" style="298" customWidth="1"/>
    <col min="14104" max="14105" width="7.28515625" style="298" customWidth="1"/>
    <col min="14106" max="14106" width="2.140625" style="298" customWidth="1"/>
    <col min="14107" max="14107" width="9.42578125" style="298" customWidth="1"/>
    <col min="14108" max="14108" width="2.7109375" style="298" customWidth="1"/>
    <col min="14109" max="14110" width="6.7109375" style="298" customWidth="1"/>
    <col min="14111" max="14111" width="7.7109375" style="298" customWidth="1"/>
    <col min="14112" max="14312" width="9.140625" style="298" customWidth="1"/>
    <col min="14313" max="14313" width="6.28515625" style="298" customWidth="1"/>
    <col min="14314" max="14314" width="0" style="298" hidden="1" customWidth="1"/>
    <col min="14315" max="14336" width="8.85546875" style="298"/>
    <col min="14337" max="14337" width="10.7109375" style="298" customWidth="1"/>
    <col min="14338" max="14338" width="6.140625" style="298" customWidth="1"/>
    <col min="14339" max="14339" width="10.7109375" style="298" customWidth="1"/>
    <col min="14340" max="14341" width="7.28515625" style="298" customWidth="1"/>
    <col min="14342" max="14342" width="1.7109375" style="298" customWidth="1"/>
    <col min="14343" max="14343" width="10.7109375" style="298" customWidth="1"/>
    <col min="14344" max="14345" width="7.28515625" style="298" customWidth="1"/>
    <col min="14346" max="14346" width="1.7109375" style="298" customWidth="1"/>
    <col min="14347" max="14347" width="10.7109375" style="298" customWidth="1"/>
    <col min="14348" max="14349" width="7.28515625" style="298" customWidth="1"/>
    <col min="14350" max="14350" width="2.28515625" style="298" customWidth="1"/>
    <col min="14351" max="14351" width="13.28515625" style="298" customWidth="1"/>
    <col min="14352" max="14353" width="7.28515625" style="298" customWidth="1"/>
    <col min="14354" max="14354" width="2.28515625" style="298" customWidth="1"/>
    <col min="14355" max="14355" width="12.7109375" style="298" customWidth="1"/>
    <col min="14356" max="14357" width="7.28515625" style="298" customWidth="1"/>
    <col min="14358" max="14358" width="2.140625" style="298" customWidth="1"/>
    <col min="14359" max="14359" width="12.7109375" style="298" customWidth="1"/>
    <col min="14360" max="14361" width="7.28515625" style="298" customWidth="1"/>
    <col min="14362" max="14362" width="2.140625" style="298" customWidth="1"/>
    <col min="14363" max="14363" width="9.42578125" style="298" customWidth="1"/>
    <col min="14364" max="14364" width="2.7109375" style="298" customWidth="1"/>
    <col min="14365" max="14366" width="6.7109375" style="298" customWidth="1"/>
    <col min="14367" max="14367" width="7.7109375" style="298" customWidth="1"/>
    <col min="14368" max="14568" width="9.140625" style="298" customWidth="1"/>
    <col min="14569" max="14569" width="6.28515625" style="298" customWidth="1"/>
    <col min="14570" max="14570" width="0" style="298" hidden="1" customWidth="1"/>
    <col min="14571" max="14592" width="8.85546875" style="298"/>
    <col min="14593" max="14593" width="10.7109375" style="298" customWidth="1"/>
    <col min="14594" max="14594" width="6.140625" style="298" customWidth="1"/>
    <col min="14595" max="14595" width="10.7109375" style="298" customWidth="1"/>
    <col min="14596" max="14597" width="7.28515625" style="298" customWidth="1"/>
    <col min="14598" max="14598" width="1.7109375" style="298" customWidth="1"/>
    <col min="14599" max="14599" width="10.7109375" style="298" customWidth="1"/>
    <col min="14600" max="14601" width="7.28515625" style="298" customWidth="1"/>
    <col min="14602" max="14602" width="1.7109375" style="298" customWidth="1"/>
    <col min="14603" max="14603" width="10.7109375" style="298" customWidth="1"/>
    <col min="14604" max="14605" width="7.28515625" style="298" customWidth="1"/>
    <col min="14606" max="14606" width="2.28515625" style="298" customWidth="1"/>
    <col min="14607" max="14607" width="13.28515625" style="298" customWidth="1"/>
    <col min="14608" max="14609" width="7.28515625" style="298" customWidth="1"/>
    <col min="14610" max="14610" width="2.28515625" style="298" customWidth="1"/>
    <col min="14611" max="14611" width="12.7109375" style="298" customWidth="1"/>
    <col min="14612" max="14613" width="7.28515625" style="298" customWidth="1"/>
    <col min="14614" max="14614" width="2.140625" style="298" customWidth="1"/>
    <col min="14615" max="14615" width="12.7109375" style="298" customWidth="1"/>
    <col min="14616" max="14617" width="7.28515625" style="298" customWidth="1"/>
    <col min="14618" max="14618" width="2.140625" style="298" customWidth="1"/>
    <col min="14619" max="14619" width="9.42578125" style="298" customWidth="1"/>
    <col min="14620" max="14620" width="2.7109375" style="298" customWidth="1"/>
    <col min="14621" max="14622" width="6.7109375" style="298" customWidth="1"/>
    <col min="14623" max="14623" width="7.7109375" style="298" customWidth="1"/>
    <col min="14624" max="14824" width="9.140625" style="298" customWidth="1"/>
    <col min="14825" max="14825" width="6.28515625" style="298" customWidth="1"/>
    <col min="14826" max="14826" width="0" style="298" hidden="1" customWidth="1"/>
    <col min="14827" max="14848" width="8.85546875" style="298"/>
    <col min="14849" max="14849" width="10.7109375" style="298" customWidth="1"/>
    <col min="14850" max="14850" width="6.140625" style="298" customWidth="1"/>
    <col min="14851" max="14851" width="10.7109375" style="298" customWidth="1"/>
    <col min="14852" max="14853" width="7.28515625" style="298" customWidth="1"/>
    <col min="14854" max="14854" width="1.7109375" style="298" customWidth="1"/>
    <col min="14855" max="14855" width="10.7109375" style="298" customWidth="1"/>
    <col min="14856" max="14857" width="7.28515625" style="298" customWidth="1"/>
    <col min="14858" max="14858" width="1.7109375" style="298" customWidth="1"/>
    <col min="14859" max="14859" width="10.7109375" style="298" customWidth="1"/>
    <col min="14860" max="14861" width="7.28515625" style="298" customWidth="1"/>
    <col min="14862" max="14862" width="2.28515625" style="298" customWidth="1"/>
    <col min="14863" max="14863" width="13.28515625" style="298" customWidth="1"/>
    <col min="14864" max="14865" width="7.28515625" style="298" customWidth="1"/>
    <col min="14866" max="14866" width="2.28515625" style="298" customWidth="1"/>
    <col min="14867" max="14867" width="12.7109375" style="298" customWidth="1"/>
    <col min="14868" max="14869" width="7.28515625" style="298" customWidth="1"/>
    <col min="14870" max="14870" width="2.140625" style="298" customWidth="1"/>
    <col min="14871" max="14871" width="12.7109375" style="298" customWidth="1"/>
    <col min="14872" max="14873" width="7.28515625" style="298" customWidth="1"/>
    <col min="14874" max="14874" width="2.140625" style="298" customWidth="1"/>
    <col min="14875" max="14875" width="9.42578125" style="298" customWidth="1"/>
    <col min="14876" max="14876" width="2.7109375" style="298" customWidth="1"/>
    <col min="14877" max="14878" width="6.7109375" style="298" customWidth="1"/>
    <col min="14879" max="14879" width="7.7109375" style="298" customWidth="1"/>
    <col min="14880" max="15080" width="9.140625" style="298" customWidth="1"/>
    <col min="15081" max="15081" width="6.28515625" style="298" customWidth="1"/>
    <col min="15082" max="15082" width="0" style="298" hidden="1" customWidth="1"/>
    <col min="15083" max="15104" width="8.85546875" style="298"/>
    <col min="15105" max="15105" width="10.7109375" style="298" customWidth="1"/>
    <col min="15106" max="15106" width="6.140625" style="298" customWidth="1"/>
    <col min="15107" max="15107" width="10.7109375" style="298" customWidth="1"/>
    <col min="15108" max="15109" width="7.28515625" style="298" customWidth="1"/>
    <col min="15110" max="15110" width="1.7109375" style="298" customWidth="1"/>
    <col min="15111" max="15111" width="10.7109375" style="298" customWidth="1"/>
    <col min="15112" max="15113" width="7.28515625" style="298" customWidth="1"/>
    <col min="15114" max="15114" width="1.7109375" style="298" customWidth="1"/>
    <col min="15115" max="15115" width="10.7109375" style="298" customWidth="1"/>
    <col min="15116" max="15117" width="7.28515625" style="298" customWidth="1"/>
    <col min="15118" max="15118" width="2.28515625" style="298" customWidth="1"/>
    <col min="15119" max="15119" width="13.28515625" style="298" customWidth="1"/>
    <col min="15120" max="15121" width="7.28515625" style="298" customWidth="1"/>
    <col min="15122" max="15122" width="2.28515625" style="298" customWidth="1"/>
    <col min="15123" max="15123" width="12.7109375" style="298" customWidth="1"/>
    <col min="15124" max="15125" width="7.28515625" style="298" customWidth="1"/>
    <col min="15126" max="15126" width="2.140625" style="298" customWidth="1"/>
    <col min="15127" max="15127" width="12.7109375" style="298" customWidth="1"/>
    <col min="15128" max="15129" width="7.28515625" style="298" customWidth="1"/>
    <col min="15130" max="15130" width="2.140625" style="298" customWidth="1"/>
    <col min="15131" max="15131" width="9.42578125" style="298" customWidth="1"/>
    <col min="15132" max="15132" width="2.7109375" style="298" customWidth="1"/>
    <col min="15133" max="15134" width="6.7109375" style="298" customWidth="1"/>
    <col min="15135" max="15135" width="7.7109375" style="298" customWidth="1"/>
    <col min="15136" max="15336" width="9.140625" style="298" customWidth="1"/>
    <col min="15337" max="15337" width="6.28515625" style="298" customWidth="1"/>
    <col min="15338" max="15338" width="0" style="298" hidden="1" customWidth="1"/>
    <col min="15339" max="15360" width="8.85546875" style="298"/>
    <col min="15361" max="15361" width="10.7109375" style="298" customWidth="1"/>
    <col min="15362" max="15362" width="6.140625" style="298" customWidth="1"/>
    <col min="15363" max="15363" width="10.7109375" style="298" customWidth="1"/>
    <col min="15364" max="15365" width="7.28515625" style="298" customWidth="1"/>
    <col min="15366" max="15366" width="1.7109375" style="298" customWidth="1"/>
    <col min="15367" max="15367" width="10.7109375" style="298" customWidth="1"/>
    <col min="15368" max="15369" width="7.28515625" style="298" customWidth="1"/>
    <col min="15370" max="15370" width="1.7109375" style="298" customWidth="1"/>
    <col min="15371" max="15371" width="10.7109375" style="298" customWidth="1"/>
    <col min="15372" max="15373" width="7.28515625" style="298" customWidth="1"/>
    <col min="15374" max="15374" width="2.28515625" style="298" customWidth="1"/>
    <col min="15375" max="15375" width="13.28515625" style="298" customWidth="1"/>
    <col min="15376" max="15377" width="7.28515625" style="298" customWidth="1"/>
    <col min="15378" max="15378" width="2.28515625" style="298" customWidth="1"/>
    <col min="15379" max="15379" width="12.7109375" style="298" customWidth="1"/>
    <col min="15380" max="15381" width="7.28515625" style="298" customWidth="1"/>
    <col min="15382" max="15382" width="2.140625" style="298" customWidth="1"/>
    <col min="15383" max="15383" width="12.7109375" style="298" customWidth="1"/>
    <col min="15384" max="15385" width="7.28515625" style="298" customWidth="1"/>
    <col min="15386" max="15386" width="2.140625" style="298" customWidth="1"/>
    <col min="15387" max="15387" width="9.42578125" style="298" customWidth="1"/>
    <col min="15388" max="15388" width="2.7109375" style="298" customWidth="1"/>
    <col min="15389" max="15390" width="6.7109375" style="298" customWidth="1"/>
    <col min="15391" max="15391" width="7.7109375" style="298" customWidth="1"/>
    <col min="15392" max="15592" width="9.140625" style="298" customWidth="1"/>
    <col min="15593" max="15593" width="6.28515625" style="298" customWidth="1"/>
    <col min="15594" max="15594" width="0" style="298" hidden="1" customWidth="1"/>
    <col min="15595" max="15616" width="8.85546875" style="298"/>
    <col min="15617" max="15617" width="10.7109375" style="298" customWidth="1"/>
    <col min="15618" max="15618" width="6.140625" style="298" customWidth="1"/>
    <col min="15619" max="15619" width="10.7109375" style="298" customWidth="1"/>
    <col min="15620" max="15621" width="7.28515625" style="298" customWidth="1"/>
    <col min="15622" max="15622" width="1.7109375" style="298" customWidth="1"/>
    <col min="15623" max="15623" width="10.7109375" style="298" customWidth="1"/>
    <col min="15624" max="15625" width="7.28515625" style="298" customWidth="1"/>
    <col min="15626" max="15626" width="1.7109375" style="298" customWidth="1"/>
    <col min="15627" max="15627" width="10.7109375" style="298" customWidth="1"/>
    <col min="15628" max="15629" width="7.28515625" style="298" customWidth="1"/>
    <col min="15630" max="15630" width="2.28515625" style="298" customWidth="1"/>
    <col min="15631" max="15631" width="13.28515625" style="298" customWidth="1"/>
    <col min="15632" max="15633" width="7.28515625" style="298" customWidth="1"/>
    <col min="15634" max="15634" width="2.28515625" style="298" customWidth="1"/>
    <col min="15635" max="15635" width="12.7109375" style="298" customWidth="1"/>
    <col min="15636" max="15637" width="7.28515625" style="298" customWidth="1"/>
    <col min="15638" max="15638" width="2.140625" style="298" customWidth="1"/>
    <col min="15639" max="15639" width="12.7109375" style="298" customWidth="1"/>
    <col min="15640" max="15641" width="7.28515625" style="298" customWidth="1"/>
    <col min="15642" max="15642" width="2.140625" style="298" customWidth="1"/>
    <col min="15643" max="15643" width="9.42578125" style="298" customWidth="1"/>
    <col min="15644" max="15644" width="2.7109375" style="298" customWidth="1"/>
    <col min="15645" max="15646" width="6.7109375" style="298" customWidth="1"/>
    <col min="15647" max="15647" width="7.7109375" style="298" customWidth="1"/>
    <col min="15648" max="15848" width="9.140625" style="298" customWidth="1"/>
    <col min="15849" max="15849" width="6.28515625" style="298" customWidth="1"/>
    <col min="15850" max="15850" width="0" style="298" hidden="1" customWidth="1"/>
    <col min="15851" max="15872" width="8.85546875" style="298"/>
    <col min="15873" max="15873" width="10.7109375" style="298" customWidth="1"/>
    <col min="15874" max="15874" width="6.140625" style="298" customWidth="1"/>
    <col min="15875" max="15875" width="10.7109375" style="298" customWidth="1"/>
    <col min="15876" max="15877" width="7.28515625" style="298" customWidth="1"/>
    <col min="15878" max="15878" width="1.7109375" style="298" customWidth="1"/>
    <col min="15879" max="15879" width="10.7109375" style="298" customWidth="1"/>
    <col min="15880" max="15881" width="7.28515625" style="298" customWidth="1"/>
    <col min="15882" max="15882" width="1.7109375" style="298" customWidth="1"/>
    <col min="15883" max="15883" width="10.7109375" style="298" customWidth="1"/>
    <col min="15884" max="15885" width="7.28515625" style="298" customWidth="1"/>
    <col min="15886" max="15886" width="2.28515625" style="298" customWidth="1"/>
    <col min="15887" max="15887" width="13.28515625" style="298" customWidth="1"/>
    <col min="15888" max="15889" width="7.28515625" style="298" customWidth="1"/>
    <col min="15890" max="15890" width="2.28515625" style="298" customWidth="1"/>
    <col min="15891" max="15891" width="12.7109375" style="298" customWidth="1"/>
    <col min="15892" max="15893" width="7.28515625" style="298" customWidth="1"/>
    <col min="15894" max="15894" width="2.140625" style="298" customWidth="1"/>
    <col min="15895" max="15895" width="12.7109375" style="298" customWidth="1"/>
    <col min="15896" max="15897" width="7.28515625" style="298" customWidth="1"/>
    <col min="15898" max="15898" width="2.140625" style="298" customWidth="1"/>
    <col min="15899" max="15899" width="9.42578125" style="298" customWidth="1"/>
    <col min="15900" max="15900" width="2.7109375" style="298" customWidth="1"/>
    <col min="15901" max="15902" width="6.7109375" style="298" customWidth="1"/>
    <col min="15903" max="15903" width="7.7109375" style="298" customWidth="1"/>
    <col min="15904" max="16104" width="9.140625" style="298" customWidth="1"/>
    <col min="16105" max="16105" width="6.28515625" style="298" customWidth="1"/>
    <col min="16106" max="16106" width="0" style="298" hidden="1" customWidth="1"/>
    <col min="16107" max="16128" width="8.85546875" style="298"/>
    <col min="16129" max="16129" width="10.7109375" style="298" customWidth="1"/>
    <col min="16130" max="16130" width="6.140625" style="298" customWidth="1"/>
    <col min="16131" max="16131" width="10.7109375" style="298" customWidth="1"/>
    <col min="16132" max="16133" width="7.28515625" style="298" customWidth="1"/>
    <col min="16134" max="16134" width="1.7109375" style="298" customWidth="1"/>
    <col min="16135" max="16135" width="10.7109375" style="298" customWidth="1"/>
    <col min="16136" max="16137" width="7.28515625" style="298" customWidth="1"/>
    <col min="16138" max="16138" width="1.7109375" style="298" customWidth="1"/>
    <col min="16139" max="16139" width="10.7109375" style="298" customWidth="1"/>
    <col min="16140" max="16141" width="7.28515625" style="298" customWidth="1"/>
    <col min="16142" max="16142" width="2.28515625" style="298" customWidth="1"/>
    <col min="16143" max="16143" width="13.28515625" style="298" customWidth="1"/>
    <col min="16144" max="16145" width="7.28515625" style="298" customWidth="1"/>
    <col min="16146" max="16146" width="2.28515625" style="298" customWidth="1"/>
    <col min="16147" max="16147" width="12.7109375" style="298" customWidth="1"/>
    <col min="16148" max="16149" width="7.28515625" style="298" customWidth="1"/>
    <col min="16150" max="16150" width="2.140625" style="298" customWidth="1"/>
    <col min="16151" max="16151" width="12.7109375" style="298" customWidth="1"/>
    <col min="16152" max="16153" width="7.28515625" style="298" customWidth="1"/>
    <col min="16154" max="16154" width="2.140625" style="298" customWidth="1"/>
    <col min="16155" max="16155" width="9.42578125" style="298" customWidth="1"/>
    <col min="16156" max="16156" width="2.7109375" style="298" customWidth="1"/>
    <col min="16157" max="16158" width="6.7109375" style="298" customWidth="1"/>
    <col min="16159" max="16159" width="7.7109375" style="298" customWidth="1"/>
    <col min="16160" max="16360" width="9.140625" style="298" customWidth="1"/>
    <col min="16361" max="16361" width="6.28515625" style="298" customWidth="1"/>
    <col min="16362" max="16362" width="0" style="298" hidden="1" customWidth="1"/>
    <col min="16363" max="16384" width="8.85546875" style="298"/>
  </cols>
  <sheetData>
    <row r="1" spans="1:31" ht="15.75">
      <c r="A1" s="296" t="s">
        <v>488</v>
      </c>
    </row>
    <row r="2" spans="1:31" ht="12.75">
      <c r="A2" s="299" t="s">
        <v>489</v>
      </c>
    </row>
    <row r="3" spans="1:31" ht="3" customHeight="1">
      <c r="A3" s="299"/>
    </row>
    <row r="4" spans="1:31" ht="14.1" customHeight="1">
      <c r="A4" s="299"/>
      <c r="C4" s="300"/>
      <c r="D4" s="300"/>
      <c r="E4" s="300"/>
      <c r="F4" s="300"/>
      <c r="G4" s="300"/>
      <c r="H4" s="300"/>
      <c r="I4" s="300"/>
      <c r="J4" s="300"/>
      <c r="K4" s="300"/>
      <c r="L4" s="301"/>
      <c r="M4" s="301"/>
      <c r="O4" s="302"/>
      <c r="P4" s="303"/>
      <c r="Q4" s="303"/>
      <c r="AA4" s="304" t="s">
        <v>490</v>
      </c>
      <c r="AB4" s="304"/>
      <c r="AC4" s="305"/>
      <c r="AD4" s="305"/>
      <c r="AE4" s="305"/>
    </row>
    <row r="5" spans="1:31" ht="38.25" customHeight="1">
      <c r="C5" s="506" t="s">
        <v>491</v>
      </c>
      <c r="D5" s="506"/>
      <c r="E5" s="506"/>
      <c r="F5" s="506"/>
      <c r="G5" s="506"/>
      <c r="H5" s="506"/>
      <c r="I5" s="506"/>
      <c r="J5" s="506"/>
      <c r="K5" s="506"/>
      <c r="L5" s="506"/>
      <c r="M5" s="507"/>
      <c r="N5" s="306"/>
      <c r="O5" s="508" t="s">
        <v>492</v>
      </c>
      <c r="P5" s="508"/>
      <c r="Q5" s="509"/>
      <c r="R5" s="299"/>
      <c r="S5" s="506" t="s">
        <v>493</v>
      </c>
      <c r="T5" s="506"/>
      <c r="U5" s="507"/>
      <c r="V5" s="307"/>
      <c r="W5" s="508" t="s">
        <v>494</v>
      </c>
      <c r="X5" s="508"/>
      <c r="Y5" s="509"/>
      <c r="AA5" s="308" t="s">
        <v>495</v>
      </c>
      <c r="AB5" s="308"/>
      <c r="AC5" s="308"/>
      <c r="AD5" s="308"/>
      <c r="AE5" s="308"/>
    </row>
    <row r="6" spans="1:31" ht="39" customHeight="1">
      <c r="A6" s="309" t="s">
        <v>35</v>
      </c>
      <c r="B6" s="310" t="s">
        <v>496</v>
      </c>
      <c r="C6" s="311" t="s">
        <v>497</v>
      </c>
      <c r="D6" s="312" t="s">
        <v>498</v>
      </c>
      <c r="E6" s="313" t="s">
        <v>499</v>
      </c>
      <c r="F6" s="314"/>
      <c r="G6" s="311" t="s">
        <v>500</v>
      </c>
      <c r="H6" s="312" t="s">
        <v>498</v>
      </c>
      <c r="I6" s="313" t="s">
        <v>499</v>
      </c>
      <c r="J6" s="314"/>
      <c r="K6" s="311" t="s">
        <v>501</v>
      </c>
      <c r="L6" s="312" t="s">
        <v>498</v>
      </c>
      <c r="M6" s="313" t="s">
        <v>499</v>
      </c>
      <c r="N6" s="299"/>
      <c r="O6" s="315" t="s">
        <v>502</v>
      </c>
      <c r="P6" s="312" t="s">
        <v>498</v>
      </c>
      <c r="Q6" s="313" t="s">
        <v>499</v>
      </c>
      <c r="R6" s="299"/>
      <c r="S6" s="315" t="s">
        <v>502</v>
      </c>
      <c r="T6" s="312" t="s">
        <v>498</v>
      </c>
      <c r="U6" s="313" t="s">
        <v>499</v>
      </c>
      <c r="V6" s="307"/>
      <c r="W6" s="315" t="s">
        <v>502</v>
      </c>
      <c r="X6" s="312" t="s">
        <v>498</v>
      </c>
      <c r="Y6" s="313" t="s">
        <v>499</v>
      </c>
      <c r="AA6" s="316" t="s">
        <v>503</v>
      </c>
      <c r="AB6" s="314"/>
      <c r="AC6" s="312" t="s">
        <v>498</v>
      </c>
      <c r="AD6" s="313" t="s">
        <v>499</v>
      </c>
      <c r="AE6" s="313" t="s">
        <v>504</v>
      </c>
    </row>
    <row r="7" spans="1:31" ht="18" customHeight="1">
      <c r="A7" s="317">
        <v>2000</v>
      </c>
      <c r="B7" s="297">
        <v>1</v>
      </c>
      <c r="C7" s="318">
        <v>102.23099999999999</v>
      </c>
      <c r="D7" s="319"/>
      <c r="E7" s="319"/>
      <c r="F7" s="319"/>
      <c r="G7" s="320">
        <v>51.302999999999997</v>
      </c>
      <c r="H7" s="319"/>
      <c r="I7" s="319"/>
      <c r="J7" s="319"/>
      <c r="K7" s="320">
        <v>153.53399999999999</v>
      </c>
      <c r="L7" s="319"/>
      <c r="M7" s="319"/>
      <c r="N7" s="319"/>
      <c r="O7" s="321">
        <v>28011360</v>
      </c>
      <c r="Q7" s="319"/>
      <c r="S7" s="321">
        <v>18850956</v>
      </c>
      <c r="T7" s="319"/>
      <c r="U7" s="319"/>
      <c r="V7" s="319"/>
      <c r="W7" s="322">
        <v>46862316</v>
      </c>
      <c r="Y7" s="319"/>
      <c r="AA7" s="318">
        <v>1727</v>
      </c>
      <c r="AB7" s="319"/>
      <c r="AE7" s="323">
        <v>8.8902142443543719E-2</v>
      </c>
    </row>
    <row r="8" spans="1:31" ht="12" customHeight="1">
      <c r="A8" s="317">
        <v>2000</v>
      </c>
      <c r="B8" s="297">
        <v>2</v>
      </c>
      <c r="C8" s="318">
        <v>92.994</v>
      </c>
      <c r="D8" s="323">
        <v>-9.0354197846054474E-2</v>
      </c>
      <c r="E8" s="323"/>
      <c r="F8" s="323"/>
      <c r="G8" s="320">
        <v>47.597000000000001</v>
      </c>
      <c r="H8" s="323">
        <v>-7.2237490984932595E-2</v>
      </c>
      <c r="I8" s="323"/>
      <c r="J8" s="323"/>
      <c r="K8" s="320">
        <v>140.59100000000001</v>
      </c>
      <c r="L8" s="323">
        <v>-8.4300545807443172E-2</v>
      </c>
      <c r="M8" s="323"/>
      <c r="N8" s="319"/>
      <c r="O8" s="321">
        <v>26319360</v>
      </c>
      <c r="P8" s="323">
        <v>-6.040406463663317E-2</v>
      </c>
      <c r="Q8" s="323"/>
      <c r="S8" s="321">
        <v>16271688</v>
      </c>
      <c r="T8" s="323">
        <v>-0.13682425443038537</v>
      </c>
      <c r="U8" s="323"/>
      <c r="V8" s="319"/>
      <c r="W8" s="322">
        <v>42591048</v>
      </c>
      <c r="X8" s="323">
        <v>-9.1145047120590461E-2</v>
      </c>
      <c r="Y8" s="323"/>
      <c r="AA8" s="318">
        <v>1692</v>
      </c>
      <c r="AB8" s="319"/>
      <c r="AC8" s="323">
        <v>-2.0266357845975635E-2</v>
      </c>
      <c r="AD8" s="323"/>
      <c r="AE8" s="323">
        <v>8.3091607565011827E-2</v>
      </c>
    </row>
    <row r="9" spans="1:31" ht="12" customHeight="1">
      <c r="A9" s="317">
        <v>2000</v>
      </c>
      <c r="B9" s="297">
        <v>3</v>
      </c>
      <c r="C9" s="318">
        <v>99.694000000000003</v>
      </c>
      <c r="D9" s="323">
        <v>7.2047658988751984E-2</v>
      </c>
      <c r="E9" s="323"/>
      <c r="F9" s="323"/>
      <c r="G9" s="320">
        <v>52.292999999999999</v>
      </c>
      <c r="H9" s="323">
        <v>9.8661680358005821E-2</v>
      </c>
      <c r="I9" s="323"/>
      <c r="J9" s="323"/>
      <c r="K9" s="320">
        <v>151.98699999999999</v>
      </c>
      <c r="L9" s="323">
        <v>8.1057820201862141E-2</v>
      </c>
      <c r="M9" s="323"/>
      <c r="N9" s="319"/>
      <c r="O9" s="321">
        <v>27527316</v>
      </c>
      <c r="P9" s="323">
        <v>4.5896100817041097E-2</v>
      </c>
      <c r="Q9" s="323"/>
      <c r="S9" s="321">
        <v>17305896</v>
      </c>
      <c r="T9" s="323">
        <v>6.3558740801814784E-2</v>
      </c>
      <c r="U9" s="323"/>
      <c r="V9" s="319"/>
      <c r="W9" s="322">
        <v>44833212</v>
      </c>
      <c r="X9" s="323">
        <v>5.2644020405414826E-2</v>
      </c>
      <c r="Y9" s="323"/>
      <c r="AA9" s="318">
        <v>1651</v>
      </c>
      <c r="AB9" s="319"/>
      <c r="AC9" s="323">
        <v>-2.4231678486997588E-2</v>
      </c>
      <c r="AD9" s="323"/>
      <c r="AE9" s="323">
        <v>9.2057540884312533E-2</v>
      </c>
    </row>
    <row r="10" spans="1:31" ht="12" customHeight="1">
      <c r="A10" s="317">
        <v>2000</v>
      </c>
      <c r="B10" s="297">
        <v>4</v>
      </c>
      <c r="C10" s="318">
        <v>105.02</v>
      </c>
      <c r="D10" s="323">
        <v>5.3423475836058332E-2</v>
      </c>
      <c r="E10" s="323"/>
      <c r="F10" s="323"/>
      <c r="G10" s="320">
        <v>33.765999999999998</v>
      </c>
      <c r="H10" s="323">
        <v>-0.35429216147476716</v>
      </c>
      <c r="I10" s="323"/>
      <c r="J10" s="323"/>
      <c r="K10" s="320">
        <v>138.786</v>
      </c>
      <c r="L10" s="323">
        <v>-8.6856112693848742E-2</v>
      </c>
      <c r="M10" s="323"/>
      <c r="N10" s="319"/>
      <c r="O10" s="321">
        <v>27756840</v>
      </c>
      <c r="P10" s="323">
        <v>8.3380450168115683E-3</v>
      </c>
      <c r="Q10" s="323"/>
      <c r="S10" s="321">
        <v>17020140</v>
      </c>
      <c r="T10" s="323">
        <v>-1.6512060398375161E-2</v>
      </c>
      <c r="U10" s="323"/>
      <c r="V10" s="319"/>
      <c r="W10" s="322">
        <v>44776980</v>
      </c>
      <c r="X10" s="323">
        <v>-1.2542487475579733E-3</v>
      </c>
      <c r="Y10" s="323"/>
      <c r="AA10" s="318">
        <v>1597</v>
      </c>
      <c r="AB10" s="319"/>
      <c r="AC10" s="323">
        <v>-3.2707450030284635E-2</v>
      </c>
      <c r="AD10" s="323"/>
      <c r="AE10" s="323">
        <v>8.6904195366311832E-2</v>
      </c>
    </row>
    <row r="11" spans="1:31" ht="12" customHeight="1">
      <c r="A11" s="317">
        <v>2000</v>
      </c>
      <c r="B11" s="297">
        <v>5</v>
      </c>
      <c r="C11" s="318">
        <v>105.551</v>
      </c>
      <c r="D11" s="323">
        <v>5.0561797752810556E-3</v>
      </c>
      <c r="E11" s="323"/>
      <c r="F11" s="323"/>
      <c r="G11" s="320">
        <v>27.038</v>
      </c>
      <c r="H11" s="323">
        <v>-0.19925368714091096</v>
      </c>
      <c r="I11" s="323"/>
      <c r="J11" s="323"/>
      <c r="K11" s="320">
        <v>132.589</v>
      </c>
      <c r="L11" s="323">
        <v>-4.4651477814765195E-2</v>
      </c>
      <c r="M11" s="323"/>
      <c r="N11" s="319"/>
      <c r="O11" s="321">
        <v>26604120</v>
      </c>
      <c r="P11" s="323">
        <v>-4.15292230671791E-2</v>
      </c>
      <c r="Q11" s="323"/>
      <c r="S11" s="321">
        <v>18367464</v>
      </c>
      <c r="T11" s="323">
        <v>7.9160570947125031E-2</v>
      </c>
      <c r="U11" s="323"/>
      <c r="V11" s="319"/>
      <c r="W11" s="322">
        <v>44971584</v>
      </c>
      <c r="X11" s="323">
        <v>4.3460724684871721E-3</v>
      </c>
      <c r="Y11" s="323"/>
      <c r="AA11" s="318">
        <v>1543</v>
      </c>
      <c r="AB11" s="319"/>
      <c r="AC11" s="323">
        <v>-3.3813400125234816E-2</v>
      </c>
      <c r="AD11" s="323"/>
      <c r="AE11" s="323">
        <v>8.5929358392741406E-2</v>
      </c>
    </row>
    <row r="12" spans="1:31" ht="12" customHeight="1">
      <c r="A12" s="317">
        <v>2000</v>
      </c>
      <c r="B12" s="297">
        <v>6</v>
      </c>
      <c r="C12" s="318">
        <v>103.242</v>
      </c>
      <c r="D12" s="323">
        <v>-2.1875680950441012E-2</v>
      </c>
      <c r="E12" s="323"/>
      <c r="F12" s="323"/>
      <c r="G12" s="320">
        <v>73.820999999999998</v>
      </c>
      <c r="H12" s="323">
        <v>1.7302685109845402</v>
      </c>
      <c r="I12" s="323"/>
      <c r="J12" s="323"/>
      <c r="K12" s="320">
        <v>177.06299999999999</v>
      </c>
      <c r="L12" s="323">
        <v>0.33542752415358734</v>
      </c>
      <c r="M12" s="323"/>
      <c r="N12" s="319"/>
      <c r="O12" s="321">
        <v>29153508</v>
      </c>
      <c r="P12" s="323">
        <v>9.582681178704644E-2</v>
      </c>
      <c r="Q12" s="323"/>
      <c r="S12" s="321">
        <v>17873976</v>
      </c>
      <c r="T12" s="323">
        <v>-2.6867508764410797E-2</v>
      </c>
      <c r="U12" s="323"/>
      <c r="V12" s="319"/>
      <c r="W12" s="322">
        <v>47027484</v>
      </c>
      <c r="X12" s="323">
        <v>4.5715534502854149E-2</v>
      </c>
      <c r="Y12" s="323"/>
      <c r="AA12" s="318">
        <v>1572</v>
      </c>
      <c r="AB12" s="319"/>
      <c r="AC12" s="323">
        <v>1.8794556059624101E-2</v>
      </c>
      <c r="AD12" s="323"/>
      <c r="AE12" s="323">
        <v>0.1126354961832061</v>
      </c>
    </row>
    <row r="13" spans="1:31" ht="12" customHeight="1">
      <c r="A13" s="317">
        <v>2000</v>
      </c>
      <c r="B13" s="297">
        <v>7</v>
      </c>
      <c r="C13" s="318">
        <v>101.35599999999999</v>
      </c>
      <c r="D13" s="323">
        <v>-1.8267759245268467E-2</v>
      </c>
      <c r="E13" s="323"/>
      <c r="F13" s="323"/>
      <c r="G13" s="320">
        <v>41.914000000000001</v>
      </c>
      <c r="H13" s="323">
        <v>-0.43222118367402229</v>
      </c>
      <c r="I13" s="323"/>
      <c r="J13" s="323"/>
      <c r="K13" s="320">
        <v>143.26999999999998</v>
      </c>
      <c r="L13" s="323">
        <v>-0.19085297323551509</v>
      </c>
      <c r="M13" s="323"/>
      <c r="N13" s="319"/>
      <c r="O13" s="321">
        <v>26894640</v>
      </c>
      <c r="P13" s="323">
        <v>-7.7481859129954422E-2</v>
      </c>
      <c r="Q13" s="323"/>
      <c r="S13" s="321">
        <v>18630732</v>
      </c>
      <c r="T13" s="323">
        <v>4.2338425429238491E-2</v>
      </c>
      <c r="U13" s="323"/>
      <c r="V13" s="319"/>
      <c r="W13" s="322">
        <v>45525372</v>
      </c>
      <c r="X13" s="323">
        <v>-3.1941151689084624E-2</v>
      </c>
      <c r="Y13" s="323"/>
      <c r="AA13" s="318">
        <v>1542</v>
      </c>
      <c r="AB13" s="319"/>
      <c r="AC13" s="323">
        <v>-1.9083969465648831E-2</v>
      </c>
      <c r="AD13" s="323"/>
      <c r="AE13" s="323">
        <v>9.2911802853437087E-2</v>
      </c>
    </row>
    <row r="14" spans="1:31" ht="12" customHeight="1">
      <c r="A14" s="317">
        <v>2000</v>
      </c>
      <c r="B14" s="297">
        <v>8</v>
      </c>
      <c r="C14" s="318">
        <v>107.401</v>
      </c>
      <c r="D14" s="323">
        <v>5.964126445400364E-2</v>
      </c>
      <c r="E14" s="323"/>
      <c r="F14" s="323"/>
      <c r="G14" s="320">
        <v>37.073</v>
      </c>
      <c r="H14" s="323">
        <v>-0.11549840148876278</v>
      </c>
      <c r="I14" s="323"/>
      <c r="J14" s="323"/>
      <c r="K14" s="320">
        <v>144.47399999999999</v>
      </c>
      <c r="L14" s="323">
        <v>8.4037132686536342E-3</v>
      </c>
      <c r="M14" s="323"/>
      <c r="N14" s="319"/>
      <c r="O14" s="321">
        <v>27557064</v>
      </c>
      <c r="P14" s="323">
        <v>2.4630335263829517E-2</v>
      </c>
      <c r="Q14" s="323"/>
      <c r="S14" s="321">
        <v>19433712</v>
      </c>
      <c r="T14" s="323">
        <v>4.3099755822798569E-2</v>
      </c>
      <c r="U14" s="323"/>
      <c r="V14" s="319"/>
      <c r="W14" s="322">
        <v>46990776</v>
      </c>
      <c r="X14" s="323">
        <v>3.2188732032766287E-2</v>
      </c>
      <c r="Y14" s="323"/>
      <c r="AA14" s="318">
        <v>1552</v>
      </c>
      <c r="AB14" s="319"/>
      <c r="AC14" s="323">
        <v>6.4850843060959562E-3</v>
      </c>
      <c r="AD14" s="323"/>
      <c r="AE14" s="323">
        <v>9.3088917525773196E-2</v>
      </c>
    </row>
    <row r="15" spans="1:31" ht="12" customHeight="1">
      <c r="A15" s="317">
        <v>2000</v>
      </c>
      <c r="B15" s="297">
        <v>9</v>
      </c>
      <c r="C15" s="318">
        <v>110.312</v>
      </c>
      <c r="D15" s="323">
        <v>2.7104030688727354E-2</v>
      </c>
      <c r="E15" s="323"/>
      <c r="F15" s="323"/>
      <c r="G15" s="320">
        <v>41.86</v>
      </c>
      <c r="H15" s="323">
        <v>0.12912362096404384</v>
      </c>
      <c r="I15" s="323"/>
      <c r="J15" s="323"/>
      <c r="K15" s="320">
        <v>152.172</v>
      </c>
      <c r="L15" s="323">
        <v>5.328294364383912E-2</v>
      </c>
      <c r="M15" s="323"/>
      <c r="N15" s="319"/>
      <c r="O15" s="321">
        <v>29341020</v>
      </c>
      <c r="P15" s="323">
        <v>6.4736794892227945E-2</v>
      </c>
      <c r="Q15" s="323"/>
      <c r="S15" s="321">
        <v>20364552</v>
      </c>
      <c r="T15" s="323">
        <v>4.7898209050334817E-2</v>
      </c>
      <c r="U15" s="323"/>
      <c r="V15" s="319"/>
      <c r="W15" s="322">
        <v>49705572</v>
      </c>
      <c r="X15" s="323">
        <v>5.7772955271051529E-2</v>
      </c>
      <c r="Y15" s="323"/>
      <c r="AA15" s="318">
        <v>1570</v>
      </c>
      <c r="AB15" s="319"/>
      <c r="AC15" s="323">
        <v>1.1597938144329856E-2</v>
      </c>
      <c r="AD15" s="323"/>
      <c r="AE15" s="323">
        <v>9.6924840764331208E-2</v>
      </c>
    </row>
    <row r="16" spans="1:31" ht="12" customHeight="1">
      <c r="A16" s="317">
        <v>2000</v>
      </c>
      <c r="B16" s="297">
        <v>10</v>
      </c>
      <c r="C16" s="318">
        <v>110.863</v>
      </c>
      <c r="D16" s="323">
        <v>4.9949234897381789E-3</v>
      </c>
      <c r="E16" s="323"/>
      <c r="F16" s="323"/>
      <c r="G16" s="320">
        <v>22.63</v>
      </c>
      <c r="H16" s="323">
        <v>-0.45938843764930726</v>
      </c>
      <c r="I16" s="323"/>
      <c r="J16" s="323"/>
      <c r="K16" s="320">
        <v>133.49299999999999</v>
      </c>
      <c r="L16" s="323">
        <v>-0.12274925741923615</v>
      </c>
      <c r="M16" s="323"/>
      <c r="N16" s="319"/>
      <c r="O16" s="321">
        <v>28276548</v>
      </c>
      <c r="P16" s="323">
        <v>-3.6279311353184074E-2</v>
      </c>
      <c r="Q16" s="323"/>
      <c r="S16" s="321">
        <v>18979728</v>
      </c>
      <c r="T16" s="323">
        <v>-6.8001692352475995E-2</v>
      </c>
      <c r="U16" s="323"/>
      <c r="V16" s="319"/>
      <c r="W16" s="322">
        <v>47256276</v>
      </c>
      <c r="X16" s="323">
        <v>-4.9276085184172147E-2</v>
      </c>
      <c r="Y16" s="323"/>
      <c r="AA16" s="318">
        <v>1577</v>
      </c>
      <c r="AB16" s="319"/>
      <c r="AC16" s="323">
        <v>4.4585987261147597E-3</v>
      </c>
      <c r="AD16" s="323"/>
      <c r="AE16" s="323">
        <v>8.4649968294229549E-2</v>
      </c>
    </row>
    <row r="17" spans="1:31" ht="12" customHeight="1">
      <c r="A17" s="317">
        <v>2000</v>
      </c>
      <c r="B17" s="297">
        <v>11</v>
      </c>
      <c r="C17" s="318">
        <v>117.369</v>
      </c>
      <c r="D17" s="323">
        <v>5.8685043702587869E-2</v>
      </c>
      <c r="E17" s="323"/>
      <c r="F17" s="323"/>
      <c r="G17" s="320">
        <v>37.615000000000002</v>
      </c>
      <c r="H17" s="323">
        <v>0.6621741051701282</v>
      </c>
      <c r="I17" s="323"/>
      <c r="J17" s="323"/>
      <c r="K17" s="320">
        <v>154.98400000000001</v>
      </c>
      <c r="L17" s="323">
        <v>0.16098971481650737</v>
      </c>
      <c r="M17" s="323"/>
      <c r="N17" s="319"/>
      <c r="O17" s="321">
        <v>30395664</v>
      </c>
      <c r="P17" s="323">
        <v>7.4942528345397719E-2</v>
      </c>
      <c r="Q17" s="323"/>
      <c r="S17" s="321">
        <v>20242860</v>
      </c>
      <c r="T17" s="323">
        <v>6.6551638674695379E-2</v>
      </c>
      <c r="U17" s="323"/>
      <c r="V17" s="319"/>
      <c r="W17" s="322">
        <v>50638524</v>
      </c>
      <c r="X17" s="323">
        <v>7.1572461613352623E-2</v>
      </c>
      <c r="Y17" s="323"/>
      <c r="AA17" s="318">
        <v>1614</v>
      </c>
      <c r="AB17" s="319"/>
      <c r="AC17" s="323">
        <v>2.3462270133164154E-2</v>
      </c>
      <c r="AD17" s="323"/>
      <c r="AE17" s="323">
        <v>9.6024783147459727E-2</v>
      </c>
    </row>
    <row r="18" spans="1:31" ht="12" customHeight="1">
      <c r="A18" s="317">
        <v>2000</v>
      </c>
      <c r="B18" s="297">
        <v>12</v>
      </c>
      <c r="C18" s="318">
        <v>118.605</v>
      </c>
      <c r="D18" s="323">
        <v>1.0530889757943029E-2</v>
      </c>
      <c r="E18" s="323"/>
      <c r="F18" s="323"/>
      <c r="G18" s="320">
        <v>51.301000000000002</v>
      </c>
      <c r="H18" s="323">
        <v>0.36384421108600296</v>
      </c>
      <c r="I18" s="323"/>
      <c r="J18" s="323"/>
      <c r="K18" s="320">
        <v>169.90600000000001</v>
      </c>
      <c r="L18" s="323">
        <v>9.6280906416146061E-2</v>
      </c>
      <c r="M18" s="323"/>
      <c r="N18" s="319"/>
      <c r="O18" s="321">
        <v>32391132</v>
      </c>
      <c r="P18" s="323">
        <v>6.5649758465549546E-2</v>
      </c>
      <c r="Q18" s="323"/>
      <c r="S18" s="321">
        <v>20242308</v>
      </c>
      <c r="T18" s="323">
        <v>-2.7268874062236215E-5</v>
      </c>
      <c r="U18" s="323"/>
      <c r="V18" s="319"/>
      <c r="W18" s="322">
        <v>52633440</v>
      </c>
      <c r="X18" s="323">
        <v>3.9395224078806024E-2</v>
      </c>
      <c r="Y18" s="323"/>
      <c r="AA18" s="318">
        <v>1543</v>
      </c>
      <c r="AB18" s="319"/>
      <c r="AC18" s="323">
        <v>-4.3990086741016121E-2</v>
      </c>
      <c r="AD18" s="323"/>
      <c r="AE18" s="323">
        <v>0.11011406351263772</v>
      </c>
    </row>
    <row r="19" spans="1:31" ht="18" customHeight="1">
      <c r="A19" s="317">
        <v>2001</v>
      </c>
      <c r="B19" s="297">
        <v>1</v>
      </c>
      <c r="C19" s="318">
        <v>134.66800000000001</v>
      </c>
      <c r="D19" s="323">
        <v>0.13543273892331698</v>
      </c>
      <c r="E19" s="323">
        <v>0.31729123260067893</v>
      </c>
      <c r="F19" s="323"/>
      <c r="G19" s="320">
        <v>47.369</v>
      </c>
      <c r="H19" s="323">
        <v>-7.6645679421453838E-2</v>
      </c>
      <c r="I19" s="323">
        <v>-7.6681675535543725E-2</v>
      </c>
      <c r="J19" s="323"/>
      <c r="K19" s="320">
        <v>182.03700000000001</v>
      </c>
      <c r="L19" s="323">
        <v>7.1398302590844454E-2</v>
      </c>
      <c r="M19" s="323">
        <v>0.18564617609128931</v>
      </c>
      <c r="N19" s="319"/>
      <c r="O19" s="321">
        <v>36275520</v>
      </c>
      <c r="P19" s="323">
        <v>0.11992134143382205</v>
      </c>
      <c r="Q19" s="323">
        <v>0.29502887399969158</v>
      </c>
      <c r="R19" s="323"/>
      <c r="S19" s="321">
        <v>22614540</v>
      </c>
      <c r="T19" s="323">
        <v>0.11719177477192821</v>
      </c>
      <c r="U19" s="323">
        <v>0.19964950318700025</v>
      </c>
      <c r="V19" s="323"/>
      <c r="W19" s="322">
        <v>58890060</v>
      </c>
      <c r="X19" s="323">
        <v>0.11887157670104775</v>
      </c>
      <c r="Y19" s="323">
        <v>0.25666132250057805</v>
      </c>
      <c r="AA19" s="318">
        <v>1699</v>
      </c>
      <c r="AB19" s="319"/>
      <c r="AC19" s="323">
        <v>0.10110174983797804</v>
      </c>
      <c r="AD19" s="323">
        <v>-1.6213086276780531E-2</v>
      </c>
      <c r="AE19" s="323">
        <v>0.10714361389052385</v>
      </c>
    </row>
    <row r="20" spans="1:31" ht="12" customHeight="1">
      <c r="A20" s="317">
        <v>2001</v>
      </c>
      <c r="B20" s="297">
        <v>2</v>
      </c>
      <c r="C20" s="318">
        <v>111.258</v>
      </c>
      <c r="D20" s="323">
        <v>-0.17383491252561867</v>
      </c>
      <c r="E20" s="323">
        <v>0.19639976772695</v>
      </c>
      <c r="F20" s="323"/>
      <c r="G20" s="320">
        <v>25.373999999999999</v>
      </c>
      <c r="H20" s="323">
        <v>-0.46433321370516589</v>
      </c>
      <c r="I20" s="323">
        <v>-0.46689917431770911</v>
      </c>
      <c r="J20" s="323"/>
      <c r="K20" s="320">
        <v>136.63200000000001</v>
      </c>
      <c r="L20" s="323">
        <v>-0.24942731422732745</v>
      </c>
      <c r="M20" s="323">
        <v>-2.8159697277919671E-2</v>
      </c>
      <c r="N20" s="319"/>
      <c r="O20" s="321">
        <v>29053260</v>
      </c>
      <c r="P20" s="323">
        <v>-0.19909459602508794</v>
      </c>
      <c r="Q20" s="323">
        <v>0.10387410636124894</v>
      </c>
      <c r="R20" s="323"/>
      <c r="S20" s="321">
        <v>19406364</v>
      </c>
      <c r="T20" s="323">
        <v>-0.14186342061346369</v>
      </c>
      <c r="U20" s="323">
        <v>0.19264602418630439</v>
      </c>
      <c r="V20" s="323"/>
      <c r="W20" s="322">
        <v>48459624</v>
      </c>
      <c r="X20" s="323">
        <v>-0.17711708902996537</v>
      </c>
      <c r="Y20" s="323">
        <v>0.13778895508746336</v>
      </c>
      <c r="AA20" s="318">
        <v>1656</v>
      </c>
      <c r="AB20" s="319"/>
      <c r="AC20" s="323">
        <v>-2.5309005297233678E-2</v>
      </c>
      <c r="AD20" s="323">
        <v>-2.1276595744680882E-2</v>
      </c>
      <c r="AE20" s="323">
        <v>8.2507246376811602E-2</v>
      </c>
    </row>
    <row r="21" spans="1:31" ht="12" customHeight="1">
      <c r="A21" s="317">
        <v>2001</v>
      </c>
      <c r="B21" s="297">
        <v>3</v>
      </c>
      <c r="C21" s="318">
        <v>109.04600000000001</v>
      </c>
      <c r="D21" s="323">
        <v>-1.9881716370957481E-2</v>
      </c>
      <c r="E21" s="323">
        <v>9.3807049571689394E-2</v>
      </c>
      <c r="F21" s="323"/>
      <c r="G21" s="320">
        <v>37.014000000000003</v>
      </c>
      <c r="H21" s="323">
        <v>0.45873729013951303</v>
      </c>
      <c r="I21" s="323">
        <v>-0.29218059778555439</v>
      </c>
      <c r="J21" s="323"/>
      <c r="K21" s="320">
        <v>146.06</v>
      </c>
      <c r="L21" s="323">
        <v>6.900286902043451E-2</v>
      </c>
      <c r="M21" s="323">
        <v>-3.899675630152577E-2</v>
      </c>
      <c r="N21" s="319"/>
      <c r="O21" s="321">
        <v>28048152</v>
      </c>
      <c r="P21" s="323">
        <v>-3.4595360382965623E-2</v>
      </c>
      <c r="Q21" s="323">
        <v>1.8920696808944149E-2</v>
      </c>
      <c r="R21" s="323"/>
      <c r="S21" s="321">
        <v>18408288</v>
      </c>
      <c r="T21" s="323">
        <v>-5.1430345220773943E-2</v>
      </c>
      <c r="U21" s="323">
        <v>6.3700371249197474E-2</v>
      </c>
      <c r="V21" s="323"/>
      <c r="W21" s="322">
        <v>46456440</v>
      </c>
      <c r="X21" s="323">
        <v>-4.1337175872433463E-2</v>
      </c>
      <c r="Y21" s="323">
        <v>3.6205926981096148E-2</v>
      </c>
      <c r="AA21" s="318">
        <v>1659</v>
      </c>
      <c r="AB21" s="319"/>
      <c r="AC21" s="323">
        <v>1.8115942028984477E-3</v>
      </c>
      <c r="AD21" s="323">
        <v>4.8455481526348265E-3</v>
      </c>
      <c r="AE21" s="323">
        <v>8.8040988547317664E-2</v>
      </c>
    </row>
    <row r="22" spans="1:31" ht="12" customHeight="1">
      <c r="A22" s="317">
        <v>2001</v>
      </c>
      <c r="B22" s="297">
        <v>4</v>
      </c>
      <c r="C22" s="318">
        <v>110.14100000000001</v>
      </c>
      <c r="D22" s="323">
        <v>1.0041633805916828E-2</v>
      </c>
      <c r="E22" s="323">
        <v>4.8762140544658328E-2</v>
      </c>
      <c r="F22" s="323"/>
      <c r="G22" s="320">
        <v>48.851999999999997</v>
      </c>
      <c r="H22" s="323">
        <v>0.31982493110714838</v>
      </c>
      <c r="I22" s="323">
        <v>0.44678078540543731</v>
      </c>
      <c r="J22" s="323"/>
      <c r="K22" s="320">
        <v>158.99299999999999</v>
      </c>
      <c r="L22" s="323">
        <v>8.854580309461868E-2</v>
      </c>
      <c r="M22" s="323">
        <v>0.14559825919040814</v>
      </c>
      <c r="N22" s="319"/>
      <c r="O22" s="321">
        <v>30043584</v>
      </c>
      <c r="P22" s="323">
        <v>7.1143082795615209E-2</v>
      </c>
      <c r="Q22" s="323">
        <v>8.2384882428979678E-2</v>
      </c>
      <c r="R22" s="323"/>
      <c r="S22" s="321">
        <v>17489856</v>
      </c>
      <c r="T22" s="323">
        <v>-4.9892309377167487E-2</v>
      </c>
      <c r="U22" s="323">
        <v>2.7597657833601907E-2</v>
      </c>
      <c r="V22" s="323"/>
      <c r="W22" s="322">
        <v>47533440</v>
      </c>
      <c r="X22" s="323">
        <v>2.3183007565797054E-2</v>
      </c>
      <c r="Y22" s="323">
        <v>6.1559756821473854E-2</v>
      </c>
      <c r="AA22" s="318">
        <v>1666</v>
      </c>
      <c r="AB22" s="319"/>
      <c r="AC22" s="323">
        <v>4.2194092827003704E-3</v>
      </c>
      <c r="AD22" s="323">
        <v>4.3206011271133438E-2</v>
      </c>
      <c r="AE22" s="323">
        <v>9.5433973589435769E-2</v>
      </c>
    </row>
    <row r="23" spans="1:31" ht="12" customHeight="1">
      <c r="A23" s="317">
        <v>2001</v>
      </c>
      <c r="B23" s="297">
        <v>5</v>
      </c>
      <c r="C23" s="318">
        <v>104.345</v>
      </c>
      <c r="D23" s="323">
        <v>-5.2623455389001372E-2</v>
      </c>
      <c r="E23" s="323">
        <v>-1.1425756269481169E-2</v>
      </c>
      <c r="F23" s="323"/>
      <c r="G23" s="320">
        <v>42.567999999999998</v>
      </c>
      <c r="H23" s="323">
        <v>-0.12863342340129369</v>
      </c>
      <c r="I23" s="323">
        <v>0.57437680301797456</v>
      </c>
      <c r="J23" s="323"/>
      <c r="K23" s="320">
        <v>146.91300000000001</v>
      </c>
      <c r="L23" s="323">
        <v>-7.5978187718956036E-2</v>
      </c>
      <c r="M23" s="323">
        <v>0.10803309475145007</v>
      </c>
      <c r="N23" s="319"/>
      <c r="O23" s="321">
        <v>28130976</v>
      </c>
      <c r="P23" s="323">
        <v>-6.3661113134837688E-2</v>
      </c>
      <c r="Q23" s="323">
        <v>5.7391712261108507E-2</v>
      </c>
      <c r="R23" s="323"/>
      <c r="S23" s="321">
        <v>17298552</v>
      </c>
      <c r="T23" s="323">
        <v>-1.0937997431196722E-2</v>
      </c>
      <c r="U23" s="323">
        <v>-5.8195949097817778E-2</v>
      </c>
      <c r="V23" s="323"/>
      <c r="W23" s="322">
        <v>45429528</v>
      </c>
      <c r="X23" s="323">
        <v>-4.4261723956860677E-2</v>
      </c>
      <c r="Y23" s="323">
        <v>1.0182963535373846E-2</v>
      </c>
      <c r="AA23" s="318">
        <v>1665</v>
      </c>
      <c r="AB23" s="319"/>
      <c r="AC23" s="323">
        <v>-6.0024009603842909E-4</v>
      </c>
      <c r="AD23" s="323">
        <v>7.9066753078418595E-2</v>
      </c>
      <c r="AE23" s="323">
        <v>8.8236036036036039E-2</v>
      </c>
    </row>
    <row r="24" spans="1:31" ht="12" customHeight="1">
      <c r="A24" s="317">
        <v>2001</v>
      </c>
      <c r="B24" s="297">
        <v>6</v>
      </c>
      <c r="C24" s="318">
        <v>103.827</v>
      </c>
      <c r="D24" s="323">
        <v>-4.9643011164886008E-3</v>
      </c>
      <c r="E24" s="323">
        <v>5.6662985994071491E-3</v>
      </c>
      <c r="F24" s="323"/>
      <c r="G24" s="320">
        <v>45.667000000000002</v>
      </c>
      <c r="H24" s="323">
        <v>7.2801165194512407E-2</v>
      </c>
      <c r="I24" s="323">
        <v>-0.38138199157421326</v>
      </c>
      <c r="J24" s="323"/>
      <c r="K24" s="320">
        <v>149.494</v>
      </c>
      <c r="L24" s="323">
        <v>1.7568220647594002E-2</v>
      </c>
      <c r="M24" s="323">
        <v>-0.15570164291805733</v>
      </c>
      <c r="N24" s="319"/>
      <c r="O24" s="321">
        <v>26971104</v>
      </c>
      <c r="P24" s="323">
        <v>-4.1231132542290716E-2</v>
      </c>
      <c r="Q24" s="323">
        <v>-7.4859052982577556E-2</v>
      </c>
      <c r="R24" s="323"/>
      <c r="S24" s="321">
        <v>16044948</v>
      </c>
      <c r="T24" s="323">
        <v>-7.2468724549892949E-2</v>
      </c>
      <c r="U24" s="323">
        <v>-0.10232910685344998</v>
      </c>
      <c r="V24" s="323"/>
      <c r="W24" s="322">
        <v>43016052</v>
      </c>
      <c r="X24" s="323">
        <v>-5.3125711541621157E-2</v>
      </c>
      <c r="Y24" s="323">
        <v>-8.5299736639110835E-2</v>
      </c>
      <c r="AA24" s="318">
        <v>1626</v>
      </c>
      <c r="AB24" s="319"/>
      <c r="AC24" s="323">
        <v>-2.3423423423423406E-2</v>
      </c>
      <c r="AD24" s="323">
        <v>3.4351145038167941E-2</v>
      </c>
      <c r="AE24" s="323">
        <v>9.1939729397293973E-2</v>
      </c>
    </row>
    <row r="25" spans="1:31" ht="12" customHeight="1">
      <c r="A25" s="317">
        <v>2001</v>
      </c>
      <c r="B25" s="297">
        <v>7</v>
      </c>
      <c r="C25" s="318">
        <v>100.57899999999999</v>
      </c>
      <c r="D25" s="323">
        <v>-3.1282806976990596E-2</v>
      </c>
      <c r="E25" s="323">
        <v>-7.6660483839141591E-3</v>
      </c>
      <c r="F25" s="323"/>
      <c r="G25" s="320">
        <v>31.885999999999999</v>
      </c>
      <c r="H25" s="323">
        <v>-0.30177151991591311</v>
      </c>
      <c r="I25" s="323">
        <v>-0.23925180130743906</v>
      </c>
      <c r="J25" s="323"/>
      <c r="K25" s="320">
        <v>132.465</v>
      </c>
      <c r="L25" s="323">
        <v>-0.11391092619101773</v>
      </c>
      <c r="M25" s="323">
        <v>-7.5417044740699213E-2</v>
      </c>
      <c r="N25" s="319"/>
      <c r="O25" s="321">
        <v>27237072</v>
      </c>
      <c r="P25" s="323">
        <v>9.8612203638381857E-3</v>
      </c>
      <c r="Q25" s="323">
        <v>1.2732351130188002E-2</v>
      </c>
      <c r="R25" s="323"/>
      <c r="S25" s="321">
        <v>13973556</v>
      </c>
      <c r="T25" s="323">
        <v>-0.12909932771362054</v>
      </c>
      <c r="U25" s="323">
        <v>-0.24997278689855018</v>
      </c>
      <c r="V25" s="323"/>
      <c r="W25" s="322">
        <v>41210628</v>
      </c>
      <c r="X25" s="323">
        <v>-4.1970936802847469E-2</v>
      </c>
      <c r="Y25" s="323">
        <v>-9.4776688480436744E-2</v>
      </c>
      <c r="AA25" s="318">
        <v>1598</v>
      </c>
      <c r="AB25" s="319"/>
      <c r="AC25" s="323">
        <v>-1.7220172201722006E-2</v>
      </c>
      <c r="AD25" s="323">
        <v>3.6316472114137577E-2</v>
      </c>
      <c r="AE25" s="323">
        <v>8.2894242803504381E-2</v>
      </c>
    </row>
    <row r="26" spans="1:31" ht="12" customHeight="1">
      <c r="A26" s="317">
        <v>2001</v>
      </c>
      <c r="B26" s="297">
        <v>8</v>
      </c>
      <c r="C26" s="318">
        <v>104.196</v>
      </c>
      <c r="D26" s="323">
        <v>3.5961781286351968E-2</v>
      </c>
      <c r="E26" s="323">
        <v>-2.9841435368385794E-2</v>
      </c>
      <c r="F26" s="323"/>
      <c r="G26" s="320">
        <v>48.012999999999998</v>
      </c>
      <c r="H26" s="323">
        <v>0.50577055761149081</v>
      </c>
      <c r="I26" s="323">
        <v>0.29509346424621685</v>
      </c>
      <c r="J26" s="323"/>
      <c r="K26" s="320">
        <v>152.209</v>
      </c>
      <c r="L26" s="323">
        <v>0.14905069263579063</v>
      </c>
      <c r="M26" s="323">
        <v>5.3539045087697579E-2</v>
      </c>
      <c r="N26" s="319"/>
      <c r="O26" s="321">
        <v>29184024</v>
      </c>
      <c r="P26" s="323">
        <v>7.1481692305252142E-2</v>
      </c>
      <c r="Q26" s="323">
        <v>5.903967127993015E-2</v>
      </c>
      <c r="R26" s="323"/>
      <c r="S26" s="321">
        <v>18066816</v>
      </c>
      <c r="T26" s="323">
        <v>0.29292901534870586</v>
      </c>
      <c r="U26" s="323">
        <v>-7.0336331010771413E-2</v>
      </c>
      <c r="V26" s="323"/>
      <c r="W26" s="322">
        <v>47250840</v>
      </c>
      <c r="X26" s="323">
        <v>0.14656927819687682</v>
      </c>
      <c r="Y26" s="323">
        <v>5.5343627438713128E-3</v>
      </c>
      <c r="AA26" s="318">
        <v>1615</v>
      </c>
      <c r="AB26" s="319"/>
      <c r="AC26" s="323">
        <v>1.0638297872340496E-2</v>
      </c>
      <c r="AD26" s="323">
        <v>4.0592783505154717E-2</v>
      </c>
      <c r="AE26" s="323">
        <v>9.424705882352942E-2</v>
      </c>
    </row>
    <row r="27" spans="1:31" ht="12" customHeight="1">
      <c r="A27" s="317">
        <v>2001</v>
      </c>
      <c r="B27" s="297">
        <v>9</v>
      </c>
      <c r="C27" s="318">
        <v>98.1</v>
      </c>
      <c r="D27" s="323">
        <v>-5.8505124956812149E-2</v>
      </c>
      <c r="E27" s="323">
        <v>-0.11070418449488728</v>
      </c>
      <c r="F27" s="323"/>
      <c r="G27" s="320">
        <v>25.949000000000002</v>
      </c>
      <c r="H27" s="323">
        <v>-0.45954220731885109</v>
      </c>
      <c r="I27" s="323">
        <v>-0.38010033444816049</v>
      </c>
      <c r="J27" s="323"/>
      <c r="K27" s="320">
        <v>124.04899999999999</v>
      </c>
      <c r="L27" s="323">
        <v>-0.18500877083483902</v>
      </c>
      <c r="M27" s="323">
        <v>-0.18481060904765667</v>
      </c>
      <c r="N27" s="319"/>
      <c r="O27" s="321">
        <v>25815372</v>
      </c>
      <c r="P27" s="323">
        <v>-0.11542794783885868</v>
      </c>
      <c r="Q27" s="323">
        <v>-0.12016105779553676</v>
      </c>
      <c r="R27" s="323"/>
      <c r="S27" s="321">
        <v>14985888</v>
      </c>
      <c r="T27" s="323">
        <v>-0.17052966056664332</v>
      </c>
      <c r="U27" s="323">
        <v>-0.26411894550884296</v>
      </c>
      <c r="V27" s="323"/>
      <c r="W27" s="322">
        <v>40801260</v>
      </c>
      <c r="X27" s="323">
        <v>-0.13649662101245186</v>
      </c>
      <c r="Y27" s="323">
        <v>-0.17914112325274112</v>
      </c>
      <c r="AA27" s="318">
        <v>1565</v>
      </c>
      <c r="AB27" s="319"/>
      <c r="AC27" s="323">
        <v>-3.0959752321981449E-2</v>
      </c>
      <c r="AD27" s="323">
        <v>-3.1847133757961776E-3</v>
      </c>
      <c r="AE27" s="323">
        <v>7.9264536741214059E-2</v>
      </c>
    </row>
    <row r="28" spans="1:31" ht="12" customHeight="1">
      <c r="A28" s="317">
        <v>2001</v>
      </c>
      <c r="B28" s="297">
        <v>10</v>
      </c>
      <c r="C28" s="318">
        <v>100.98099999999999</v>
      </c>
      <c r="D28" s="323">
        <v>2.9367991845056007E-2</v>
      </c>
      <c r="E28" s="323">
        <v>-8.913704301705716E-2</v>
      </c>
      <c r="F28" s="323"/>
      <c r="G28" s="320">
        <v>37.731000000000002</v>
      </c>
      <c r="H28" s="323">
        <v>0.45404447184862606</v>
      </c>
      <c r="I28" s="323">
        <v>0.66730004418912969</v>
      </c>
      <c r="J28" s="323"/>
      <c r="K28" s="320">
        <v>138.71199999999999</v>
      </c>
      <c r="L28" s="323">
        <v>0.11820329063515223</v>
      </c>
      <c r="M28" s="323">
        <v>3.9095682919703556E-2</v>
      </c>
      <c r="N28" s="319"/>
      <c r="O28" s="321">
        <v>27741672</v>
      </c>
      <c r="P28" s="323">
        <v>7.4618332054250391E-2</v>
      </c>
      <c r="Q28" s="323">
        <v>-1.8915887469715176E-2</v>
      </c>
      <c r="R28" s="323"/>
      <c r="S28" s="321">
        <v>14932344</v>
      </c>
      <c r="T28" s="323">
        <v>-3.5729614421247113E-3</v>
      </c>
      <c r="U28" s="323">
        <v>-0.21324773463560698</v>
      </c>
      <c r="V28" s="323"/>
      <c r="W28" s="322">
        <v>42674016</v>
      </c>
      <c r="X28" s="323">
        <v>4.5899464869467277E-2</v>
      </c>
      <c r="Y28" s="323">
        <v>-9.6966168049297807E-2</v>
      </c>
      <c r="AA28" s="318">
        <v>1566</v>
      </c>
      <c r="AB28" s="319"/>
      <c r="AC28" s="323">
        <v>6.3897763578268929E-4</v>
      </c>
      <c r="AD28" s="323">
        <v>-6.9752694990488084E-3</v>
      </c>
      <c r="AE28" s="323">
        <v>8.85772669220945E-2</v>
      </c>
    </row>
    <row r="29" spans="1:31" ht="12" customHeight="1">
      <c r="A29" s="317">
        <v>2001</v>
      </c>
      <c r="B29" s="297">
        <v>11</v>
      </c>
      <c r="C29" s="318">
        <v>97.887</v>
      </c>
      <c r="D29" s="323">
        <v>-3.0639427218981719E-2</v>
      </c>
      <c r="E29" s="323">
        <v>-0.16598931574776987</v>
      </c>
      <c r="F29" s="323"/>
      <c r="G29" s="320">
        <v>37.74</v>
      </c>
      <c r="H29" s="323">
        <v>2.3853065118872863E-4</v>
      </c>
      <c r="I29" s="323">
        <v>3.3231423634187962E-3</v>
      </c>
      <c r="J29" s="323"/>
      <c r="K29" s="320">
        <v>135.62700000000001</v>
      </c>
      <c r="L29" s="323">
        <v>-2.2240325278274242E-2</v>
      </c>
      <c r="M29" s="323">
        <v>-0.12489676353688117</v>
      </c>
      <c r="N29" s="319"/>
      <c r="O29" s="321">
        <v>25922436</v>
      </c>
      <c r="P29" s="323">
        <v>-6.5577734463878046E-2</v>
      </c>
      <c r="Q29" s="323">
        <v>-0.14716664850618166</v>
      </c>
      <c r="R29" s="323"/>
      <c r="S29" s="321">
        <v>13594896</v>
      </c>
      <c r="T29" s="323">
        <v>-8.9567183825928431E-2</v>
      </c>
      <c r="U29" s="323">
        <v>-0.32841031356241168</v>
      </c>
      <c r="V29" s="323"/>
      <c r="W29" s="322">
        <v>39517332</v>
      </c>
      <c r="X29" s="323">
        <v>-7.39720395661847E-2</v>
      </c>
      <c r="Y29" s="323">
        <v>-0.21961919743158387</v>
      </c>
      <c r="AA29" s="318">
        <v>1651</v>
      </c>
      <c r="AB29" s="319"/>
      <c r="AC29" s="323">
        <v>5.4278416347381953E-2</v>
      </c>
      <c r="AD29" s="323">
        <v>2.2924411400247813E-2</v>
      </c>
      <c r="AE29" s="323">
        <v>8.2148394912174447E-2</v>
      </c>
    </row>
    <row r="30" spans="1:31" ht="12" customHeight="1">
      <c r="A30" s="317">
        <v>2001</v>
      </c>
      <c r="B30" s="297">
        <v>12</v>
      </c>
      <c r="C30" s="318">
        <v>115.139</v>
      </c>
      <c r="D30" s="323">
        <v>0.17624403649105602</v>
      </c>
      <c r="E30" s="323">
        <v>-2.9223051304751113E-2</v>
      </c>
      <c r="F30" s="323"/>
      <c r="G30" s="320">
        <v>61.375999999999998</v>
      </c>
      <c r="H30" s="323">
        <v>0.62628510863804965</v>
      </c>
      <c r="I30" s="323">
        <v>0.19638993391941661</v>
      </c>
      <c r="J30" s="323"/>
      <c r="K30" s="320">
        <v>176.51499999999999</v>
      </c>
      <c r="L30" s="323">
        <v>0.30147389531582935</v>
      </c>
      <c r="M30" s="323">
        <v>3.8897978882440842E-2</v>
      </c>
      <c r="N30" s="319"/>
      <c r="O30" s="321">
        <v>32759280</v>
      </c>
      <c r="P30" s="323">
        <v>0.26374234273353014</v>
      </c>
      <c r="Q30" s="323">
        <v>1.1365703427715923E-2</v>
      </c>
      <c r="R30" s="323"/>
      <c r="S30" s="321">
        <v>14467188</v>
      </c>
      <c r="T30" s="323">
        <v>6.4163197717731713E-2</v>
      </c>
      <c r="U30" s="323">
        <v>-0.28529948264792726</v>
      </c>
      <c r="V30" s="323"/>
      <c r="W30" s="322">
        <v>47226468</v>
      </c>
      <c r="X30" s="323">
        <v>0.19508240080580341</v>
      </c>
      <c r="Y30" s="323">
        <v>-0.10272883550837641</v>
      </c>
      <c r="AA30" s="318">
        <v>1680</v>
      </c>
      <c r="AB30" s="319"/>
      <c r="AC30" s="323">
        <v>1.7565112053301135E-2</v>
      </c>
      <c r="AD30" s="323">
        <v>8.8788075178224179E-2</v>
      </c>
      <c r="AE30" s="323">
        <v>0.10506845238095237</v>
      </c>
    </row>
    <row r="31" spans="1:31" ht="18" customHeight="1">
      <c r="A31" s="317">
        <v>2002</v>
      </c>
      <c r="B31" s="297">
        <v>1</v>
      </c>
      <c r="C31" s="318">
        <v>105.07599999999999</v>
      </c>
      <c r="D31" s="323">
        <v>-8.7398709386046436E-2</v>
      </c>
      <c r="E31" s="323">
        <v>-0.21974039860991479</v>
      </c>
      <c r="F31" s="323"/>
      <c r="G31" s="320">
        <v>39.953000000000003</v>
      </c>
      <c r="H31" s="323">
        <v>-0.34904522940563076</v>
      </c>
      <c r="I31" s="323">
        <v>-0.15655808651227587</v>
      </c>
      <c r="J31" s="323"/>
      <c r="K31" s="320">
        <v>145.029</v>
      </c>
      <c r="L31" s="323">
        <v>-0.17837577542985006</v>
      </c>
      <c r="M31" s="323">
        <v>-0.20329932925723893</v>
      </c>
      <c r="N31" s="319"/>
      <c r="O31" s="321">
        <v>28010004</v>
      </c>
      <c r="P31" s="323">
        <v>-0.14497498113511653</v>
      </c>
      <c r="Q31" s="323">
        <v>-0.22785382538968424</v>
      </c>
      <c r="R31" s="323"/>
      <c r="S31" s="321">
        <v>13931196</v>
      </c>
      <c r="T31" s="323">
        <v>-3.7048803126080943E-2</v>
      </c>
      <c r="U31" s="323">
        <v>-0.38397172792371637</v>
      </c>
      <c r="V31" s="323"/>
      <c r="W31" s="322">
        <v>41941200</v>
      </c>
      <c r="X31" s="323">
        <v>-0.11191326016588832</v>
      </c>
      <c r="Y31" s="323">
        <v>-0.28780510666825609</v>
      </c>
      <c r="AA31" s="318">
        <v>1665</v>
      </c>
      <c r="AB31" s="324"/>
      <c r="AC31" s="323">
        <v>-8.9285714285713969E-3</v>
      </c>
      <c r="AD31" s="323">
        <v>-2.0011771630370823E-2</v>
      </c>
      <c r="AE31" s="323">
        <v>8.7104504504504507E-2</v>
      </c>
    </row>
    <row r="32" spans="1:31" ht="12" customHeight="1">
      <c r="A32" s="317">
        <v>2002</v>
      </c>
      <c r="B32" s="297">
        <v>2</v>
      </c>
      <c r="C32" s="318">
        <v>118.277</v>
      </c>
      <c r="D32" s="323">
        <v>0.12563287525219846</v>
      </c>
      <c r="E32" s="323">
        <v>6.3087598195185945E-2</v>
      </c>
      <c r="F32" s="323"/>
      <c r="G32" s="320">
        <v>43.718000000000004</v>
      </c>
      <c r="H32" s="323">
        <v>9.4235726979200463E-2</v>
      </c>
      <c r="I32" s="323">
        <v>0.72294474659099883</v>
      </c>
      <c r="J32" s="323"/>
      <c r="K32" s="320">
        <v>161.995</v>
      </c>
      <c r="L32" s="323">
        <v>0.11698349985175382</v>
      </c>
      <c r="M32" s="323">
        <v>0.1856300134668305</v>
      </c>
      <c r="N32" s="319"/>
      <c r="O32" s="321">
        <v>31825284</v>
      </c>
      <c r="P32" s="323">
        <v>0.13621133363636795</v>
      </c>
      <c r="Q32" s="323">
        <v>9.5411805766375313E-2</v>
      </c>
      <c r="R32" s="323"/>
      <c r="S32" s="321">
        <v>16507608</v>
      </c>
      <c r="T32" s="323">
        <v>0.18493832116065279</v>
      </c>
      <c r="U32" s="323">
        <v>-0.14937141238822482</v>
      </c>
      <c r="V32" s="323"/>
      <c r="W32" s="322">
        <v>48332892</v>
      </c>
      <c r="X32" s="323">
        <v>0.1523964979542789</v>
      </c>
      <c r="Y32" s="323">
        <v>-2.6152080750770912E-3</v>
      </c>
      <c r="AA32" s="318">
        <v>1787</v>
      </c>
      <c r="AB32" s="319"/>
      <c r="AC32" s="323">
        <v>7.3273273273273265E-2</v>
      </c>
      <c r="AD32" s="323">
        <v>7.9106280193236733E-2</v>
      </c>
      <c r="AE32" s="323">
        <v>9.0651930609960837E-2</v>
      </c>
    </row>
    <row r="33" spans="1:31" ht="12" customHeight="1">
      <c r="A33" s="317">
        <v>2002</v>
      </c>
      <c r="B33" s="297">
        <v>3</v>
      </c>
      <c r="C33" s="318">
        <v>118.223</v>
      </c>
      <c r="D33" s="323">
        <v>-4.5655537424860171E-4</v>
      </c>
      <c r="E33" s="323">
        <v>8.4157144691231256E-2</v>
      </c>
      <c r="F33" s="323"/>
      <c r="G33" s="320">
        <v>33.298000000000002</v>
      </c>
      <c r="H33" s="323">
        <v>-0.23834576147124753</v>
      </c>
      <c r="I33" s="323">
        <v>-0.10039444534500463</v>
      </c>
      <c r="J33" s="323"/>
      <c r="K33" s="320">
        <v>151.52100000000002</v>
      </c>
      <c r="L33" s="323">
        <v>-6.4656316552979987E-2</v>
      </c>
      <c r="M33" s="323">
        <v>3.7388744351636305E-2</v>
      </c>
      <c r="N33" s="319"/>
      <c r="O33" s="321">
        <v>31412460</v>
      </c>
      <c r="P33" s="323">
        <v>-1.2971573168050865E-2</v>
      </c>
      <c r="Q33" s="323">
        <v>0.11994758157328866</v>
      </c>
      <c r="R33" s="323"/>
      <c r="S33" s="321">
        <v>13461900</v>
      </c>
      <c r="T33" s="323">
        <v>-0.18450329084625705</v>
      </c>
      <c r="U33" s="323">
        <v>-0.26870440097416992</v>
      </c>
      <c r="V33" s="323"/>
      <c r="W33" s="322">
        <v>44874360</v>
      </c>
      <c r="X33" s="323">
        <v>-7.1556487867516783E-2</v>
      </c>
      <c r="Y33" s="323">
        <v>-3.4055127771305815E-2</v>
      </c>
      <c r="AA33" s="318">
        <v>1691</v>
      </c>
      <c r="AB33" s="319"/>
      <c r="AC33" s="323">
        <v>-5.3721320649132598E-2</v>
      </c>
      <c r="AD33" s="323">
        <v>1.9288728149487566E-2</v>
      </c>
      <c r="AE33" s="323">
        <v>8.9604376108811362E-2</v>
      </c>
    </row>
    <row r="34" spans="1:31" ht="12" customHeight="1">
      <c r="A34" s="317">
        <v>2002</v>
      </c>
      <c r="B34" s="297">
        <v>4</v>
      </c>
      <c r="C34" s="318">
        <v>120.318</v>
      </c>
      <c r="D34" s="323">
        <v>1.7720748077785231E-2</v>
      </c>
      <c r="E34" s="323">
        <v>9.239974214870017E-2</v>
      </c>
      <c r="F34" s="323"/>
      <c r="G34" s="320">
        <v>38.430999999999997</v>
      </c>
      <c r="H34" s="323">
        <v>0.15415340260676302</v>
      </c>
      <c r="I34" s="323">
        <v>-0.21331777614017855</v>
      </c>
      <c r="J34" s="323"/>
      <c r="K34" s="320">
        <v>158.749</v>
      </c>
      <c r="L34" s="323">
        <v>4.7702958665795325E-2</v>
      </c>
      <c r="M34" s="323">
        <v>-1.5346587585617355E-3</v>
      </c>
      <c r="N34" s="319"/>
      <c r="O34" s="321">
        <v>32116512</v>
      </c>
      <c r="P34" s="323">
        <v>2.24131443382658E-2</v>
      </c>
      <c r="Q34" s="323">
        <v>6.8997360634470262E-2</v>
      </c>
      <c r="R34" s="323"/>
      <c r="S34" s="321">
        <v>14235732</v>
      </c>
      <c r="T34" s="323">
        <v>5.7483119024803297E-2</v>
      </c>
      <c r="U34" s="323">
        <v>-0.18605779258559929</v>
      </c>
      <c r="V34" s="323"/>
      <c r="W34" s="322">
        <v>46352244</v>
      </c>
      <c r="X34" s="323">
        <v>3.2933817886204864E-2</v>
      </c>
      <c r="Y34" s="323">
        <v>-2.4849789958395596E-2</v>
      </c>
      <c r="AA34" s="318">
        <v>1669</v>
      </c>
      <c r="AB34" s="319"/>
      <c r="AC34" s="323">
        <v>-1.3010053222945017E-2</v>
      </c>
      <c r="AD34" s="323">
        <v>1.8007202881151763E-3</v>
      </c>
      <c r="AE34" s="323">
        <v>9.5116237267825046E-2</v>
      </c>
    </row>
    <row r="35" spans="1:31" ht="12" customHeight="1">
      <c r="A35" s="317">
        <v>2002</v>
      </c>
      <c r="B35" s="297">
        <v>5</v>
      </c>
      <c r="C35" s="318">
        <v>117.226</v>
      </c>
      <c r="D35" s="323">
        <v>-2.5698565468175949E-2</v>
      </c>
      <c r="E35" s="323">
        <v>0.12344626000287517</v>
      </c>
      <c r="F35" s="323"/>
      <c r="G35" s="320">
        <v>32.725999999999999</v>
      </c>
      <c r="H35" s="323">
        <v>-0.14844786760687978</v>
      </c>
      <c r="I35" s="323">
        <v>-0.23120654012403685</v>
      </c>
      <c r="J35" s="323"/>
      <c r="K35" s="320">
        <v>149.952</v>
      </c>
      <c r="L35" s="323">
        <v>-5.5414522296203472E-2</v>
      </c>
      <c r="M35" s="323">
        <v>2.0685711951971442E-2</v>
      </c>
      <c r="N35" s="319"/>
      <c r="O35" s="321">
        <v>31262280</v>
      </c>
      <c r="P35" s="323">
        <v>-2.6597907020538214E-2</v>
      </c>
      <c r="Q35" s="323">
        <v>0.11131160184417355</v>
      </c>
      <c r="R35" s="323"/>
      <c r="S35" s="321">
        <v>14129532</v>
      </c>
      <c r="T35" s="323">
        <v>-7.4601011033362807E-3</v>
      </c>
      <c r="U35" s="323">
        <v>-0.18319568019334798</v>
      </c>
      <c r="V35" s="323"/>
      <c r="W35" s="322">
        <v>45391812</v>
      </c>
      <c r="X35" s="323">
        <v>-2.0720291341234764E-2</v>
      </c>
      <c r="Y35" s="323">
        <v>-8.3020893371377191E-4</v>
      </c>
      <c r="AA35" s="318">
        <v>1716</v>
      </c>
      <c r="AB35" s="319"/>
      <c r="AC35" s="323">
        <v>2.8160575194727366E-2</v>
      </c>
      <c r="AD35" s="323">
        <v>3.063063063063054E-2</v>
      </c>
      <c r="AE35" s="323">
        <v>8.738461538461538E-2</v>
      </c>
    </row>
    <row r="36" spans="1:31" ht="12" customHeight="1">
      <c r="A36" s="317">
        <v>2002</v>
      </c>
      <c r="B36" s="297">
        <v>6</v>
      </c>
      <c r="C36" s="318">
        <v>120.77200000000001</v>
      </c>
      <c r="D36" s="323">
        <v>3.0249262109088404E-2</v>
      </c>
      <c r="E36" s="323">
        <v>0.16320417617768035</v>
      </c>
      <c r="F36" s="323"/>
      <c r="G36" s="320">
        <v>39.887999999999998</v>
      </c>
      <c r="H36" s="323">
        <v>0.21884739962109645</v>
      </c>
      <c r="I36" s="323">
        <v>-0.12654652155823687</v>
      </c>
      <c r="J36" s="323"/>
      <c r="K36" s="320">
        <v>160.66</v>
      </c>
      <c r="L36" s="323">
        <v>7.1409517712334614E-2</v>
      </c>
      <c r="M36" s="323">
        <v>7.4691960881373198E-2</v>
      </c>
      <c r="N36" s="319"/>
      <c r="O36" s="321">
        <v>31993776</v>
      </c>
      <c r="P36" s="323">
        <v>2.3398677255785483E-2</v>
      </c>
      <c r="Q36" s="323">
        <v>0.18622419015550862</v>
      </c>
      <c r="R36" s="323"/>
      <c r="S36" s="321">
        <v>14914788</v>
      </c>
      <c r="T36" s="323">
        <v>5.5575513753746364E-2</v>
      </c>
      <c r="U36" s="323">
        <v>-7.0437124507976012E-2</v>
      </c>
      <c r="V36" s="323"/>
      <c r="W36" s="322">
        <v>46908564</v>
      </c>
      <c r="X36" s="323">
        <v>3.3414660776265093E-2</v>
      </c>
      <c r="Y36" s="323">
        <v>9.0489754847794979E-2</v>
      </c>
      <c r="AA36" s="318">
        <v>1758</v>
      </c>
      <c r="AB36" s="319"/>
      <c r="AC36" s="323">
        <v>2.4475524475524368E-2</v>
      </c>
      <c r="AD36" s="323">
        <v>8.1180811808118092E-2</v>
      </c>
      <c r="AE36" s="323">
        <v>9.1387940841865759E-2</v>
      </c>
    </row>
    <row r="37" spans="1:31" ht="12" customHeight="1">
      <c r="A37" s="317">
        <v>2002</v>
      </c>
      <c r="B37" s="297">
        <v>7</v>
      </c>
      <c r="C37" s="318">
        <v>128.66499999999999</v>
      </c>
      <c r="D37" s="323">
        <v>6.5354552379690567E-2</v>
      </c>
      <c r="E37" s="323">
        <v>0.279243181976357</v>
      </c>
      <c r="F37" s="323"/>
      <c r="G37" s="320">
        <v>44.3</v>
      </c>
      <c r="H37" s="323">
        <v>0.11060970718010421</v>
      </c>
      <c r="I37" s="323">
        <v>0.3893244684187418</v>
      </c>
      <c r="J37" s="323"/>
      <c r="K37" s="320">
        <v>172.96499999999997</v>
      </c>
      <c r="L37" s="323">
        <v>7.6590314950827798E-2</v>
      </c>
      <c r="M37" s="323">
        <v>0.30574113916883694</v>
      </c>
      <c r="N37" s="319"/>
      <c r="O37" s="321">
        <v>33686280</v>
      </c>
      <c r="P37" s="323">
        <v>5.2901039252134519E-2</v>
      </c>
      <c r="Q37" s="323">
        <v>0.23678051737719819</v>
      </c>
      <c r="R37" s="323"/>
      <c r="S37" s="321">
        <v>13099116</v>
      </c>
      <c r="T37" s="323">
        <v>-0.12173635991339604</v>
      </c>
      <c r="U37" s="323">
        <v>-6.2578201282479595E-2</v>
      </c>
      <c r="V37" s="323"/>
      <c r="W37" s="322">
        <v>46785396</v>
      </c>
      <c r="X37" s="323">
        <v>-2.6257039119764736E-3</v>
      </c>
      <c r="Y37" s="323">
        <v>0.13527500721415842</v>
      </c>
      <c r="AA37" s="318">
        <v>1738</v>
      </c>
      <c r="AB37" s="319"/>
      <c r="AC37" s="323">
        <v>-1.1376564277588153E-2</v>
      </c>
      <c r="AD37" s="323">
        <v>8.7609511889862324E-2</v>
      </c>
      <c r="AE37" s="323">
        <v>9.9519562715765231E-2</v>
      </c>
    </row>
    <row r="38" spans="1:31" ht="12" customHeight="1">
      <c r="A38" s="317">
        <v>2002</v>
      </c>
      <c r="B38" s="297">
        <v>8</v>
      </c>
      <c r="C38" s="318">
        <v>127.27200000000001</v>
      </c>
      <c r="D38" s="323">
        <v>-1.0826565110946929E-2</v>
      </c>
      <c r="E38" s="323">
        <v>0.22146723482667285</v>
      </c>
      <c r="F38" s="323"/>
      <c r="G38" s="320">
        <v>41.893999999999998</v>
      </c>
      <c r="H38" s="323">
        <v>-5.4311512415349816E-2</v>
      </c>
      <c r="I38" s="323">
        <v>-0.12744465040718134</v>
      </c>
      <c r="J38" s="323"/>
      <c r="K38" s="320">
        <v>169.166</v>
      </c>
      <c r="L38" s="323">
        <v>-2.1963981152256062E-2</v>
      </c>
      <c r="M38" s="323">
        <v>0.11140602723886239</v>
      </c>
      <c r="N38" s="319"/>
      <c r="O38" s="321">
        <v>33787704</v>
      </c>
      <c r="P38" s="323">
        <v>3.0108400215160813E-3</v>
      </c>
      <c r="Q38" s="323">
        <v>0.15774658080050918</v>
      </c>
      <c r="R38" s="323"/>
      <c r="S38" s="321">
        <v>15137064</v>
      </c>
      <c r="T38" s="323">
        <v>0.15557904823501056</v>
      </c>
      <c r="U38" s="323">
        <v>-0.16216205445386722</v>
      </c>
      <c r="V38" s="323"/>
      <c r="W38" s="322">
        <v>48924768</v>
      </c>
      <c r="X38" s="323">
        <v>4.5727346200083563E-2</v>
      </c>
      <c r="Y38" s="323">
        <v>3.5426417816064149E-2</v>
      </c>
      <c r="AA38" s="318">
        <v>1695</v>
      </c>
      <c r="AB38" s="319"/>
      <c r="AC38" s="323">
        <v>-2.4741081703107071E-2</v>
      </c>
      <c r="AD38" s="323">
        <v>4.9535603715170184E-2</v>
      </c>
      <c r="AE38" s="323">
        <v>9.9802949852507372E-2</v>
      </c>
    </row>
    <row r="39" spans="1:31" ht="12" customHeight="1">
      <c r="A39" s="317">
        <v>2002</v>
      </c>
      <c r="B39" s="297">
        <v>9</v>
      </c>
      <c r="C39" s="318">
        <v>129.56100000000001</v>
      </c>
      <c r="D39" s="323">
        <v>1.7985102772015926E-2</v>
      </c>
      <c r="E39" s="323">
        <v>0.32070336391437326</v>
      </c>
      <c r="F39" s="323"/>
      <c r="G39" s="320">
        <v>59.725999999999999</v>
      </c>
      <c r="H39" s="323">
        <v>0.42564567718527724</v>
      </c>
      <c r="I39" s="323">
        <v>1.3016686577517436</v>
      </c>
      <c r="J39" s="323"/>
      <c r="K39" s="320">
        <v>189.28700000000001</v>
      </c>
      <c r="L39" s="323">
        <v>0.11894234065947074</v>
      </c>
      <c r="M39" s="323">
        <v>0.52590508589347773</v>
      </c>
      <c r="N39" s="319"/>
      <c r="O39" s="321">
        <v>35970528</v>
      </c>
      <c r="P39" s="323">
        <v>6.4604093844316868E-2</v>
      </c>
      <c r="Q39" s="323">
        <v>0.39337631857483979</v>
      </c>
      <c r="R39" s="323"/>
      <c r="S39" s="321">
        <v>13888236</v>
      </c>
      <c r="T39" s="323">
        <v>-8.2501335794048281E-2</v>
      </c>
      <c r="U39" s="323">
        <v>-7.324570956355736E-2</v>
      </c>
      <c r="V39" s="323"/>
      <c r="W39" s="322">
        <v>49858764</v>
      </c>
      <c r="X39" s="323">
        <v>1.9090453326217061E-2</v>
      </c>
      <c r="Y39" s="323">
        <v>0.22199079146085188</v>
      </c>
      <c r="AA39" s="318">
        <v>1803</v>
      </c>
      <c r="AB39" s="319"/>
      <c r="AC39" s="323">
        <v>6.371681415929209E-2</v>
      </c>
      <c r="AD39" s="323">
        <v>0.15207667731629404</v>
      </c>
      <c r="AE39" s="323">
        <v>0.10498447032723239</v>
      </c>
    </row>
    <row r="40" spans="1:31" ht="12" customHeight="1">
      <c r="A40" s="317">
        <v>2002</v>
      </c>
      <c r="B40" s="297">
        <v>10</v>
      </c>
      <c r="C40" s="318">
        <v>146.11000000000001</v>
      </c>
      <c r="D40" s="323">
        <v>0.12773133890599797</v>
      </c>
      <c r="E40" s="323">
        <v>0.44690585357641566</v>
      </c>
      <c r="F40" s="323"/>
      <c r="G40" s="320">
        <v>58.686</v>
      </c>
      <c r="H40" s="323">
        <v>-1.741285202424403E-2</v>
      </c>
      <c r="I40" s="323">
        <v>0.55537886618430465</v>
      </c>
      <c r="J40" s="323"/>
      <c r="K40" s="320">
        <v>204.79600000000002</v>
      </c>
      <c r="L40" s="323">
        <v>8.193378309128474E-2</v>
      </c>
      <c r="M40" s="323">
        <v>0.47641155775996324</v>
      </c>
      <c r="N40" s="319"/>
      <c r="O40" s="321">
        <v>39982812</v>
      </c>
      <c r="P40" s="323">
        <v>0.1115436504017957</v>
      </c>
      <c r="Q40" s="323">
        <v>0.44125458624123315</v>
      </c>
      <c r="R40" s="323"/>
      <c r="S40" s="321">
        <v>14368476</v>
      </c>
      <c r="T40" s="323">
        <v>3.4578905485189049E-2</v>
      </c>
      <c r="U40" s="323">
        <v>-3.7761519557813594E-2</v>
      </c>
      <c r="V40" s="323"/>
      <c r="W40" s="322">
        <v>54351288</v>
      </c>
      <c r="X40" s="323">
        <v>9.0105001399553242E-2</v>
      </c>
      <c r="Y40" s="323">
        <v>0.27363892819461855</v>
      </c>
      <c r="AA40" s="318">
        <v>1799</v>
      </c>
      <c r="AB40" s="319"/>
      <c r="AC40" s="323">
        <v>-2.2185246810870751E-3</v>
      </c>
      <c r="AD40" s="323">
        <v>0.14878671775223506</v>
      </c>
      <c r="AE40" s="323">
        <v>0.11383879933296277</v>
      </c>
    </row>
    <row r="41" spans="1:31" ht="12" customHeight="1">
      <c r="A41" s="317">
        <v>2002</v>
      </c>
      <c r="B41" s="297">
        <v>11</v>
      </c>
      <c r="C41" s="318">
        <v>136.928</v>
      </c>
      <c r="D41" s="323">
        <v>-6.2843063445349512E-2</v>
      </c>
      <c r="E41" s="323">
        <v>0.39883743500158353</v>
      </c>
      <c r="F41" s="323"/>
      <c r="G41" s="320">
        <v>52.835000000000001</v>
      </c>
      <c r="H41" s="323">
        <v>-9.9700098831067008E-2</v>
      </c>
      <c r="I41" s="323">
        <v>0.39997350291467937</v>
      </c>
      <c r="J41" s="323"/>
      <c r="K41" s="320">
        <v>189.76300000000001</v>
      </c>
      <c r="L41" s="323">
        <v>-7.3404753999101624E-2</v>
      </c>
      <c r="M41" s="323">
        <v>0.39915356086914833</v>
      </c>
      <c r="N41" s="319"/>
      <c r="O41" s="321">
        <v>38943132</v>
      </c>
      <c r="P41" s="323">
        <v>-2.6003173563680315E-2</v>
      </c>
      <c r="Q41" s="323">
        <v>0.50229446028914881</v>
      </c>
      <c r="R41" s="323"/>
      <c r="S41" s="321">
        <v>15483036</v>
      </c>
      <c r="T41" s="323">
        <v>7.7569813249505293E-2</v>
      </c>
      <c r="U41" s="323">
        <v>0.13888594660819775</v>
      </c>
      <c r="V41" s="323"/>
      <c r="W41" s="322">
        <v>54426168</v>
      </c>
      <c r="X41" s="323">
        <v>1.3777042413420926E-3</v>
      </c>
      <c r="Y41" s="323">
        <v>0.37727334426322101</v>
      </c>
      <c r="AA41" s="318">
        <v>1771</v>
      </c>
      <c r="AB41" s="319"/>
      <c r="AC41" s="323">
        <v>-1.5564202334630295E-2</v>
      </c>
      <c r="AD41" s="323">
        <v>7.268322228952151E-2</v>
      </c>
      <c r="AE41" s="323">
        <v>0.1071501976284585</v>
      </c>
    </row>
    <row r="42" spans="1:31" ht="12" customHeight="1">
      <c r="A42" s="317">
        <v>2002</v>
      </c>
      <c r="B42" s="297">
        <v>12</v>
      </c>
      <c r="C42" s="318">
        <v>120.715</v>
      </c>
      <c r="D42" s="323">
        <v>-0.11840529329282534</v>
      </c>
      <c r="E42" s="323">
        <v>4.8428421299472779E-2</v>
      </c>
      <c r="F42" s="323"/>
      <c r="G42" s="320">
        <v>35.405999999999999</v>
      </c>
      <c r="H42" s="323">
        <v>-0.3298760291473456</v>
      </c>
      <c r="I42" s="323">
        <v>-0.42312956204379559</v>
      </c>
      <c r="J42" s="323"/>
      <c r="K42" s="320">
        <v>156.12100000000001</v>
      </c>
      <c r="L42" s="323">
        <v>-0.17728429672802393</v>
      </c>
      <c r="M42" s="323">
        <v>-0.11553692320765929</v>
      </c>
      <c r="N42" s="319"/>
      <c r="O42" s="321">
        <v>31484868</v>
      </c>
      <c r="P42" s="323">
        <v>-0.19151679941921462</v>
      </c>
      <c r="Q42" s="323">
        <v>-3.8902320197513496E-2</v>
      </c>
      <c r="R42" s="323"/>
      <c r="S42" s="321">
        <v>15726612</v>
      </c>
      <c r="T42" s="323">
        <v>1.5731798337225378E-2</v>
      </c>
      <c r="U42" s="323">
        <v>8.7053821378418439E-2</v>
      </c>
      <c r="V42" s="323"/>
      <c r="W42" s="322">
        <v>47211480</v>
      </c>
      <c r="X42" s="323">
        <v>-0.13255917631386427</v>
      </c>
      <c r="Y42" s="323">
        <v>-3.1736440675600441E-4</v>
      </c>
      <c r="AA42" s="318">
        <v>1896</v>
      </c>
      <c r="AB42" s="319"/>
      <c r="AC42" s="323">
        <v>7.0581592320722697E-2</v>
      </c>
      <c r="AD42" s="323">
        <v>0.12857142857142856</v>
      </c>
      <c r="AE42" s="323">
        <v>8.2342299578059081E-2</v>
      </c>
    </row>
    <row r="43" spans="1:31" ht="18" customHeight="1">
      <c r="A43" s="317">
        <v>2003</v>
      </c>
      <c r="B43" s="297">
        <v>1</v>
      </c>
      <c r="C43" s="318">
        <v>157.95500000000001</v>
      </c>
      <c r="D43" s="323">
        <v>0.30849521600463903</v>
      </c>
      <c r="E43" s="323">
        <v>0.50324527009022058</v>
      </c>
      <c r="F43" s="323"/>
      <c r="G43" s="320">
        <v>29.86</v>
      </c>
      <c r="H43" s="323">
        <v>-0.15664011749421003</v>
      </c>
      <c r="I43" s="323">
        <v>-0.25262183065101507</v>
      </c>
      <c r="J43" s="323"/>
      <c r="K43" s="320">
        <v>187.815</v>
      </c>
      <c r="L43" s="323">
        <v>0.20300920439915182</v>
      </c>
      <c r="M43" s="323">
        <v>0.29501685869722616</v>
      </c>
      <c r="N43" s="319"/>
      <c r="O43" s="321">
        <v>39393468</v>
      </c>
      <c r="P43" s="323">
        <v>0.25118733227657164</v>
      </c>
      <c r="Q43" s="323">
        <v>0.4064070822696062</v>
      </c>
      <c r="R43" s="323"/>
      <c r="S43" s="321">
        <v>13922220</v>
      </c>
      <c r="T43" s="323">
        <v>-0.11473494736183487</v>
      </c>
      <c r="U43" s="323">
        <v>-6.4430936152215512E-4</v>
      </c>
      <c r="V43" s="323"/>
      <c r="W43" s="322">
        <v>53315688</v>
      </c>
      <c r="X43" s="323">
        <v>0.12929499350581675</v>
      </c>
      <c r="Y43" s="323">
        <v>0.27120082401075796</v>
      </c>
      <c r="AA43" s="318">
        <v>1808</v>
      </c>
      <c r="AB43" s="319"/>
      <c r="AC43" s="323">
        <v>-4.641350210970463E-2</v>
      </c>
      <c r="AD43" s="323">
        <v>8.5885885885885971E-2</v>
      </c>
      <c r="AE43" s="323">
        <v>0.1038799778761062</v>
      </c>
    </row>
    <row r="44" spans="1:31" ht="12" customHeight="1">
      <c r="A44" s="317">
        <v>2003</v>
      </c>
      <c r="B44" s="297">
        <v>2</v>
      </c>
      <c r="C44" s="318">
        <v>143.328</v>
      </c>
      <c r="D44" s="323">
        <v>-9.2602323446551282E-2</v>
      </c>
      <c r="E44" s="323">
        <v>0.21179942000558016</v>
      </c>
      <c r="F44" s="323"/>
      <c r="G44" s="320">
        <v>101.82299999999999</v>
      </c>
      <c r="H44" s="323">
        <v>2.4100133958472871</v>
      </c>
      <c r="I44" s="323">
        <v>1.3290864174939383</v>
      </c>
      <c r="J44" s="323"/>
      <c r="K44" s="320">
        <v>245.15100000000001</v>
      </c>
      <c r="L44" s="323">
        <v>0.30527913105981952</v>
      </c>
      <c r="M44" s="323">
        <v>0.51332448532362118</v>
      </c>
      <c r="N44" s="319"/>
      <c r="O44" s="321">
        <v>44083872</v>
      </c>
      <c r="P44" s="323">
        <v>0.119065526294867</v>
      </c>
      <c r="Q44" s="323">
        <v>0.38518393111590132</v>
      </c>
      <c r="R44" s="323"/>
      <c r="S44" s="321">
        <v>15024888</v>
      </c>
      <c r="T44" s="323">
        <v>7.9202023815167388E-2</v>
      </c>
      <c r="U44" s="323">
        <v>-8.9820402810631306E-2</v>
      </c>
      <c r="V44" s="323"/>
      <c r="W44" s="322">
        <v>59108760</v>
      </c>
      <c r="X44" s="323">
        <v>0.10865604885376334</v>
      </c>
      <c r="Y44" s="323">
        <v>0.22295102887698093</v>
      </c>
      <c r="AA44" s="318">
        <v>1854</v>
      </c>
      <c r="AB44" s="319"/>
      <c r="AC44" s="323">
        <v>2.5442477876106206E-2</v>
      </c>
      <c r="AD44" s="323">
        <v>3.7493005036373761E-2</v>
      </c>
      <c r="AE44" s="323">
        <v>0.13222815533980584</v>
      </c>
    </row>
    <row r="45" spans="1:31" ht="12" customHeight="1">
      <c r="A45" s="317">
        <v>2003</v>
      </c>
      <c r="B45" s="297">
        <v>3</v>
      </c>
      <c r="C45" s="318">
        <v>130.196</v>
      </c>
      <c r="D45" s="323">
        <v>-9.162201384237556E-2</v>
      </c>
      <c r="E45" s="323">
        <v>0.10127470965886509</v>
      </c>
      <c r="F45" s="323"/>
      <c r="G45" s="320">
        <v>61.665999999999997</v>
      </c>
      <c r="H45" s="323">
        <v>-0.39438044449682286</v>
      </c>
      <c r="I45" s="323">
        <v>0.85194305964322159</v>
      </c>
      <c r="J45" s="323"/>
      <c r="K45" s="320">
        <v>191.86199999999999</v>
      </c>
      <c r="L45" s="323">
        <v>-0.21737215022577927</v>
      </c>
      <c r="M45" s="323">
        <v>0.2662403231235273</v>
      </c>
      <c r="N45" s="319"/>
      <c r="O45" s="321">
        <v>36906456</v>
      </c>
      <c r="P45" s="323">
        <v>-0.16281274022390768</v>
      </c>
      <c r="Q45" s="323">
        <v>0.17489862303047898</v>
      </c>
      <c r="R45" s="323"/>
      <c r="S45" s="321">
        <v>13576644</v>
      </c>
      <c r="T45" s="323">
        <v>-9.6389670259106053E-2</v>
      </c>
      <c r="U45" s="323">
        <v>8.5236110801596432E-3</v>
      </c>
      <c r="V45" s="323"/>
      <c r="W45" s="322">
        <v>50483100</v>
      </c>
      <c r="X45" s="323">
        <v>-0.1459286237775923</v>
      </c>
      <c r="Y45" s="323">
        <v>0.12498763213558917</v>
      </c>
      <c r="AA45" s="318">
        <v>1757</v>
      </c>
      <c r="AB45" s="319"/>
      <c r="AC45" s="323">
        <v>-5.2319309600862951E-2</v>
      </c>
      <c r="AD45" s="323">
        <v>3.9030159668834941E-2</v>
      </c>
      <c r="AE45" s="323">
        <v>0.10919863403528741</v>
      </c>
    </row>
    <row r="46" spans="1:31" ht="12" customHeight="1">
      <c r="A46" s="317">
        <v>2003</v>
      </c>
      <c r="B46" s="297">
        <v>4</v>
      </c>
      <c r="C46" s="318">
        <v>123.248</v>
      </c>
      <c r="D46" s="323">
        <v>-5.3365694798611307E-2</v>
      </c>
      <c r="E46" s="323">
        <v>2.4352133512857588E-2</v>
      </c>
      <c r="F46" s="323"/>
      <c r="G46" s="320">
        <v>59.972999999999999</v>
      </c>
      <c r="H46" s="323">
        <v>-2.7454350857847087E-2</v>
      </c>
      <c r="I46" s="323">
        <v>0.56053706643074608</v>
      </c>
      <c r="J46" s="323"/>
      <c r="K46" s="320">
        <v>183.221</v>
      </c>
      <c r="L46" s="323">
        <v>-4.5037579093306634E-2</v>
      </c>
      <c r="M46" s="323">
        <v>0.15415530176568049</v>
      </c>
      <c r="N46" s="319"/>
      <c r="O46" s="321">
        <v>35273844</v>
      </c>
      <c r="P46" s="323">
        <v>-4.4236488055098055E-2</v>
      </c>
      <c r="Q46" s="323">
        <v>9.8308683084887827E-2</v>
      </c>
      <c r="R46" s="323"/>
      <c r="S46" s="321">
        <v>13390992</v>
      </c>
      <c r="T46" s="323">
        <v>-1.367436606572292E-2</v>
      </c>
      <c r="U46" s="323">
        <v>-5.9339414369419141E-2</v>
      </c>
      <c r="V46" s="323"/>
      <c r="W46" s="322">
        <v>48664836</v>
      </c>
      <c r="X46" s="323">
        <v>-3.601728103068158E-2</v>
      </c>
      <c r="Y46" s="323">
        <v>4.9891694563913624E-2</v>
      </c>
      <c r="AA46" s="318">
        <v>1803</v>
      </c>
      <c r="AB46" s="319"/>
      <c r="AC46" s="323">
        <v>2.6180990324416564E-2</v>
      </c>
      <c r="AD46" s="323">
        <v>8.0287597363690733E-2</v>
      </c>
      <c r="AE46" s="323">
        <v>0.10162007764836384</v>
      </c>
    </row>
    <row r="47" spans="1:31" ht="12" customHeight="1">
      <c r="A47" s="317">
        <v>2003</v>
      </c>
      <c r="B47" s="297">
        <v>5</v>
      </c>
      <c r="C47" s="318">
        <v>132.28200000000001</v>
      </c>
      <c r="D47" s="323">
        <v>7.3299363884200996E-2</v>
      </c>
      <c r="E47" s="323">
        <v>0.12843567126746636</v>
      </c>
      <c r="F47" s="323"/>
      <c r="G47" s="320">
        <v>76.010999999999996</v>
      </c>
      <c r="H47" s="323">
        <v>0.26742033915261865</v>
      </c>
      <c r="I47" s="323">
        <v>1.3226486585589439</v>
      </c>
      <c r="J47" s="323"/>
      <c r="K47" s="320">
        <v>208.29300000000001</v>
      </c>
      <c r="L47" s="323">
        <v>0.13684020936464703</v>
      </c>
      <c r="M47" s="323">
        <v>0.38906450064020492</v>
      </c>
      <c r="N47" s="319"/>
      <c r="O47" s="321">
        <v>38423232</v>
      </c>
      <c r="P47" s="323">
        <v>8.9283946484539634E-2</v>
      </c>
      <c r="Q47" s="323">
        <v>0.22906045240462314</v>
      </c>
      <c r="R47" s="323"/>
      <c r="S47" s="321">
        <v>14387556</v>
      </c>
      <c r="T47" s="323">
        <v>7.4420476093182586E-2</v>
      </c>
      <c r="U47" s="323">
        <v>1.8261326702115888E-2</v>
      </c>
      <c r="V47" s="323"/>
      <c r="W47" s="322">
        <v>52810788</v>
      </c>
      <c r="X47" s="323">
        <v>8.5193999215367855E-2</v>
      </c>
      <c r="Y47" s="323">
        <v>0.16344304563122525</v>
      </c>
      <c r="AA47" s="318">
        <v>1835</v>
      </c>
      <c r="AB47" s="319"/>
      <c r="AC47" s="323">
        <v>1.7748197448696601E-2</v>
      </c>
      <c r="AD47" s="323">
        <v>6.9347319347319303E-2</v>
      </c>
      <c r="AE47" s="323">
        <v>0.11351117166212535</v>
      </c>
    </row>
    <row r="48" spans="1:31" ht="12" customHeight="1">
      <c r="A48" s="317">
        <v>2003</v>
      </c>
      <c r="B48" s="297">
        <v>6</v>
      </c>
      <c r="C48" s="318">
        <v>129.89500000000001</v>
      </c>
      <c r="D48" s="323">
        <v>-1.8044783114860685E-2</v>
      </c>
      <c r="E48" s="323">
        <v>7.553903222601277E-2</v>
      </c>
      <c r="F48" s="323"/>
      <c r="G48" s="320">
        <v>46.881</v>
      </c>
      <c r="H48" s="323">
        <v>-0.38323400560445198</v>
      </c>
      <c r="I48" s="323">
        <v>0.17531588447653434</v>
      </c>
      <c r="J48" s="323"/>
      <c r="K48" s="320">
        <v>176.77600000000001</v>
      </c>
      <c r="L48" s="323">
        <v>-0.1513108937890375</v>
      </c>
      <c r="M48" s="323">
        <v>0.10031121623303885</v>
      </c>
      <c r="N48" s="319"/>
      <c r="O48" s="321">
        <v>35521392</v>
      </c>
      <c r="P48" s="323">
        <v>-7.5523058549577526E-2</v>
      </c>
      <c r="Q48" s="323">
        <v>0.11025944546214239</v>
      </c>
      <c r="R48" s="323"/>
      <c r="S48" s="321">
        <v>13053612</v>
      </c>
      <c r="T48" s="323">
        <v>-9.2715121317338389E-2</v>
      </c>
      <c r="U48" s="323">
        <v>-0.1247872916463848</v>
      </c>
      <c r="V48" s="323"/>
      <c r="W48" s="322">
        <v>48575004</v>
      </c>
      <c r="X48" s="323">
        <v>-8.0206794111839397E-2</v>
      </c>
      <c r="Y48" s="323">
        <v>3.5525282760734189E-2</v>
      </c>
      <c r="AA48" s="318">
        <v>1875</v>
      </c>
      <c r="AB48" s="319"/>
      <c r="AC48" s="323">
        <v>2.1798365122615904E-2</v>
      </c>
      <c r="AD48" s="323">
        <v>6.6552901023890776E-2</v>
      </c>
      <c r="AE48" s="323">
        <v>9.4280533333333333E-2</v>
      </c>
    </row>
    <row r="49" spans="1:31" ht="12" customHeight="1">
      <c r="A49" s="317">
        <v>2003</v>
      </c>
      <c r="B49" s="297">
        <v>7</v>
      </c>
      <c r="C49" s="318">
        <v>132.81899999999999</v>
      </c>
      <c r="D49" s="323">
        <v>2.2510489241310161E-2</v>
      </c>
      <c r="E49" s="323">
        <v>3.2285392297827675E-2</v>
      </c>
      <c r="F49" s="323"/>
      <c r="G49" s="320">
        <v>55.066000000000003</v>
      </c>
      <c r="H49" s="323">
        <v>0.17459098568716547</v>
      </c>
      <c r="I49" s="323">
        <v>0.24302483069977443</v>
      </c>
      <c r="J49" s="323"/>
      <c r="K49" s="320">
        <v>187.88499999999999</v>
      </c>
      <c r="L49" s="323">
        <v>6.2842241028193691E-2</v>
      </c>
      <c r="M49" s="323">
        <v>8.6260226057294886E-2</v>
      </c>
      <c r="N49" s="319"/>
      <c r="O49" s="321">
        <v>36996600</v>
      </c>
      <c r="P49" s="323">
        <v>4.153012922466548E-2</v>
      </c>
      <c r="Q49" s="323">
        <v>9.826908759293107E-2</v>
      </c>
      <c r="R49" s="323"/>
      <c r="S49" s="321">
        <v>14632320</v>
      </c>
      <c r="T49" s="323">
        <v>0.12094031904732572</v>
      </c>
      <c r="U49" s="323">
        <v>0.1170463716788217</v>
      </c>
      <c r="V49" s="323"/>
      <c r="W49" s="322">
        <v>51628920</v>
      </c>
      <c r="X49" s="323">
        <v>6.2870113196490829E-2</v>
      </c>
      <c r="Y49" s="323">
        <v>0.10352640811248026</v>
      </c>
      <c r="AA49" s="318">
        <v>1885</v>
      </c>
      <c r="AB49" s="319"/>
      <c r="AC49" s="323">
        <v>5.3333333333334121E-3</v>
      </c>
      <c r="AD49" s="323">
        <v>8.4579976985040384E-2</v>
      </c>
      <c r="AE49" s="323">
        <v>9.9673740053050394E-2</v>
      </c>
    </row>
    <row r="50" spans="1:31" ht="12" customHeight="1">
      <c r="A50" s="317">
        <v>2003</v>
      </c>
      <c r="B50" s="297">
        <v>8</v>
      </c>
      <c r="C50" s="318">
        <v>139.40100000000001</v>
      </c>
      <c r="D50" s="323">
        <v>4.9556162898380718E-2</v>
      </c>
      <c r="E50" s="323">
        <v>9.5299830284744536E-2</v>
      </c>
      <c r="F50" s="323"/>
      <c r="G50" s="320">
        <v>55.258000000000003</v>
      </c>
      <c r="H50" s="323">
        <v>3.4867250208840961E-3</v>
      </c>
      <c r="I50" s="323">
        <v>0.31899556022342113</v>
      </c>
      <c r="J50" s="323"/>
      <c r="K50" s="320">
        <v>194.65900000000002</v>
      </c>
      <c r="L50" s="323">
        <v>3.6053969183277079E-2</v>
      </c>
      <c r="M50" s="323">
        <v>0.15069813083007233</v>
      </c>
      <c r="N50" s="319"/>
      <c r="O50" s="321">
        <v>38643792</v>
      </c>
      <c r="P50" s="323">
        <v>4.4522793986474518E-2</v>
      </c>
      <c r="Q50" s="323">
        <v>0.14372352735184379</v>
      </c>
      <c r="R50" s="323"/>
      <c r="S50" s="321">
        <v>13637064</v>
      </c>
      <c r="T50" s="323">
        <v>-6.8017648602545555E-2</v>
      </c>
      <c r="U50" s="323">
        <v>-9.9094513969155473E-2</v>
      </c>
      <c r="V50" s="323"/>
      <c r="W50" s="322">
        <v>52280856</v>
      </c>
      <c r="X50" s="323">
        <v>1.2627341420273774E-2</v>
      </c>
      <c r="Y50" s="323">
        <v>6.859691189542283E-2</v>
      </c>
      <c r="AA50" s="318">
        <v>1966</v>
      </c>
      <c r="AB50" s="319"/>
      <c r="AC50" s="323">
        <v>4.2970822281167109E-2</v>
      </c>
      <c r="AD50" s="323">
        <v>0.15988200589970503</v>
      </c>
      <c r="AE50" s="323">
        <v>9.9012716174974577E-2</v>
      </c>
    </row>
    <row r="51" spans="1:31" ht="12" customHeight="1">
      <c r="A51" s="317">
        <v>2003</v>
      </c>
      <c r="B51" s="297">
        <v>9</v>
      </c>
      <c r="C51" s="318">
        <v>141.89400000000001</v>
      </c>
      <c r="D51" s="323">
        <v>1.7883659371166649E-2</v>
      </c>
      <c r="E51" s="323">
        <v>9.519068238127204E-2</v>
      </c>
      <c r="F51" s="323"/>
      <c r="G51" s="320">
        <v>41.866</v>
      </c>
      <c r="H51" s="323">
        <v>-0.24235404828260165</v>
      </c>
      <c r="I51" s="323">
        <v>-0.29903224726249877</v>
      </c>
      <c r="J51" s="323"/>
      <c r="K51" s="320">
        <v>183.76</v>
      </c>
      <c r="L51" s="323">
        <v>-5.5990218792863589E-2</v>
      </c>
      <c r="M51" s="323">
        <v>-2.9199046949869856E-2</v>
      </c>
      <c r="N51" s="319"/>
      <c r="O51" s="321">
        <v>38867436</v>
      </c>
      <c r="P51" s="323">
        <v>5.7873202505591692E-3</v>
      </c>
      <c r="Q51" s="323">
        <v>8.0535598476619619E-2</v>
      </c>
      <c r="R51" s="323"/>
      <c r="S51" s="321">
        <v>14494308</v>
      </c>
      <c r="T51" s="323">
        <v>6.2861331442017221E-2</v>
      </c>
      <c r="U51" s="323">
        <v>4.3639235393177378E-2</v>
      </c>
      <c r="V51" s="323"/>
      <c r="W51" s="322">
        <v>53361744</v>
      </c>
      <c r="X51" s="323">
        <v>2.0674642358571971E-2</v>
      </c>
      <c r="Y51" s="323">
        <v>7.0258059345394086E-2</v>
      </c>
      <c r="AA51" s="318">
        <v>1961</v>
      </c>
      <c r="AB51" s="319"/>
      <c r="AC51" s="323">
        <v>-2.5432349949134903E-3</v>
      </c>
      <c r="AD51" s="323">
        <v>8.7631724902939467E-2</v>
      </c>
      <c r="AE51" s="323">
        <v>9.3707292197858227E-2</v>
      </c>
    </row>
    <row r="52" spans="1:31" ht="12" customHeight="1">
      <c r="A52" s="317">
        <v>2003</v>
      </c>
      <c r="B52" s="297">
        <v>10</v>
      </c>
      <c r="C52" s="318">
        <v>152.01</v>
      </c>
      <c r="D52" s="323">
        <v>7.1292655080553047E-2</v>
      </c>
      <c r="E52" s="323">
        <v>4.0380535213195401E-2</v>
      </c>
      <c r="F52" s="323"/>
      <c r="G52" s="320">
        <v>65.777000000000001</v>
      </c>
      <c r="H52" s="323">
        <v>0.57113170591888407</v>
      </c>
      <c r="I52" s="323">
        <v>0.12082949936952603</v>
      </c>
      <c r="J52" s="323"/>
      <c r="K52" s="320">
        <v>217.78699999999998</v>
      </c>
      <c r="L52" s="323">
        <v>0.18517087505441876</v>
      </c>
      <c r="M52" s="323">
        <v>6.3433856130002297E-2</v>
      </c>
      <c r="N52" s="319"/>
      <c r="O52" s="321">
        <v>44524440</v>
      </c>
      <c r="P52" s="323">
        <v>0.1455461070290307</v>
      </c>
      <c r="Q52" s="323">
        <v>0.11358950941219437</v>
      </c>
      <c r="R52" s="323"/>
      <c r="S52" s="321">
        <v>14051424</v>
      </c>
      <c r="T52" s="323">
        <v>-3.05557188380432E-2</v>
      </c>
      <c r="U52" s="323">
        <v>-2.2065805726369292E-2</v>
      </c>
      <c r="V52" s="323"/>
      <c r="W52" s="322">
        <v>58575864</v>
      </c>
      <c r="X52" s="323">
        <v>9.7712698445538093E-2</v>
      </c>
      <c r="Y52" s="323">
        <v>7.7727247236532904E-2</v>
      </c>
      <c r="AA52" s="318">
        <v>2012</v>
      </c>
      <c r="AB52" s="319"/>
      <c r="AC52" s="323">
        <v>2.6007139214686337E-2</v>
      </c>
      <c r="AD52" s="323">
        <v>0.11839911061700947</v>
      </c>
      <c r="AE52" s="323">
        <v>0.10824403578528825</v>
      </c>
    </row>
    <row r="53" spans="1:31" ht="12" customHeight="1">
      <c r="A53" s="317">
        <v>2003</v>
      </c>
      <c r="B53" s="297">
        <v>11</v>
      </c>
      <c r="C53" s="318">
        <v>146.68100000000001</v>
      </c>
      <c r="D53" s="323">
        <v>-3.5056904151042567E-2</v>
      </c>
      <c r="E53" s="323">
        <v>7.1227214302407305E-2</v>
      </c>
      <c r="F53" s="323"/>
      <c r="G53" s="320">
        <v>50.512</v>
      </c>
      <c r="H53" s="323">
        <v>-0.23207200085136137</v>
      </c>
      <c r="I53" s="323">
        <v>-4.3967067284943706E-2</v>
      </c>
      <c r="J53" s="323"/>
      <c r="K53" s="320">
        <v>197.19300000000001</v>
      </c>
      <c r="L53" s="323">
        <v>-9.4560281375839494E-2</v>
      </c>
      <c r="M53" s="323">
        <v>3.9154102749218822E-2</v>
      </c>
      <c r="N53" s="319"/>
      <c r="O53" s="321">
        <v>40905096</v>
      </c>
      <c r="P53" s="323">
        <v>-8.1288928058387722E-2</v>
      </c>
      <c r="Q53" s="323">
        <v>5.0380231358895244E-2</v>
      </c>
      <c r="R53" s="323"/>
      <c r="S53" s="321">
        <v>13472196</v>
      </c>
      <c r="T53" s="323">
        <v>-4.1222014224323478E-2</v>
      </c>
      <c r="U53" s="323">
        <v>-0.12987375344215435</v>
      </c>
      <c r="V53" s="323"/>
      <c r="W53" s="322">
        <v>54377292</v>
      </c>
      <c r="X53" s="323">
        <v>-7.1677508674904078E-2</v>
      </c>
      <c r="Y53" s="323">
        <v>-8.9802390644144747E-4</v>
      </c>
      <c r="AA53" s="318">
        <v>1918</v>
      </c>
      <c r="AB53" s="319"/>
      <c r="AC53" s="323">
        <v>-4.6719681908548694E-2</v>
      </c>
      <c r="AD53" s="323">
        <v>8.3003952569169925E-2</v>
      </c>
      <c r="AE53" s="323">
        <v>0.10281178310740355</v>
      </c>
    </row>
    <row r="54" spans="1:31" ht="12" customHeight="1">
      <c r="A54" s="317">
        <v>2003</v>
      </c>
      <c r="B54" s="297">
        <v>12</v>
      </c>
      <c r="C54" s="318">
        <v>149.29599999999999</v>
      </c>
      <c r="D54" s="323">
        <v>1.7827803191960756E-2</v>
      </c>
      <c r="E54" s="323">
        <v>0.23676427950130452</v>
      </c>
      <c r="F54" s="323"/>
      <c r="G54" s="320">
        <v>43.204000000000001</v>
      </c>
      <c r="H54" s="323">
        <v>-0.14467849223946783</v>
      </c>
      <c r="I54" s="323">
        <v>0.22024515618821683</v>
      </c>
      <c r="J54" s="323"/>
      <c r="K54" s="320">
        <v>192.5</v>
      </c>
      <c r="L54" s="323">
        <v>-2.3799019234962748E-2</v>
      </c>
      <c r="M54" s="323">
        <v>0.23301797964399396</v>
      </c>
      <c r="N54" s="319"/>
      <c r="O54" s="321">
        <v>40977144</v>
      </c>
      <c r="P54" s="323">
        <v>1.7613453345763919E-3</v>
      </c>
      <c r="Q54" s="323">
        <v>0.30148692381368725</v>
      </c>
      <c r="R54" s="323"/>
      <c r="S54" s="321">
        <v>13632312</v>
      </c>
      <c r="T54" s="323">
        <v>1.1884922101786488E-2</v>
      </c>
      <c r="U54" s="323">
        <v>-0.13316917846005227</v>
      </c>
      <c r="V54" s="323"/>
      <c r="W54" s="322">
        <v>54609456</v>
      </c>
      <c r="X54" s="323">
        <v>4.2695027917167838E-3</v>
      </c>
      <c r="Y54" s="323">
        <v>0.15669866735802396</v>
      </c>
      <c r="AA54" s="318">
        <v>1987</v>
      </c>
      <c r="AB54" s="319"/>
      <c r="AC54" s="323">
        <v>3.5974973931178322E-2</v>
      </c>
      <c r="AD54" s="323">
        <v>4.7995780590717407E-2</v>
      </c>
      <c r="AE54" s="323">
        <v>9.6879718168092599E-2</v>
      </c>
    </row>
    <row r="55" spans="1:31" ht="18" customHeight="1">
      <c r="A55" s="317">
        <v>2004</v>
      </c>
      <c r="B55" s="297">
        <v>1</v>
      </c>
      <c r="C55" s="318">
        <v>160.65899999999999</v>
      </c>
      <c r="D55" s="323">
        <v>7.6110545493516257E-2</v>
      </c>
      <c r="E55" s="323">
        <v>1.7118799658130346E-2</v>
      </c>
      <c r="F55" s="323"/>
      <c r="G55" s="320">
        <v>45.682000000000002</v>
      </c>
      <c r="H55" s="323">
        <v>5.7355800388853018E-2</v>
      </c>
      <c r="I55" s="323">
        <v>0.52987273945077029</v>
      </c>
      <c r="J55" s="323"/>
      <c r="K55" s="320">
        <v>206.34100000000001</v>
      </c>
      <c r="L55" s="323">
        <v>7.1901298701298799E-2</v>
      </c>
      <c r="M55" s="323">
        <v>9.8639618773793458E-2</v>
      </c>
      <c r="N55" s="319"/>
      <c r="O55" s="321">
        <v>43675128</v>
      </c>
      <c r="P55" s="323">
        <v>6.5841191860516179E-2</v>
      </c>
      <c r="Q55" s="323">
        <v>0.10868959290408253</v>
      </c>
      <c r="R55" s="323"/>
      <c r="S55" s="321">
        <v>13445064</v>
      </c>
      <c r="T55" s="323">
        <v>-1.3735601121805274E-2</v>
      </c>
      <c r="U55" s="323">
        <v>-3.4272982326094548E-2</v>
      </c>
      <c r="V55" s="323"/>
      <c r="W55" s="322">
        <v>57120192</v>
      </c>
      <c r="X55" s="323">
        <v>4.5976213350303219E-2</v>
      </c>
      <c r="Y55" s="323">
        <v>7.1358058813758563E-2</v>
      </c>
      <c r="AA55" s="318">
        <v>1952</v>
      </c>
      <c r="AB55" s="319"/>
      <c r="AC55" s="323">
        <v>-1.7614494212380483E-2</v>
      </c>
      <c r="AD55" s="323">
        <v>7.9646017699114946E-2</v>
      </c>
      <c r="AE55" s="323">
        <v>0.10570747950819673</v>
      </c>
    </row>
    <row r="56" spans="1:31" ht="12" customHeight="1">
      <c r="A56" s="317">
        <v>2004</v>
      </c>
      <c r="B56" s="297">
        <v>2</v>
      </c>
      <c r="C56" s="318">
        <v>145.79599999999999</v>
      </c>
      <c r="D56" s="323">
        <v>-9.2512713262251078E-2</v>
      </c>
      <c r="E56" s="323">
        <v>1.7219245367269487E-2</v>
      </c>
      <c r="F56" s="323"/>
      <c r="G56" s="320">
        <v>61.183</v>
      </c>
      <c r="H56" s="323">
        <v>0.33932402259095484</v>
      </c>
      <c r="I56" s="323">
        <v>-0.39912397002641831</v>
      </c>
      <c r="J56" s="323"/>
      <c r="K56" s="320">
        <v>206.97899999999998</v>
      </c>
      <c r="L56" s="323">
        <v>3.0919691190793852E-3</v>
      </c>
      <c r="M56" s="323">
        <v>-0.15570811459059941</v>
      </c>
      <c r="N56" s="319"/>
      <c r="O56" s="321">
        <v>44040528</v>
      </c>
      <c r="P56" s="323">
        <v>8.3663177815986867E-3</v>
      </c>
      <c r="Q56" s="323">
        <v>-9.8321671925727383E-4</v>
      </c>
      <c r="R56" s="323"/>
      <c r="S56" s="321">
        <v>13990860</v>
      </c>
      <c r="T56" s="323">
        <v>4.0594525991099806E-2</v>
      </c>
      <c r="U56" s="323">
        <v>-6.8821012176596641E-2</v>
      </c>
      <c r="V56" s="323"/>
      <c r="W56" s="322">
        <v>58031388</v>
      </c>
      <c r="X56" s="323">
        <v>1.5952257303336825E-2</v>
      </c>
      <c r="Y56" s="323">
        <v>-1.8226943011492747E-2</v>
      </c>
      <c r="AA56" s="318">
        <v>1966</v>
      </c>
      <c r="AB56" s="319"/>
      <c r="AC56" s="323">
        <v>7.1721311475410054E-3</v>
      </c>
      <c r="AD56" s="323">
        <v>6.0409924487594413E-2</v>
      </c>
      <c r="AE56" s="323">
        <v>0.1052792472024415</v>
      </c>
    </row>
    <row r="57" spans="1:31" ht="12" customHeight="1">
      <c r="A57" s="317">
        <v>2004</v>
      </c>
      <c r="B57" s="297">
        <v>3</v>
      </c>
      <c r="C57" s="318">
        <v>155.16499999999999</v>
      </c>
      <c r="D57" s="323">
        <v>6.426102225026753E-2</v>
      </c>
      <c r="E57" s="323">
        <v>0.19178008540969005</v>
      </c>
      <c r="F57" s="323"/>
      <c r="G57" s="320">
        <v>54.737000000000002</v>
      </c>
      <c r="H57" s="323">
        <v>-0.10535606295866495</v>
      </c>
      <c r="I57" s="323">
        <v>-0.11236337690137188</v>
      </c>
      <c r="J57" s="323"/>
      <c r="K57" s="320">
        <v>209.90199999999999</v>
      </c>
      <c r="L57" s="323">
        <v>1.412220563438793E-2</v>
      </c>
      <c r="M57" s="323">
        <v>9.4025914459350934E-2</v>
      </c>
      <c r="N57" s="319"/>
      <c r="O57" s="321">
        <v>44068548</v>
      </c>
      <c r="P57" s="323">
        <v>6.362321541648619E-4</v>
      </c>
      <c r="Q57" s="323">
        <v>0.19406068141573929</v>
      </c>
      <c r="R57" s="323"/>
      <c r="S57" s="321">
        <v>16367868</v>
      </c>
      <c r="T57" s="323">
        <v>0.16989720431767608</v>
      </c>
      <c r="U57" s="323">
        <v>0.20559012963733903</v>
      </c>
      <c r="V57" s="323"/>
      <c r="W57" s="322">
        <v>60436416</v>
      </c>
      <c r="X57" s="323">
        <v>4.1443571882168406E-2</v>
      </c>
      <c r="Y57" s="323">
        <v>0.19716134706466115</v>
      </c>
      <c r="AA57" s="318">
        <v>2066</v>
      </c>
      <c r="AB57" s="319"/>
      <c r="AC57" s="323">
        <v>5.0864699898270693E-2</v>
      </c>
      <c r="AD57" s="323">
        <v>0.17586795674445077</v>
      </c>
      <c r="AE57" s="323">
        <v>0.10159825750242013</v>
      </c>
    </row>
    <row r="58" spans="1:31" ht="12" customHeight="1">
      <c r="A58" s="317">
        <v>2004</v>
      </c>
      <c r="B58" s="297">
        <v>4</v>
      </c>
      <c r="C58" s="318">
        <v>146.83199999999999</v>
      </c>
      <c r="D58" s="323">
        <v>-5.3704121419134498E-2</v>
      </c>
      <c r="E58" s="323">
        <v>0.19135401791509787</v>
      </c>
      <c r="F58" s="323"/>
      <c r="G58" s="320">
        <v>53.755000000000003</v>
      </c>
      <c r="H58" s="323">
        <v>-1.7940332864424424E-2</v>
      </c>
      <c r="I58" s="323">
        <v>-0.10367998932853106</v>
      </c>
      <c r="J58" s="323"/>
      <c r="K58" s="320">
        <v>200.58699999999999</v>
      </c>
      <c r="L58" s="323">
        <v>-4.4377852521652938E-2</v>
      </c>
      <c r="M58" s="323">
        <v>9.47817117033527E-2</v>
      </c>
      <c r="N58" s="319"/>
      <c r="O58" s="321">
        <v>41976468</v>
      </c>
      <c r="P58" s="323">
        <v>-4.7473313620407964E-2</v>
      </c>
      <c r="Q58" s="323">
        <v>0.19001682946718246</v>
      </c>
      <c r="R58" s="323"/>
      <c r="S58" s="321">
        <v>16213116</v>
      </c>
      <c r="T58" s="323">
        <v>-9.4546217014946921E-3</v>
      </c>
      <c r="U58" s="323">
        <v>0.21074794160133914</v>
      </c>
      <c r="V58" s="323"/>
      <c r="W58" s="322">
        <v>58189584</v>
      </c>
      <c r="X58" s="323">
        <v>-3.7176790893755141E-2</v>
      </c>
      <c r="Y58" s="323">
        <v>0.19572136234056137</v>
      </c>
      <c r="AA58" s="318">
        <v>2070</v>
      </c>
      <c r="AB58" s="319"/>
      <c r="AC58" s="323">
        <v>1.9361084220717029E-3</v>
      </c>
      <c r="AD58" s="323">
        <v>0.14808652246256249</v>
      </c>
      <c r="AE58" s="323">
        <v>9.6901932367149751E-2</v>
      </c>
    </row>
    <row r="59" spans="1:31" ht="12" customHeight="1">
      <c r="A59" s="317">
        <v>2004</v>
      </c>
      <c r="B59" s="297">
        <v>5</v>
      </c>
      <c r="C59" s="318">
        <v>151.40100000000001</v>
      </c>
      <c r="D59" s="323">
        <v>3.1117195161817657E-2</v>
      </c>
      <c r="E59" s="323">
        <v>0.1445321358915046</v>
      </c>
      <c r="F59" s="323"/>
      <c r="G59" s="320">
        <v>57.040999999999997</v>
      </c>
      <c r="H59" s="323">
        <v>6.1129197283973369E-2</v>
      </c>
      <c r="I59" s="323">
        <v>-0.24956914130849484</v>
      </c>
      <c r="J59" s="323"/>
      <c r="K59" s="320">
        <v>208.44200000000001</v>
      </c>
      <c r="L59" s="323">
        <v>3.9160065208612815E-2</v>
      </c>
      <c r="M59" s="323">
        <v>7.1533848953153623E-4</v>
      </c>
      <c r="N59" s="319"/>
      <c r="O59" s="321">
        <v>44724936</v>
      </c>
      <c r="P59" s="323">
        <v>6.5476399777132377E-2</v>
      </c>
      <c r="Q59" s="323">
        <v>0.16400765037152532</v>
      </c>
      <c r="R59" s="323"/>
      <c r="S59" s="321">
        <v>15296016</v>
      </c>
      <c r="T59" s="323">
        <v>-5.6565314156760471E-2</v>
      </c>
      <c r="U59" s="323">
        <v>6.3142065268069203E-2</v>
      </c>
      <c r="V59" s="323"/>
      <c r="W59" s="322">
        <v>60020952</v>
      </c>
      <c r="X59" s="323">
        <v>3.1472436716509344E-2</v>
      </c>
      <c r="Y59" s="323">
        <v>0.13652824116163531</v>
      </c>
      <c r="AA59" s="318">
        <v>2150</v>
      </c>
      <c r="AB59" s="319"/>
      <c r="AC59" s="323">
        <v>3.8647342995169032E-2</v>
      </c>
      <c r="AD59" s="323">
        <v>0.17166212534059944</v>
      </c>
      <c r="AE59" s="323">
        <v>9.6949767441860471E-2</v>
      </c>
    </row>
    <row r="60" spans="1:31" ht="12" customHeight="1">
      <c r="A60" s="317">
        <v>2004</v>
      </c>
      <c r="B60" s="297">
        <v>6</v>
      </c>
      <c r="C60" s="318">
        <v>143.696</v>
      </c>
      <c r="D60" s="323">
        <v>-5.0891341536713819E-2</v>
      </c>
      <c r="E60" s="323">
        <v>0.1062473536317794</v>
      </c>
      <c r="F60" s="323"/>
      <c r="G60" s="320">
        <v>63.173999999999999</v>
      </c>
      <c r="H60" s="323">
        <v>0.10751915289002656</v>
      </c>
      <c r="I60" s="323">
        <v>0.34753951494208746</v>
      </c>
      <c r="J60" s="323"/>
      <c r="K60" s="320">
        <v>206.87</v>
      </c>
      <c r="L60" s="323">
        <v>-7.5416662668752465E-3</v>
      </c>
      <c r="M60" s="323">
        <v>0.17023804136308085</v>
      </c>
      <c r="N60" s="319"/>
      <c r="O60" s="321">
        <v>43494924</v>
      </c>
      <c r="P60" s="323">
        <v>-2.7501705089080453E-2</v>
      </c>
      <c r="Q60" s="323">
        <v>0.22447127072047168</v>
      </c>
      <c r="R60" s="323"/>
      <c r="S60" s="321">
        <v>16361208</v>
      </c>
      <c r="T60" s="323">
        <v>6.9638525482713876E-2</v>
      </c>
      <c r="U60" s="323">
        <v>0.25338549973754398</v>
      </c>
      <c r="V60" s="323"/>
      <c r="W60" s="322">
        <v>59856132</v>
      </c>
      <c r="X60" s="323">
        <v>-2.7460410824540205E-3</v>
      </c>
      <c r="Y60" s="323">
        <v>0.23224142194615149</v>
      </c>
      <c r="AA60" s="318">
        <v>2020</v>
      </c>
      <c r="AB60" s="319"/>
      <c r="AC60" s="323">
        <v>-6.0465116279069808E-2</v>
      </c>
      <c r="AD60" s="323">
        <v>7.7333333333333254E-2</v>
      </c>
      <c r="AE60" s="323">
        <v>0.10241089108910892</v>
      </c>
    </row>
    <row r="61" spans="1:31" ht="12" customHeight="1">
      <c r="A61" s="317">
        <v>2004</v>
      </c>
      <c r="B61" s="297">
        <v>7</v>
      </c>
      <c r="C61" s="318">
        <v>142.68799999999999</v>
      </c>
      <c r="D61" s="323">
        <v>-7.0148090413094666E-3</v>
      </c>
      <c r="E61" s="323">
        <v>7.4304128174432771E-2</v>
      </c>
      <c r="F61" s="323"/>
      <c r="G61" s="320">
        <v>55.533000000000001</v>
      </c>
      <c r="H61" s="323">
        <v>-0.12095165732738145</v>
      </c>
      <c r="I61" s="323">
        <v>8.4807322122544271E-3</v>
      </c>
      <c r="J61" s="323"/>
      <c r="K61" s="320">
        <v>198.221</v>
      </c>
      <c r="L61" s="323">
        <v>-4.1808865471068768E-2</v>
      </c>
      <c r="M61" s="323">
        <v>5.5012374590840185E-2</v>
      </c>
      <c r="N61" s="319"/>
      <c r="O61" s="321">
        <v>43217868</v>
      </c>
      <c r="P61" s="323">
        <v>-6.3698467434958328E-3</v>
      </c>
      <c r="Q61" s="323">
        <v>0.16815783071957968</v>
      </c>
      <c r="R61" s="323"/>
      <c r="S61" s="321">
        <v>15596532</v>
      </c>
      <c r="T61" s="323">
        <v>-4.6737135790951401E-2</v>
      </c>
      <c r="U61" s="323">
        <v>6.5896043826269457E-2</v>
      </c>
      <c r="V61" s="323"/>
      <c r="W61" s="322">
        <v>58814400</v>
      </c>
      <c r="X61" s="323">
        <v>-1.740393114610217E-2</v>
      </c>
      <c r="Y61" s="323">
        <v>0.13917548536750335</v>
      </c>
      <c r="AA61" s="318">
        <v>2112</v>
      </c>
      <c r="AB61" s="319"/>
      <c r="AC61" s="323">
        <v>4.5544554455445585E-2</v>
      </c>
      <c r="AD61" s="323">
        <v>0.12042440318302394</v>
      </c>
      <c r="AE61" s="323">
        <v>9.3854640151515151E-2</v>
      </c>
    </row>
    <row r="62" spans="1:31" ht="12" customHeight="1">
      <c r="A62" s="317">
        <v>2004</v>
      </c>
      <c r="B62" s="297">
        <v>8</v>
      </c>
      <c r="C62" s="318">
        <v>158.18100000000001</v>
      </c>
      <c r="D62" s="323">
        <v>0.10857955819690535</v>
      </c>
      <c r="E62" s="323">
        <v>0.13471926313297611</v>
      </c>
      <c r="F62" s="323"/>
      <c r="G62" s="320">
        <v>57.688000000000002</v>
      </c>
      <c r="H62" s="323">
        <v>3.8805755136585462E-2</v>
      </c>
      <c r="I62" s="323">
        <v>4.3975532954504404E-2</v>
      </c>
      <c r="J62" s="323"/>
      <c r="K62" s="320">
        <v>215.86900000000003</v>
      </c>
      <c r="L62" s="323">
        <v>8.9031939098279222E-2</v>
      </c>
      <c r="M62" s="323">
        <v>0.10895977067590001</v>
      </c>
      <c r="N62" s="319"/>
      <c r="O62" s="321">
        <v>45261228</v>
      </c>
      <c r="P62" s="323">
        <v>4.7280444282906231E-2</v>
      </c>
      <c r="Q62" s="323">
        <v>0.17124189054738737</v>
      </c>
      <c r="R62" s="323"/>
      <c r="S62" s="321">
        <v>16408104</v>
      </c>
      <c r="T62" s="323">
        <v>5.203541402665679E-2</v>
      </c>
      <c r="U62" s="323">
        <v>0.20319916369095292</v>
      </c>
      <c r="V62" s="323"/>
      <c r="W62" s="322">
        <v>61669332</v>
      </c>
      <c r="X62" s="323">
        <v>4.854137762180688E-2</v>
      </c>
      <c r="Y62" s="323">
        <v>0.17957770240028204</v>
      </c>
      <c r="AA62" s="318">
        <v>2056</v>
      </c>
      <c r="AB62" s="319"/>
      <c r="AC62" s="323">
        <v>-2.6515151515151492E-2</v>
      </c>
      <c r="AD62" s="323">
        <v>4.5778229908443491E-2</v>
      </c>
      <c r="AE62" s="323">
        <v>0.10499464980544748</v>
      </c>
    </row>
    <row r="63" spans="1:31" ht="12" customHeight="1">
      <c r="A63" s="317">
        <v>2004</v>
      </c>
      <c r="B63" s="297">
        <v>9</v>
      </c>
      <c r="C63" s="318">
        <v>155.86099999999999</v>
      </c>
      <c r="D63" s="323">
        <v>-1.4666742529128141E-2</v>
      </c>
      <c r="E63" s="323">
        <v>9.8432632810407705E-2</v>
      </c>
      <c r="F63" s="323"/>
      <c r="G63" s="320">
        <v>56.401000000000003</v>
      </c>
      <c r="H63" s="323">
        <v>-2.2309665788378896E-2</v>
      </c>
      <c r="I63" s="323">
        <v>0.34717909520852253</v>
      </c>
      <c r="J63" s="323"/>
      <c r="K63" s="320">
        <v>212.262</v>
      </c>
      <c r="L63" s="323">
        <v>-1.6709207899235357E-2</v>
      </c>
      <c r="M63" s="323">
        <v>0.15510448410970845</v>
      </c>
      <c r="N63" s="319"/>
      <c r="O63" s="321">
        <v>45211104</v>
      </c>
      <c r="P63" s="323">
        <v>-1.1074379157366421E-3</v>
      </c>
      <c r="Q63" s="323">
        <v>0.16321292714034441</v>
      </c>
      <c r="R63" s="323"/>
      <c r="S63" s="321">
        <v>15929148</v>
      </c>
      <c r="T63" s="323">
        <v>-2.9190209910907483E-2</v>
      </c>
      <c r="U63" s="323">
        <v>9.8993342766001691E-2</v>
      </c>
      <c r="V63" s="323"/>
      <c r="W63" s="322">
        <v>61140252</v>
      </c>
      <c r="X63" s="323">
        <v>-8.5793048642071046E-3</v>
      </c>
      <c r="Y63" s="323">
        <v>0.14576937365465414</v>
      </c>
      <c r="AA63" s="318">
        <v>2041</v>
      </c>
      <c r="AB63" s="319"/>
      <c r="AC63" s="323">
        <v>-7.2957198443579507E-3</v>
      </c>
      <c r="AD63" s="323">
        <v>4.0795512493625674E-2</v>
      </c>
      <c r="AE63" s="323">
        <v>0.10399902008819206</v>
      </c>
    </row>
    <row r="64" spans="1:31" ht="12" customHeight="1">
      <c r="A64" s="317">
        <v>2004</v>
      </c>
      <c r="B64" s="297">
        <v>10</v>
      </c>
      <c r="C64" s="318">
        <v>148.91399999999999</v>
      </c>
      <c r="D64" s="323">
        <v>-4.4571765868305802E-2</v>
      </c>
      <c r="E64" s="323">
        <v>-2.0367081113084717E-2</v>
      </c>
      <c r="F64" s="323"/>
      <c r="G64" s="320">
        <v>62.551000000000002</v>
      </c>
      <c r="H64" s="323">
        <v>0.10904061984716584</v>
      </c>
      <c r="I64" s="323">
        <v>-4.9044498836979478E-2</v>
      </c>
      <c r="J64" s="323"/>
      <c r="K64" s="320">
        <v>211.46499999999997</v>
      </c>
      <c r="L64" s="323">
        <v>-3.7547936041308905E-3</v>
      </c>
      <c r="M64" s="323">
        <v>-2.9028362574441968E-2</v>
      </c>
      <c r="N64" s="319"/>
      <c r="O64" s="321">
        <v>46006236</v>
      </c>
      <c r="P64" s="323">
        <v>1.7587095417975096E-2</v>
      </c>
      <c r="Q64" s="323">
        <v>3.3280508412907528E-2</v>
      </c>
      <c r="R64" s="323"/>
      <c r="S64" s="321">
        <v>16019112</v>
      </c>
      <c r="T64" s="323">
        <v>5.6477596918553807E-3</v>
      </c>
      <c r="U64" s="323">
        <v>0.14003477512314766</v>
      </c>
      <c r="V64" s="323"/>
      <c r="W64" s="322">
        <v>62025348</v>
      </c>
      <c r="X64" s="323">
        <v>1.4476485965416064E-2</v>
      </c>
      <c r="Y64" s="323">
        <v>5.8889169778187034E-2</v>
      </c>
      <c r="AA64" s="318">
        <v>2097</v>
      </c>
      <c r="AB64" s="319"/>
      <c r="AC64" s="323">
        <v>2.7437530622244077E-2</v>
      </c>
      <c r="AD64" s="323">
        <v>4.2246520874751559E-2</v>
      </c>
      <c r="AE64" s="323">
        <v>0.10084167858845969</v>
      </c>
    </row>
    <row r="65" spans="1:31" ht="12" customHeight="1">
      <c r="A65" s="317">
        <v>2004</v>
      </c>
      <c r="B65" s="297">
        <v>11</v>
      </c>
      <c r="C65" s="318">
        <v>159.977</v>
      </c>
      <c r="D65" s="323">
        <v>7.4291201633157611E-2</v>
      </c>
      <c r="E65" s="323">
        <v>9.0645686898780387E-2</v>
      </c>
      <c r="F65" s="323"/>
      <c r="G65" s="320">
        <v>80.293999999999997</v>
      </c>
      <c r="H65" s="323">
        <v>0.28365653626640652</v>
      </c>
      <c r="I65" s="323">
        <v>0.58960247070003158</v>
      </c>
      <c r="J65" s="323"/>
      <c r="K65" s="320">
        <v>240.27100000000002</v>
      </c>
      <c r="L65" s="323">
        <v>0.13622112406308395</v>
      </c>
      <c r="M65" s="323">
        <v>0.21845603038647421</v>
      </c>
      <c r="N65" s="319"/>
      <c r="O65" s="321">
        <v>49385568</v>
      </c>
      <c r="P65" s="323">
        <v>7.3453781352597503E-2</v>
      </c>
      <c r="Q65" s="323">
        <v>0.20732067222137807</v>
      </c>
      <c r="R65" s="323"/>
      <c r="S65" s="321">
        <v>15400812</v>
      </c>
      <c r="T65" s="323">
        <v>-3.8597645112912637E-2</v>
      </c>
      <c r="U65" s="323">
        <v>0.14315528069811334</v>
      </c>
      <c r="V65" s="323"/>
      <c r="W65" s="322">
        <v>64786380</v>
      </c>
      <c r="X65" s="323">
        <v>4.4514574912179361E-2</v>
      </c>
      <c r="Y65" s="323">
        <v>0.19142343462046618</v>
      </c>
      <c r="AA65" s="318">
        <v>2079</v>
      </c>
      <c r="AB65" s="319"/>
      <c r="AC65" s="323">
        <v>-8.5836909871244149E-3</v>
      </c>
      <c r="AD65" s="323">
        <v>8.3941605839416011E-2</v>
      </c>
      <c r="AE65" s="323">
        <v>0.11557046657046657</v>
      </c>
    </row>
    <row r="66" spans="1:31" ht="12" customHeight="1">
      <c r="A66" s="317">
        <v>2004</v>
      </c>
      <c r="B66" s="297">
        <v>12</v>
      </c>
      <c r="C66" s="318">
        <v>145.83000000000001</v>
      </c>
      <c r="D66" s="323">
        <v>-8.8431462022665719E-2</v>
      </c>
      <c r="E66" s="323">
        <v>-2.3215625334905066E-2</v>
      </c>
      <c r="F66" s="323"/>
      <c r="G66" s="320">
        <v>77.346999999999994</v>
      </c>
      <c r="H66" s="323">
        <v>-3.6702617879293631E-2</v>
      </c>
      <c r="I66" s="323">
        <v>0.79027404869919438</v>
      </c>
      <c r="J66" s="323"/>
      <c r="K66" s="320">
        <v>223.17700000000002</v>
      </c>
      <c r="L66" s="323">
        <v>-7.1144665814850683E-2</v>
      </c>
      <c r="M66" s="323">
        <v>0.15936103896103915</v>
      </c>
      <c r="N66" s="319"/>
      <c r="O66" s="321">
        <v>45238668</v>
      </c>
      <c r="P66" s="323">
        <v>-8.3969875571745956E-2</v>
      </c>
      <c r="Q66" s="323">
        <v>0.10399758460472497</v>
      </c>
      <c r="R66" s="323"/>
      <c r="S66" s="321">
        <v>15792864</v>
      </c>
      <c r="T66" s="323">
        <v>2.5456579821895087E-2</v>
      </c>
      <c r="U66" s="323">
        <v>0.15848756982674694</v>
      </c>
      <c r="V66" s="323"/>
      <c r="W66" s="322">
        <v>61031532</v>
      </c>
      <c r="X66" s="323">
        <v>-5.7957366965093571E-2</v>
      </c>
      <c r="Y66" s="323">
        <v>0.1176000727786044</v>
      </c>
      <c r="AA66" s="318">
        <v>2082</v>
      </c>
      <c r="AB66" s="319"/>
      <c r="AC66" s="323">
        <v>1.4430014430013571E-3</v>
      </c>
      <c r="AD66" s="323">
        <v>4.7810770005032754E-2</v>
      </c>
      <c r="AE66" s="323">
        <v>0.10719356388088377</v>
      </c>
    </row>
    <row r="67" spans="1:31" ht="18" customHeight="1">
      <c r="A67" s="317">
        <v>2005</v>
      </c>
      <c r="B67" s="297">
        <v>1</v>
      </c>
      <c r="C67" s="318">
        <v>150.315</v>
      </c>
      <c r="D67" s="323">
        <v>3.0754988685455453E-2</v>
      </c>
      <c r="E67" s="323">
        <v>-6.4384815043041388E-2</v>
      </c>
      <c r="F67" s="323"/>
      <c r="G67" s="320">
        <v>61.68</v>
      </c>
      <c r="H67" s="323">
        <v>-0.20255472093293847</v>
      </c>
      <c r="I67" s="323">
        <v>0.35020358127927853</v>
      </c>
      <c r="J67" s="323"/>
      <c r="K67" s="320">
        <v>211.995</v>
      </c>
      <c r="L67" s="323">
        <v>-5.0103729326946844E-2</v>
      </c>
      <c r="M67" s="323">
        <v>2.7401243572532819E-2</v>
      </c>
      <c r="N67" s="319"/>
      <c r="O67" s="321">
        <v>44115336</v>
      </c>
      <c r="P67" s="323">
        <v>-2.4831235084109893E-2</v>
      </c>
      <c r="Q67" s="323">
        <v>1.0079146190481669E-2</v>
      </c>
      <c r="R67" s="323"/>
      <c r="S67" s="321">
        <v>16642644</v>
      </c>
      <c r="T67" s="323">
        <v>5.3807846379225532E-2</v>
      </c>
      <c r="U67" s="323">
        <v>0.23782556929442666</v>
      </c>
      <c r="V67" s="323"/>
      <c r="W67" s="322">
        <v>60757980</v>
      </c>
      <c r="X67" s="323">
        <v>-4.482142116308041E-3</v>
      </c>
      <c r="Y67" s="323">
        <v>6.3686550633443195E-2</v>
      </c>
      <c r="AA67" s="318">
        <v>2139</v>
      </c>
      <c r="AB67" s="319"/>
      <c r="AC67" s="323">
        <v>2.7377521613832778E-2</v>
      </c>
      <c r="AD67" s="323">
        <v>9.5799180327868827E-2</v>
      </c>
      <c r="AE67" s="323">
        <v>9.9109396914446007E-2</v>
      </c>
    </row>
    <row r="68" spans="1:31" ht="12" customHeight="1">
      <c r="A68" s="317">
        <v>2005</v>
      </c>
      <c r="B68" s="297">
        <v>2</v>
      </c>
      <c r="C68" s="318">
        <v>148.68799999999999</v>
      </c>
      <c r="D68" s="323">
        <v>-1.0823936400226275E-2</v>
      </c>
      <c r="E68" s="323">
        <v>1.9835935142253458E-2</v>
      </c>
      <c r="F68" s="323"/>
      <c r="G68" s="320">
        <v>52.554000000000002</v>
      </c>
      <c r="H68" s="323">
        <v>-0.14795719844357968</v>
      </c>
      <c r="I68" s="323">
        <v>-0.14103590866744031</v>
      </c>
      <c r="J68" s="323"/>
      <c r="K68" s="320">
        <v>201.24199999999999</v>
      </c>
      <c r="L68" s="323">
        <v>-5.072289440788702E-2</v>
      </c>
      <c r="M68" s="323">
        <v>-2.7717787794897086E-2</v>
      </c>
      <c r="N68" s="319"/>
      <c r="O68" s="321">
        <v>45296064</v>
      </c>
      <c r="P68" s="323">
        <v>2.6764570035236801E-2</v>
      </c>
      <c r="Q68" s="323">
        <v>2.8508650032533778E-2</v>
      </c>
      <c r="R68" s="323"/>
      <c r="S68" s="321">
        <v>16393476</v>
      </c>
      <c r="T68" s="323">
        <v>-1.4971659551210714E-2</v>
      </c>
      <c r="U68" s="323">
        <v>0.17172754212392949</v>
      </c>
      <c r="V68" s="323"/>
      <c r="W68" s="322">
        <v>61689540</v>
      </c>
      <c r="X68" s="323">
        <v>1.5332306966097331E-2</v>
      </c>
      <c r="Y68" s="323">
        <v>6.3037472065979205E-2</v>
      </c>
      <c r="AA68" s="318">
        <v>2114</v>
      </c>
      <c r="AB68" s="319"/>
      <c r="AC68" s="323">
        <v>-1.1687704534829368E-2</v>
      </c>
      <c r="AD68" s="323">
        <v>7.5279755849440466E-2</v>
      </c>
      <c r="AE68" s="323">
        <v>9.5194891201513712E-2</v>
      </c>
    </row>
    <row r="69" spans="1:31" ht="12" customHeight="1">
      <c r="A69" s="317">
        <v>2005</v>
      </c>
      <c r="B69" s="297">
        <v>3</v>
      </c>
      <c r="C69" s="318">
        <v>156.155</v>
      </c>
      <c r="D69" s="323">
        <v>5.0219251049176794E-2</v>
      </c>
      <c r="E69" s="323">
        <v>6.3803048367867543E-3</v>
      </c>
      <c r="F69" s="323"/>
      <c r="G69" s="320">
        <v>53.801000000000002</v>
      </c>
      <c r="H69" s="323">
        <v>2.3727975035201965E-2</v>
      </c>
      <c r="I69" s="323">
        <v>-1.7099950673219233E-2</v>
      </c>
      <c r="J69" s="323"/>
      <c r="K69" s="320">
        <v>209.95600000000002</v>
      </c>
      <c r="L69" s="323">
        <v>4.3301100167957074E-2</v>
      </c>
      <c r="M69" s="323">
        <v>2.5726291316918726E-4</v>
      </c>
      <c r="N69" s="319"/>
      <c r="O69" s="321">
        <v>46562892</v>
      </c>
      <c r="P69" s="323">
        <v>2.7967728056901286E-2</v>
      </c>
      <c r="Q69" s="323">
        <v>5.6601456440089626E-2</v>
      </c>
      <c r="R69" s="323"/>
      <c r="S69" s="321">
        <v>15532128</v>
      </c>
      <c r="T69" s="323">
        <v>-5.2542121024241606E-2</v>
      </c>
      <c r="U69" s="323">
        <v>-5.1059795936770791E-2</v>
      </c>
      <c r="V69" s="323"/>
      <c r="W69" s="322">
        <v>62095020</v>
      </c>
      <c r="X69" s="323">
        <v>6.5729133334435641E-3</v>
      </c>
      <c r="Y69" s="323">
        <v>2.7443784886251432E-2</v>
      </c>
      <c r="AA69" s="318">
        <v>2062</v>
      </c>
      <c r="AB69" s="319"/>
      <c r="AC69" s="323">
        <v>-2.4597918637653704E-2</v>
      </c>
      <c r="AD69" s="323">
        <v>-1.9361084220715918E-3</v>
      </c>
      <c r="AE69" s="323">
        <v>0.10182153249272552</v>
      </c>
    </row>
    <row r="70" spans="1:31" ht="12" customHeight="1">
      <c r="A70" s="317">
        <v>2005</v>
      </c>
      <c r="B70" s="297">
        <v>4</v>
      </c>
      <c r="C70" s="318">
        <v>158.892</v>
      </c>
      <c r="D70" s="323">
        <v>1.7527456693669619E-2</v>
      </c>
      <c r="E70" s="323">
        <v>8.2134684537430447E-2</v>
      </c>
      <c r="F70" s="323"/>
      <c r="G70" s="320">
        <v>52.271999999999998</v>
      </c>
      <c r="H70" s="323">
        <v>-2.8419546105091009E-2</v>
      </c>
      <c r="I70" s="323">
        <v>-2.758813133661997E-2</v>
      </c>
      <c r="J70" s="323"/>
      <c r="K70" s="320">
        <v>211.16399999999999</v>
      </c>
      <c r="L70" s="323">
        <v>5.7535864657354274E-3</v>
      </c>
      <c r="M70" s="323">
        <v>5.2730236755123672E-2</v>
      </c>
      <c r="N70" s="319"/>
      <c r="O70" s="321">
        <v>47778432</v>
      </c>
      <c r="P70" s="323">
        <v>2.6105337271576712E-2</v>
      </c>
      <c r="Q70" s="323">
        <v>0.13821944237900152</v>
      </c>
      <c r="R70" s="323"/>
      <c r="S70" s="321">
        <v>19140984</v>
      </c>
      <c r="T70" s="323">
        <v>0.23234781480039302</v>
      </c>
      <c r="U70" s="323">
        <v>0.18058638450498976</v>
      </c>
      <c r="V70" s="323"/>
      <c r="W70" s="322">
        <v>66919416</v>
      </c>
      <c r="X70" s="323">
        <v>7.7693766746512072E-2</v>
      </c>
      <c r="Y70" s="323">
        <v>0.15002396305153165</v>
      </c>
      <c r="AA70" s="318">
        <v>2150</v>
      </c>
      <c r="AB70" s="319"/>
      <c r="AC70" s="323">
        <v>4.2677012609117382E-2</v>
      </c>
      <c r="AD70" s="323">
        <v>3.8647342995169032E-2</v>
      </c>
      <c r="AE70" s="323">
        <v>9.8215813953488371E-2</v>
      </c>
    </row>
    <row r="71" spans="1:31" ht="12" customHeight="1">
      <c r="A71" s="317">
        <v>2005</v>
      </c>
      <c r="B71" s="297">
        <v>5</v>
      </c>
      <c r="C71" s="318">
        <v>153.495</v>
      </c>
      <c r="D71" s="323">
        <v>-3.396646778944179E-2</v>
      </c>
      <c r="E71" s="323">
        <v>1.3830820139893341E-2</v>
      </c>
      <c r="F71" s="323"/>
      <c r="G71" s="320">
        <v>58.62</v>
      </c>
      <c r="H71" s="323">
        <v>0.12144168962350776</v>
      </c>
      <c r="I71" s="323">
        <v>2.7681842884942354E-2</v>
      </c>
      <c r="J71" s="323"/>
      <c r="K71" s="320">
        <v>212.11500000000001</v>
      </c>
      <c r="L71" s="323">
        <v>4.5036085696426031E-3</v>
      </c>
      <c r="M71" s="323">
        <v>1.7621208777501618E-2</v>
      </c>
      <c r="N71" s="319"/>
      <c r="O71" s="321">
        <v>45931320</v>
      </c>
      <c r="P71" s="323">
        <v>-3.8659954349276271E-2</v>
      </c>
      <c r="Q71" s="323">
        <v>2.6973409196158427E-2</v>
      </c>
      <c r="R71" s="323"/>
      <c r="S71" s="321">
        <v>17456256</v>
      </c>
      <c r="T71" s="323">
        <v>-8.8016791613221179E-2</v>
      </c>
      <c r="U71" s="323">
        <v>0.14122893176889972</v>
      </c>
      <c r="V71" s="323"/>
      <c r="W71" s="322">
        <v>63387576</v>
      </c>
      <c r="X71" s="323">
        <v>-5.2777507801323287E-2</v>
      </c>
      <c r="Y71" s="323">
        <v>5.6090813088069735E-2</v>
      </c>
      <c r="AA71" s="318">
        <v>2085</v>
      </c>
      <c r="AB71" s="319"/>
      <c r="AC71" s="323">
        <v>-3.0232558139534849E-2</v>
      </c>
      <c r="AD71" s="323">
        <v>-3.0232558139534849E-2</v>
      </c>
      <c r="AE71" s="323">
        <v>0.10173381294964029</v>
      </c>
    </row>
    <row r="72" spans="1:31" ht="12" customHeight="1">
      <c r="A72" s="317">
        <v>2005</v>
      </c>
      <c r="B72" s="297">
        <v>6</v>
      </c>
      <c r="C72" s="318">
        <v>157.87299999999999</v>
      </c>
      <c r="D72" s="323">
        <v>2.8522101697123547E-2</v>
      </c>
      <c r="E72" s="323">
        <v>9.8659670415321088E-2</v>
      </c>
      <c r="F72" s="323"/>
      <c r="G72" s="320">
        <v>55.747</v>
      </c>
      <c r="H72" s="323">
        <v>-4.9010576595018729E-2</v>
      </c>
      <c r="I72" s="323">
        <v>-0.11756418779877797</v>
      </c>
      <c r="J72" s="323"/>
      <c r="K72" s="320">
        <v>213.62</v>
      </c>
      <c r="L72" s="323">
        <v>7.0952077882280307E-3</v>
      </c>
      <c r="M72" s="323">
        <v>3.2629187412384519E-2</v>
      </c>
      <c r="N72" s="319"/>
      <c r="O72" s="321">
        <v>48814212</v>
      </c>
      <c r="P72" s="323">
        <v>6.2765276504137102E-2</v>
      </c>
      <c r="Q72" s="323">
        <v>0.12229675352461822</v>
      </c>
      <c r="R72" s="323"/>
      <c r="S72" s="321">
        <v>18949020</v>
      </c>
      <c r="T72" s="323">
        <v>8.5514557073406827E-2</v>
      </c>
      <c r="U72" s="323">
        <v>0.15816753872941414</v>
      </c>
      <c r="V72" s="323"/>
      <c r="W72" s="322">
        <v>67763232</v>
      </c>
      <c r="X72" s="323">
        <v>6.9030183454246608E-2</v>
      </c>
      <c r="Y72" s="323">
        <v>0.13210175358474552</v>
      </c>
      <c r="AA72" s="318">
        <v>2178</v>
      </c>
      <c r="AB72" s="319"/>
      <c r="AC72" s="323">
        <v>4.4604316546762668E-2</v>
      </c>
      <c r="AD72" s="323">
        <v>7.8217821782178287E-2</v>
      </c>
      <c r="AE72" s="323">
        <v>9.8080808080808088E-2</v>
      </c>
    </row>
    <row r="73" spans="1:31" ht="12" customHeight="1">
      <c r="A73" s="317">
        <v>2005</v>
      </c>
      <c r="B73" s="297">
        <v>7</v>
      </c>
      <c r="C73" s="318">
        <v>167.22900000000001</v>
      </c>
      <c r="D73" s="323">
        <v>5.9262825182266887E-2</v>
      </c>
      <c r="E73" s="323">
        <v>0.17199063691410643</v>
      </c>
      <c r="F73" s="323"/>
      <c r="G73" s="320">
        <v>69.215999999999994</v>
      </c>
      <c r="H73" s="323">
        <v>0.24160941395949553</v>
      </c>
      <c r="I73" s="323">
        <v>0.24639403597860721</v>
      </c>
      <c r="J73" s="323"/>
      <c r="K73" s="320">
        <v>236.44499999999999</v>
      </c>
      <c r="L73" s="323">
        <v>0.1068486096807415</v>
      </c>
      <c r="M73" s="323">
        <v>0.19283526972419662</v>
      </c>
      <c r="N73" s="319"/>
      <c r="O73" s="321">
        <v>51561108</v>
      </c>
      <c r="P73" s="323">
        <v>5.6272464256925891E-2</v>
      </c>
      <c r="Q73" s="323">
        <v>0.19305070763786869</v>
      </c>
      <c r="R73" s="323"/>
      <c r="S73" s="321">
        <v>19409316</v>
      </c>
      <c r="T73" s="323">
        <v>2.4291282609865794E-2</v>
      </c>
      <c r="U73" s="323">
        <v>0.24446357690286535</v>
      </c>
      <c r="V73" s="323"/>
      <c r="W73" s="322">
        <v>70970424</v>
      </c>
      <c r="X73" s="323">
        <v>4.7329383580759554E-2</v>
      </c>
      <c r="Y73" s="323">
        <v>0.20668448543213902</v>
      </c>
      <c r="AA73" s="318">
        <v>2203</v>
      </c>
      <c r="AB73" s="319"/>
      <c r="AC73" s="323">
        <v>1.1478420569329684E-2</v>
      </c>
      <c r="AD73" s="323">
        <v>4.3087121212121104E-2</v>
      </c>
      <c r="AE73" s="323">
        <v>0.1073286427598729</v>
      </c>
    </row>
    <row r="74" spans="1:31" ht="12" customHeight="1">
      <c r="A74" s="317">
        <v>2005</v>
      </c>
      <c r="B74" s="297">
        <v>8</v>
      </c>
      <c r="C74" s="318">
        <v>154.28299999999999</v>
      </c>
      <c r="D74" s="323">
        <v>-7.7414802456511889E-2</v>
      </c>
      <c r="E74" s="323">
        <v>-2.4642656197647161E-2</v>
      </c>
      <c r="F74" s="323"/>
      <c r="G74" s="320">
        <v>43.04</v>
      </c>
      <c r="H74" s="323">
        <v>-0.37817845584835874</v>
      </c>
      <c r="I74" s="323">
        <v>-0.25391762584939681</v>
      </c>
      <c r="J74" s="323"/>
      <c r="K74" s="320">
        <v>197.32299999999998</v>
      </c>
      <c r="L74" s="323">
        <v>-0.16545919769925355</v>
      </c>
      <c r="M74" s="323">
        <v>-8.5913215885560446E-2</v>
      </c>
      <c r="N74" s="319"/>
      <c r="O74" s="321">
        <v>45578220</v>
      </c>
      <c r="P74" s="323">
        <v>-0.11603489979307657</v>
      </c>
      <c r="Q74" s="323">
        <v>7.0036102423027824E-3</v>
      </c>
      <c r="R74" s="323"/>
      <c r="S74" s="321">
        <v>16290840</v>
      </c>
      <c r="T74" s="323">
        <v>-0.16066903130434895</v>
      </c>
      <c r="U74" s="323">
        <v>-7.1467123806626676E-3</v>
      </c>
      <c r="V74" s="323"/>
      <c r="W74" s="322">
        <v>61869060</v>
      </c>
      <c r="X74" s="323">
        <v>-0.12824164612571565</v>
      </c>
      <c r="Y74" s="323">
        <v>3.2386924508926995E-3</v>
      </c>
      <c r="AA74" s="318">
        <v>2219</v>
      </c>
      <c r="AB74" s="319"/>
      <c r="AC74" s="323">
        <v>7.2628234226055355E-3</v>
      </c>
      <c r="AD74" s="323">
        <v>7.9280155642023287E-2</v>
      </c>
      <c r="AE74" s="323">
        <v>8.8924290220820185E-2</v>
      </c>
    </row>
    <row r="75" spans="1:31" ht="12" customHeight="1">
      <c r="A75" s="317">
        <v>2005</v>
      </c>
      <c r="B75" s="297">
        <v>9</v>
      </c>
      <c r="C75" s="318">
        <v>192.89099999999999</v>
      </c>
      <c r="D75" s="323">
        <v>0.25024143943273081</v>
      </c>
      <c r="E75" s="323">
        <v>0.23758348785135475</v>
      </c>
      <c r="F75" s="323"/>
      <c r="G75" s="320">
        <v>70.471000000000004</v>
      </c>
      <c r="H75" s="323">
        <v>0.63733736059479562</v>
      </c>
      <c r="I75" s="323">
        <v>0.24946366199180869</v>
      </c>
      <c r="J75" s="323"/>
      <c r="K75" s="320">
        <v>263.36199999999997</v>
      </c>
      <c r="L75" s="323">
        <v>0.33467461978583346</v>
      </c>
      <c r="M75" s="323">
        <v>0.24074021727864614</v>
      </c>
      <c r="N75" s="319"/>
      <c r="O75" s="321">
        <v>58827924</v>
      </c>
      <c r="P75" s="323">
        <v>0.29070253292032899</v>
      </c>
      <c r="Q75" s="323">
        <v>0.30118308988871401</v>
      </c>
      <c r="R75" s="323"/>
      <c r="S75" s="321">
        <v>19106844</v>
      </c>
      <c r="T75" s="323">
        <v>0.17285812149649749</v>
      </c>
      <c r="U75" s="323">
        <v>0.19948938888633583</v>
      </c>
      <c r="V75" s="323"/>
      <c r="W75" s="322">
        <v>77934768</v>
      </c>
      <c r="X75" s="323">
        <v>0.25967273464313179</v>
      </c>
      <c r="Y75" s="323">
        <v>0.27468836732959501</v>
      </c>
      <c r="AA75" s="318">
        <v>2263</v>
      </c>
      <c r="AB75" s="319"/>
      <c r="AC75" s="323">
        <v>1.9828751689950463E-2</v>
      </c>
      <c r="AD75" s="323">
        <v>0.10877021068103865</v>
      </c>
      <c r="AE75" s="323">
        <v>0.11637737516570922</v>
      </c>
    </row>
    <row r="76" spans="1:31" ht="12" customHeight="1">
      <c r="A76" s="317">
        <v>2005</v>
      </c>
      <c r="B76" s="297">
        <v>10</v>
      </c>
      <c r="C76" s="318">
        <v>150.25200000000001</v>
      </c>
      <c r="D76" s="323">
        <v>-0.22105230415104893</v>
      </c>
      <c r="E76" s="323">
        <v>8.9850517748499836E-3</v>
      </c>
      <c r="F76" s="323"/>
      <c r="G76" s="320">
        <v>41.503</v>
      </c>
      <c r="H76" s="323">
        <v>-0.41106270664528677</v>
      </c>
      <c r="I76" s="323">
        <v>-0.33649342136816363</v>
      </c>
      <c r="J76" s="323"/>
      <c r="K76" s="320">
        <v>191.755</v>
      </c>
      <c r="L76" s="323">
        <v>-0.27189571768136622</v>
      </c>
      <c r="M76" s="323">
        <v>-9.3206913673657521E-2</v>
      </c>
      <c r="N76" s="319"/>
      <c r="O76" s="321">
        <v>44154720</v>
      </c>
      <c r="P76" s="323">
        <v>-0.24942583389480144</v>
      </c>
      <c r="Q76" s="323">
        <v>-4.0244892018551526E-2</v>
      </c>
      <c r="R76" s="323"/>
      <c r="S76" s="321">
        <v>19343892</v>
      </c>
      <c r="T76" s="323">
        <v>1.2406444517995663E-2</v>
      </c>
      <c r="U76" s="323">
        <v>0.20755083053292833</v>
      </c>
      <c r="V76" s="323"/>
      <c r="W76" s="322">
        <v>63498612</v>
      </c>
      <c r="X76" s="323">
        <v>-0.18523383555847628</v>
      </c>
      <c r="Y76" s="323">
        <v>2.3752611593569783E-2</v>
      </c>
      <c r="AA76" s="318">
        <v>2170</v>
      </c>
      <c r="AB76" s="319"/>
      <c r="AC76" s="323">
        <v>-4.1095890410958957E-2</v>
      </c>
      <c r="AD76" s="323">
        <v>3.4811635670004781E-2</v>
      </c>
      <c r="AE76" s="323">
        <v>8.8366359447004605E-2</v>
      </c>
    </row>
    <row r="77" spans="1:31" ht="12" customHeight="1">
      <c r="A77" s="317">
        <v>2005</v>
      </c>
      <c r="B77" s="297">
        <v>11</v>
      </c>
      <c r="C77" s="318">
        <v>140.26499999999999</v>
      </c>
      <c r="D77" s="323">
        <v>-6.6468333200223828E-2</v>
      </c>
      <c r="E77" s="323">
        <v>-0.12321771254617864</v>
      </c>
      <c r="F77" s="323"/>
      <c r="G77" s="320">
        <v>57.570999999999998</v>
      </c>
      <c r="H77" s="323">
        <v>0.387152735946799</v>
      </c>
      <c r="I77" s="323">
        <v>-0.28299748424539817</v>
      </c>
      <c r="J77" s="323"/>
      <c r="K77" s="320">
        <v>197.83599999999998</v>
      </c>
      <c r="L77" s="323">
        <v>3.171234126880651E-2</v>
      </c>
      <c r="M77" s="323">
        <v>-0.17661307440348617</v>
      </c>
      <c r="N77" s="319"/>
      <c r="O77" s="321">
        <v>44469708</v>
      </c>
      <c r="P77" s="323">
        <v>7.133733381165186E-3</v>
      </c>
      <c r="Q77" s="323">
        <v>-9.9540416341875382E-2</v>
      </c>
      <c r="R77" s="323"/>
      <c r="S77" s="321">
        <v>22410780</v>
      </c>
      <c r="T77" s="323">
        <v>0.15854555019227767</v>
      </c>
      <c r="U77" s="323">
        <v>0.45516872746709724</v>
      </c>
      <c r="V77" s="323"/>
      <c r="W77" s="322">
        <v>66880488</v>
      </c>
      <c r="X77" s="323">
        <v>5.3259053914438415E-2</v>
      </c>
      <c r="Y77" s="323">
        <v>3.2323275355097714E-2</v>
      </c>
      <c r="AA77" s="318">
        <v>2218</v>
      </c>
      <c r="AB77" s="319"/>
      <c r="AC77" s="323">
        <v>2.2119815668202758E-2</v>
      </c>
      <c r="AD77" s="323">
        <v>6.6859066859066951E-2</v>
      </c>
      <c r="AE77" s="323">
        <v>8.9195671776375107E-2</v>
      </c>
    </row>
    <row r="78" spans="1:31" ht="12" customHeight="1">
      <c r="A78" s="317">
        <v>2005</v>
      </c>
      <c r="B78" s="297">
        <v>12</v>
      </c>
      <c r="C78" s="318">
        <v>130.44300000000001</v>
      </c>
      <c r="D78" s="323">
        <v>-7.0024596299860797E-2</v>
      </c>
      <c r="E78" s="323">
        <v>-0.10551326887471713</v>
      </c>
      <c r="F78" s="323"/>
      <c r="G78" s="320">
        <v>37.603999999999999</v>
      </c>
      <c r="H78" s="323">
        <v>-0.34682392176616694</v>
      </c>
      <c r="I78" s="323">
        <v>-0.5138272977620334</v>
      </c>
      <c r="J78" s="323"/>
      <c r="K78" s="320">
        <v>168.04700000000003</v>
      </c>
      <c r="L78" s="323">
        <v>-0.15057421298449203</v>
      </c>
      <c r="M78" s="323">
        <v>-0.24702366283263955</v>
      </c>
      <c r="N78" s="319"/>
      <c r="O78" s="321">
        <v>41757864</v>
      </c>
      <c r="P78" s="323">
        <v>-6.0981826100589664E-2</v>
      </c>
      <c r="Q78" s="323">
        <v>-7.694311424023359E-2</v>
      </c>
      <c r="R78" s="323"/>
      <c r="S78" s="321">
        <v>19254936</v>
      </c>
      <c r="T78" s="323">
        <v>-0.14081812413490291</v>
      </c>
      <c r="U78" s="323">
        <v>0.2192174896206287</v>
      </c>
      <c r="V78" s="323"/>
      <c r="W78" s="322">
        <v>61012800</v>
      </c>
      <c r="X78" s="323">
        <v>-8.7733929214152906E-2</v>
      </c>
      <c r="Y78" s="323">
        <v>-3.0692331301795939E-4</v>
      </c>
      <c r="AA78" s="318">
        <v>2120</v>
      </c>
      <c r="AB78" s="319"/>
      <c r="AC78" s="323">
        <v>-4.4183949504057685E-2</v>
      </c>
      <c r="AD78" s="323">
        <v>1.8251681075888593E-2</v>
      </c>
      <c r="AE78" s="323">
        <v>7.9267452830188698E-2</v>
      </c>
    </row>
    <row r="79" spans="1:31" ht="18" customHeight="1">
      <c r="A79" s="317">
        <v>2006</v>
      </c>
      <c r="B79" s="297">
        <v>1</v>
      </c>
      <c r="C79" s="318">
        <v>132.892</v>
      </c>
      <c r="D79" s="323">
        <v>1.8774483874182568E-2</v>
      </c>
      <c r="E79" s="323">
        <v>-0.11590992249609156</v>
      </c>
      <c r="F79" s="323"/>
      <c r="G79" s="320">
        <v>54.871000000000002</v>
      </c>
      <c r="H79" s="323">
        <v>0.45917987448143815</v>
      </c>
      <c r="I79" s="323">
        <v>-0.11039234760051875</v>
      </c>
      <c r="J79" s="323"/>
      <c r="K79" s="320">
        <v>187.76300000000001</v>
      </c>
      <c r="L79" s="323">
        <v>0.11732431998190962</v>
      </c>
      <c r="M79" s="323">
        <v>-0.11430458265525134</v>
      </c>
      <c r="N79" s="319"/>
      <c r="O79" s="321">
        <v>43159416</v>
      </c>
      <c r="P79" s="323">
        <v>3.3563785733867979E-2</v>
      </c>
      <c r="Q79" s="323">
        <v>-2.166865509082827E-2</v>
      </c>
      <c r="R79" s="323"/>
      <c r="S79" s="321">
        <v>24325608</v>
      </c>
      <c r="T79" s="323">
        <v>0.26334400696008542</v>
      </c>
      <c r="U79" s="323">
        <v>0.46164323409189079</v>
      </c>
      <c r="V79" s="323"/>
      <c r="W79" s="322">
        <v>67485024</v>
      </c>
      <c r="X79" s="323">
        <v>0.10607977342459285</v>
      </c>
      <c r="Y79" s="323">
        <v>0.11071869077938401</v>
      </c>
      <c r="AA79" s="318">
        <v>2212</v>
      </c>
      <c r="AB79" s="319"/>
      <c r="AC79" s="323">
        <v>4.3396226415094441E-2</v>
      </c>
      <c r="AD79" s="323">
        <v>3.4128097241701738E-2</v>
      </c>
      <c r="AE79" s="323">
        <v>8.4883815551537067E-2</v>
      </c>
    </row>
    <row r="80" spans="1:31" ht="12" customHeight="1">
      <c r="A80" s="317">
        <v>2006</v>
      </c>
      <c r="B80" s="297">
        <v>2</v>
      </c>
      <c r="C80" s="318">
        <v>137.84100000000001</v>
      </c>
      <c r="D80" s="323">
        <v>3.7240766938566816E-2</v>
      </c>
      <c r="E80" s="323">
        <v>-7.2951415043581047E-2</v>
      </c>
      <c r="F80" s="323"/>
      <c r="G80" s="320">
        <v>83.453000000000003</v>
      </c>
      <c r="H80" s="323">
        <v>0.52089446155528418</v>
      </c>
      <c r="I80" s="323">
        <v>0.58794763481371537</v>
      </c>
      <c r="J80" s="323"/>
      <c r="K80" s="320">
        <v>221.29400000000001</v>
      </c>
      <c r="L80" s="323">
        <v>0.17858150966910413</v>
      </c>
      <c r="M80" s="323">
        <v>9.9641227974279767E-2</v>
      </c>
      <c r="N80" s="319"/>
      <c r="O80" s="321">
        <v>49125720</v>
      </c>
      <c r="P80" s="323">
        <v>0.13823875652070927</v>
      </c>
      <c r="Q80" s="323">
        <v>8.4547213638694885E-2</v>
      </c>
      <c r="R80" s="323"/>
      <c r="S80" s="321">
        <v>20586840</v>
      </c>
      <c r="T80" s="323">
        <v>-0.1536967955744416</v>
      </c>
      <c r="U80" s="323">
        <v>0.25579468320202503</v>
      </c>
      <c r="V80" s="323"/>
      <c r="W80" s="322">
        <v>69712560</v>
      </c>
      <c r="X80" s="323">
        <v>3.3007856676467995E-2</v>
      </c>
      <c r="Y80" s="323">
        <v>0.13005478724594144</v>
      </c>
      <c r="AA80" s="318">
        <v>2141</v>
      </c>
      <c r="AB80" s="319"/>
      <c r="AC80" s="323">
        <v>-3.2097649186256794E-2</v>
      </c>
      <c r="AD80" s="323">
        <v>1.2771996215704906E-2</v>
      </c>
      <c r="AE80" s="323">
        <v>0.10336011209715087</v>
      </c>
    </row>
    <row r="81" spans="1:31" ht="12" customHeight="1">
      <c r="A81" s="317">
        <v>2006</v>
      </c>
      <c r="B81" s="297">
        <v>3</v>
      </c>
      <c r="C81" s="318">
        <v>119.02200000000001</v>
      </c>
      <c r="D81" s="323">
        <v>-0.13652686791303026</v>
      </c>
      <c r="E81" s="323">
        <v>-0.23779577983413913</v>
      </c>
      <c r="F81" s="323"/>
      <c r="G81" s="320">
        <v>53.746000000000002</v>
      </c>
      <c r="H81" s="323">
        <v>-0.35597282302613442</v>
      </c>
      <c r="I81" s="323">
        <v>-1.022285831118408E-3</v>
      </c>
      <c r="J81" s="323"/>
      <c r="K81" s="320">
        <v>172.768</v>
      </c>
      <c r="L81" s="323">
        <v>-0.21928294486068312</v>
      </c>
      <c r="M81" s="323">
        <v>-0.177122825734916</v>
      </c>
      <c r="N81" s="319"/>
      <c r="O81" s="321">
        <v>40075488</v>
      </c>
      <c r="P81" s="323">
        <v>-0.18422594111597757</v>
      </c>
      <c r="Q81" s="323">
        <v>-0.13932562436199192</v>
      </c>
      <c r="R81" s="323"/>
      <c r="S81" s="321">
        <v>20045436</v>
      </c>
      <c r="T81" s="323">
        <v>-2.6298548004453304E-2</v>
      </c>
      <c r="U81" s="323">
        <v>0.29057885693447805</v>
      </c>
      <c r="V81" s="323"/>
      <c r="W81" s="322">
        <v>60120924</v>
      </c>
      <c r="X81" s="323">
        <v>-0.1375883484984628</v>
      </c>
      <c r="Y81" s="323">
        <v>-3.1791534973335978E-2</v>
      </c>
      <c r="AA81" s="318">
        <v>2118</v>
      </c>
      <c r="AB81" s="319"/>
      <c r="AC81" s="323">
        <v>-1.0742643624474524E-2</v>
      </c>
      <c r="AD81" s="323">
        <v>2.7158098933074637E-2</v>
      </c>
      <c r="AE81" s="323">
        <v>8.1571293673276674E-2</v>
      </c>
    </row>
    <row r="82" spans="1:31" ht="12" customHeight="1">
      <c r="A82" s="317">
        <v>2006</v>
      </c>
      <c r="B82" s="297">
        <v>4</v>
      </c>
      <c r="C82" s="318">
        <v>126.84399999999999</v>
      </c>
      <c r="D82" s="323">
        <v>6.5718942716472384E-2</v>
      </c>
      <c r="E82" s="323">
        <v>-0.20169674999370646</v>
      </c>
      <c r="F82" s="323"/>
      <c r="G82" s="320">
        <v>54.933</v>
      </c>
      <c r="H82" s="323">
        <v>2.2085364492241188E-2</v>
      </c>
      <c r="I82" s="323">
        <v>5.0906795224977097E-2</v>
      </c>
      <c r="J82" s="323"/>
      <c r="K82" s="320">
        <v>181.77699999999999</v>
      </c>
      <c r="L82" s="323">
        <v>5.2145073161696587E-2</v>
      </c>
      <c r="M82" s="323">
        <v>-0.13916671402322367</v>
      </c>
      <c r="N82" s="319"/>
      <c r="O82" s="321">
        <v>41364216</v>
      </c>
      <c r="P82" s="323">
        <v>3.2157512342706918E-2</v>
      </c>
      <c r="Q82" s="323">
        <v>-0.13424919428080018</v>
      </c>
      <c r="R82" s="323"/>
      <c r="S82" s="321">
        <v>18143484</v>
      </c>
      <c r="T82" s="323">
        <v>-9.4882046965703348E-2</v>
      </c>
      <c r="U82" s="323">
        <v>-5.2113308281329762E-2</v>
      </c>
      <c r="V82" s="323"/>
      <c r="W82" s="322">
        <v>59507700</v>
      </c>
      <c r="X82" s="323">
        <v>-1.0199843235942252E-2</v>
      </c>
      <c r="Y82" s="323">
        <v>-0.11075583803660216</v>
      </c>
      <c r="AA82" s="318">
        <v>1998</v>
      </c>
      <c r="AB82" s="319"/>
      <c r="AC82" s="323">
        <v>-5.6657223796033995E-2</v>
      </c>
      <c r="AD82" s="323">
        <v>-7.0697674418604639E-2</v>
      </c>
      <c r="AE82" s="323">
        <v>9.0979479479479472E-2</v>
      </c>
    </row>
    <row r="83" spans="1:31" ht="12" customHeight="1">
      <c r="A83" s="317">
        <v>2006</v>
      </c>
      <c r="B83" s="297">
        <v>5</v>
      </c>
      <c r="C83" s="318">
        <v>117.035</v>
      </c>
      <c r="D83" s="323">
        <v>-7.7331209990224248E-2</v>
      </c>
      <c r="E83" s="323">
        <v>-0.23753216717156911</v>
      </c>
      <c r="F83" s="323"/>
      <c r="G83" s="320">
        <v>44.118000000000002</v>
      </c>
      <c r="H83" s="323">
        <v>-0.19687619463710337</v>
      </c>
      <c r="I83" s="323">
        <v>-0.24738996929375634</v>
      </c>
      <c r="J83" s="323"/>
      <c r="K83" s="320">
        <v>161.15299999999999</v>
      </c>
      <c r="L83" s="323">
        <v>-0.11345769816863516</v>
      </c>
      <c r="M83" s="323">
        <v>-0.24025646465360784</v>
      </c>
      <c r="N83" s="319"/>
      <c r="O83" s="321">
        <v>38879208</v>
      </c>
      <c r="P83" s="323">
        <v>-6.0076274623457104E-2</v>
      </c>
      <c r="Q83" s="323">
        <v>-0.15353601855988463</v>
      </c>
      <c r="R83" s="323"/>
      <c r="S83" s="321">
        <v>21833784</v>
      </c>
      <c r="T83" s="323">
        <v>0.20339533465568138</v>
      </c>
      <c r="U83" s="323">
        <v>0.25077129941265763</v>
      </c>
      <c r="V83" s="323"/>
      <c r="W83" s="322">
        <v>60712992</v>
      </c>
      <c r="X83" s="323">
        <v>2.0254387247364614E-2</v>
      </c>
      <c r="Y83" s="323">
        <v>-4.2194135961280521E-2</v>
      </c>
      <c r="AA83" s="318">
        <v>1905</v>
      </c>
      <c r="AB83" s="319"/>
      <c r="AC83" s="323">
        <v>-4.6546546546546552E-2</v>
      </c>
      <c r="AD83" s="323">
        <v>-8.633093525179858E-2</v>
      </c>
      <c r="AE83" s="323">
        <v>8.4594750656167977E-2</v>
      </c>
    </row>
    <row r="84" spans="1:31" ht="12" customHeight="1">
      <c r="A84" s="317">
        <v>2006</v>
      </c>
      <c r="B84" s="297">
        <v>6</v>
      </c>
      <c r="C84" s="318">
        <v>122.105</v>
      </c>
      <c r="D84" s="323">
        <v>4.3320374247020288E-2</v>
      </c>
      <c r="E84" s="323">
        <v>-0.2265618566822698</v>
      </c>
      <c r="F84" s="323"/>
      <c r="G84" s="320">
        <v>72.906999999999996</v>
      </c>
      <c r="H84" s="323">
        <v>0.65254544630309619</v>
      </c>
      <c r="I84" s="323">
        <v>0.30781925484779449</v>
      </c>
      <c r="J84" s="323"/>
      <c r="K84" s="320">
        <v>195.012</v>
      </c>
      <c r="L84" s="323">
        <v>0.21010468312721464</v>
      </c>
      <c r="M84" s="323">
        <v>-8.7107948693942561E-2</v>
      </c>
      <c r="N84" s="319"/>
      <c r="O84" s="321">
        <v>42912024</v>
      </c>
      <c r="P84" s="323">
        <v>0.10372680431144587</v>
      </c>
      <c r="Q84" s="323">
        <v>-0.12091126248232786</v>
      </c>
      <c r="R84" s="323"/>
      <c r="S84" s="321">
        <v>21166116</v>
      </c>
      <c r="T84" s="323">
        <v>-3.0579582540525285E-2</v>
      </c>
      <c r="U84" s="323">
        <v>0.11700320122096031</v>
      </c>
      <c r="V84" s="323"/>
      <c r="W84" s="322">
        <v>64078140</v>
      </c>
      <c r="X84" s="323">
        <v>5.5427148113537106E-2</v>
      </c>
      <c r="Y84" s="323">
        <v>-5.4381880722572329E-2</v>
      </c>
      <c r="AA84" s="318">
        <v>1867</v>
      </c>
      <c r="AB84" s="319"/>
      <c r="AC84" s="323">
        <v>-1.9947506561679762E-2</v>
      </c>
      <c r="AD84" s="323">
        <v>-0.14279155188246095</v>
      </c>
      <c r="AE84" s="323">
        <v>0.10445206213176218</v>
      </c>
    </row>
    <row r="85" spans="1:31" ht="12" customHeight="1">
      <c r="A85" s="317">
        <v>2006</v>
      </c>
      <c r="B85" s="297">
        <v>7</v>
      </c>
      <c r="C85" s="318">
        <v>99.783000000000001</v>
      </c>
      <c r="D85" s="323">
        <v>-0.18280987674542404</v>
      </c>
      <c r="E85" s="323">
        <v>-0.4033152144663904</v>
      </c>
      <c r="F85" s="323"/>
      <c r="G85" s="320">
        <v>45.91</v>
      </c>
      <c r="H85" s="323">
        <v>-0.37029366178830569</v>
      </c>
      <c r="I85" s="323">
        <v>-0.33671405455386039</v>
      </c>
      <c r="J85" s="323"/>
      <c r="K85" s="320">
        <v>145.69299999999998</v>
      </c>
      <c r="L85" s="323">
        <v>-0.25290238549422606</v>
      </c>
      <c r="M85" s="323">
        <v>-0.38381864704265267</v>
      </c>
      <c r="N85" s="319"/>
      <c r="O85" s="321">
        <v>34796232</v>
      </c>
      <c r="P85" s="323">
        <v>-0.18912629243495949</v>
      </c>
      <c r="Q85" s="323">
        <v>-0.32514576684426566</v>
      </c>
      <c r="R85" s="323"/>
      <c r="S85" s="321">
        <v>20632788</v>
      </c>
      <c r="T85" s="323">
        <v>-2.5197253950606679E-2</v>
      </c>
      <c r="U85" s="323">
        <v>6.3035297070746843E-2</v>
      </c>
      <c r="V85" s="323"/>
      <c r="W85" s="322">
        <v>55429020</v>
      </c>
      <c r="X85" s="323">
        <v>-0.13497770066359605</v>
      </c>
      <c r="Y85" s="323">
        <v>-0.21898423489762442</v>
      </c>
      <c r="AA85" s="318">
        <v>1763</v>
      </c>
      <c r="AB85" s="319"/>
      <c r="AC85" s="323">
        <v>-5.5704338510980222E-2</v>
      </c>
      <c r="AD85" s="323">
        <v>-0.19972764412165234</v>
      </c>
      <c r="AE85" s="323">
        <v>8.2639251276233686E-2</v>
      </c>
    </row>
    <row r="86" spans="1:31" ht="12" customHeight="1">
      <c r="A86" s="317">
        <v>2006</v>
      </c>
      <c r="B86" s="297">
        <v>8</v>
      </c>
      <c r="C86" s="318">
        <v>92.453999999999994</v>
      </c>
      <c r="D86" s="323">
        <v>-7.34493851658099E-2</v>
      </c>
      <c r="E86" s="323">
        <v>-0.40075056876000592</v>
      </c>
      <c r="F86" s="323"/>
      <c r="G86" s="320">
        <v>55.084000000000003</v>
      </c>
      <c r="H86" s="323">
        <v>0.19982574602483139</v>
      </c>
      <c r="I86" s="323">
        <v>0.27983271375464702</v>
      </c>
      <c r="J86" s="323"/>
      <c r="K86" s="320">
        <v>147.53800000000001</v>
      </c>
      <c r="L86" s="323">
        <v>1.2663614586836847E-2</v>
      </c>
      <c r="M86" s="323">
        <v>-0.25230206311479131</v>
      </c>
      <c r="N86" s="319"/>
      <c r="O86" s="321">
        <v>35290212</v>
      </c>
      <c r="P86" s="323">
        <v>1.4196364709834208E-2</v>
      </c>
      <c r="Q86" s="323">
        <v>-0.22572202249232198</v>
      </c>
      <c r="R86" s="323"/>
      <c r="S86" s="321">
        <v>19934208</v>
      </c>
      <c r="T86" s="323">
        <v>-3.385776076408098E-2</v>
      </c>
      <c r="U86" s="323">
        <v>0.22364518956665225</v>
      </c>
      <c r="V86" s="323"/>
      <c r="W86" s="322">
        <v>55224420</v>
      </c>
      <c r="X86" s="323">
        <v>-3.6912072412610408E-3</v>
      </c>
      <c r="Y86" s="323">
        <v>-0.10739843146154149</v>
      </c>
      <c r="AA86" s="318">
        <v>1722</v>
      </c>
      <c r="AB86" s="319"/>
      <c r="AC86" s="323">
        <v>-2.3255813953488413E-2</v>
      </c>
      <c r="AD86" s="323">
        <v>-0.22397476340694011</v>
      </c>
      <c r="AE86" s="323">
        <v>8.5678281068524972E-2</v>
      </c>
    </row>
    <row r="87" spans="1:31" ht="12" customHeight="1">
      <c r="A87" s="317">
        <v>2006</v>
      </c>
      <c r="B87" s="297">
        <v>9</v>
      </c>
      <c r="C87" s="318">
        <v>90.325999999999993</v>
      </c>
      <c r="D87" s="323">
        <v>-2.3016851623510082E-2</v>
      </c>
      <c r="E87" s="323">
        <v>-0.53172517121068374</v>
      </c>
      <c r="F87" s="323"/>
      <c r="G87" s="320">
        <v>62.813000000000002</v>
      </c>
      <c r="H87" s="323">
        <v>0.14031297654491315</v>
      </c>
      <c r="I87" s="323">
        <v>-0.10866881412212115</v>
      </c>
      <c r="J87" s="323"/>
      <c r="K87" s="320">
        <v>153.13900000000001</v>
      </c>
      <c r="L87" s="323">
        <v>3.7963101031598612E-2</v>
      </c>
      <c r="M87" s="323">
        <v>-0.41852279372118972</v>
      </c>
      <c r="N87" s="319"/>
      <c r="O87" s="321">
        <v>35356512</v>
      </c>
      <c r="P87" s="323">
        <v>1.8787078978159677E-3</v>
      </c>
      <c r="Q87" s="323">
        <v>-0.39898419668863383</v>
      </c>
      <c r="R87" s="323"/>
      <c r="S87" s="321">
        <v>19702740</v>
      </c>
      <c r="T87" s="323">
        <v>-1.16115975111728E-2</v>
      </c>
      <c r="U87" s="323">
        <v>3.1187568182374781E-2</v>
      </c>
      <c r="V87" s="323"/>
      <c r="W87" s="322">
        <v>55059252</v>
      </c>
      <c r="X87" s="323">
        <v>-2.9908507866628353E-3</v>
      </c>
      <c r="Y87" s="323">
        <v>-0.29352132029186251</v>
      </c>
      <c r="AA87" s="318">
        <v>1655</v>
      </c>
      <c r="AB87" s="319"/>
      <c r="AC87" s="323">
        <v>-3.8908246225319409E-2</v>
      </c>
      <c r="AD87" s="323">
        <v>-0.26866990720282813</v>
      </c>
      <c r="AE87" s="323">
        <v>9.2531117824773426E-2</v>
      </c>
    </row>
    <row r="88" spans="1:31" ht="12" customHeight="1">
      <c r="A88" s="317">
        <v>2006</v>
      </c>
      <c r="B88" s="297">
        <v>10</v>
      </c>
      <c r="C88" s="318">
        <v>80.881</v>
      </c>
      <c r="D88" s="323">
        <v>-0.1045656842990943</v>
      </c>
      <c r="E88" s="323">
        <v>-0.46169768122886889</v>
      </c>
      <c r="F88" s="323"/>
      <c r="G88" s="320">
        <v>52.593000000000004</v>
      </c>
      <c r="H88" s="323">
        <v>-0.16270517249613936</v>
      </c>
      <c r="I88" s="323">
        <v>0.26720959930607435</v>
      </c>
      <c r="J88" s="323"/>
      <c r="K88" s="320">
        <v>133.47399999999999</v>
      </c>
      <c r="L88" s="323">
        <v>-0.12841274920170576</v>
      </c>
      <c r="M88" s="323">
        <v>-0.30393470835180314</v>
      </c>
      <c r="N88" s="319"/>
      <c r="O88" s="321">
        <v>32821392</v>
      </c>
      <c r="P88" s="323">
        <v>-7.1701642967496371E-2</v>
      </c>
      <c r="Q88" s="323">
        <v>-0.25667308047701354</v>
      </c>
      <c r="R88" s="323"/>
      <c r="S88" s="321">
        <v>26292036</v>
      </c>
      <c r="T88" s="323">
        <v>0.33443551506034197</v>
      </c>
      <c r="U88" s="323">
        <v>0.35919059101446593</v>
      </c>
      <c r="V88" s="323"/>
      <c r="W88" s="322">
        <v>59113428</v>
      </c>
      <c r="X88" s="323">
        <v>7.3632965446025267E-2</v>
      </c>
      <c r="Y88" s="323">
        <v>-6.9059525269623223E-2</v>
      </c>
      <c r="AA88" s="318">
        <v>1570</v>
      </c>
      <c r="AB88" s="319"/>
      <c r="AC88" s="323">
        <v>-5.1359516616314216E-2</v>
      </c>
      <c r="AD88" s="323">
        <v>-0.27649769585253459</v>
      </c>
      <c r="AE88" s="323">
        <v>8.5015286624203809E-2</v>
      </c>
    </row>
    <row r="89" spans="1:31" ht="12" customHeight="1">
      <c r="A89" s="317">
        <v>2006</v>
      </c>
      <c r="B89" s="297">
        <v>11</v>
      </c>
      <c r="C89" s="318">
        <v>93.498000000000005</v>
      </c>
      <c r="D89" s="323">
        <v>0.15599460936437493</v>
      </c>
      <c r="E89" s="323">
        <v>-0.33341888568067579</v>
      </c>
      <c r="F89" s="323"/>
      <c r="G89" s="320">
        <v>44.35</v>
      </c>
      <c r="H89" s="323">
        <v>-0.15673188447131747</v>
      </c>
      <c r="I89" s="323">
        <v>-0.22964687082037827</v>
      </c>
      <c r="J89" s="323"/>
      <c r="K89" s="320">
        <v>137.84800000000001</v>
      </c>
      <c r="L89" s="323">
        <v>3.2770427199305008E-2</v>
      </c>
      <c r="M89" s="323">
        <v>-0.30322084959259177</v>
      </c>
      <c r="N89" s="319"/>
      <c r="O89" s="321">
        <v>33125316</v>
      </c>
      <c r="P89" s="323">
        <v>9.2599363244556532E-3</v>
      </c>
      <c r="Q89" s="323">
        <v>-0.25510381134051974</v>
      </c>
      <c r="R89" s="323"/>
      <c r="S89" s="321">
        <v>21106788</v>
      </c>
      <c r="T89" s="323">
        <v>-0.19721743877119291</v>
      </c>
      <c r="U89" s="323">
        <v>-5.8185926594255033E-2</v>
      </c>
      <c r="V89" s="323"/>
      <c r="W89" s="322">
        <v>54232104</v>
      </c>
      <c r="X89" s="323">
        <v>-8.2575552884532444E-2</v>
      </c>
      <c r="Y89" s="323">
        <v>-0.18911919422597512</v>
      </c>
      <c r="AA89" s="318">
        <v>1535</v>
      </c>
      <c r="AB89" s="319"/>
      <c r="AC89" s="323">
        <v>-2.2292993630573243E-2</v>
      </c>
      <c r="AD89" s="323">
        <v>-0.30793507664562669</v>
      </c>
      <c r="AE89" s="323">
        <v>8.9803257328990235E-2</v>
      </c>
    </row>
    <row r="90" spans="1:31" ht="12" customHeight="1">
      <c r="A90" s="317">
        <v>2006</v>
      </c>
      <c r="B90" s="297">
        <v>12</v>
      </c>
      <c r="C90" s="318">
        <v>77.668000000000006</v>
      </c>
      <c r="D90" s="323">
        <v>-0.16930843440501397</v>
      </c>
      <c r="E90" s="323">
        <v>-0.40458284461412264</v>
      </c>
      <c r="F90" s="323"/>
      <c r="G90" s="320">
        <v>53.853000000000002</v>
      </c>
      <c r="H90" s="323">
        <v>0.2142728297632468</v>
      </c>
      <c r="I90" s="323">
        <v>0.43210828635251586</v>
      </c>
      <c r="J90" s="323"/>
      <c r="K90" s="320">
        <v>131.52100000000002</v>
      </c>
      <c r="L90" s="323">
        <v>-4.5898380825256768E-2</v>
      </c>
      <c r="M90" s="323">
        <v>-0.21735585877760388</v>
      </c>
      <c r="N90" s="319"/>
      <c r="O90" s="321">
        <v>31302396</v>
      </c>
      <c r="P90" s="323">
        <v>-5.5031022194625967E-2</v>
      </c>
      <c r="Q90" s="323">
        <v>-0.25038320925610558</v>
      </c>
      <c r="R90" s="323"/>
      <c r="S90" s="321">
        <v>20716116</v>
      </c>
      <c r="T90" s="323">
        <v>-1.8509306105694567E-2</v>
      </c>
      <c r="U90" s="323">
        <v>7.5885996193391758E-2</v>
      </c>
      <c r="V90" s="323"/>
      <c r="W90" s="322">
        <v>52018512</v>
      </c>
      <c r="X90" s="323">
        <v>-4.0817003891274406E-2</v>
      </c>
      <c r="Y90" s="323">
        <v>-0.14741641098261349</v>
      </c>
      <c r="AA90" s="318">
        <v>1638</v>
      </c>
      <c r="AB90" s="319"/>
      <c r="AC90" s="323">
        <v>6.7100977198697009E-2</v>
      </c>
      <c r="AD90" s="323">
        <v>-0.22735849056603774</v>
      </c>
      <c r="AE90" s="323">
        <v>8.0293650793650806E-2</v>
      </c>
    </row>
    <row r="91" spans="1:31" ht="18" customHeight="1">
      <c r="A91" s="317">
        <v>2007</v>
      </c>
      <c r="B91" s="297">
        <v>1</v>
      </c>
      <c r="C91" s="318">
        <v>96.361999999999995</v>
      </c>
      <c r="D91" s="323">
        <v>0.24069114693309968</v>
      </c>
      <c r="E91" s="323">
        <v>-0.2748848689161123</v>
      </c>
      <c r="F91" s="323"/>
      <c r="G91" s="320">
        <v>52.841999999999999</v>
      </c>
      <c r="H91" s="323">
        <v>-1.877332739123172E-2</v>
      </c>
      <c r="I91" s="323">
        <v>-3.6977638461117901E-2</v>
      </c>
      <c r="J91" s="323"/>
      <c r="K91" s="320">
        <v>149.20400000000001</v>
      </c>
      <c r="L91" s="323">
        <v>0.13445001178519012</v>
      </c>
      <c r="M91" s="323">
        <v>-0.20535994844564687</v>
      </c>
      <c r="N91" s="319"/>
      <c r="O91" s="321">
        <v>33901464</v>
      </c>
      <c r="P91" s="323">
        <v>8.3030960313708935E-2</v>
      </c>
      <c r="Q91" s="323">
        <v>-0.21450596087769125</v>
      </c>
      <c r="R91" s="323"/>
      <c r="S91" s="321">
        <v>23444364</v>
      </c>
      <c r="T91" s="323">
        <v>0.13169688758259501</v>
      </c>
      <c r="U91" s="323">
        <v>-3.6227008180021669E-2</v>
      </c>
      <c r="V91" s="323"/>
      <c r="W91" s="322">
        <v>57345828</v>
      </c>
      <c r="X91" s="323">
        <v>0.10241192596973936</v>
      </c>
      <c r="Y91" s="323">
        <v>-0.15024364516785238</v>
      </c>
      <c r="AA91" s="318">
        <v>1626</v>
      </c>
      <c r="AB91" s="319"/>
      <c r="AC91" s="323">
        <v>-7.3260073260073E-3</v>
      </c>
      <c r="AD91" s="323">
        <v>-0.2649186256781193</v>
      </c>
      <c r="AE91" s="323">
        <v>9.1761377613776146E-2</v>
      </c>
    </row>
    <row r="92" spans="1:31" ht="12" customHeight="1">
      <c r="A92" s="317">
        <v>2007</v>
      </c>
      <c r="B92" s="297">
        <v>2</v>
      </c>
      <c r="C92" s="318">
        <v>94.28</v>
      </c>
      <c r="D92" s="323">
        <v>-2.160602727216121E-2</v>
      </c>
      <c r="E92" s="323">
        <v>-0.31602353436205488</v>
      </c>
      <c r="F92" s="323"/>
      <c r="G92" s="320">
        <v>37.798000000000002</v>
      </c>
      <c r="H92" s="323">
        <v>-0.28469777828242682</v>
      </c>
      <c r="I92" s="323">
        <v>-0.54707440115993433</v>
      </c>
      <c r="J92" s="323"/>
      <c r="K92" s="320">
        <v>132.078</v>
      </c>
      <c r="L92" s="323">
        <v>-0.11478244551084427</v>
      </c>
      <c r="M92" s="323">
        <v>-0.4031559825390657</v>
      </c>
      <c r="N92" s="319"/>
      <c r="O92" s="321">
        <v>33014592</v>
      </c>
      <c r="P92" s="323">
        <v>-2.6160286175251901E-2</v>
      </c>
      <c r="Q92" s="323">
        <v>-0.32795708643048893</v>
      </c>
      <c r="R92" s="323"/>
      <c r="S92" s="321">
        <v>25430640</v>
      </c>
      <c r="T92" s="323">
        <v>8.4722963693960818E-2</v>
      </c>
      <c r="U92" s="323">
        <v>0.23528623139831084</v>
      </c>
      <c r="V92" s="323"/>
      <c r="W92" s="322">
        <v>58445232</v>
      </c>
      <c r="X92" s="323">
        <v>1.9171473119195426E-2</v>
      </c>
      <c r="Y92" s="323">
        <v>-0.16162550909047091</v>
      </c>
      <c r="AA92" s="318">
        <v>1598</v>
      </c>
      <c r="AB92" s="319"/>
      <c r="AC92" s="323">
        <v>-1.7220172201722006E-2</v>
      </c>
      <c r="AD92" s="323">
        <v>-0.25361980382998595</v>
      </c>
      <c r="AE92" s="323">
        <v>8.2652065081351686E-2</v>
      </c>
    </row>
    <row r="93" spans="1:31" ht="12" customHeight="1">
      <c r="A93" s="317">
        <v>2007</v>
      </c>
      <c r="B93" s="297">
        <v>3</v>
      </c>
      <c r="C93" s="318">
        <v>89.75</v>
      </c>
      <c r="D93" s="323">
        <v>-4.8048366567670753E-2</v>
      </c>
      <c r="E93" s="323">
        <v>-0.24593772579859186</v>
      </c>
      <c r="F93" s="323"/>
      <c r="G93" s="320">
        <v>54.345999999999997</v>
      </c>
      <c r="H93" s="323">
        <v>0.43780094184877494</v>
      </c>
      <c r="I93" s="323">
        <v>1.1163621478807562E-2</v>
      </c>
      <c r="J93" s="323"/>
      <c r="K93" s="320">
        <v>144.096</v>
      </c>
      <c r="L93" s="323">
        <v>9.0991686730568233E-2</v>
      </c>
      <c r="M93" s="323">
        <v>-0.16595665864048892</v>
      </c>
      <c r="N93" s="319"/>
      <c r="O93" s="321">
        <v>35040744</v>
      </c>
      <c r="P93" s="323">
        <v>6.1371408133712446E-2</v>
      </c>
      <c r="Q93" s="323">
        <v>-0.12563150821769153</v>
      </c>
      <c r="R93" s="323"/>
      <c r="S93" s="321">
        <v>22336788</v>
      </c>
      <c r="T93" s="323">
        <v>-0.12165844036956996</v>
      </c>
      <c r="U93" s="323">
        <v>0.11430791527807127</v>
      </c>
      <c r="V93" s="323"/>
      <c r="W93" s="322">
        <v>57377532</v>
      </c>
      <c r="X93" s="323">
        <v>-1.8268385007009669E-2</v>
      </c>
      <c r="Y93" s="323">
        <v>-4.5631234809365151E-2</v>
      </c>
      <c r="AA93" s="318">
        <v>1596</v>
      </c>
      <c r="AB93" s="319"/>
      <c r="AC93" s="323">
        <v>-1.2515644555695093E-3</v>
      </c>
      <c r="AD93" s="323">
        <v>-0.2464589235127479</v>
      </c>
      <c r="AE93" s="323">
        <v>9.0285714285714289E-2</v>
      </c>
    </row>
    <row r="94" spans="1:31" ht="12" customHeight="1">
      <c r="A94" s="317">
        <v>2007</v>
      </c>
      <c r="B94" s="297">
        <v>4</v>
      </c>
      <c r="C94" s="318">
        <v>78.277000000000001</v>
      </c>
      <c r="D94" s="323">
        <v>-0.12783286908077995</v>
      </c>
      <c r="E94" s="323">
        <v>-0.38288764151240895</v>
      </c>
      <c r="F94" s="323"/>
      <c r="G94" s="320">
        <v>46.372</v>
      </c>
      <c r="H94" s="323">
        <v>-0.14672653001140834</v>
      </c>
      <c r="I94" s="323">
        <v>-0.15584439225966173</v>
      </c>
      <c r="J94" s="323"/>
      <c r="K94" s="320">
        <v>124.649</v>
      </c>
      <c r="L94" s="323">
        <v>-0.13495863868532088</v>
      </c>
      <c r="M94" s="323">
        <v>-0.31427518332902393</v>
      </c>
      <c r="N94" s="319"/>
      <c r="O94" s="321">
        <v>30352608</v>
      </c>
      <c r="P94" s="323">
        <v>-0.13379099484873946</v>
      </c>
      <c r="Q94" s="323">
        <v>-0.26621096843706649</v>
      </c>
      <c r="R94" s="323"/>
      <c r="S94" s="321">
        <v>20314680</v>
      </c>
      <c r="T94" s="323">
        <v>-9.0528145765631174E-2</v>
      </c>
      <c r="U94" s="323">
        <v>0.11966808579873645</v>
      </c>
      <c r="V94" s="323"/>
      <c r="W94" s="322">
        <v>50667288</v>
      </c>
      <c r="X94" s="323">
        <v>-0.11694898274816001</v>
      </c>
      <c r="Y94" s="323">
        <v>-0.14855912764230517</v>
      </c>
      <c r="AA94" s="318">
        <v>1470</v>
      </c>
      <c r="AB94" s="319"/>
      <c r="AC94" s="323">
        <v>-7.8947368421052655E-2</v>
      </c>
      <c r="AD94" s="323">
        <v>-0.2642642642642643</v>
      </c>
      <c r="AE94" s="323">
        <v>8.479523809523809E-2</v>
      </c>
    </row>
    <row r="95" spans="1:31" ht="12" customHeight="1">
      <c r="A95" s="317">
        <v>2007</v>
      </c>
      <c r="B95" s="297">
        <v>5</v>
      </c>
      <c r="C95" s="318">
        <v>72.370999999999995</v>
      </c>
      <c r="D95" s="323">
        <v>-7.545000447130068E-2</v>
      </c>
      <c r="E95" s="323">
        <v>-0.38162942709445891</v>
      </c>
      <c r="F95" s="323"/>
      <c r="G95" s="320">
        <v>44.764000000000003</v>
      </c>
      <c r="H95" s="323">
        <v>-3.4676097645130577E-2</v>
      </c>
      <c r="I95" s="323">
        <v>1.4642549526270532E-2</v>
      </c>
      <c r="J95" s="323"/>
      <c r="K95" s="320">
        <v>117.13499999999999</v>
      </c>
      <c r="L95" s="323">
        <v>-6.0281269805614213E-2</v>
      </c>
      <c r="M95" s="323">
        <v>-0.27314415493351041</v>
      </c>
      <c r="N95" s="319"/>
      <c r="O95" s="321">
        <v>30474348</v>
      </c>
      <c r="P95" s="323">
        <v>4.0108579796502841E-3</v>
      </c>
      <c r="Q95" s="323">
        <v>-0.2161787863579937</v>
      </c>
      <c r="R95" s="323"/>
      <c r="S95" s="321">
        <v>21567360</v>
      </c>
      <c r="T95" s="323">
        <v>6.1663782053175353E-2</v>
      </c>
      <c r="U95" s="323">
        <v>-1.2202374082293743E-2</v>
      </c>
      <c r="V95" s="323"/>
      <c r="W95" s="322">
        <v>52041708</v>
      </c>
      <c r="X95" s="323">
        <v>2.7126377871260932E-2</v>
      </c>
      <c r="Y95" s="323">
        <v>-0.14282419156677373</v>
      </c>
      <c r="AA95" s="318">
        <v>1493</v>
      </c>
      <c r="AB95" s="319"/>
      <c r="AC95" s="323">
        <v>1.56462585034014E-2</v>
      </c>
      <c r="AD95" s="323">
        <v>-0.21627296587926514</v>
      </c>
      <c r="AE95" s="323">
        <v>7.8456128600133956E-2</v>
      </c>
    </row>
    <row r="96" spans="1:31" ht="12" customHeight="1">
      <c r="A96" s="317">
        <v>2007</v>
      </c>
      <c r="B96" s="297">
        <v>6</v>
      </c>
      <c r="C96" s="318">
        <v>63.76</v>
      </c>
      <c r="D96" s="323">
        <v>-0.11898412347487253</v>
      </c>
      <c r="E96" s="323">
        <v>-0.47782646083288971</v>
      </c>
      <c r="F96" s="323"/>
      <c r="G96" s="320">
        <v>36.914000000000001</v>
      </c>
      <c r="H96" s="323">
        <v>-0.17536413189169875</v>
      </c>
      <c r="I96" s="323">
        <v>-0.49368373407217414</v>
      </c>
      <c r="J96" s="323"/>
      <c r="K96" s="320">
        <v>100.67400000000001</v>
      </c>
      <c r="L96" s="323">
        <v>-0.14053015751056464</v>
      </c>
      <c r="M96" s="323">
        <v>-0.48375484585563966</v>
      </c>
      <c r="N96" s="319"/>
      <c r="O96" s="321">
        <v>26578692</v>
      </c>
      <c r="P96" s="323">
        <v>-0.12783394086068711</v>
      </c>
      <c r="Q96" s="323">
        <v>-0.38062366855499519</v>
      </c>
      <c r="R96" s="323"/>
      <c r="S96" s="321">
        <v>20459016</v>
      </c>
      <c r="T96" s="323">
        <v>-5.1389878037923942E-2</v>
      </c>
      <c r="U96" s="323">
        <v>-3.3407168325072067E-2</v>
      </c>
      <c r="V96" s="323"/>
      <c r="W96" s="322">
        <v>47037708</v>
      </c>
      <c r="X96" s="323">
        <v>-9.6153646609753896E-2</v>
      </c>
      <c r="Y96" s="323">
        <v>-0.26593206357113364</v>
      </c>
      <c r="AA96" s="318">
        <v>1407</v>
      </c>
      <c r="AB96" s="319"/>
      <c r="AC96" s="323">
        <v>-5.7602143335566014E-2</v>
      </c>
      <c r="AD96" s="323">
        <v>-0.2463845741831816</v>
      </c>
      <c r="AE96" s="323">
        <v>7.1552238805970156E-2</v>
      </c>
    </row>
    <row r="97" spans="1:31" ht="12" customHeight="1">
      <c r="A97" s="317">
        <v>2007</v>
      </c>
      <c r="B97" s="297">
        <v>7</v>
      </c>
      <c r="C97" s="318">
        <v>66.923000000000002</v>
      </c>
      <c r="D97" s="323">
        <v>4.9607904642409162E-2</v>
      </c>
      <c r="E97" s="323">
        <v>-0.32931461270957973</v>
      </c>
      <c r="F97" s="323"/>
      <c r="G97" s="320">
        <v>44.393999999999998</v>
      </c>
      <c r="H97" s="323">
        <v>0.20263314731538151</v>
      </c>
      <c r="I97" s="323">
        <v>-3.3021128294489221E-2</v>
      </c>
      <c r="J97" s="323"/>
      <c r="K97" s="320">
        <v>111.31700000000001</v>
      </c>
      <c r="L97" s="323">
        <v>0.10571746429068085</v>
      </c>
      <c r="M97" s="323">
        <v>-0.23594819243203158</v>
      </c>
      <c r="N97" s="319"/>
      <c r="O97" s="321">
        <v>27885852</v>
      </c>
      <c r="P97" s="323">
        <v>4.9180749752470998E-2</v>
      </c>
      <c r="Q97" s="323">
        <v>-0.19859564104527183</v>
      </c>
      <c r="R97" s="323"/>
      <c r="S97" s="321">
        <v>19896576</v>
      </c>
      <c r="T97" s="323">
        <v>-2.7491058220981857E-2</v>
      </c>
      <c r="U97" s="323">
        <v>-3.5681653880222153E-2</v>
      </c>
      <c r="V97" s="323"/>
      <c r="W97" s="322">
        <v>47782428</v>
      </c>
      <c r="X97" s="323">
        <v>1.5832404078872209E-2</v>
      </c>
      <c r="Y97" s="323">
        <v>-0.1379528629587895</v>
      </c>
      <c r="AA97" s="318">
        <v>1361</v>
      </c>
      <c r="AB97" s="319"/>
      <c r="AC97" s="323">
        <v>-3.2693674484719271E-2</v>
      </c>
      <c r="AD97" s="323">
        <v>-0.22802041973908116</v>
      </c>
      <c r="AE97" s="323">
        <v>8.1790595150624548E-2</v>
      </c>
    </row>
    <row r="98" spans="1:31" ht="12" customHeight="1">
      <c r="A98" s="317">
        <v>2007</v>
      </c>
      <c r="B98" s="297">
        <v>8</v>
      </c>
      <c r="C98" s="318">
        <v>62.473999999999997</v>
      </c>
      <c r="D98" s="323">
        <v>-6.647938675791587E-2</v>
      </c>
      <c r="E98" s="323">
        <v>-0.32426936638760895</v>
      </c>
      <c r="F98" s="323"/>
      <c r="G98" s="320">
        <v>60.079000000000001</v>
      </c>
      <c r="H98" s="323">
        <v>0.35331351083479756</v>
      </c>
      <c r="I98" s="323">
        <v>9.0679689201946134E-2</v>
      </c>
      <c r="J98" s="323"/>
      <c r="K98" s="320">
        <v>122.553</v>
      </c>
      <c r="L98" s="323">
        <v>0.10093696380606731</v>
      </c>
      <c r="M98" s="323">
        <v>-0.16934620233431397</v>
      </c>
      <c r="N98" s="319"/>
      <c r="O98" s="321">
        <v>29426844</v>
      </c>
      <c r="P98" s="323">
        <v>5.5260710700178794E-2</v>
      </c>
      <c r="Q98" s="323">
        <v>-0.16614714584315904</v>
      </c>
      <c r="R98" s="323"/>
      <c r="S98" s="321">
        <v>23404860</v>
      </c>
      <c r="T98" s="323">
        <v>0.17632601709962548</v>
      </c>
      <c r="U98" s="323">
        <v>0.17410533691631991</v>
      </c>
      <c r="V98" s="323"/>
      <c r="W98" s="322">
        <v>52831704</v>
      </c>
      <c r="X98" s="323">
        <v>0.10567223582694463</v>
      </c>
      <c r="Y98" s="323">
        <v>-4.332713679926381E-2</v>
      </c>
      <c r="AA98" s="318">
        <v>1321</v>
      </c>
      <c r="AB98" s="319"/>
      <c r="AC98" s="323">
        <v>-2.9390154298310045E-2</v>
      </c>
      <c r="AD98" s="323">
        <v>-0.23286875725900114</v>
      </c>
      <c r="AE98" s="323">
        <v>9.2772899318697949E-2</v>
      </c>
    </row>
    <row r="99" spans="1:31" ht="12" customHeight="1">
      <c r="A99" s="317">
        <v>2007</v>
      </c>
      <c r="B99" s="297">
        <v>9</v>
      </c>
      <c r="C99" s="318">
        <v>48.637999999999998</v>
      </c>
      <c r="D99" s="323">
        <v>-0.2214681307423888</v>
      </c>
      <c r="E99" s="323">
        <v>-0.46152824214511878</v>
      </c>
      <c r="F99" s="323"/>
      <c r="G99" s="320">
        <v>40.755000000000003</v>
      </c>
      <c r="H99" s="323">
        <v>-0.32164316982639518</v>
      </c>
      <c r="I99" s="323">
        <v>-0.35116934392562049</v>
      </c>
      <c r="J99" s="323"/>
      <c r="K99" s="320">
        <v>89.393000000000001</v>
      </c>
      <c r="L99" s="323">
        <v>-0.27057681166515712</v>
      </c>
      <c r="M99" s="323">
        <v>-0.41626234989127531</v>
      </c>
      <c r="N99" s="319"/>
      <c r="O99" s="321">
        <v>24999360</v>
      </c>
      <c r="P99" s="323">
        <v>-0.15045731713533395</v>
      </c>
      <c r="Q99" s="323">
        <v>-0.29293477818173919</v>
      </c>
      <c r="R99" s="323"/>
      <c r="S99" s="321">
        <v>23517000</v>
      </c>
      <c r="T99" s="323">
        <v>4.7913125735423723E-3</v>
      </c>
      <c r="U99" s="323">
        <v>0.19359033312118012</v>
      </c>
      <c r="V99" s="323"/>
      <c r="W99" s="322">
        <v>48516360</v>
      </c>
      <c r="X99" s="323">
        <v>-8.1680954299713671E-2</v>
      </c>
      <c r="Y99" s="323">
        <v>-0.11883365215350183</v>
      </c>
      <c r="AA99" s="318">
        <v>1261</v>
      </c>
      <c r="AB99" s="319"/>
      <c r="AC99" s="323">
        <v>-4.542013626040875E-2</v>
      </c>
      <c r="AD99" s="323">
        <v>-0.23806646525679753</v>
      </c>
      <c r="AE99" s="323">
        <v>7.0890563045202221E-2</v>
      </c>
    </row>
    <row r="100" spans="1:31" ht="12" customHeight="1">
      <c r="A100" s="317">
        <v>2007</v>
      </c>
      <c r="B100" s="297">
        <v>10</v>
      </c>
      <c r="C100" s="318">
        <v>51.997</v>
      </c>
      <c r="D100" s="323">
        <v>6.9061227846539675E-2</v>
      </c>
      <c r="E100" s="323">
        <v>-0.35711724632484765</v>
      </c>
      <c r="F100" s="323"/>
      <c r="G100" s="320">
        <v>47.359000000000002</v>
      </c>
      <c r="H100" s="323">
        <v>0.1620414673046251</v>
      </c>
      <c r="I100" s="323">
        <v>-9.9518947388435697E-2</v>
      </c>
      <c r="J100" s="323"/>
      <c r="K100" s="320">
        <v>99.355999999999995</v>
      </c>
      <c r="L100" s="323">
        <v>0.11145167966171843</v>
      </c>
      <c r="M100" s="323">
        <v>-0.25561532583124802</v>
      </c>
      <c r="N100" s="319"/>
      <c r="O100" s="321">
        <v>24689952</v>
      </c>
      <c r="P100" s="323">
        <v>-1.2376636841903155E-2</v>
      </c>
      <c r="Q100" s="323">
        <v>-0.24774817594573684</v>
      </c>
      <c r="R100" s="323"/>
      <c r="S100" s="321">
        <v>23402148</v>
      </c>
      <c r="T100" s="323">
        <v>-4.8837861972190755E-3</v>
      </c>
      <c r="U100" s="323">
        <v>-0.10991495675724772</v>
      </c>
      <c r="V100" s="323"/>
      <c r="W100" s="322">
        <v>48092100</v>
      </c>
      <c r="X100" s="323">
        <v>-8.7446791144265568E-3</v>
      </c>
      <c r="Y100" s="323">
        <v>-0.18644372984087476</v>
      </c>
      <c r="AA100" s="318">
        <v>1192</v>
      </c>
      <c r="AB100" s="319"/>
      <c r="AC100" s="323">
        <v>-5.4718477398889798E-2</v>
      </c>
      <c r="AD100" s="323">
        <v>-0.24076433121019103</v>
      </c>
      <c r="AE100" s="323">
        <v>8.3352348993288583E-2</v>
      </c>
    </row>
    <row r="101" spans="1:31" ht="12" customHeight="1">
      <c r="A101" s="317">
        <v>2007</v>
      </c>
      <c r="B101" s="297">
        <v>11</v>
      </c>
      <c r="C101" s="318">
        <v>46.664999999999999</v>
      </c>
      <c r="D101" s="323">
        <v>-0.10254437756024393</v>
      </c>
      <c r="E101" s="323">
        <v>-0.50089841493935705</v>
      </c>
      <c r="F101" s="323"/>
      <c r="G101" s="320">
        <v>30.161999999999999</v>
      </c>
      <c r="H101" s="323">
        <v>-0.36311999831077524</v>
      </c>
      <c r="I101" s="323">
        <v>-0.31990980834272831</v>
      </c>
      <c r="J101" s="323"/>
      <c r="K101" s="320">
        <v>76.826999999999998</v>
      </c>
      <c r="L101" s="323">
        <v>-0.22675027175007045</v>
      </c>
      <c r="M101" s="323">
        <v>-0.44266873657942085</v>
      </c>
      <c r="N101" s="319"/>
      <c r="O101" s="321">
        <v>22033632</v>
      </c>
      <c r="P101" s="323">
        <v>-0.10758708643905024</v>
      </c>
      <c r="Q101" s="323">
        <v>-0.33484009631787359</v>
      </c>
      <c r="R101" s="323"/>
      <c r="S101" s="321">
        <v>22685856</v>
      </c>
      <c r="T101" s="323">
        <v>-3.0607959577043986E-2</v>
      </c>
      <c r="U101" s="323">
        <v>7.4813278079071122E-2</v>
      </c>
      <c r="V101" s="323"/>
      <c r="W101" s="322">
        <v>44719488</v>
      </c>
      <c r="X101" s="323">
        <v>-7.0128191532497053E-2</v>
      </c>
      <c r="Y101" s="323">
        <v>-0.17540562320798025</v>
      </c>
      <c r="AA101" s="318">
        <v>1224</v>
      </c>
      <c r="AB101" s="319"/>
      <c r="AC101" s="323">
        <v>2.6845637583892579E-2</v>
      </c>
      <c r="AD101" s="323">
        <v>-0.20260586319218243</v>
      </c>
      <c r="AE101" s="323">
        <v>6.2767156862745102E-2</v>
      </c>
    </row>
    <row r="102" spans="1:31" ht="12" customHeight="1">
      <c r="A102" s="317">
        <v>2007</v>
      </c>
      <c r="B102" s="297">
        <v>12</v>
      </c>
      <c r="C102" s="318">
        <v>46.460999999999999</v>
      </c>
      <c r="D102" s="323">
        <v>-4.3715846994535346E-3</v>
      </c>
      <c r="E102" s="323">
        <v>-0.40179996909924298</v>
      </c>
      <c r="F102" s="323"/>
      <c r="G102" s="320">
        <v>38.850999999999999</v>
      </c>
      <c r="H102" s="323">
        <v>0.28807771367946433</v>
      </c>
      <c r="I102" s="323">
        <v>-0.2785731528419958</v>
      </c>
      <c r="J102" s="323"/>
      <c r="K102" s="320">
        <v>85.311999999999998</v>
      </c>
      <c r="L102" s="323">
        <v>0.11044294323610182</v>
      </c>
      <c r="M102" s="323">
        <v>-0.35134313151511931</v>
      </c>
      <c r="N102" s="319"/>
      <c r="O102" s="321">
        <v>24199560</v>
      </c>
      <c r="P102" s="323">
        <v>9.8300997311745908E-2</v>
      </c>
      <c r="Q102" s="323">
        <v>-0.2269102978570714</v>
      </c>
      <c r="R102" s="323"/>
      <c r="S102" s="321">
        <v>25319136</v>
      </c>
      <c r="T102" s="323">
        <v>0.11607584919872549</v>
      </c>
      <c r="U102" s="323">
        <v>0.22219512576585299</v>
      </c>
      <c r="V102" s="323"/>
      <c r="W102" s="322">
        <v>49518696</v>
      </c>
      <c r="X102" s="323">
        <v>0.10731804442841564</v>
      </c>
      <c r="Y102" s="323">
        <v>-4.805627658092182E-2</v>
      </c>
      <c r="AA102" s="318">
        <v>1149</v>
      </c>
      <c r="AB102" s="319"/>
      <c r="AC102" s="323">
        <v>-6.1274509803921573E-2</v>
      </c>
      <c r="AD102" s="323">
        <v>-0.29853479853479858</v>
      </c>
      <c r="AE102" s="323">
        <v>7.4248912097476069E-2</v>
      </c>
    </row>
    <row r="103" spans="1:31" ht="18" customHeight="1">
      <c r="A103" s="317">
        <v>2008</v>
      </c>
      <c r="B103" s="297">
        <v>1</v>
      </c>
      <c r="C103" s="318">
        <v>37.493000000000002</v>
      </c>
      <c r="D103" s="323">
        <v>-0.19302210456081437</v>
      </c>
      <c r="E103" s="323">
        <v>-0.61091509101097941</v>
      </c>
      <c r="F103" s="323"/>
      <c r="G103" s="320">
        <v>34.927999999999997</v>
      </c>
      <c r="H103" s="323">
        <v>-0.10097552186558911</v>
      </c>
      <c r="I103" s="323">
        <v>-0.33901063547935362</v>
      </c>
      <c r="J103" s="323"/>
      <c r="K103" s="320">
        <v>72.421000000000006</v>
      </c>
      <c r="L103" s="323">
        <v>-0.15110418229557376</v>
      </c>
      <c r="M103" s="323">
        <v>-0.5146175705745154</v>
      </c>
      <c r="N103" s="319"/>
      <c r="O103" s="321">
        <v>18750996</v>
      </c>
      <c r="P103" s="323">
        <v>-0.22515136638847977</v>
      </c>
      <c r="Q103" s="323">
        <v>-0.44689716054740292</v>
      </c>
      <c r="R103" s="323"/>
      <c r="S103" s="321">
        <v>21190728</v>
      </c>
      <c r="T103" s="323">
        <v>-0.16305485305659717</v>
      </c>
      <c r="U103" s="323">
        <v>-9.6126983866996807E-2</v>
      </c>
      <c r="V103" s="323"/>
      <c r="W103" s="322">
        <v>39941724</v>
      </c>
      <c r="X103" s="323">
        <v>-0.19340113479563359</v>
      </c>
      <c r="Y103" s="323">
        <v>-0.30349381301112266</v>
      </c>
      <c r="AA103" s="318">
        <v>1094</v>
      </c>
      <c r="AB103" s="319"/>
      <c r="AC103" s="323">
        <v>-4.7867711053089623E-2</v>
      </c>
      <c r="AD103" s="323">
        <v>-0.32718327183271834</v>
      </c>
      <c r="AE103" s="323">
        <v>6.6198354661791595E-2</v>
      </c>
    </row>
    <row r="104" spans="1:31" ht="12" customHeight="1">
      <c r="A104" s="317">
        <v>2008</v>
      </c>
      <c r="B104" s="297">
        <v>2</v>
      </c>
      <c r="C104" s="318">
        <v>36.466000000000001</v>
      </c>
      <c r="D104" s="323">
        <v>-2.7391779798895843E-2</v>
      </c>
      <c r="E104" s="323">
        <v>-0.61321595248196858</v>
      </c>
      <c r="F104" s="323"/>
      <c r="G104" s="320">
        <v>49.548999999999999</v>
      </c>
      <c r="H104" s="323">
        <v>0.41860398534127352</v>
      </c>
      <c r="I104" s="323">
        <v>0.31088946505106074</v>
      </c>
      <c r="J104" s="323"/>
      <c r="K104" s="320">
        <v>86.015000000000001</v>
      </c>
      <c r="L104" s="323">
        <v>0.18770798525289623</v>
      </c>
      <c r="M104" s="323">
        <v>-0.34875603809869926</v>
      </c>
      <c r="N104" s="319"/>
      <c r="O104" s="321">
        <v>20947368</v>
      </c>
      <c r="P104" s="323">
        <v>0.1171336178622191</v>
      </c>
      <c r="Q104" s="323">
        <v>-0.3655118318590761</v>
      </c>
      <c r="R104" s="323"/>
      <c r="S104" s="321">
        <v>22699356</v>
      </c>
      <c r="T104" s="323">
        <v>7.1192834904020286E-2</v>
      </c>
      <c r="U104" s="323">
        <v>-0.10740130802842551</v>
      </c>
      <c r="V104" s="323"/>
      <c r="W104" s="322">
        <v>43646724</v>
      </c>
      <c r="X104" s="323">
        <v>9.2760142251245847E-2</v>
      </c>
      <c r="Y104" s="323">
        <v>-0.25320299866377471</v>
      </c>
      <c r="AA104" s="318">
        <v>1014</v>
      </c>
      <c r="AB104" s="319"/>
      <c r="AC104" s="323">
        <v>-7.312614259597805E-2</v>
      </c>
      <c r="AD104" s="323">
        <v>-0.36545682102628285</v>
      </c>
      <c r="AE104" s="323">
        <v>8.4827416173570022E-2</v>
      </c>
    </row>
    <row r="105" spans="1:31" ht="12" customHeight="1">
      <c r="A105" s="317">
        <v>2008</v>
      </c>
      <c r="B105" s="297">
        <v>3</v>
      </c>
      <c r="C105" s="318">
        <v>36.853000000000002</v>
      </c>
      <c r="D105" s="323">
        <v>1.0612625459331948E-2</v>
      </c>
      <c r="E105" s="323">
        <v>-0.5893816155988858</v>
      </c>
      <c r="F105" s="323"/>
      <c r="G105" s="320">
        <v>17.891999999999999</v>
      </c>
      <c r="H105" s="323">
        <v>-0.6389029041958465</v>
      </c>
      <c r="I105" s="323">
        <v>-0.67077613807823944</v>
      </c>
      <c r="J105" s="323"/>
      <c r="K105" s="320">
        <v>54.744999999999997</v>
      </c>
      <c r="L105" s="323">
        <v>-0.36354124280648725</v>
      </c>
      <c r="M105" s="323">
        <v>-0.62007966910948253</v>
      </c>
      <c r="N105" s="319"/>
      <c r="O105" s="321">
        <v>18387060</v>
      </c>
      <c r="P105" s="323">
        <v>-0.12222576125076912</v>
      </c>
      <c r="Q105" s="323">
        <v>-0.47526627859271486</v>
      </c>
      <c r="R105" s="323"/>
      <c r="S105" s="321">
        <v>22468524</v>
      </c>
      <c r="T105" s="323">
        <v>-1.0169099070475807E-2</v>
      </c>
      <c r="U105" s="323">
        <v>5.8977145684508958E-3</v>
      </c>
      <c r="V105" s="323"/>
      <c r="W105" s="322">
        <v>40855584</v>
      </c>
      <c r="X105" s="323">
        <v>-6.3948442041148357E-2</v>
      </c>
      <c r="Y105" s="323">
        <v>-0.2879515277861725</v>
      </c>
      <c r="AA105" s="318">
        <v>967</v>
      </c>
      <c r="AB105" s="319"/>
      <c r="AC105" s="323">
        <v>-4.6351084812623289E-2</v>
      </c>
      <c r="AD105" s="323">
        <v>-0.39411027568922308</v>
      </c>
      <c r="AE105" s="323">
        <v>5.6613236814891416E-2</v>
      </c>
    </row>
    <row r="106" spans="1:31" ht="12" customHeight="1">
      <c r="A106" s="317">
        <v>2008</v>
      </c>
      <c r="B106" s="297">
        <v>4</v>
      </c>
      <c r="C106" s="318">
        <v>34.39</v>
      </c>
      <c r="D106" s="323">
        <v>-6.6833093642308605E-2</v>
      </c>
      <c r="E106" s="323">
        <v>-0.56066277450592128</v>
      </c>
      <c r="F106" s="323"/>
      <c r="G106" s="320">
        <v>38.703000000000003</v>
      </c>
      <c r="H106" s="323">
        <v>1.1631455399061035</v>
      </c>
      <c r="I106" s="323">
        <v>-0.1653799706719572</v>
      </c>
      <c r="J106" s="323"/>
      <c r="K106" s="320">
        <v>73.093000000000004</v>
      </c>
      <c r="L106" s="323">
        <v>0.33515389533290718</v>
      </c>
      <c r="M106" s="323">
        <v>-0.41360941523798822</v>
      </c>
      <c r="N106" s="319"/>
      <c r="O106" s="321">
        <v>20130072</v>
      </c>
      <c r="P106" s="323">
        <v>9.4795579064842261E-2</v>
      </c>
      <c r="Q106" s="323">
        <v>-0.33679267363120824</v>
      </c>
      <c r="R106" s="323"/>
      <c r="S106" s="321">
        <v>21998316</v>
      </c>
      <c r="T106" s="323">
        <v>-2.0927409383900808E-2</v>
      </c>
      <c r="U106" s="323">
        <v>8.2877800684037384E-2</v>
      </c>
      <c r="V106" s="323"/>
      <c r="W106" s="322">
        <v>42128388</v>
      </c>
      <c r="X106" s="323">
        <v>3.1153734089323093E-2</v>
      </c>
      <c r="Y106" s="323">
        <v>-0.16852885435668075</v>
      </c>
      <c r="AA106" s="318">
        <v>1008</v>
      </c>
      <c r="AB106" s="319"/>
      <c r="AC106" s="323">
        <v>4.2399172699069343E-2</v>
      </c>
      <c r="AD106" s="323">
        <v>-0.31428571428571428</v>
      </c>
      <c r="AE106" s="323">
        <v>7.2512896825396828E-2</v>
      </c>
    </row>
    <row r="107" spans="1:31" ht="12" customHeight="1">
      <c r="A107" s="317">
        <v>2008</v>
      </c>
      <c r="B107" s="297">
        <v>5</v>
      </c>
      <c r="C107" s="318">
        <v>37.32</v>
      </c>
      <c r="D107" s="323">
        <v>8.5199185809828437E-2</v>
      </c>
      <c r="E107" s="323">
        <v>-0.48432383136891843</v>
      </c>
      <c r="F107" s="323"/>
      <c r="G107" s="320">
        <v>43.055</v>
      </c>
      <c r="H107" s="323">
        <v>0.11244606361263965</v>
      </c>
      <c r="I107" s="323">
        <v>-3.8178000178715088E-2</v>
      </c>
      <c r="J107" s="323"/>
      <c r="K107" s="320">
        <v>80.375</v>
      </c>
      <c r="L107" s="323">
        <v>9.9626503221922791E-2</v>
      </c>
      <c r="M107" s="323">
        <v>-0.31382592734878556</v>
      </c>
      <c r="N107" s="319"/>
      <c r="O107" s="321">
        <v>19580064</v>
      </c>
      <c r="P107" s="323">
        <v>-2.7322704061863212E-2</v>
      </c>
      <c r="Q107" s="323">
        <v>-0.35749030627332867</v>
      </c>
      <c r="R107" s="323"/>
      <c r="S107" s="321">
        <v>19208616</v>
      </c>
      <c r="T107" s="323">
        <v>-0.12681425250914657</v>
      </c>
      <c r="U107" s="323">
        <v>-0.10936637585685038</v>
      </c>
      <c r="V107" s="323"/>
      <c r="W107" s="322">
        <v>38788680</v>
      </c>
      <c r="X107" s="323">
        <v>-7.9274526241070564E-2</v>
      </c>
      <c r="Y107" s="323">
        <v>-0.25466166483236874</v>
      </c>
      <c r="AA107" s="318">
        <v>995</v>
      </c>
      <c r="AB107" s="319"/>
      <c r="AC107" s="323">
        <v>-1.2896825396825351E-2</v>
      </c>
      <c r="AD107" s="323">
        <v>-0.33355659745478905</v>
      </c>
      <c r="AE107" s="323">
        <v>8.0778894472361806E-2</v>
      </c>
    </row>
    <row r="108" spans="1:31" ht="12" customHeight="1">
      <c r="A108" s="317">
        <v>2008</v>
      </c>
      <c r="B108" s="297">
        <v>6</v>
      </c>
      <c r="C108" s="318">
        <v>37.783000000000001</v>
      </c>
      <c r="D108" s="323">
        <v>1.2406216505894907E-2</v>
      </c>
      <c r="E108" s="323">
        <v>-0.40741844416562101</v>
      </c>
      <c r="F108" s="323"/>
      <c r="G108" s="320">
        <v>33.924999999999997</v>
      </c>
      <c r="H108" s="323">
        <v>-0.21205434908837539</v>
      </c>
      <c r="I108" s="323">
        <v>-8.0971988947282969E-2</v>
      </c>
      <c r="J108" s="323"/>
      <c r="K108" s="320">
        <v>71.707999999999998</v>
      </c>
      <c r="L108" s="323">
        <v>-0.10783203732503888</v>
      </c>
      <c r="M108" s="323">
        <v>-0.28772076206369079</v>
      </c>
      <c r="N108" s="319"/>
      <c r="O108" s="321">
        <v>19421244</v>
      </c>
      <c r="P108" s="323">
        <v>-8.1113115871327413E-3</v>
      </c>
      <c r="Q108" s="323">
        <v>-0.26929271011530587</v>
      </c>
      <c r="R108" s="323"/>
      <c r="S108" s="321">
        <v>21033012</v>
      </c>
      <c r="T108" s="323">
        <v>9.4978003620875162E-2</v>
      </c>
      <c r="U108" s="323">
        <v>2.8055894770305567E-2</v>
      </c>
      <c r="V108" s="323"/>
      <c r="W108" s="322">
        <v>40454256</v>
      </c>
      <c r="X108" s="323">
        <v>4.293974427590741E-2</v>
      </c>
      <c r="Y108" s="323">
        <v>-0.13996115627062444</v>
      </c>
      <c r="AA108" s="318">
        <v>1180</v>
      </c>
      <c r="AB108" s="319"/>
      <c r="AC108" s="323">
        <v>0.18592964824120606</v>
      </c>
      <c r="AD108" s="323">
        <v>-0.16133617626154939</v>
      </c>
      <c r="AE108" s="323">
        <v>6.0769491525423727E-2</v>
      </c>
    </row>
    <row r="109" spans="1:31" ht="12" customHeight="1">
      <c r="A109" s="317">
        <v>2008</v>
      </c>
      <c r="B109" s="297">
        <v>7</v>
      </c>
      <c r="C109" s="318">
        <v>35.314999999999998</v>
      </c>
      <c r="D109" s="323">
        <v>-6.5320382182463055E-2</v>
      </c>
      <c r="E109" s="323">
        <v>-0.47230399115401289</v>
      </c>
      <c r="F109" s="323"/>
      <c r="G109" s="320">
        <v>28.135000000000002</v>
      </c>
      <c r="H109" s="323">
        <v>-0.17067059690493724</v>
      </c>
      <c r="I109" s="323">
        <v>-0.36624318601612826</v>
      </c>
      <c r="J109" s="323"/>
      <c r="K109" s="320">
        <v>63.45</v>
      </c>
      <c r="L109" s="323">
        <v>-0.11516148825793493</v>
      </c>
      <c r="M109" s="323">
        <v>-0.43000619851415334</v>
      </c>
      <c r="N109" s="319"/>
      <c r="O109" s="321">
        <v>18692712</v>
      </c>
      <c r="P109" s="323">
        <v>-3.75121181732746E-2</v>
      </c>
      <c r="Q109" s="323">
        <v>-0.32967040060314456</v>
      </c>
      <c r="R109" s="323"/>
      <c r="S109" s="321">
        <v>20067876</v>
      </c>
      <c r="T109" s="323">
        <v>-4.5886723213964808E-2</v>
      </c>
      <c r="U109" s="323">
        <v>8.6095215578800843E-3</v>
      </c>
      <c r="V109" s="323"/>
      <c r="W109" s="322">
        <v>38760576</v>
      </c>
      <c r="X109" s="323">
        <v>-4.1866546748505318E-2</v>
      </c>
      <c r="Y109" s="323">
        <v>-0.18881108343845565</v>
      </c>
      <c r="AA109" s="318">
        <v>921</v>
      </c>
      <c r="AB109" s="319"/>
      <c r="AC109" s="323">
        <v>-0.21949152542372885</v>
      </c>
      <c r="AD109" s="323">
        <v>-0.32329169728141072</v>
      </c>
      <c r="AE109" s="323">
        <v>6.8892508143322484E-2</v>
      </c>
    </row>
    <row r="110" spans="1:31" ht="12" customHeight="1">
      <c r="A110" s="317">
        <v>2008</v>
      </c>
      <c r="B110" s="297">
        <v>8</v>
      </c>
      <c r="C110" s="318">
        <v>28.45</v>
      </c>
      <c r="D110" s="323">
        <v>-0.19439331728727172</v>
      </c>
      <c r="E110" s="323">
        <v>-0.54461055799212477</v>
      </c>
      <c r="F110" s="323"/>
      <c r="G110" s="320">
        <v>27.509</v>
      </c>
      <c r="H110" s="323">
        <v>-2.2249866714057265E-2</v>
      </c>
      <c r="I110" s="323">
        <v>-0.54211954260224038</v>
      </c>
      <c r="J110" s="323"/>
      <c r="K110" s="320">
        <v>55.957999999999998</v>
      </c>
      <c r="L110" s="323">
        <v>-0.11807722616233263</v>
      </c>
      <c r="M110" s="323">
        <v>-0.54339755044756144</v>
      </c>
      <c r="N110" s="319"/>
      <c r="O110" s="321">
        <v>16411908</v>
      </c>
      <c r="P110" s="323">
        <v>-0.1220156818336473</v>
      </c>
      <c r="Q110" s="323">
        <v>-0.44228106826542457</v>
      </c>
      <c r="R110" s="323"/>
      <c r="S110" s="321">
        <v>18364356</v>
      </c>
      <c r="T110" s="323">
        <v>-8.488790741979868E-2</v>
      </c>
      <c r="U110" s="323">
        <v>-0.21536142493482124</v>
      </c>
      <c r="V110" s="323"/>
      <c r="W110" s="322">
        <v>34776276</v>
      </c>
      <c r="X110" s="323">
        <v>-0.10279259007915675</v>
      </c>
      <c r="Y110" s="323">
        <v>-0.34175365610013264</v>
      </c>
      <c r="AA110" s="318">
        <v>858</v>
      </c>
      <c r="AB110" s="319"/>
      <c r="AC110" s="323">
        <v>-6.8403908794788304E-2</v>
      </c>
      <c r="AD110" s="323">
        <v>-0.35049205147615448</v>
      </c>
      <c r="AE110" s="323">
        <v>6.5219114219114221E-2</v>
      </c>
    </row>
    <row r="111" spans="1:31" ht="12" customHeight="1">
      <c r="A111" s="317">
        <v>2008</v>
      </c>
      <c r="B111" s="297">
        <v>9</v>
      </c>
      <c r="C111" s="318">
        <v>30.698</v>
      </c>
      <c r="D111" s="323">
        <v>7.9015817223198725E-2</v>
      </c>
      <c r="E111" s="323">
        <v>-0.36884740326493681</v>
      </c>
      <c r="F111" s="323"/>
      <c r="G111" s="320">
        <v>25.71</v>
      </c>
      <c r="H111" s="323">
        <v>-6.5396779235886382E-2</v>
      </c>
      <c r="I111" s="323">
        <v>-0.36915715863084286</v>
      </c>
      <c r="J111" s="323"/>
      <c r="K111" s="320">
        <v>56.408000000000001</v>
      </c>
      <c r="L111" s="323">
        <v>8.0417455949104433E-3</v>
      </c>
      <c r="M111" s="323">
        <v>-0.36898862327027837</v>
      </c>
      <c r="N111" s="319"/>
      <c r="O111" s="321">
        <v>16122288</v>
      </c>
      <c r="P111" s="323">
        <v>-1.7646942695511036E-2</v>
      </c>
      <c r="Q111" s="323">
        <v>-0.35509197035444107</v>
      </c>
      <c r="R111" s="323"/>
      <c r="S111" s="321">
        <v>17691264</v>
      </c>
      <c r="T111" s="323">
        <v>-3.6652088426079255E-2</v>
      </c>
      <c r="U111" s="323">
        <v>-0.24772445464982773</v>
      </c>
      <c r="V111" s="323"/>
      <c r="W111" s="322">
        <v>33813552</v>
      </c>
      <c r="X111" s="323">
        <v>-2.7683355170059043E-2</v>
      </c>
      <c r="Y111" s="323">
        <v>-0.30304845623208332</v>
      </c>
      <c r="AA111" s="318">
        <v>797</v>
      </c>
      <c r="AB111" s="319"/>
      <c r="AC111" s="323">
        <v>-7.1095571095571075E-2</v>
      </c>
      <c r="AD111" s="323">
        <v>-0.36796193497224428</v>
      </c>
      <c r="AE111" s="323">
        <v>7.0775407779171892E-2</v>
      </c>
    </row>
    <row r="112" spans="1:31" ht="12" customHeight="1">
      <c r="A112" s="317">
        <v>2008</v>
      </c>
      <c r="B112" s="297">
        <v>10</v>
      </c>
      <c r="C112" s="318">
        <v>29.795000000000002</v>
      </c>
      <c r="D112" s="323">
        <v>-2.9415597107303348E-2</v>
      </c>
      <c r="E112" s="323">
        <v>-0.42698617227916991</v>
      </c>
      <c r="F112" s="323"/>
      <c r="G112" s="320">
        <v>23.59</v>
      </c>
      <c r="H112" s="323">
        <v>-8.2458187475690448E-2</v>
      </c>
      <c r="I112" s="323">
        <v>-0.50188982030870588</v>
      </c>
      <c r="J112" s="323"/>
      <c r="K112" s="320">
        <v>53.384999999999998</v>
      </c>
      <c r="L112" s="323">
        <v>-5.3591689122110431E-2</v>
      </c>
      <c r="M112" s="323">
        <v>-0.46268972180844636</v>
      </c>
      <c r="N112" s="319"/>
      <c r="O112" s="321">
        <v>16008540</v>
      </c>
      <c r="P112" s="323">
        <v>-7.0553261422944269E-3</v>
      </c>
      <c r="Q112" s="323">
        <v>-0.3516172084903203</v>
      </c>
      <c r="R112" s="323"/>
      <c r="S112" s="321">
        <v>15837012</v>
      </c>
      <c r="T112" s="323">
        <v>-0.10481173080679818</v>
      </c>
      <c r="U112" s="323">
        <v>-0.32326673602782108</v>
      </c>
      <c r="V112" s="323"/>
      <c r="W112" s="322">
        <v>31845552</v>
      </c>
      <c r="X112" s="323">
        <v>-5.8201516362433647E-2</v>
      </c>
      <c r="Y112" s="323">
        <v>-0.33782155489155186</v>
      </c>
      <c r="AA112" s="318">
        <v>736</v>
      </c>
      <c r="AB112" s="319"/>
      <c r="AC112" s="323">
        <v>-7.6537013801756593E-2</v>
      </c>
      <c r="AD112" s="323">
        <v>-0.3825503355704698</v>
      </c>
      <c r="AE112" s="323">
        <v>7.2533967391304341E-2</v>
      </c>
    </row>
    <row r="113" spans="1:31" ht="12" customHeight="1">
      <c r="A113" s="317">
        <v>2008</v>
      </c>
      <c r="B113" s="297">
        <v>11</v>
      </c>
      <c r="C113" s="318">
        <v>24.119</v>
      </c>
      <c r="D113" s="323">
        <v>-0.19050176204061087</v>
      </c>
      <c r="E113" s="323">
        <v>-0.48314582663666561</v>
      </c>
      <c r="F113" s="323"/>
      <c r="G113" s="320">
        <v>48.576000000000001</v>
      </c>
      <c r="H113" s="323">
        <v>1.0591776176345911</v>
      </c>
      <c r="I113" s="323">
        <v>0.61050328227571127</v>
      </c>
      <c r="J113" s="323"/>
      <c r="K113" s="320">
        <v>72.694999999999993</v>
      </c>
      <c r="L113" s="323">
        <v>0.36171209141144511</v>
      </c>
      <c r="M113" s="323">
        <v>-5.3783175185807108E-2</v>
      </c>
      <c r="N113" s="319"/>
      <c r="O113" s="321">
        <v>17223636</v>
      </c>
      <c r="P113" s="323">
        <v>7.5902986780805648E-2</v>
      </c>
      <c r="Q113" s="323">
        <v>-0.21830245689861749</v>
      </c>
      <c r="R113" s="323"/>
      <c r="S113" s="321">
        <v>14984052</v>
      </c>
      <c r="T113" s="323">
        <v>-5.3858644547342682E-2</v>
      </c>
      <c r="U113" s="323">
        <v>-0.33949805552851964</v>
      </c>
      <c r="V113" s="323"/>
      <c r="W113" s="322">
        <v>32207688</v>
      </c>
      <c r="X113" s="323">
        <v>1.1371635197279684E-2</v>
      </c>
      <c r="Y113" s="323">
        <v>-0.27978406192843708</v>
      </c>
      <c r="AA113" s="318">
        <v>626</v>
      </c>
      <c r="AB113" s="319"/>
      <c r="AC113" s="323">
        <v>-0.14945652173913049</v>
      </c>
      <c r="AD113" s="323">
        <v>-0.48856209150326801</v>
      </c>
      <c r="AE113" s="323">
        <v>0.11612619808306708</v>
      </c>
    </row>
    <row r="114" spans="1:31" ht="12" customHeight="1">
      <c r="A114" s="317">
        <v>2008</v>
      </c>
      <c r="B114" s="297">
        <v>12</v>
      </c>
      <c r="C114" s="318">
        <v>21.873999999999999</v>
      </c>
      <c r="D114" s="323">
        <v>-9.3080144284588995E-2</v>
      </c>
      <c r="E114" s="323">
        <v>-0.5291965304233659</v>
      </c>
      <c r="F114" s="323"/>
      <c r="G114" s="320">
        <v>21.486999999999998</v>
      </c>
      <c r="H114" s="323">
        <v>-0.55766222002635057</v>
      </c>
      <c r="I114" s="323">
        <v>-0.44693830274639013</v>
      </c>
      <c r="J114" s="323"/>
      <c r="K114" s="320">
        <v>43.360999999999997</v>
      </c>
      <c r="L114" s="323">
        <v>-0.40352156269344519</v>
      </c>
      <c r="M114" s="323">
        <v>-0.49173621530382594</v>
      </c>
      <c r="N114" s="319"/>
      <c r="O114" s="321">
        <v>13760976</v>
      </c>
      <c r="P114" s="323">
        <v>-0.20104117388453868</v>
      </c>
      <c r="Q114" s="323">
        <v>-0.43135428908624784</v>
      </c>
      <c r="R114" s="323"/>
      <c r="S114" s="321">
        <v>14014296</v>
      </c>
      <c r="T114" s="323">
        <v>-6.4719209463501626E-2</v>
      </c>
      <c r="U114" s="323">
        <v>-0.44649390879688788</v>
      </c>
      <c r="V114" s="323"/>
      <c r="W114" s="322">
        <v>27775272</v>
      </c>
      <c r="X114" s="323">
        <v>-0.13761981300862081</v>
      </c>
      <c r="Y114" s="323">
        <v>-0.43909524596528149</v>
      </c>
      <c r="AA114" s="318">
        <v>554</v>
      </c>
      <c r="AB114" s="319"/>
      <c r="AC114" s="323">
        <v>-0.11501597444089462</v>
      </c>
      <c r="AD114" s="323">
        <v>-0.51784160139251523</v>
      </c>
      <c r="AE114" s="323">
        <v>7.8268953068592051E-2</v>
      </c>
    </row>
    <row r="115" spans="1:31" ht="18" customHeight="1">
      <c r="A115" s="317">
        <v>2009</v>
      </c>
      <c r="B115" s="297">
        <v>1</v>
      </c>
      <c r="C115" s="318">
        <v>18.215</v>
      </c>
      <c r="D115" s="323">
        <v>-0.16727621834140982</v>
      </c>
      <c r="E115" s="323">
        <v>-0.51417597951617644</v>
      </c>
      <c r="F115" s="323"/>
      <c r="G115" s="320">
        <v>15.113</v>
      </c>
      <c r="H115" s="323">
        <v>-0.29664448271047605</v>
      </c>
      <c r="I115" s="323">
        <v>-0.56730989464040316</v>
      </c>
      <c r="J115" s="323"/>
      <c r="K115" s="320">
        <v>33.328000000000003</v>
      </c>
      <c r="L115" s="323">
        <v>-0.23138304005903909</v>
      </c>
      <c r="M115" s="323">
        <v>-0.53980199113516791</v>
      </c>
      <c r="N115" s="319"/>
      <c r="O115" s="321">
        <v>10482048</v>
      </c>
      <c r="P115" s="323">
        <v>-0.2382772849832745</v>
      </c>
      <c r="Q115" s="323">
        <v>-0.44098713476340134</v>
      </c>
      <c r="R115" s="323"/>
      <c r="S115" s="321">
        <v>12751992</v>
      </c>
      <c r="T115" s="323">
        <v>-9.0072594442132559E-2</v>
      </c>
      <c r="U115" s="323">
        <v>-0.39822775319469916</v>
      </c>
      <c r="V115" s="323"/>
      <c r="W115" s="322">
        <v>23234052</v>
      </c>
      <c r="X115" s="323">
        <v>-0.16349866888792308</v>
      </c>
      <c r="Y115" s="323">
        <v>-0.41830122305186423</v>
      </c>
      <c r="AA115" s="318">
        <v>545</v>
      </c>
      <c r="AB115" s="319" t="s">
        <v>505</v>
      </c>
      <c r="AC115" s="323">
        <v>-1.6245487364620947E-2</v>
      </c>
      <c r="AD115" s="323">
        <v>-0.5018281535648994</v>
      </c>
      <c r="AE115" s="323">
        <v>6.1152293577981659E-2</v>
      </c>
    </row>
    <row r="116" spans="1:31" ht="12" customHeight="1">
      <c r="A116" s="317">
        <v>2009</v>
      </c>
      <c r="B116" s="297">
        <v>2</v>
      </c>
      <c r="C116" s="318">
        <v>20.154</v>
      </c>
      <c r="D116" s="323">
        <v>0.10645072742245398</v>
      </c>
      <c r="E116" s="323">
        <v>-0.44732079197060282</v>
      </c>
      <c r="F116" s="323"/>
      <c r="G116" s="320">
        <v>13.145</v>
      </c>
      <c r="H116" s="323">
        <v>-0.13021901674055447</v>
      </c>
      <c r="I116" s="323">
        <v>-0.73470705766009403</v>
      </c>
      <c r="J116" s="323"/>
      <c r="K116" s="320">
        <v>33.299999999999997</v>
      </c>
      <c r="L116" s="323">
        <v>-8.4013442150765449E-4</v>
      </c>
      <c r="M116" s="323">
        <v>-0.6128582224030692</v>
      </c>
      <c r="N116" s="319"/>
      <c r="O116" s="321">
        <v>11070324</v>
      </c>
      <c r="P116" s="323">
        <v>5.6122238707550176E-2</v>
      </c>
      <c r="Q116" s="323">
        <v>-0.47151718535712939</v>
      </c>
      <c r="R116" s="323"/>
      <c r="S116" s="321">
        <v>11034048</v>
      </c>
      <c r="T116" s="323">
        <v>-0.13471965791697482</v>
      </c>
      <c r="U116" s="323">
        <v>-0.51390479976612546</v>
      </c>
      <c r="V116" s="323"/>
      <c r="W116" s="322">
        <v>22104372</v>
      </c>
      <c r="X116" s="323">
        <v>-4.8621738472479969E-2</v>
      </c>
      <c r="Y116" s="323">
        <v>-0.49356171610955268</v>
      </c>
      <c r="AA116" s="318">
        <v>558</v>
      </c>
      <c r="AB116" s="319"/>
      <c r="AC116" s="323">
        <v>2.3853211009174258E-2</v>
      </c>
      <c r="AD116" s="323">
        <v>-0.44970414201183428</v>
      </c>
      <c r="AE116" s="323">
        <v>5.9677419354838702E-2</v>
      </c>
    </row>
    <row r="117" spans="1:31" ht="12" customHeight="1">
      <c r="A117" s="317">
        <v>2009</v>
      </c>
      <c r="B117" s="297">
        <v>3</v>
      </c>
      <c r="C117" s="318">
        <v>22.167000000000002</v>
      </c>
      <c r="D117" s="323">
        <v>9.9880916939565356E-2</v>
      </c>
      <c r="E117" s="323">
        <v>-0.39850215721922233</v>
      </c>
      <c r="F117" s="323"/>
      <c r="G117" s="320">
        <v>16.096</v>
      </c>
      <c r="H117" s="323">
        <v>0.22449600608596421</v>
      </c>
      <c r="I117" s="323">
        <v>-0.10038005812653694</v>
      </c>
      <c r="J117" s="323"/>
      <c r="K117" s="320">
        <v>38.262999999999998</v>
      </c>
      <c r="L117" s="323">
        <v>0.14903903903903903</v>
      </c>
      <c r="M117" s="323">
        <v>-0.30106859073888026</v>
      </c>
      <c r="N117" s="319"/>
      <c r="O117" s="321">
        <v>11878320</v>
      </c>
      <c r="P117" s="323">
        <v>7.2987565675584509E-2</v>
      </c>
      <c r="Q117" s="323">
        <v>-0.35398481323278441</v>
      </c>
      <c r="R117" s="323"/>
      <c r="S117" s="321">
        <v>11348904</v>
      </c>
      <c r="T117" s="323">
        <v>2.8534949277001509E-2</v>
      </c>
      <c r="U117" s="323">
        <v>-0.49489766216953102</v>
      </c>
      <c r="V117" s="323"/>
      <c r="W117" s="322">
        <v>23227224</v>
      </c>
      <c r="X117" s="323">
        <v>5.0797733588631155E-2</v>
      </c>
      <c r="Y117" s="323">
        <v>-0.43147981925799905</v>
      </c>
      <c r="AA117" s="318">
        <v>513</v>
      </c>
      <c r="AB117" s="319"/>
      <c r="AC117" s="323">
        <v>-8.064516129032262E-2</v>
      </c>
      <c r="AD117" s="323">
        <v>-0.46949327817993791</v>
      </c>
      <c r="AE117" s="323">
        <v>7.4586744639376215E-2</v>
      </c>
    </row>
    <row r="118" spans="1:31" ht="12" customHeight="1">
      <c r="A118" s="317">
        <v>2009</v>
      </c>
      <c r="B118" s="297">
        <v>4</v>
      </c>
      <c r="C118" s="318">
        <v>24.646999999999998</v>
      </c>
      <c r="D118" s="323">
        <v>0.11187801687192667</v>
      </c>
      <c r="E118" s="323">
        <v>-0.28330910148298927</v>
      </c>
      <c r="F118" s="323"/>
      <c r="G118" s="318">
        <v>14.743</v>
      </c>
      <c r="H118" s="323">
        <v>-8.4058151093439393E-2</v>
      </c>
      <c r="I118" s="323">
        <v>-0.61907345683797121</v>
      </c>
      <c r="J118" s="323"/>
      <c r="K118" s="320">
        <v>39.389000000000003</v>
      </c>
      <c r="L118" s="323">
        <v>2.9427906855186592E-2</v>
      </c>
      <c r="M118" s="323">
        <v>-0.46111118711778143</v>
      </c>
      <c r="N118" s="319"/>
      <c r="O118" s="321">
        <v>12180816</v>
      </c>
      <c r="P118" s="323">
        <v>2.5466227547329856E-2</v>
      </c>
      <c r="Q118" s="323">
        <v>-0.39489456371542042</v>
      </c>
      <c r="R118" s="323"/>
      <c r="S118" s="321">
        <v>11404524</v>
      </c>
      <c r="T118" s="323">
        <v>4.9009137798681213E-3</v>
      </c>
      <c r="U118" s="323">
        <v>-0.48157286221363493</v>
      </c>
      <c r="V118" s="323"/>
      <c r="W118" s="322">
        <v>23585340</v>
      </c>
      <c r="X118" s="323">
        <v>1.5417942324920109E-2</v>
      </c>
      <c r="Y118" s="323">
        <v>-0.44015564991473211</v>
      </c>
      <c r="AA118" s="318">
        <v>521</v>
      </c>
      <c r="AB118" s="319"/>
      <c r="AC118" s="323">
        <v>1.5594541910331383E-2</v>
      </c>
      <c r="AD118" s="323">
        <v>-0.48313492063492058</v>
      </c>
      <c r="AE118" s="323">
        <v>7.5602687140115171E-2</v>
      </c>
    </row>
    <row r="119" spans="1:31" ht="12" customHeight="1">
      <c r="A119" s="317">
        <v>2009</v>
      </c>
      <c r="B119" s="297">
        <v>5</v>
      </c>
      <c r="C119" s="318">
        <v>25.391999999999999</v>
      </c>
      <c r="D119" s="323">
        <v>3.0226802450602497E-2</v>
      </c>
      <c r="E119" s="323">
        <v>-0.31961414790996789</v>
      </c>
      <c r="F119" s="323"/>
      <c r="G119" s="318">
        <v>8.6</v>
      </c>
      <c r="H119" s="323">
        <v>-0.41667231906667579</v>
      </c>
      <c r="I119" s="323">
        <v>-0.80025548716757633</v>
      </c>
      <c r="J119" s="323"/>
      <c r="K119" s="320">
        <v>33.991999999999997</v>
      </c>
      <c r="L119" s="323">
        <v>-0.13701794917362731</v>
      </c>
      <c r="M119" s="323">
        <v>-0.57708242612752725</v>
      </c>
      <c r="N119" s="319"/>
      <c r="O119" s="321">
        <v>11334624</v>
      </c>
      <c r="P119" s="323">
        <v>-6.9469237528914318E-2</v>
      </c>
      <c r="Q119" s="323">
        <v>-0.42111404743110137</v>
      </c>
      <c r="R119" s="323"/>
      <c r="S119" s="321">
        <v>10457628</v>
      </c>
      <c r="T119" s="323">
        <v>-8.3028103584156576E-2</v>
      </c>
      <c r="U119" s="323">
        <v>-0.45557618518689735</v>
      </c>
      <c r="V119" s="323"/>
      <c r="W119" s="322">
        <v>21792252</v>
      </c>
      <c r="X119" s="323">
        <v>-7.6025531113819045E-2</v>
      </c>
      <c r="Y119" s="323">
        <v>-0.4381801082171396</v>
      </c>
      <c r="AA119" s="318">
        <v>556</v>
      </c>
      <c r="AB119" s="319"/>
      <c r="AC119" s="323">
        <v>6.7178502879078783E-2</v>
      </c>
      <c r="AD119" s="323">
        <v>-0.44120603015075377</v>
      </c>
      <c r="AE119" s="323">
        <v>6.1136690647482013E-2</v>
      </c>
    </row>
    <row r="120" spans="1:31" ht="12" customHeight="1">
      <c r="A120" s="317">
        <v>2009</v>
      </c>
      <c r="B120" s="297">
        <v>6</v>
      </c>
      <c r="C120" s="318">
        <v>25.13</v>
      </c>
      <c r="D120" s="323">
        <v>-1.0318210459987376E-2</v>
      </c>
      <c r="E120" s="323">
        <v>-0.33488605986819475</v>
      </c>
      <c r="F120" s="323"/>
      <c r="G120" s="318">
        <v>7.7080000000000002</v>
      </c>
      <c r="H120" s="323">
        <v>-0.10372093023255813</v>
      </c>
      <c r="I120" s="323">
        <v>-0.77279292557111279</v>
      </c>
      <c r="J120" s="323"/>
      <c r="K120" s="320">
        <v>32.837000000000003</v>
      </c>
      <c r="L120" s="323">
        <v>-3.3978583196045964E-2</v>
      </c>
      <c r="M120" s="323">
        <v>-0.5420734088246778</v>
      </c>
      <c r="N120" s="319"/>
      <c r="O120" s="321">
        <v>11818056</v>
      </c>
      <c r="P120" s="323">
        <v>4.265090752017886E-2</v>
      </c>
      <c r="Q120" s="323">
        <v>-0.39148820744953305</v>
      </c>
      <c r="R120" s="323"/>
      <c r="S120" s="321">
        <v>10162548</v>
      </c>
      <c r="T120" s="323">
        <v>-2.8216723715932535E-2</v>
      </c>
      <c r="U120" s="323">
        <v>-0.51682868815935634</v>
      </c>
      <c r="V120" s="323"/>
      <c r="W120" s="322">
        <v>21980604</v>
      </c>
      <c r="X120" s="323">
        <v>8.6430718587504618E-3</v>
      </c>
      <c r="Y120" s="323">
        <v>-0.45665533930471991</v>
      </c>
      <c r="AA120" s="318">
        <v>601</v>
      </c>
      <c r="AB120" s="319"/>
      <c r="AC120" s="323">
        <v>8.0935251798561092E-2</v>
      </c>
      <c r="AD120" s="323">
        <v>-0.4906779661016949</v>
      </c>
      <c r="AE120" s="323">
        <v>5.463727121464227E-2</v>
      </c>
    </row>
    <row r="121" spans="1:31" ht="12" customHeight="1">
      <c r="A121" s="317">
        <v>2009</v>
      </c>
      <c r="B121" s="297">
        <v>7</v>
      </c>
      <c r="C121" s="318">
        <v>24.155999999999999</v>
      </c>
      <c r="D121" s="323">
        <v>-3.8758456028651023E-2</v>
      </c>
      <c r="E121" s="323">
        <v>-0.31598470904714715</v>
      </c>
      <c r="F121" s="323"/>
      <c r="G121" s="318">
        <v>10.266999999999999</v>
      </c>
      <c r="H121" s="323">
        <v>0.33199273482096503</v>
      </c>
      <c r="I121" s="323">
        <v>-0.63508086013861742</v>
      </c>
      <c r="J121" s="323"/>
      <c r="K121" s="320">
        <v>34.423999999999999</v>
      </c>
      <c r="L121" s="323">
        <v>4.832962816335229E-2</v>
      </c>
      <c r="M121" s="323">
        <v>-0.45746256895193071</v>
      </c>
      <c r="N121" s="319"/>
      <c r="O121" s="321">
        <v>11685876</v>
      </c>
      <c r="P121" s="323">
        <v>-1.1184580611227402E-2</v>
      </c>
      <c r="Q121" s="323">
        <v>-0.37484320092237022</v>
      </c>
      <c r="R121" s="323"/>
      <c r="S121" s="321">
        <v>10233876</v>
      </c>
      <c r="T121" s="323">
        <v>7.0187122363407628E-3</v>
      </c>
      <c r="U121" s="323">
        <v>-0.49003691272559191</v>
      </c>
      <c r="V121" s="323"/>
      <c r="W121" s="322">
        <v>21919752</v>
      </c>
      <c r="X121" s="323">
        <v>-2.7684407580428338E-3</v>
      </c>
      <c r="Y121" s="323">
        <v>-0.43448332656356814</v>
      </c>
      <c r="AA121" s="318">
        <v>595</v>
      </c>
      <c r="AB121" s="319"/>
      <c r="AC121" s="323">
        <v>-9.9833610648918381E-3</v>
      </c>
      <c r="AD121" s="323">
        <v>-0.35396308360477746</v>
      </c>
      <c r="AE121" s="323">
        <v>5.7855462184873946E-2</v>
      </c>
    </row>
    <row r="122" spans="1:31" ht="12" customHeight="1">
      <c r="A122" s="317">
        <v>2009</v>
      </c>
      <c r="B122" s="297">
        <v>8</v>
      </c>
      <c r="C122" s="318">
        <v>27.994</v>
      </c>
      <c r="D122" s="323">
        <v>0.15888392117900318</v>
      </c>
      <c r="E122" s="323">
        <v>-1.6028119507908611E-2</v>
      </c>
      <c r="F122" s="323"/>
      <c r="G122" s="318">
        <v>9.718</v>
      </c>
      <c r="H122" s="323">
        <v>-5.3472289860718725E-2</v>
      </c>
      <c r="I122" s="323">
        <v>-0.64673379621214877</v>
      </c>
      <c r="J122" s="323"/>
      <c r="K122" s="320">
        <v>37.712000000000003</v>
      </c>
      <c r="L122" s="323">
        <v>9.5514757146177187E-2</v>
      </c>
      <c r="M122" s="323">
        <v>-0.32606597805496973</v>
      </c>
      <c r="N122" s="319"/>
      <c r="O122" s="321">
        <v>12300864</v>
      </c>
      <c r="P122" s="323">
        <v>5.2626606683144672E-2</v>
      </c>
      <c r="Q122" s="323">
        <v>-0.2504915333427411</v>
      </c>
      <c r="R122" s="323"/>
      <c r="S122" s="321">
        <v>10163604</v>
      </c>
      <c r="T122" s="323">
        <v>-6.8666065525906372E-3</v>
      </c>
      <c r="U122" s="323">
        <v>-0.44655810418835273</v>
      </c>
      <c r="V122" s="323"/>
      <c r="W122" s="322">
        <v>22464468</v>
      </c>
      <c r="X122" s="323">
        <v>2.4850463636632458E-2</v>
      </c>
      <c r="Y122" s="323">
        <v>-0.35402893627828347</v>
      </c>
      <c r="AA122" s="318">
        <v>616</v>
      </c>
      <c r="AB122" s="319"/>
      <c r="AC122" s="323">
        <v>3.529411764705892E-2</v>
      </c>
      <c r="AD122" s="323">
        <v>-0.28205128205128205</v>
      </c>
      <c r="AE122" s="323">
        <v>6.1220779220779224E-2</v>
      </c>
    </row>
    <row r="123" spans="1:31" ht="12" customHeight="1">
      <c r="A123" s="317">
        <v>2009</v>
      </c>
      <c r="B123" s="297">
        <v>9</v>
      </c>
      <c r="C123" s="318">
        <v>28.591000000000001</v>
      </c>
      <c r="D123" s="323">
        <v>2.1325998428234572E-2</v>
      </c>
      <c r="E123" s="323">
        <v>-6.8636393250374628E-2</v>
      </c>
      <c r="F123" s="323"/>
      <c r="G123" s="318">
        <v>9.7439999999999998</v>
      </c>
      <c r="H123" s="323">
        <v>2.6754476229675639E-3</v>
      </c>
      <c r="I123" s="323">
        <v>-0.62100350058343057</v>
      </c>
      <c r="J123" s="323"/>
      <c r="K123" s="320">
        <v>38.335000000000001</v>
      </c>
      <c r="L123" s="323">
        <v>1.6519940602460759E-2</v>
      </c>
      <c r="M123" s="323">
        <v>-0.3203978159126365</v>
      </c>
      <c r="N123" s="319"/>
      <c r="O123" s="321">
        <v>12901692</v>
      </c>
      <c r="P123" s="323">
        <v>4.8844373858616841E-2</v>
      </c>
      <c r="Q123" s="323">
        <v>-0.19976048064641938</v>
      </c>
      <c r="R123" s="323"/>
      <c r="S123" s="321">
        <v>9762720</v>
      </c>
      <c r="T123" s="323">
        <v>-3.9443095185526689E-2</v>
      </c>
      <c r="U123" s="323">
        <v>-0.44816153328558095</v>
      </c>
      <c r="V123" s="323"/>
      <c r="W123" s="322">
        <v>22664424</v>
      </c>
      <c r="X123" s="323">
        <v>8.9009897763883128E-3</v>
      </c>
      <c r="Y123" s="323">
        <v>-0.32972365636121281</v>
      </c>
      <c r="AA123" s="318">
        <v>609</v>
      </c>
      <c r="AB123" s="319"/>
      <c r="AC123" s="323">
        <v>-1.1363636363636354E-2</v>
      </c>
      <c r="AD123" s="323">
        <v>-0.23588456712672523</v>
      </c>
      <c r="AE123" s="323">
        <v>6.2947454844006573E-2</v>
      </c>
    </row>
    <row r="124" spans="1:31" ht="12" customHeight="1">
      <c r="A124" s="317">
        <v>2009</v>
      </c>
      <c r="B124" s="297">
        <v>10</v>
      </c>
      <c r="C124" s="318">
        <v>28.710999999999999</v>
      </c>
      <c r="D124" s="323">
        <v>4.1971249693959489E-3</v>
      </c>
      <c r="E124" s="323">
        <v>-3.6381943279073736E-2</v>
      </c>
      <c r="F124" s="323"/>
      <c r="G124" s="318">
        <v>11.709</v>
      </c>
      <c r="H124" s="323">
        <v>0.20166256157635476</v>
      </c>
      <c r="I124" s="323">
        <v>-0.50364561254768969</v>
      </c>
      <c r="J124" s="323"/>
      <c r="K124" s="320">
        <v>40.418999999999997</v>
      </c>
      <c r="L124" s="323">
        <v>5.4362853788965548E-2</v>
      </c>
      <c r="M124" s="323">
        <v>-0.24287721270019669</v>
      </c>
      <c r="N124" s="319"/>
      <c r="O124" s="321">
        <v>13139352</v>
      </c>
      <c r="P124" s="323">
        <v>1.8420839685213464E-2</v>
      </c>
      <c r="Q124" s="323">
        <v>-0.17922858674182651</v>
      </c>
      <c r="R124" s="323"/>
      <c r="S124" s="321">
        <v>10923888</v>
      </c>
      <c r="T124" s="323">
        <v>0.11893898421751326</v>
      </c>
      <c r="U124" s="323">
        <v>-0.31023049044857709</v>
      </c>
      <c r="V124" s="323"/>
      <c r="W124" s="322">
        <v>24063240</v>
      </c>
      <c r="X124" s="323">
        <v>6.1718577096863347E-2</v>
      </c>
      <c r="Y124" s="323">
        <v>-0.24437673430813822</v>
      </c>
      <c r="AA124" s="320">
        <v>583</v>
      </c>
      <c r="AB124" s="319"/>
      <c r="AC124" s="323">
        <v>-4.269293924466333E-2</v>
      </c>
      <c r="AD124" s="323">
        <v>-0.20788043478260865</v>
      </c>
      <c r="AE124" s="323">
        <v>6.932933104631217E-2</v>
      </c>
    </row>
    <row r="125" spans="1:31" ht="12" customHeight="1">
      <c r="A125" s="317">
        <v>2009</v>
      </c>
      <c r="B125" s="297">
        <v>11</v>
      </c>
      <c r="C125" s="318">
        <v>28.457000000000001</v>
      </c>
      <c r="D125" s="323">
        <v>-8.8467834627842246E-3</v>
      </c>
      <c r="E125" s="323">
        <v>0.17985820307641287</v>
      </c>
      <c r="F125" s="323"/>
      <c r="G125" s="318">
        <v>10.407999999999999</v>
      </c>
      <c r="H125" s="323">
        <v>-0.11111111111111116</v>
      </c>
      <c r="I125" s="323">
        <v>-0.78573781291172595</v>
      </c>
      <c r="J125" s="323"/>
      <c r="K125" s="320">
        <v>38.865000000000002</v>
      </c>
      <c r="L125" s="323">
        <v>-3.8447264900170586E-2</v>
      </c>
      <c r="M125" s="323">
        <v>-0.46536900749707677</v>
      </c>
      <c r="N125" s="319"/>
      <c r="O125" s="321">
        <v>12853764</v>
      </c>
      <c r="P125" s="323">
        <v>-2.1735318454060737E-2</v>
      </c>
      <c r="Q125" s="323">
        <v>-0.25371367578831783</v>
      </c>
      <c r="R125" s="323"/>
      <c r="S125" s="321">
        <v>12435900</v>
      </c>
      <c r="T125" s="323">
        <v>0.13841335612375372</v>
      </c>
      <c r="U125" s="323">
        <v>-0.17005760524589741</v>
      </c>
      <c r="V125" s="323"/>
      <c r="W125" s="322">
        <v>25289664</v>
      </c>
      <c r="X125" s="323">
        <v>5.0966702738284519E-2</v>
      </c>
      <c r="Y125" s="323">
        <v>-0.21479418205988587</v>
      </c>
      <c r="AA125" s="320">
        <v>623</v>
      </c>
      <c r="AB125" s="319"/>
      <c r="AC125" s="323">
        <v>6.8610634648370583E-2</v>
      </c>
      <c r="AD125" s="323">
        <v>-4.7923322683706138E-3</v>
      </c>
      <c r="AE125" s="323">
        <v>6.238362760834671E-2</v>
      </c>
    </row>
    <row r="126" spans="1:31" ht="12" customHeight="1">
      <c r="A126" s="317">
        <v>2009</v>
      </c>
      <c r="B126" s="297">
        <v>12</v>
      </c>
      <c r="C126" s="318">
        <v>29.808</v>
      </c>
      <c r="D126" s="323">
        <v>4.7475137927399214E-2</v>
      </c>
      <c r="E126" s="323">
        <v>0.36271372405595681</v>
      </c>
      <c r="F126" s="323"/>
      <c r="G126" s="318">
        <v>6.7409999999999997</v>
      </c>
      <c r="H126" s="323">
        <v>-0.35232513451191394</v>
      </c>
      <c r="I126" s="323">
        <v>-0.68627542234839667</v>
      </c>
      <c r="J126" s="323"/>
      <c r="K126" s="320">
        <v>36.549999999999997</v>
      </c>
      <c r="L126" s="323">
        <v>-5.956516145632329E-2</v>
      </c>
      <c r="M126" s="323">
        <v>-0.15707663568644636</v>
      </c>
      <c r="N126" s="319"/>
      <c r="O126" s="321">
        <v>12350784</v>
      </c>
      <c r="P126" s="323">
        <v>-3.9130950280400367E-2</v>
      </c>
      <c r="Q126" s="323">
        <v>-0.10247761495986918</v>
      </c>
      <c r="R126" s="323"/>
      <c r="S126" s="321">
        <v>10350840</v>
      </c>
      <c r="T126" s="323">
        <v>-0.16766458398668371</v>
      </c>
      <c r="U126" s="323">
        <v>-0.26140849315584602</v>
      </c>
      <c r="V126" s="323"/>
      <c r="W126" s="322">
        <v>22701624</v>
      </c>
      <c r="X126" s="323">
        <v>-0.10233587919554799</v>
      </c>
      <c r="Y126" s="323">
        <v>-0.18266780609745248</v>
      </c>
      <c r="AA126" s="320">
        <v>664</v>
      </c>
      <c r="AB126" s="319"/>
      <c r="AC126" s="323">
        <v>6.5810593900481607E-2</v>
      </c>
      <c r="AD126" s="323">
        <v>0.1985559566787003</v>
      </c>
      <c r="AE126" s="323">
        <v>5.5045180722891565E-2</v>
      </c>
    </row>
    <row r="127" spans="1:31" ht="18" customHeight="1">
      <c r="A127" s="317">
        <v>2010</v>
      </c>
      <c r="B127" s="297">
        <v>1</v>
      </c>
      <c r="C127" s="318">
        <v>28.710999999999999</v>
      </c>
      <c r="D127" s="323">
        <v>-3.6802200751476111E-2</v>
      </c>
      <c r="E127" s="323">
        <v>0.57622838320065872</v>
      </c>
      <c r="F127" s="323"/>
      <c r="G127" s="318">
        <v>25.559000000000001</v>
      </c>
      <c r="H127" s="323">
        <v>2.7915739504524555</v>
      </c>
      <c r="I127" s="323">
        <v>0.69119301263812627</v>
      </c>
      <c r="J127" s="323"/>
      <c r="K127" s="320">
        <v>54.27</v>
      </c>
      <c r="L127" s="323">
        <v>0.48481532147742845</v>
      </c>
      <c r="M127" s="323">
        <v>0.62836053768602973</v>
      </c>
      <c r="N127" s="319"/>
      <c r="O127" s="321">
        <v>13830768</v>
      </c>
      <c r="P127" s="323">
        <v>0.11982915416543594</v>
      </c>
      <c r="Q127" s="323">
        <v>0.31947191999120772</v>
      </c>
      <c r="R127" s="323"/>
      <c r="S127" s="321">
        <v>10190652</v>
      </c>
      <c r="T127" s="323">
        <v>-1.5475845438631119E-2</v>
      </c>
      <c r="U127" s="323">
        <v>-0.20085803065121122</v>
      </c>
      <c r="V127" s="323"/>
      <c r="W127" s="322">
        <v>24021420</v>
      </c>
      <c r="X127" s="323">
        <v>5.8136633749197753E-2</v>
      </c>
      <c r="Y127" s="323">
        <v>3.3888535671694253E-2</v>
      </c>
      <c r="AA127" s="320">
        <v>636</v>
      </c>
      <c r="AB127" s="319"/>
      <c r="AC127" s="323">
        <v>-4.216867469879515E-2</v>
      </c>
      <c r="AD127" s="323">
        <v>0.16697247706422025</v>
      </c>
      <c r="AE127" s="323">
        <v>8.5330188679245286E-2</v>
      </c>
    </row>
    <row r="128" spans="1:31" ht="12" customHeight="1">
      <c r="A128" s="317">
        <v>2010</v>
      </c>
      <c r="B128" s="297">
        <v>2</v>
      </c>
      <c r="C128" s="318">
        <v>28.585999999999999</v>
      </c>
      <c r="D128" s="323">
        <v>-4.3537320190867312E-3</v>
      </c>
      <c r="E128" s="323">
        <v>0.41837848566041469</v>
      </c>
      <c r="F128" s="323"/>
      <c r="G128" s="318">
        <v>20.058</v>
      </c>
      <c r="H128" s="323">
        <v>-0.2152275128134904</v>
      </c>
      <c r="I128" s="323">
        <v>0.52590338531761138</v>
      </c>
      <c r="J128" s="323"/>
      <c r="K128" s="318">
        <v>48.643999999999998</v>
      </c>
      <c r="L128" s="323">
        <v>-0.10366685093053263</v>
      </c>
      <c r="M128" s="323">
        <v>0.46078078078078089</v>
      </c>
      <c r="N128" s="319"/>
      <c r="O128" s="321">
        <v>14047020</v>
      </c>
      <c r="P128" s="323">
        <v>1.5635574250106643E-2</v>
      </c>
      <c r="Q128" s="323">
        <v>0.26888969103343308</v>
      </c>
      <c r="R128" s="323"/>
      <c r="S128" s="321">
        <v>10444188</v>
      </c>
      <c r="T128" s="323">
        <v>2.4879271709013384E-2</v>
      </c>
      <c r="U128" s="323">
        <v>-5.3458168751848834E-2</v>
      </c>
      <c r="V128" s="323"/>
      <c r="W128" s="322">
        <v>24491208</v>
      </c>
      <c r="X128" s="323">
        <v>1.9557045337036616E-2</v>
      </c>
      <c r="Y128" s="323">
        <v>0.10798026743306699</v>
      </c>
      <c r="AA128" s="320">
        <v>650</v>
      </c>
      <c r="AB128" s="319"/>
      <c r="AC128" s="323">
        <v>2.2012578616352307E-2</v>
      </c>
      <c r="AD128" s="323">
        <v>0.16487455197132617</v>
      </c>
      <c r="AE128" s="323">
        <v>7.4836923076923079E-2</v>
      </c>
    </row>
    <row r="129" spans="1:31" ht="12" customHeight="1">
      <c r="A129" s="317">
        <v>2010</v>
      </c>
      <c r="B129" s="297">
        <v>3</v>
      </c>
      <c r="C129" s="318">
        <v>27.201000000000001</v>
      </c>
      <c r="D129" s="323">
        <v>-4.84502903519205E-2</v>
      </c>
      <c r="E129" s="323">
        <v>0.22709432940858032</v>
      </c>
      <c r="F129" s="323"/>
      <c r="G129" s="318">
        <v>12.302</v>
      </c>
      <c r="H129" s="323">
        <v>-0.38667863196729491</v>
      </c>
      <c r="I129" s="323">
        <v>-0.23571073558648115</v>
      </c>
      <c r="J129" s="323"/>
      <c r="K129" s="318">
        <v>39.503</v>
      </c>
      <c r="L129" s="323">
        <v>-0.18791628977880104</v>
      </c>
      <c r="M129" s="323">
        <v>3.2407286412461156E-2</v>
      </c>
      <c r="N129" s="319"/>
      <c r="O129" s="321">
        <v>12846096</v>
      </c>
      <c r="P129" s="323">
        <v>-8.549315086046716E-2</v>
      </c>
      <c r="Q129" s="323">
        <v>8.14741478592933E-2</v>
      </c>
      <c r="R129" s="323"/>
      <c r="S129" s="321">
        <v>11370216</v>
      </c>
      <c r="T129" s="323">
        <v>8.8664432313933839E-2</v>
      </c>
      <c r="U129" s="323">
        <v>1.8778905874963225E-3</v>
      </c>
      <c r="V129" s="323"/>
      <c r="W129" s="322">
        <v>24216312</v>
      </c>
      <c r="X129" s="323">
        <v>-1.1224272808429858E-2</v>
      </c>
      <c r="Y129" s="323">
        <v>4.2583134342700557E-2</v>
      </c>
      <c r="AA129" s="320">
        <v>687</v>
      </c>
      <c r="AB129" s="319"/>
      <c r="AC129" s="323">
        <v>5.6923076923076854E-2</v>
      </c>
      <c r="AD129" s="323">
        <v>0.33918128654970769</v>
      </c>
      <c r="AE129" s="323">
        <v>5.7500727802037847E-2</v>
      </c>
    </row>
    <row r="130" spans="1:31" ht="12" customHeight="1">
      <c r="A130" s="317">
        <v>2010</v>
      </c>
      <c r="B130" s="297">
        <v>4</v>
      </c>
      <c r="C130" s="318">
        <v>24.597000000000001</v>
      </c>
      <c r="D130" s="323">
        <v>-9.5731774567111461E-2</v>
      </c>
      <c r="E130" s="323">
        <v>-2.0286444597719111E-3</v>
      </c>
      <c r="F130" s="323"/>
      <c r="G130" s="318">
        <v>13.772</v>
      </c>
      <c r="H130" s="323">
        <v>0.11949276540399945</v>
      </c>
      <c r="I130" s="323">
        <v>-6.5861764905378872E-2</v>
      </c>
      <c r="J130" s="323"/>
      <c r="K130" s="318">
        <v>38.369</v>
      </c>
      <c r="L130" s="323">
        <v>-2.8706680505278137E-2</v>
      </c>
      <c r="M130" s="323">
        <v>-2.5895554596460979E-2</v>
      </c>
      <c r="N130" s="319"/>
      <c r="O130" s="321">
        <v>13289616</v>
      </c>
      <c r="P130" s="323">
        <v>3.4525664450896221E-2</v>
      </c>
      <c r="Q130" s="323">
        <v>9.1028384305287924E-2</v>
      </c>
      <c r="R130" s="323"/>
      <c r="S130" s="321">
        <v>11200404</v>
      </c>
      <c r="T130" s="323">
        <v>-1.4934808626326901E-2</v>
      </c>
      <c r="U130" s="323">
        <v>-1.7898160414235642E-2</v>
      </c>
      <c r="V130" s="323"/>
      <c r="W130" s="322">
        <v>24490020</v>
      </c>
      <c r="X130" s="323">
        <v>1.1302629401206854E-2</v>
      </c>
      <c r="Y130" s="323">
        <v>3.8357725604125203E-2</v>
      </c>
      <c r="AA130" s="320">
        <v>637</v>
      </c>
      <c r="AB130" s="319"/>
      <c r="AC130" s="323">
        <v>-7.2780203784570618E-2</v>
      </c>
      <c r="AD130" s="323">
        <v>0.22264875239923221</v>
      </c>
      <c r="AE130" s="323">
        <v>6.0233908948194664E-2</v>
      </c>
    </row>
    <row r="131" spans="1:31" ht="12" customHeight="1">
      <c r="A131" s="317">
        <v>2010</v>
      </c>
      <c r="B131" s="297">
        <v>5</v>
      </c>
      <c r="C131" s="318">
        <v>22.687999999999999</v>
      </c>
      <c r="D131" s="323">
        <v>-7.7611090783428982E-2</v>
      </c>
      <c r="E131" s="323">
        <v>-0.1064902331442974</v>
      </c>
      <c r="F131" s="323"/>
      <c r="G131" s="318">
        <v>16.146999999999998</v>
      </c>
      <c r="H131" s="323">
        <v>0.17245135056636651</v>
      </c>
      <c r="I131" s="323">
        <v>0.87755813953488371</v>
      </c>
      <c r="J131" s="323"/>
      <c r="K131" s="318">
        <v>38.835000000000001</v>
      </c>
      <c r="L131" s="323">
        <v>1.2145221402694917E-2</v>
      </c>
      <c r="M131" s="323">
        <v>0.14247469992939532</v>
      </c>
      <c r="N131" s="319"/>
      <c r="O131" s="321">
        <v>12404700</v>
      </c>
      <c r="P131" s="323">
        <v>-6.6587025539338374E-2</v>
      </c>
      <c r="Q131" s="323">
        <v>9.4407719215035213E-2</v>
      </c>
      <c r="R131" s="323"/>
      <c r="S131" s="321">
        <v>10285044</v>
      </c>
      <c r="T131" s="323">
        <v>-8.1725623468582032E-2</v>
      </c>
      <c r="U131" s="323">
        <v>-1.6503168787415312E-2</v>
      </c>
      <c r="V131" s="323"/>
      <c r="W131" s="322">
        <v>22689732</v>
      </c>
      <c r="X131" s="323">
        <v>-7.3511087373550499E-2</v>
      </c>
      <c r="Y131" s="323">
        <v>4.1183444464574004E-2</v>
      </c>
      <c r="AA131" s="320">
        <v>575</v>
      </c>
      <c r="AB131" s="319"/>
      <c r="AC131" s="323">
        <v>-9.7331240188383017E-2</v>
      </c>
      <c r="AD131" s="323">
        <v>3.4172661870503607E-2</v>
      </c>
      <c r="AE131" s="323">
        <v>6.7539130434782615E-2</v>
      </c>
    </row>
    <row r="132" spans="1:31" ht="12" customHeight="1">
      <c r="A132" s="317">
        <v>2010</v>
      </c>
      <c r="B132" s="297">
        <v>6</v>
      </c>
      <c r="C132" s="318">
        <v>24.995999999999999</v>
      </c>
      <c r="D132" s="323">
        <v>0.10172778561354012</v>
      </c>
      <c r="E132" s="323">
        <v>-5.3322721846399412E-3</v>
      </c>
      <c r="F132" s="323"/>
      <c r="G132" s="318">
        <v>19.242000000000001</v>
      </c>
      <c r="H132" s="323">
        <v>0.19167647240973573</v>
      </c>
      <c r="I132" s="323">
        <v>1.4963674104826157</v>
      </c>
      <c r="J132" s="323"/>
      <c r="K132" s="318">
        <v>44.238</v>
      </c>
      <c r="L132" s="323">
        <v>0.13912707609115493</v>
      </c>
      <c r="M132" s="323">
        <v>0.34719980509790771</v>
      </c>
      <c r="N132" s="319"/>
      <c r="O132" s="321">
        <v>13553040</v>
      </c>
      <c r="P132" s="323">
        <v>9.2572976371859017E-2</v>
      </c>
      <c r="Q132" s="323">
        <v>0.14680790140104261</v>
      </c>
      <c r="R132" s="323"/>
      <c r="S132" s="321">
        <v>11472216</v>
      </c>
      <c r="T132" s="323">
        <v>0.11542702199426658</v>
      </c>
      <c r="U132" s="323">
        <v>0.1288720112318289</v>
      </c>
      <c r="V132" s="323"/>
      <c r="W132" s="322">
        <v>25025256</v>
      </c>
      <c r="X132" s="323">
        <v>0.10293308003814228</v>
      </c>
      <c r="Y132" s="323">
        <v>0.13851539293460724</v>
      </c>
      <c r="AA132" s="320">
        <v>587</v>
      </c>
      <c r="AB132" s="319"/>
      <c r="AC132" s="323">
        <v>2.0869565217391362E-2</v>
      </c>
      <c r="AD132" s="323">
        <v>-2.3294509151414289E-2</v>
      </c>
      <c r="AE132" s="323">
        <v>7.5362862010221465E-2</v>
      </c>
    </row>
    <row r="133" spans="1:31" ht="12" customHeight="1">
      <c r="A133" s="317">
        <v>2010</v>
      </c>
      <c r="B133" s="297">
        <v>7</v>
      </c>
      <c r="C133" s="318">
        <v>24.423999999999999</v>
      </c>
      <c r="D133" s="323">
        <v>-2.2883661385821652E-2</v>
      </c>
      <c r="E133" s="323">
        <v>1.1094552078158681E-2</v>
      </c>
      <c r="F133" s="323"/>
      <c r="G133" s="318">
        <v>24.16</v>
      </c>
      <c r="H133" s="323">
        <v>0.25558673734539017</v>
      </c>
      <c r="I133" s="323">
        <v>1.3531703516119609</v>
      </c>
      <c r="J133" s="323"/>
      <c r="K133" s="318">
        <v>48.585000000000001</v>
      </c>
      <c r="L133" s="323">
        <v>9.8263935982639383E-2</v>
      </c>
      <c r="M133" s="323">
        <v>0.41136997443643963</v>
      </c>
      <c r="N133" s="319"/>
      <c r="O133" s="321">
        <v>14627796</v>
      </c>
      <c r="P133" s="323">
        <v>7.9299994687538788E-2</v>
      </c>
      <c r="Q133" s="323">
        <v>0.25175006135611921</v>
      </c>
      <c r="R133" s="323"/>
      <c r="S133" s="321">
        <v>11519688</v>
      </c>
      <c r="T133" s="323">
        <v>4.137997401722604E-3</v>
      </c>
      <c r="U133" s="323">
        <v>0.12564271836008167</v>
      </c>
      <c r="V133" s="323"/>
      <c r="W133" s="322">
        <v>26147484</v>
      </c>
      <c r="X133" s="323">
        <v>4.4843816982331752E-2</v>
      </c>
      <c r="Y133" s="323">
        <v>0.19287316754313655</v>
      </c>
      <c r="AA133" s="320">
        <v>579</v>
      </c>
      <c r="AB133" s="319"/>
      <c r="AC133" s="323">
        <v>-1.3628620102214661E-2</v>
      </c>
      <c r="AD133" s="323">
        <v>-2.6890756302521024E-2</v>
      </c>
      <c r="AE133" s="323">
        <v>8.3911917098445601E-2</v>
      </c>
    </row>
    <row r="134" spans="1:31" ht="12" customHeight="1">
      <c r="A134" s="317">
        <v>2010</v>
      </c>
      <c r="B134" s="297">
        <v>8</v>
      </c>
      <c r="C134" s="318">
        <v>22.396000000000001</v>
      </c>
      <c r="D134" s="323">
        <v>-8.3033082214215459E-2</v>
      </c>
      <c r="E134" s="323">
        <v>-0.1999714224476673</v>
      </c>
      <c r="F134" s="323"/>
      <c r="G134" s="318">
        <v>18.786000000000001</v>
      </c>
      <c r="H134" s="323">
        <v>-0.22243377483443705</v>
      </c>
      <c r="I134" s="323">
        <v>0.93311380942580802</v>
      </c>
      <c r="J134" s="323"/>
      <c r="K134" s="318">
        <v>41.182000000000002</v>
      </c>
      <c r="L134" s="323">
        <v>-0.15237213131624983</v>
      </c>
      <c r="M134" s="323">
        <v>9.201315231226137E-2</v>
      </c>
      <c r="N134" s="319"/>
      <c r="O134" s="321">
        <v>12841104</v>
      </c>
      <c r="P134" s="323">
        <v>-0.12214362300376624</v>
      </c>
      <c r="Q134" s="323">
        <v>4.3918866186960503E-2</v>
      </c>
      <c r="R134" s="323"/>
      <c r="S134" s="321">
        <v>12140076</v>
      </c>
      <c r="T134" s="323">
        <v>5.3854583561638192E-2</v>
      </c>
      <c r="U134" s="323">
        <v>0.19446566395148812</v>
      </c>
      <c r="V134" s="323"/>
      <c r="W134" s="322">
        <v>24981192</v>
      </c>
      <c r="X134" s="323">
        <v>-4.4604368053155707E-2</v>
      </c>
      <c r="Y134" s="323">
        <v>0.11203131986032333</v>
      </c>
      <c r="AA134" s="320">
        <v>580</v>
      </c>
      <c r="AB134" s="319"/>
      <c r="AC134" s="323">
        <v>1.7271157167531026E-3</v>
      </c>
      <c r="AD134" s="323">
        <v>-5.8441558441558406E-2</v>
      </c>
      <c r="AE134" s="323">
        <v>7.1003448275862066E-2</v>
      </c>
    </row>
    <row r="135" spans="1:31" ht="12" customHeight="1">
      <c r="A135" s="317">
        <v>2010</v>
      </c>
      <c r="B135" s="297">
        <v>9</v>
      </c>
      <c r="C135" s="318">
        <v>21.901</v>
      </c>
      <c r="D135" s="323">
        <v>-2.2102161100196471E-2</v>
      </c>
      <c r="E135" s="323">
        <v>-0.23398971704382499</v>
      </c>
      <c r="F135" s="323"/>
      <c r="G135" s="318">
        <v>16.939</v>
      </c>
      <c r="H135" s="323">
        <v>-9.8317896305759711E-2</v>
      </c>
      <c r="I135" s="323">
        <v>0.73840311986863716</v>
      </c>
      <c r="J135" s="323"/>
      <c r="K135" s="318">
        <v>38.840000000000003</v>
      </c>
      <c r="L135" s="323">
        <v>-5.6869506094895828E-2</v>
      </c>
      <c r="M135" s="323">
        <v>1.3173340289552637E-2</v>
      </c>
      <c r="N135" s="319"/>
      <c r="O135" s="321">
        <v>13096260</v>
      </c>
      <c r="P135" s="323">
        <v>1.9870254146372446E-2</v>
      </c>
      <c r="Q135" s="323">
        <v>1.5080812656200537E-2</v>
      </c>
      <c r="R135" s="323"/>
      <c r="S135" s="321">
        <v>11861388</v>
      </c>
      <c r="T135" s="323">
        <v>-2.2956034212635923E-2</v>
      </c>
      <c r="U135" s="323">
        <v>0.2149675500270416</v>
      </c>
      <c r="V135" s="323"/>
      <c r="W135" s="322">
        <v>24957648</v>
      </c>
      <c r="X135" s="323">
        <v>-9.4246903830685902E-4</v>
      </c>
      <c r="Y135" s="323">
        <v>0.10118165809111224</v>
      </c>
      <c r="AA135" s="320">
        <v>563</v>
      </c>
      <c r="AB135" s="319"/>
      <c r="AC135" s="323">
        <v>-2.931034482758621E-2</v>
      </c>
      <c r="AD135" s="323">
        <v>-7.5533661740558311E-2</v>
      </c>
      <c r="AE135" s="323">
        <v>6.8987566607460041E-2</v>
      </c>
    </row>
    <row r="136" spans="1:31" ht="12" customHeight="1">
      <c r="A136" s="317">
        <v>2010</v>
      </c>
      <c r="B136" s="297">
        <v>10</v>
      </c>
      <c r="C136" s="318">
        <v>20.92</v>
      </c>
      <c r="D136" s="323">
        <v>-4.479247522944152E-2</v>
      </c>
      <c r="E136" s="323">
        <v>-0.27135940928563951</v>
      </c>
      <c r="F136" s="323"/>
      <c r="G136" s="318">
        <v>15.731999999999999</v>
      </c>
      <c r="H136" s="323">
        <v>-7.125568215361E-2</v>
      </c>
      <c r="I136" s="323">
        <v>0.34358186010760949</v>
      </c>
      <c r="J136" s="323"/>
      <c r="K136" s="318">
        <v>36.652000000000001</v>
      </c>
      <c r="L136" s="323">
        <v>-5.6333676622039142E-2</v>
      </c>
      <c r="M136" s="323">
        <v>-9.3198743165342934E-2</v>
      </c>
      <c r="N136" s="319"/>
      <c r="O136" s="321">
        <v>12597540</v>
      </c>
      <c r="P136" s="323">
        <v>-3.8081101016626095E-2</v>
      </c>
      <c r="Q136" s="323">
        <v>-4.1235823501798219E-2</v>
      </c>
      <c r="R136" s="323"/>
      <c r="S136" s="321">
        <v>10962072</v>
      </c>
      <c r="T136" s="323">
        <v>-7.5818782759656811E-2</v>
      </c>
      <c r="U136" s="323">
        <v>3.4954587597382236E-3</v>
      </c>
      <c r="V136" s="323"/>
      <c r="W136" s="322">
        <v>23559612</v>
      </c>
      <c r="X136" s="323">
        <v>-5.6016336154753099E-2</v>
      </c>
      <c r="Y136" s="323">
        <v>-2.0929351159694187E-2</v>
      </c>
      <c r="AA136" s="320">
        <v>558</v>
      </c>
      <c r="AB136" s="319"/>
      <c r="AC136" s="323">
        <v>-8.8809946714032417E-3</v>
      </c>
      <c r="AD136" s="323">
        <v>-4.2881646655231531E-2</v>
      </c>
      <c r="AE136" s="323">
        <v>6.5684587813620077E-2</v>
      </c>
    </row>
    <row r="137" spans="1:31" ht="12" customHeight="1">
      <c r="A137" s="317">
        <v>2010</v>
      </c>
      <c r="B137" s="297">
        <v>11</v>
      </c>
      <c r="C137" s="318">
        <v>21.001000000000001</v>
      </c>
      <c r="D137" s="323">
        <v>3.8718929254302203E-3</v>
      </c>
      <c r="E137" s="323">
        <v>-0.26200934743648308</v>
      </c>
      <c r="F137" s="323"/>
      <c r="G137" s="318">
        <v>20.501000000000001</v>
      </c>
      <c r="H137" s="323">
        <v>0.30314009661835772</v>
      </c>
      <c r="I137" s="323">
        <v>0.96973481936971573</v>
      </c>
      <c r="J137" s="323"/>
      <c r="K137" s="318">
        <v>41.502000000000002</v>
      </c>
      <c r="L137" s="323">
        <v>0.13232565753574166</v>
      </c>
      <c r="M137" s="323">
        <v>6.7850250868390694E-2</v>
      </c>
      <c r="N137" s="319"/>
      <c r="O137" s="321">
        <v>12924456</v>
      </c>
      <c r="P137" s="323">
        <v>2.5950780866740741E-2</v>
      </c>
      <c r="Q137" s="323">
        <v>5.4997119909778736E-3</v>
      </c>
      <c r="R137" s="323"/>
      <c r="S137" s="321">
        <v>11099076</v>
      </c>
      <c r="T137" s="323">
        <v>1.2498002202503411E-2</v>
      </c>
      <c r="U137" s="323">
        <v>-0.10749716546450194</v>
      </c>
      <c r="V137" s="323"/>
      <c r="W137" s="322">
        <v>24023532</v>
      </c>
      <c r="X137" s="323">
        <v>1.9691325986183505E-2</v>
      </c>
      <c r="Y137" s="323">
        <v>-5.006519659573172E-2</v>
      </c>
      <c r="AA137" s="320">
        <v>560</v>
      </c>
      <c r="AB137" s="319"/>
      <c r="AC137" s="323">
        <v>3.5842293906809264E-3</v>
      </c>
      <c r="AD137" s="323">
        <v>-0.101123595505618</v>
      </c>
      <c r="AE137" s="323">
        <v>7.4110714285714294E-2</v>
      </c>
    </row>
    <row r="138" spans="1:31" ht="12" customHeight="1">
      <c r="A138" s="317">
        <v>2010</v>
      </c>
      <c r="B138" s="297">
        <v>12</v>
      </c>
      <c r="C138" s="318">
        <v>36.744999999999997</v>
      </c>
      <c r="D138" s="323">
        <v>0.74967858673396481</v>
      </c>
      <c r="E138" s="323">
        <v>0.23272275899087491</v>
      </c>
      <c r="F138" s="323"/>
      <c r="G138" s="318">
        <v>24.329000000000001</v>
      </c>
      <c r="H138" s="323">
        <v>0.18672259889761467</v>
      </c>
      <c r="I138" s="323">
        <v>2.6091084408841421</v>
      </c>
      <c r="J138" s="323"/>
      <c r="K138" s="318">
        <v>61.075000000000003</v>
      </c>
      <c r="L138" s="323">
        <v>0.4716158257433376</v>
      </c>
      <c r="M138" s="323">
        <v>0.67099863201094423</v>
      </c>
      <c r="N138" s="319"/>
      <c r="O138" s="321">
        <v>17996616</v>
      </c>
      <c r="P138" s="323">
        <v>0.39244669176017921</v>
      </c>
      <c r="Q138" s="323">
        <v>0.45712336965815292</v>
      </c>
      <c r="R138" s="323"/>
      <c r="S138" s="321">
        <v>11570424</v>
      </c>
      <c r="T138" s="323">
        <v>4.246731890114086E-2</v>
      </c>
      <c r="U138" s="323">
        <v>0.1178246403190466</v>
      </c>
      <c r="V138" s="323"/>
      <c r="W138" s="322">
        <v>29567052</v>
      </c>
      <c r="X138" s="323">
        <v>0.23075374595209408</v>
      </c>
      <c r="Y138" s="323">
        <v>0.3024201264191495</v>
      </c>
      <c r="AA138" s="320">
        <v>632</v>
      </c>
      <c r="AB138" s="319"/>
      <c r="AC138" s="323">
        <v>0.12857142857142856</v>
      </c>
      <c r="AD138" s="323">
        <v>-4.8192771084337394E-2</v>
      </c>
      <c r="AE138" s="323">
        <v>9.6637658227848103E-2</v>
      </c>
    </row>
    <row r="139" spans="1:31" ht="18" customHeight="1">
      <c r="A139" s="317">
        <v>2011</v>
      </c>
      <c r="B139" s="297">
        <v>1</v>
      </c>
      <c r="C139" s="318">
        <v>24.844999999999999</v>
      </c>
      <c r="D139" s="323">
        <v>-0.32385358552183974</v>
      </c>
      <c r="E139" s="323">
        <v>-0.13465222388631537</v>
      </c>
      <c r="F139" s="323"/>
      <c r="G139" s="318">
        <v>26.966000000000001</v>
      </c>
      <c r="H139" s="323">
        <v>0.1083891651938016</v>
      </c>
      <c r="I139" s="323">
        <v>5.5049102077546097E-2</v>
      </c>
      <c r="J139" s="323"/>
      <c r="K139" s="318">
        <v>51.811</v>
      </c>
      <c r="L139" s="323">
        <v>-0.15168235775685635</v>
      </c>
      <c r="M139" s="323">
        <v>-4.531048461396725E-2</v>
      </c>
      <c r="N139" s="319"/>
      <c r="O139" s="321">
        <v>15231768</v>
      </c>
      <c r="P139" s="323">
        <v>-0.15363154939795354</v>
      </c>
      <c r="Q139" s="323">
        <v>0.10129589333000166</v>
      </c>
      <c r="R139" s="323"/>
      <c r="S139" s="321">
        <v>12104004</v>
      </c>
      <c r="T139" s="323">
        <v>4.61158553912977E-2</v>
      </c>
      <c r="U139" s="323">
        <v>0.18775560189868123</v>
      </c>
      <c r="V139" s="323"/>
      <c r="W139" s="322">
        <v>27335772</v>
      </c>
      <c r="X139" s="323">
        <v>-7.5465081875595863E-2</v>
      </c>
      <c r="Y139" s="323">
        <v>0.13797485743973503</v>
      </c>
      <c r="Z139" s="325"/>
      <c r="AA139" s="320">
        <v>576</v>
      </c>
      <c r="AB139" s="319"/>
      <c r="AC139" s="323">
        <v>-8.8607594936708889E-2</v>
      </c>
      <c r="AD139" s="323">
        <v>-9.4339622641509413E-2</v>
      </c>
      <c r="AE139" s="323">
        <v>8.9949652777777778E-2</v>
      </c>
    </row>
    <row r="140" spans="1:31" ht="12" customHeight="1">
      <c r="A140" s="317">
        <v>2011</v>
      </c>
      <c r="B140" s="297">
        <v>2</v>
      </c>
      <c r="C140" s="318">
        <v>20.38</v>
      </c>
      <c r="D140" s="323">
        <v>-0.17971422821493255</v>
      </c>
      <c r="E140" s="323">
        <v>-0.28706359756524169</v>
      </c>
      <c r="F140" s="323"/>
      <c r="G140" s="318">
        <v>13.643000000000001</v>
      </c>
      <c r="H140" s="323">
        <v>-0.49406660238819256</v>
      </c>
      <c r="I140" s="323">
        <v>-0.31982251470734868</v>
      </c>
      <c r="J140" s="323"/>
      <c r="K140" s="318">
        <v>34.024000000000001</v>
      </c>
      <c r="L140" s="323">
        <v>-0.34330547567118952</v>
      </c>
      <c r="M140" s="323">
        <v>-0.3005509415344132</v>
      </c>
      <c r="N140" s="319"/>
      <c r="O140" s="321">
        <v>13071000</v>
      </c>
      <c r="P140" s="323">
        <v>-0.14185930352930798</v>
      </c>
      <c r="Q140" s="323">
        <v>-6.9482352840673722E-2</v>
      </c>
      <c r="R140" s="323"/>
      <c r="S140" s="321">
        <v>11687268</v>
      </c>
      <c r="T140" s="323">
        <v>-3.4429598668341499E-2</v>
      </c>
      <c r="U140" s="323">
        <v>0.11902122022315176</v>
      </c>
      <c r="V140" s="323"/>
      <c r="W140" s="322">
        <v>24758268</v>
      </c>
      <c r="X140" s="323">
        <v>-9.4290514275579995E-2</v>
      </c>
      <c r="Y140" s="323">
        <v>1.0904321256836269E-2</v>
      </c>
      <c r="Z140" s="325"/>
      <c r="AA140" s="320">
        <v>542</v>
      </c>
      <c r="AB140" s="319"/>
      <c r="AC140" s="323">
        <v>-5.902777777777779E-2</v>
      </c>
      <c r="AD140" s="323">
        <v>-0.16615384615384621</v>
      </c>
      <c r="AE140" s="323">
        <v>6.2774907749077499E-2</v>
      </c>
    </row>
    <row r="141" spans="1:31" ht="12" customHeight="1">
      <c r="A141" s="317">
        <v>2011</v>
      </c>
      <c r="B141" s="297">
        <v>3</v>
      </c>
      <c r="C141" s="318">
        <v>20.782</v>
      </c>
      <c r="D141" s="323">
        <v>1.9725220804710508E-2</v>
      </c>
      <c r="E141" s="323">
        <v>-0.23598397117753023</v>
      </c>
      <c r="F141" s="323"/>
      <c r="G141" s="318">
        <v>26.297000000000001</v>
      </c>
      <c r="H141" s="323">
        <v>0.92750861247526206</v>
      </c>
      <c r="I141" s="323">
        <v>1.1376198992033815</v>
      </c>
      <c r="J141" s="323"/>
      <c r="K141" s="318">
        <v>47.08</v>
      </c>
      <c r="L141" s="323">
        <v>0.38372913237714545</v>
      </c>
      <c r="M141" s="323">
        <v>0.19180821709743556</v>
      </c>
      <c r="N141" s="319"/>
      <c r="O141" s="321">
        <v>14413068</v>
      </c>
      <c r="P141" s="323">
        <v>0.10267523525361488</v>
      </c>
      <c r="Q141" s="323">
        <v>0.12198040556446088</v>
      </c>
      <c r="R141" s="323"/>
      <c r="S141" s="321">
        <v>11080848</v>
      </c>
      <c r="T141" s="323">
        <v>-5.1887233184008452E-2</v>
      </c>
      <c r="U141" s="323">
        <v>-2.5449648449950346E-2</v>
      </c>
      <c r="V141" s="323"/>
      <c r="W141" s="322">
        <v>25493916</v>
      </c>
      <c r="X141" s="323">
        <v>2.9713225497034035E-2</v>
      </c>
      <c r="Y141" s="323">
        <v>5.2757992216155847E-2</v>
      </c>
      <c r="Z141" s="325"/>
      <c r="AA141" s="320">
        <v>583</v>
      </c>
      <c r="AB141" s="319"/>
      <c r="AC141" s="323">
        <v>7.564575645756455E-2</v>
      </c>
      <c r="AD141" s="323">
        <v>-0.15138282387190682</v>
      </c>
      <c r="AE141" s="323">
        <v>8.0754716981132069E-2</v>
      </c>
    </row>
    <row r="142" spans="1:31" ht="12" customHeight="1">
      <c r="A142" s="317">
        <v>2011</v>
      </c>
      <c r="B142" s="297">
        <v>4</v>
      </c>
      <c r="C142" s="318">
        <v>23.709</v>
      </c>
      <c r="D142" s="323">
        <v>0.14084303724376857</v>
      </c>
      <c r="E142" s="323">
        <v>-3.610196365410423E-2</v>
      </c>
      <c r="F142" s="323"/>
      <c r="G142" s="318">
        <v>21.295000000000002</v>
      </c>
      <c r="H142" s="323">
        <v>-0.19021181123322051</v>
      </c>
      <c r="I142" s="323">
        <v>0.54625326749927394</v>
      </c>
      <c r="J142" s="323"/>
      <c r="K142" s="318">
        <v>45.003999999999998</v>
      </c>
      <c r="L142" s="323">
        <v>-4.4095157179269373E-2</v>
      </c>
      <c r="M142" s="323">
        <v>0.17292606010060196</v>
      </c>
      <c r="N142" s="319"/>
      <c r="O142" s="321">
        <v>13269948</v>
      </c>
      <c r="P142" s="323">
        <v>-7.9311358275698129E-2</v>
      </c>
      <c r="Q142" s="323">
        <v>-1.4799524681525789E-3</v>
      </c>
      <c r="R142" s="323"/>
      <c r="S142" s="321">
        <v>11813952</v>
      </c>
      <c r="T142" s="323">
        <v>6.615955746347213E-2</v>
      </c>
      <c r="U142" s="323">
        <v>5.4779095468342032E-2</v>
      </c>
      <c r="V142" s="323"/>
      <c r="W142" s="322">
        <v>25083900</v>
      </c>
      <c r="X142" s="323">
        <v>-1.608289601330759E-2</v>
      </c>
      <c r="Y142" s="323">
        <v>2.4249878113615342E-2</v>
      </c>
      <c r="Z142" s="325"/>
      <c r="AA142" s="320">
        <v>581</v>
      </c>
      <c r="AB142" s="319"/>
      <c r="AC142" s="323">
        <v>-3.4305317324184736E-3</v>
      </c>
      <c r="AD142" s="323">
        <v>-8.7912087912087933E-2</v>
      </c>
      <c r="AE142" s="323">
        <v>7.7459552495697068E-2</v>
      </c>
    </row>
    <row r="143" spans="1:31" ht="12" customHeight="1">
      <c r="A143" s="317">
        <v>2011</v>
      </c>
      <c r="B143" s="297">
        <v>5</v>
      </c>
      <c r="C143" s="318">
        <v>21.74</v>
      </c>
      <c r="D143" s="323">
        <v>-8.3048631321439137E-2</v>
      </c>
      <c r="E143" s="323">
        <v>-4.1784203102961937E-2</v>
      </c>
      <c r="F143" s="323"/>
      <c r="G143" s="318">
        <v>32.267000000000003</v>
      </c>
      <c r="H143" s="323">
        <v>0.51523831885419114</v>
      </c>
      <c r="I143" s="323">
        <v>0.9983278627608847</v>
      </c>
      <c r="J143" s="323"/>
      <c r="K143" s="318">
        <v>54.006999999999998</v>
      </c>
      <c r="L143" s="323">
        <v>0.20004888454359615</v>
      </c>
      <c r="M143" s="323">
        <v>0.39067851165186029</v>
      </c>
      <c r="N143" s="319"/>
      <c r="O143" s="321">
        <v>14392764</v>
      </c>
      <c r="P143" s="323">
        <v>8.4613443850722003E-2</v>
      </c>
      <c r="Q143" s="323">
        <v>0.16026699557425816</v>
      </c>
      <c r="R143" s="323"/>
      <c r="S143" s="321">
        <v>13070448</v>
      </c>
      <c r="T143" s="323">
        <v>0.10635695828119163</v>
      </c>
      <c r="U143" s="323">
        <v>0.2708208151564544</v>
      </c>
      <c r="V143" s="323"/>
      <c r="W143" s="322">
        <v>27463212</v>
      </c>
      <c r="X143" s="323">
        <v>9.4854149474363991E-2</v>
      </c>
      <c r="Y143" s="323">
        <v>0.21038062503338506</v>
      </c>
      <c r="Z143" s="325"/>
      <c r="AA143" s="320">
        <v>618</v>
      </c>
      <c r="AB143" s="319"/>
      <c r="AC143" s="323">
        <v>6.3683304647160099E-2</v>
      </c>
      <c r="AD143" s="323">
        <v>7.4782608695652231E-2</v>
      </c>
      <c r="AE143" s="323">
        <v>8.738996763754045E-2</v>
      </c>
    </row>
    <row r="144" spans="1:31" ht="12" customHeight="1">
      <c r="A144" s="317">
        <v>2011</v>
      </c>
      <c r="B144" s="297">
        <v>6</v>
      </c>
      <c r="C144" s="318">
        <v>20.722000000000001</v>
      </c>
      <c r="D144" s="323">
        <v>-4.6826126954921721E-2</v>
      </c>
      <c r="E144" s="323">
        <v>-0.17098735797727627</v>
      </c>
      <c r="F144" s="323"/>
      <c r="G144" s="318">
        <v>25.184999999999999</v>
      </c>
      <c r="H144" s="323">
        <v>-0.21948120370657342</v>
      </c>
      <c r="I144" s="323">
        <v>0.30885562831306501</v>
      </c>
      <c r="J144" s="323"/>
      <c r="K144" s="318">
        <v>45.905999999999999</v>
      </c>
      <c r="L144" s="323">
        <v>-0.14999907419408598</v>
      </c>
      <c r="M144" s="323">
        <v>3.7705140377051416E-2</v>
      </c>
      <c r="N144" s="319"/>
      <c r="O144" s="321">
        <v>13859832</v>
      </c>
      <c r="P144" s="323">
        <v>-3.7027773122660812E-2</v>
      </c>
      <c r="Q144" s="323">
        <v>2.263639744293533E-2</v>
      </c>
      <c r="R144" s="323"/>
      <c r="S144" s="321">
        <v>13663392</v>
      </c>
      <c r="T144" s="323">
        <v>4.5365239202206364E-2</v>
      </c>
      <c r="U144" s="323">
        <v>0.19099849584422057</v>
      </c>
      <c r="V144" s="323"/>
      <c r="W144" s="322">
        <v>27523224</v>
      </c>
      <c r="X144" s="323">
        <v>2.1851777570665032E-3</v>
      </c>
      <c r="Y144" s="323">
        <v>9.9817879984924085E-2</v>
      </c>
      <c r="Z144" s="325"/>
      <c r="AA144" s="320">
        <v>636</v>
      </c>
      <c r="AB144" s="319"/>
      <c r="AC144" s="323">
        <v>2.9126213592232997E-2</v>
      </c>
      <c r="AD144" s="323">
        <v>8.347529812606469E-2</v>
      </c>
      <c r="AE144" s="323">
        <v>7.2179245283018861E-2</v>
      </c>
    </row>
    <row r="145" spans="1:31" ht="12" customHeight="1">
      <c r="A145" s="317">
        <v>2011</v>
      </c>
      <c r="B145" s="297">
        <v>7</v>
      </c>
      <c r="C145" s="318">
        <v>19.202999999999999</v>
      </c>
      <c r="D145" s="323">
        <v>-7.330373516069888E-2</v>
      </c>
      <c r="E145" s="323">
        <v>-0.21376514903373733</v>
      </c>
      <c r="F145" s="323"/>
      <c r="G145" s="318">
        <v>14.769</v>
      </c>
      <c r="H145" s="323">
        <v>-0.41357951161405593</v>
      </c>
      <c r="I145" s="323">
        <v>-0.3887003311258278</v>
      </c>
      <c r="J145" s="323"/>
      <c r="K145" s="318">
        <v>33.972000000000001</v>
      </c>
      <c r="L145" s="323">
        <v>-0.25996601751405035</v>
      </c>
      <c r="M145" s="323">
        <v>-0.30077184316146954</v>
      </c>
      <c r="N145" s="319"/>
      <c r="O145" s="321">
        <v>12666732</v>
      </c>
      <c r="P145" s="323">
        <v>-8.6083294516123954E-2</v>
      </c>
      <c r="Q145" s="323">
        <v>-0.1340642158258154</v>
      </c>
      <c r="R145" s="323"/>
      <c r="S145" s="321">
        <v>15082020</v>
      </c>
      <c r="T145" s="323">
        <v>0.10382692672507665</v>
      </c>
      <c r="U145" s="323">
        <v>0.30923858354497091</v>
      </c>
      <c r="V145" s="323"/>
      <c r="W145" s="322">
        <v>27748752</v>
      </c>
      <c r="X145" s="323">
        <v>8.1940981914037092E-3</v>
      </c>
      <c r="Y145" s="323">
        <v>6.1239850075058833E-2</v>
      </c>
      <c r="Z145" s="325"/>
      <c r="AA145" s="320">
        <v>621</v>
      </c>
      <c r="AB145" s="319"/>
      <c r="AC145" s="323">
        <v>-2.3584905660377409E-2</v>
      </c>
      <c r="AD145" s="323">
        <v>7.2538860103626979E-2</v>
      </c>
      <c r="AE145" s="323">
        <v>5.4705314009661839E-2</v>
      </c>
    </row>
    <row r="146" spans="1:31" ht="12" customHeight="1">
      <c r="A146" s="317">
        <v>2011</v>
      </c>
      <c r="B146" s="297">
        <v>8</v>
      </c>
      <c r="C146" s="318">
        <v>21.475000000000001</v>
      </c>
      <c r="D146" s="323">
        <v>0.11831484663854619</v>
      </c>
      <c r="E146" s="323">
        <v>-4.1123414895517074E-2</v>
      </c>
      <c r="F146" s="323"/>
      <c r="G146" s="318">
        <v>31.864000000000001</v>
      </c>
      <c r="H146" s="323">
        <v>1.1574920441465233</v>
      </c>
      <c r="I146" s="323">
        <v>0.69615671244543798</v>
      </c>
      <c r="J146" s="323"/>
      <c r="K146" s="318">
        <v>53.338999999999999</v>
      </c>
      <c r="L146" s="323">
        <v>0.57008713057812299</v>
      </c>
      <c r="M146" s="323">
        <v>0.29520178718857748</v>
      </c>
      <c r="N146" s="319"/>
      <c r="O146" s="321">
        <v>16245288</v>
      </c>
      <c r="P146" s="323">
        <v>0.28251612175895091</v>
      </c>
      <c r="Q146" s="323">
        <v>0.26510057079204397</v>
      </c>
      <c r="R146" s="323"/>
      <c r="S146" s="321">
        <v>14009568</v>
      </c>
      <c r="T146" s="323">
        <v>-7.1107981556847166E-2</v>
      </c>
      <c r="U146" s="323">
        <v>0.15399343463747672</v>
      </c>
      <c r="V146" s="323"/>
      <c r="W146" s="322">
        <v>30254856</v>
      </c>
      <c r="X146" s="323">
        <v>9.0314115748340695E-2</v>
      </c>
      <c r="Y146" s="323">
        <v>0.21110537879857771</v>
      </c>
      <c r="Z146" s="325"/>
      <c r="AA146" s="326">
        <v>647</v>
      </c>
      <c r="AB146" s="319"/>
      <c r="AC146" s="323">
        <v>4.1867954911433136E-2</v>
      </c>
      <c r="AD146" s="323">
        <v>0.11551724137931041</v>
      </c>
      <c r="AE146" s="323">
        <v>8.2440494590417315E-2</v>
      </c>
    </row>
    <row r="147" spans="1:31" ht="12" customHeight="1">
      <c r="A147" s="317">
        <v>2011</v>
      </c>
      <c r="B147" s="297">
        <v>9</v>
      </c>
      <c r="C147" s="318">
        <v>20.271999999999998</v>
      </c>
      <c r="D147" s="323">
        <v>-5.6018626309662478E-2</v>
      </c>
      <c r="E147" s="323">
        <v>-7.4380165289256284E-2</v>
      </c>
      <c r="F147" s="323"/>
      <c r="G147" s="318">
        <v>29.959</v>
      </c>
      <c r="H147" s="323">
        <v>-5.9785337685161921E-2</v>
      </c>
      <c r="I147" s="323">
        <v>0.76864041560894969</v>
      </c>
      <c r="J147" s="323"/>
      <c r="K147" s="318">
        <v>50.231999999999999</v>
      </c>
      <c r="L147" s="323">
        <v>-5.8250060931026026E-2</v>
      </c>
      <c r="M147" s="323">
        <v>0.29330587023686916</v>
      </c>
      <c r="N147" s="319"/>
      <c r="O147" s="321">
        <v>13883160</v>
      </c>
      <c r="P147" s="323">
        <v>-0.14540388572981899</v>
      </c>
      <c r="Q147" s="323">
        <v>6.008585657279264E-2</v>
      </c>
      <c r="R147" s="323"/>
      <c r="S147" s="321">
        <v>11808324</v>
      </c>
      <c r="T147" s="323">
        <v>-0.15712433102862278</v>
      </c>
      <c r="U147" s="323">
        <v>-4.4736754248322352E-3</v>
      </c>
      <c r="V147" s="323"/>
      <c r="W147" s="322">
        <v>25691484</v>
      </c>
      <c r="X147" s="323">
        <v>-0.15083105997926416</v>
      </c>
      <c r="Y147" s="323">
        <v>2.9403251460233815E-2</v>
      </c>
      <c r="Z147" s="325"/>
      <c r="AA147" s="327">
        <v>610</v>
      </c>
      <c r="AB147" s="319"/>
      <c r="AC147" s="323">
        <v>-5.7187017001545604E-2</v>
      </c>
      <c r="AD147" s="323">
        <v>8.3481349911190161E-2</v>
      </c>
      <c r="AE147" s="323">
        <v>8.2347540983606554E-2</v>
      </c>
    </row>
    <row r="148" spans="1:31" ht="12" customHeight="1">
      <c r="A148" s="317">
        <v>2011</v>
      </c>
      <c r="B148" s="297">
        <v>10</v>
      </c>
      <c r="C148" s="318">
        <v>21.507999999999999</v>
      </c>
      <c r="D148" s="323">
        <v>6.0970797158642398E-2</v>
      </c>
      <c r="E148" s="323">
        <v>2.8107074569789559E-2</v>
      </c>
      <c r="F148" s="323"/>
      <c r="G148" s="318">
        <v>20.527999999999999</v>
      </c>
      <c r="H148" s="323">
        <v>-0.31479688908174508</v>
      </c>
      <c r="I148" s="323">
        <v>0.30485634375794546</v>
      </c>
      <c r="J148" s="323"/>
      <c r="K148" s="318">
        <v>42.036000000000001</v>
      </c>
      <c r="L148" s="323">
        <v>-0.16316292403248922</v>
      </c>
      <c r="M148" s="323">
        <v>0.1468951216850376</v>
      </c>
      <c r="N148" s="319"/>
      <c r="O148" s="321">
        <v>13982052</v>
      </c>
      <c r="P148" s="323">
        <v>7.1231621619285423E-3</v>
      </c>
      <c r="Q148" s="323">
        <v>0.10990336208497853</v>
      </c>
      <c r="R148" s="323"/>
      <c r="S148" s="321">
        <v>15214908</v>
      </c>
      <c r="T148" s="323">
        <v>0.28849005159411267</v>
      </c>
      <c r="U148" s="323">
        <v>0.38795913765207901</v>
      </c>
      <c r="V148" s="323"/>
      <c r="W148" s="322">
        <v>29196960</v>
      </c>
      <c r="X148" s="323">
        <v>0.13644505704691867</v>
      </c>
      <c r="Y148" s="323">
        <v>0.23928017150706893</v>
      </c>
      <c r="Z148" s="325"/>
      <c r="AA148" s="318">
        <v>671</v>
      </c>
      <c r="AB148" s="319"/>
      <c r="AC148" s="323">
        <v>0.10000000000000009</v>
      </c>
      <c r="AD148" s="323">
        <v>0.20250896057347667</v>
      </c>
      <c r="AE148" s="323">
        <v>6.2646795827123694E-2</v>
      </c>
    </row>
    <row r="149" spans="1:31" ht="12" customHeight="1">
      <c r="A149" s="317">
        <v>2011</v>
      </c>
      <c r="B149" s="297">
        <v>11</v>
      </c>
      <c r="C149" s="318">
        <v>22.687000000000001</v>
      </c>
      <c r="D149" s="323">
        <v>5.4816812348893462E-2</v>
      </c>
      <c r="E149" s="323">
        <v>8.0281891338507716E-2</v>
      </c>
      <c r="F149" s="323"/>
      <c r="G149" s="318">
        <v>30.59</v>
      </c>
      <c r="H149" s="323">
        <v>0.49015978176149666</v>
      </c>
      <c r="I149" s="323">
        <v>0.49212233549582929</v>
      </c>
      <c r="J149" s="323"/>
      <c r="K149" s="318">
        <v>53.277000000000001</v>
      </c>
      <c r="L149" s="323">
        <v>0.26741364544675994</v>
      </c>
      <c r="M149" s="323">
        <v>0.28372126644499063</v>
      </c>
      <c r="N149" s="319"/>
      <c r="O149" s="321">
        <v>15915288</v>
      </c>
      <c r="P149" s="323">
        <v>0.13826554213930842</v>
      </c>
      <c r="Q149" s="323">
        <v>0.23140873395367656</v>
      </c>
      <c r="R149" s="323"/>
      <c r="S149" s="321">
        <v>14662392</v>
      </c>
      <c r="T149" s="323">
        <v>-3.6314120335134481E-2</v>
      </c>
      <c r="U149" s="323">
        <v>0.32104618438507848</v>
      </c>
      <c r="V149" s="323"/>
      <c r="W149" s="322">
        <v>30577680</v>
      </c>
      <c r="X149" s="323">
        <v>4.7289854834202005E-2</v>
      </c>
      <c r="Y149" s="323">
        <v>0.27282199803093077</v>
      </c>
      <c r="Z149" s="325"/>
      <c r="AA149" s="318">
        <v>706</v>
      </c>
      <c r="AB149" s="319"/>
      <c r="AC149" s="323">
        <v>5.216095380029806E-2</v>
      </c>
      <c r="AD149" s="323">
        <v>0.26071428571428568</v>
      </c>
      <c r="AE149" s="323">
        <v>7.5463172804532574E-2</v>
      </c>
    </row>
    <row r="150" spans="1:31" ht="12" customHeight="1">
      <c r="A150" s="317">
        <v>2011</v>
      </c>
      <c r="B150" s="297">
        <v>12</v>
      </c>
      <c r="C150" s="318">
        <v>21.815000000000001</v>
      </c>
      <c r="D150" s="323">
        <v>-3.8436108784766554E-2</v>
      </c>
      <c r="E150" s="323">
        <v>-0.40631378418832487</v>
      </c>
      <c r="F150" s="323"/>
      <c r="G150" s="318">
        <v>27.678999999999998</v>
      </c>
      <c r="H150" s="323">
        <v>-9.5161817587446906E-2</v>
      </c>
      <c r="I150" s="323">
        <v>0.13769575403839029</v>
      </c>
      <c r="J150" s="323"/>
      <c r="K150" s="318">
        <v>49.494</v>
      </c>
      <c r="L150" s="323">
        <v>-7.1006250351934308E-2</v>
      </c>
      <c r="M150" s="323">
        <v>-0.18961932050757269</v>
      </c>
      <c r="N150" s="319"/>
      <c r="O150" s="321">
        <v>15288600</v>
      </c>
      <c r="P150" s="323">
        <v>-3.9376478766831036E-2</v>
      </c>
      <c r="Q150" s="323">
        <v>-0.1504736223743397</v>
      </c>
      <c r="R150" s="323"/>
      <c r="S150" s="321">
        <v>13711188</v>
      </c>
      <c r="T150" s="323">
        <v>-6.487372592411933E-2</v>
      </c>
      <c r="U150" s="323">
        <v>0.18502035880448298</v>
      </c>
      <c r="V150" s="323"/>
      <c r="W150" s="322">
        <v>28999788</v>
      </c>
      <c r="X150" s="323">
        <v>-5.1602737683172806E-2</v>
      </c>
      <c r="Y150" s="323">
        <v>-1.9185680060359034E-2</v>
      </c>
      <c r="Z150" s="325"/>
      <c r="AA150" s="318">
        <v>697</v>
      </c>
      <c r="AB150" s="319"/>
      <c r="AC150" s="323">
        <v>-1.2747875354107596E-2</v>
      </c>
      <c r="AD150" s="323">
        <v>0.10284810126582289</v>
      </c>
      <c r="AE150" s="323">
        <v>7.101004304160688E-2</v>
      </c>
    </row>
    <row r="151" spans="1:31" ht="18" customHeight="1">
      <c r="A151" s="317">
        <v>2012</v>
      </c>
      <c r="B151" s="297">
        <v>1</v>
      </c>
      <c r="C151" s="318">
        <v>22.036000000000001</v>
      </c>
      <c r="D151" s="323">
        <v>1.013064405225772E-2</v>
      </c>
      <c r="E151" s="323">
        <v>-0.11306097806399673</v>
      </c>
      <c r="F151" s="323"/>
      <c r="G151" s="318">
        <v>18.126000000000001</v>
      </c>
      <c r="H151" s="323">
        <v>-0.34513530113082114</v>
      </c>
      <c r="I151" s="323">
        <v>-0.32782021805236217</v>
      </c>
      <c r="J151" s="323"/>
      <c r="K151" s="318">
        <v>40.161999999999999</v>
      </c>
      <c r="L151" s="323">
        <v>-0.18854810684123324</v>
      </c>
      <c r="M151" s="323">
        <v>-0.22483642469745813</v>
      </c>
      <c r="N151" s="319"/>
      <c r="O151" s="321">
        <v>13693896</v>
      </c>
      <c r="P151" s="323">
        <v>-0.10430673835406779</v>
      </c>
      <c r="Q151" s="323">
        <v>-0.10096477309790963</v>
      </c>
      <c r="R151" s="323"/>
      <c r="S151" s="321">
        <v>12907596</v>
      </c>
      <c r="T151" s="323">
        <v>-5.860848819227038E-2</v>
      </c>
      <c r="U151" s="323">
        <v>6.6390592732785025E-2</v>
      </c>
      <c r="V151" s="323"/>
      <c r="W151" s="322">
        <v>26601492</v>
      </c>
      <c r="X151" s="323">
        <v>-8.2700466637893988E-2</v>
      </c>
      <c r="Y151" s="323">
        <v>-2.6861505868573943E-2</v>
      </c>
      <c r="Z151" s="325"/>
      <c r="AA151" s="318">
        <v>715</v>
      </c>
      <c r="AB151" s="324"/>
      <c r="AC151" s="323">
        <v>2.582496413199431E-2</v>
      </c>
      <c r="AD151" s="323">
        <v>0.24131944444444442</v>
      </c>
      <c r="AE151" s="323">
        <v>5.6170629370629367E-2</v>
      </c>
    </row>
    <row r="152" spans="1:31" ht="12" customHeight="1">
      <c r="A152" s="317">
        <v>2012</v>
      </c>
      <c r="B152" s="297">
        <v>2</v>
      </c>
      <c r="C152" s="318">
        <v>22.672000000000001</v>
      </c>
      <c r="D152" s="323">
        <v>2.8861862406970307E-2</v>
      </c>
      <c r="E152" s="323">
        <v>0.11246319921491676</v>
      </c>
      <c r="F152" s="323"/>
      <c r="G152" s="318">
        <v>24.015000000000001</v>
      </c>
      <c r="H152" s="323">
        <v>0.32489241972856675</v>
      </c>
      <c r="I152" s="323">
        <v>0.76024334823719109</v>
      </c>
      <c r="J152" s="323"/>
      <c r="K152" s="318">
        <v>46.686999999999998</v>
      </c>
      <c r="L152" s="323">
        <v>0.16246700861510877</v>
      </c>
      <c r="M152" s="323">
        <v>0.37217846226193263</v>
      </c>
      <c r="N152" s="319"/>
      <c r="O152" s="321">
        <v>15356568</v>
      </c>
      <c r="P152" s="323">
        <v>0.12141701674965244</v>
      </c>
      <c r="Q152" s="323">
        <v>0.17485792976818915</v>
      </c>
      <c r="R152" s="323"/>
      <c r="S152" s="321">
        <v>12970848</v>
      </c>
      <c r="T152" s="323">
        <v>4.9003702935852544E-3</v>
      </c>
      <c r="U152" s="323">
        <v>0.10982720683738911</v>
      </c>
      <c r="V152" s="323"/>
      <c r="W152" s="322">
        <v>28327416</v>
      </c>
      <c r="X152" s="323">
        <v>6.4880721727939239E-2</v>
      </c>
      <c r="Y152" s="323">
        <v>0.1441598418758534</v>
      </c>
      <c r="Z152" s="325"/>
      <c r="AA152" s="327">
        <v>733</v>
      </c>
      <c r="AB152" s="319"/>
      <c r="AC152" s="323">
        <v>2.5174825174825166E-2</v>
      </c>
      <c r="AD152" s="323">
        <v>0.35239852398523985</v>
      </c>
      <c r="AE152" s="323">
        <v>6.3693042291950885E-2</v>
      </c>
    </row>
    <row r="153" spans="1:31" ht="12" customHeight="1">
      <c r="A153" s="317">
        <v>2012</v>
      </c>
      <c r="B153" s="297">
        <v>3</v>
      </c>
      <c r="C153" s="318">
        <v>23.449000000000002</v>
      </c>
      <c r="D153" s="323">
        <v>3.4271347918136907E-2</v>
      </c>
      <c r="E153" s="323">
        <v>0.12833221056683675</v>
      </c>
      <c r="F153" s="323"/>
      <c r="G153" s="318">
        <v>46.323999999999998</v>
      </c>
      <c r="H153" s="323">
        <v>0.92896106600041639</v>
      </c>
      <c r="I153" s="323">
        <v>0.76156976080921757</v>
      </c>
      <c r="J153" s="323"/>
      <c r="K153" s="318">
        <v>69.772999999999996</v>
      </c>
      <c r="L153" s="323">
        <v>0.49448454601923442</v>
      </c>
      <c r="M153" s="323">
        <v>0.48200934579439259</v>
      </c>
      <c r="N153" s="319"/>
      <c r="O153" s="321">
        <v>18233424</v>
      </c>
      <c r="P153" s="323">
        <v>0.18733717064906696</v>
      </c>
      <c r="Q153" s="323">
        <v>0.26506195627468077</v>
      </c>
      <c r="R153" s="323"/>
      <c r="S153" s="321">
        <v>14379612</v>
      </c>
      <c r="T153" s="323">
        <v>0.1086100153205094</v>
      </c>
      <c r="U153" s="323">
        <v>0.29769959844228522</v>
      </c>
      <c r="V153" s="323"/>
      <c r="W153" s="322">
        <v>32613036</v>
      </c>
      <c r="X153" s="323">
        <v>0.15128877268579677</v>
      </c>
      <c r="Y153" s="323">
        <v>0.27924780171080821</v>
      </c>
      <c r="Z153" s="325"/>
      <c r="AA153" s="318">
        <v>797</v>
      </c>
      <c r="AB153" s="319"/>
      <c r="AC153" s="323">
        <v>8.731241473396989E-2</v>
      </c>
      <c r="AD153" s="323">
        <v>0.36706689536878212</v>
      </c>
      <c r="AE153" s="323">
        <v>8.7544542032622324E-2</v>
      </c>
    </row>
    <row r="154" spans="1:31" s="339" customFormat="1" ht="12" customHeight="1">
      <c r="A154" s="328">
        <v>2012</v>
      </c>
      <c r="B154" s="329">
        <v>4</v>
      </c>
      <c r="C154" s="330">
        <v>19.707000000000001</v>
      </c>
      <c r="D154" s="331">
        <v>-0.15958036590046487</v>
      </c>
      <c r="E154" s="331">
        <v>-0.16879665949639377</v>
      </c>
      <c r="F154" s="331"/>
      <c r="G154" s="330">
        <v>14.566000000000001</v>
      </c>
      <c r="H154" s="331">
        <v>-0.6855625593644763</v>
      </c>
      <c r="I154" s="331">
        <v>-0.31598966893637004</v>
      </c>
      <c r="J154" s="331"/>
      <c r="K154" s="330">
        <v>34.274000000000001</v>
      </c>
      <c r="L154" s="331">
        <v>-0.50877846731543719</v>
      </c>
      <c r="M154" s="331">
        <v>-0.23842325126655406</v>
      </c>
      <c r="N154" s="332"/>
      <c r="O154" s="333">
        <v>13329720</v>
      </c>
      <c r="P154" s="331">
        <v>-0.26894038113741003</v>
      </c>
      <c r="Q154" s="331">
        <v>4.5043130538264808E-3</v>
      </c>
      <c r="R154" s="331"/>
      <c r="S154" s="333">
        <v>8503980</v>
      </c>
      <c r="T154" s="331">
        <v>-0.40860852156511596</v>
      </c>
      <c r="U154" s="331">
        <v>-0.28017483057320702</v>
      </c>
      <c r="V154" s="331"/>
      <c r="W154" s="334">
        <v>21833700</v>
      </c>
      <c r="X154" s="331">
        <v>-0.3305223101584287</v>
      </c>
      <c r="Y154" s="331">
        <v>-0.12957315250020929</v>
      </c>
      <c r="Z154" s="335"/>
      <c r="AA154" s="336">
        <v>747</v>
      </c>
      <c r="AB154" s="337"/>
      <c r="AC154" s="338">
        <v>-6.273525721455453E-2</v>
      </c>
      <c r="AD154" s="338">
        <v>0.28571428571428581</v>
      </c>
      <c r="AE154" s="338">
        <v>4.5882195448460512E-2</v>
      </c>
    </row>
    <row r="155" spans="1:31" ht="12" customHeight="1">
      <c r="A155" s="317">
        <v>2012</v>
      </c>
      <c r="B155" s="297">
        <v>5</v>
      </c>
      <c r="C155" s="318">
        <v>24.710999999999999</v>
      </c>
      <c r="D155" s="323">
        <v>0.25391992692951737</v>
      </c>
      <c r="E155" s="323">
        <v>0.13666053357865682</v>
      </c>
      <c r="F155" s="323"/>
      <c r="G155" s="318">
        <v>28.616</v>
      </c>
      <c r="H155" s="323">
        <v>0.96457503775916509</v>
      </c>
      <c r="I155" s="323">
        <v>-0.11314965754486017</v>
      </c>
      <c r="J155" s="323"/>
      <c r="K155" s="318">
        <v>53.326999999999998</v>
      </c>
      <c r="L155" s="323">
        <v>0.55590243333138822</v>
      </c>
      <c r="M155" s="323">
        <v>-1.2590960431055231E-2</v>
      </c>
      <c r="N155" s="319"/>
      <c r="O155" s="321">
        <v>15933324</v>
      </c>
      <c r="P155" s="323">
        <v>0.19532323259603346</v>
      </c>
      <c r="Q155" s="323">
        <v>0.10703711948587502</v>
      </c>
      <c r="R155" s="323"/>
      <c r="S155" s="321">
        <v>12159276</v>
      </c>
      <c r="T155" s="323">
        <v>0.42983356028588959</v>
      </c>
      <c r="U155" s="323">
        <v>-6.9712377112092883E-2</v>
      </c>
      <c r="V155" s="323"/>
      <c r="W155" s="322">
        <v>28092588</v>
      </c>
      <c r="X155" s="323">
        <v>0.28666181178636685</v>
      </c>
      <c r="Y155" s="323">
        <v>2.291705718908621E-2</v>
      </c>
      <c r="Z155" s="325"/>
      <c r="AA155" s="318">
        <v>807</v>
      </c>
      <c r="AB155" s="319"/>
      <c r="AC155" s="323">
        <v>8.032128514056236E-2</v>
      </c>
      <c r="AD155" s="323">
        <v>0.30582524271844669</v>
      </c>
      <c r="AE155" s="323">
        <v>6.6080545229244114E-2</v>
      </c>
    </row>
    <row r="156" spans="1:31" ht="12" customHeight="1">
      <c r="A156" s="317">
        <v>2012</v>
      </c>
      <c r="B156" s="297">
        <v>6</v>
      </c>
      <c r="C156" s="318">
        <v>28.161000000000001</v>
      </c>
      <c r="D156" s="323">
        <v>0.13961393711302672</v>
      </c>
      <c r="E156" s="323">
        <v>0.35899044493774723</v>
      </c>
      <c r="F156" s="323"/>
      <c r="G156" s="318">
        <v>34.338999999999999</v>
      </c>
      <c r="H156" s="323">
        <v>0.19999301090299126</v>
      </c>
      <c r="I156" s="323">
        <v>0.36347031963470311</v>
      </c>
      <c r="J156" s="323"/>
      <c r="K156" s="318">
        <v>62.5</v>
      </c>
      <c r="L156" s="323">
        <v>0.17201417668348129</v>
      </c>
      <c r="M156" s="323">
        <v>0.36147780246590866</v>
      </c>
      <c r="N156" s="319"/>
      <c r="O156" s="321">
        <v>15982200</v>
      </c>
      <c r="P156" s="323">
        <v>3.0675331776344184E-3</v>
      </c>
      <c r="Q156" s="323">
        <v>0.15313086046064628</v>
      </c>
      <c r="R156" s="323"/>
      <c r="S156" s="321">
        <v>9835488</v>
      </c>
      <c r="T156" s="323">
        <v>-0.19111236557176592</v>
      </c>
      <c r="U156" s="323">
        <v>-0.28015766509516815</v>
      </c>
      <c r="V156" s="323"/>
      <c r="W156" s="322">
        <v>25817688</v>
      </c>
      <c r="X156" s="323">
        <v>-8.0978655295126267E-2</v>
      </c>
      <c r="Y156" s="323">
        <v>-6.1967159079910128E-2</v>
      </c>
      <c r="Z156" s="325"/>
      <c r="AA156" s="318">
        <v>790</v>
      </c>
      <c r="AB156" s="319"/>
      <c r="AC156" s="323">
        <v>-2.1065675340768308E-2</v>
      </c>
      <c r="AD156" s="323">
        <v>0.24213836477987427</v>
      </c>
      <c r="AE156" s="323">
        <v>7.9113924050632917E-2</v>
      </c>
    </row>
    <row r="157" spans="1:31" ht="12" customHeight="1">
      <c r="A157" s="317">
        <v>2012</v>
      </c>
      <c r="B157" s="297">
        <v>7</v>
      </c>
      <c r="C157" s="318">
        <v>30.315999999999999</v>
      </c>
      <c r="D157" s="323">
        <v>7.6524271155143486E-2</v>
      </c>
      <c r="E157" s="323">
        <v>0.57871165963651516</v>
      </c>
      <c r="F157" s="323"/>
      <c r="G157" s="318">
        <v>32.948</v>
      </c>
      <c r="H157" s="323">
        <v>-4.0507877340633103E-2</v>
      </c>
      <c r="I157" s="323">
        <v>1.2308890243076713</v>
      </c>
      <c r="J157" s="323"/>
      <c r="K157" s="318">
        <v>63.264000000000003</v>
      </c>
      <c r="L157" s="323">
        <v>1.2224000000000013E-2</v>
      </c>
      <c r="M157" s="323">
        <v>0.86223949134581424</v>
      </c>
      <c r="N157" s="319"/>
      <c r="O157" s="321">
        <v>16352472</v>
      </c>
      <c r="P157" s="323">
        <v>2.3167774148740383E-2</v>
      </c>
      <c r="Q157" s="323">
        <v>0.29097797285045579</v>
      </c>
      <c r="R157" s="323"/>
      <c r="S157" s="321">
        <v>10146324</v>
      </c>
      <c r="T157" s="323">
        <v>3.1603515758445333E-2</v>
      </c>
      <c r="U157" s="323">
        <v>-0.32725695894846973</v>
      </c>
      <c r="V157" s="323"/>
      <c r="W157" s="322">
        <v>26498796</v>
      </c>
      <c r="X157" s="323">
        <v>2.6381448253615991E-2</v>
      </c>
      <c r="Y157" s="323">
        <v>-4.5045485288851883E-2</v>
      </c>
      <c r="Z157" s="325"/>
      <c r="AA157" s="318">
        <v>840</v>
      </c>
      <c r="AB157" s="319"/>
      <c r="AC157" s="323">
        <v>6.3291139240506222E-2</v>
      </c>
      <c r="AD157" s="323">
        <v>0.35265700483091789</v>
      </c>
      <c r="AE157" s="323">
        <v>7.5314285714285722E-2</v>
      </c>
    </row>
    <row r="158" spans="1:31" ht="12" customHeight="1">
      <c r="A158" s="317">
        <v>2012</v>
      </c>
      <c r="B158" s="297">
        <v>8</v>
      </c>
      <c r="C158" s="318">
        <v>29.152999999999999</v>
      </c>
      <c r="D158" s="323">
        <v>-3.8362580815410996E-2</v>
      </c>
      <c r="E158" s="323">
        <v>0.357532013969732</v>
      </c>
      <c r="F158" s="323"/>
      <c r="G158" s="318">
        <v>26.364000000000001</v>
      </c>
      <c r="H158" s="323">
        <v>-0.19983003520699283</v>
      </c>
      <c r="I158" s="323">
        <v>-0.17260858649259347</v>
      </c>
      <c r="J158" s="323"/>
      <c r="K158" s="318">
        <v>55.517000000000003</v>
      </c>
      <c r="L158" s="323">
        <v>-0.12245510875063226</v>
      </c>
      <c r="M158" s="323">
        <v>4.0833161476593105E-2</v>
      </c>
      <c r="N158" s="319"/>
      <c r="O158" s="321">
        <v>17095524</v>
      </c>
      <c r="P158" s="323">
        <v>4.5439735350104815E-2</v>
      </c>
      <c r="Q158" s="323">
        <v>5.2337391617803375E-2</v>
      </c>
      <c r="R158" s="323"/>
      <c r="S158" s="321">
        <v>9700368</v>
      </c>
      <c r="T158" s="323">
        <v>-4.3952469879731781E-2</v>
      </c>
      <c r="U158" s="323">
        <v>-0.30758978435309359</v>
      </c>
      <c r="V158" s="323"/>
      <c r="W158" s="322">
        <v>26795892</v>
      </c>
      <c r="X158" s="323">
        <v>1.121167920233046E-2</v>
      </c>
      <c r="Y158" s="323">
        <v>-0.11432756447427816</v>
      </c>
      <c r="Z158" s="325"/>
      <c r="AA158" s="318">
        <v>832</v>
      </c>
      <c r="AB158" s="319"/>
      <c r="AC158" s="323">
        <v>-9.52380952380949E-3</v>
      </c>
      <c r="AD158" s="323">
        <v>0.28593508500772802</v>
      </c>
      <c r="AE158" s="323">
        <v>6.6727163461538466E-2</v>
      </c>
    </row>
    <row r="159" spans="1:31" ht="12" customHeight="1">
      <c r="A159" s="317">
        <v>2012</v>
      </c>
      <c r="B159" s="297">
        <v>9</v>
      </c>
      <c r="C159" s="318">
        <v>34.545999999999999</v>
      </c>
      <c r="D159" s="323">
        <v>0.18498953795492756</v>
      </c>
      <c r="E159" s="323">
        <v>0.70412391475927394</v>
      </c>
      <c r="F159" s="323"/>
      <c r="G159" s="318">
        <v>45.195999999999998</v>
      </c>
      <c r="H159" s="323">
        <v>0.71430738886360179</v>
      </c>
      <c r="I159" s="323">
        <v>0.50859507994258824</v>
      </c>
      <c r="J159" s="323"/>
      <c r="K159" s="318">
        <v>79.742000000000004</v>
      </c>
      <c r="L159" s="323">
        <v>0.43635282886323101</v>
      </c>
      <c r="M159" s="323">
        <v>0.58747412008281574</v>
      </c>
      <c r="N159" s="319"/>
      <c r="O159" s="321">
        <v>19963704</v>
      </c>
      <c r="P159" s="323">
        <v>0.16777374007371759</v>
      </c>
      <c r="Q159" s="323">
        <v>0.43797982591859497</v>
      </c>
      <c r="R159" s="323"/>
      <c r="S159" s="321">
        <v>11447544</v>
      </c>
      <c r="T159" s="323">
        <v>0.18011440390715072</v>
      </c>
      <c r="U159" s="323">
        <v>-3.0553023443462446E-2</v>
      </c>
      <c r="V159" s="323"/>
      <c r="W159" s="322">
        <v>31411248</v>
      </c>
      <c r="X159" s="323">
        <v>0.17224117786412929</v>
      </c>
      <c r="Y159" s="323">
        <v>0.22263268248731749</v>
      </c>
      <c r="Z159" s="325"/>
      <c r="AA159" s="318">
        <v>921</v>
      </c>
      <c r="AB159" s="319"/>
      <c r="AC159" s="323">
        <v>0.10697115384615374</v>
      </c>
      <c r="AD159" s="323">
        <v>0.50983606557377059</v>
      </c>
      <c r="AE159" s="323">
        <v>8.6581976112920747E-2</v>
      </c>
    </row>
    <row r="160" spans="1:31" ht="12" customHeight="1">
      <c r="A160" s="317">
        <v>2012</v>
      </c>
      <c r="B160" s="297">
        <v>10</v>
      </c>
      <c r="C160" s="318">
        <v>30.957000000000001</v>
      </c>
      <c r="D160" s="323">
        <v>-0.10389046488739651</v>
      </c>
      <c r="E160" s="323">
        <v>0.43932490236191191</v>
      </c>
      <c r="F160" s="323"/>
      <c r="G160" s="318">
        <v>46.847999999999999</v>
      </c>
      <c r="H160" s="323">
        <v>3.655190724842905E-2</v>
      </c>
      <c r="I160" s="323">
        <v>1.2821512081060016</v>
      </c>
      <c r="J160" s="323"/>
      <c r="K160" s="318">
        <v>77.805000000000007</v>
      </c>
      <c r="L160" s="323">
        <v>-2.4290837952396394E-2</v>
      </c>
      <c r="M160" s="323">
        <v>0.8509135027119612</v>
      </c>
      <c r="N160" s="319"/>
      <c r="O160" s="321">
        <v>18481092</v>
      </c>
      <c r="P160" s="323">
        <v>-7.4265376805827232E-2</v>
      </c>
      <c r="Q160" s="323">
        <v>0.32177251236084659</v>
      </c>
      <c r="R160" s="323"/>
      <c r="S160" s="321">
        <v>10733676</v>
      </c>
      <c r="T160" s="323">
        <v>-6.2359926286371992E-2</v>
      </c>
      <c r="U160" s="323">
        <v>-0.29452902377063339</v>
      </c>
      <c r="V160" s="323"/>
      <c r="W160" s="322">
        <v>29214768</v>
      </c>
      <c r="X160" s="323">
        <v>-6.992654351078309E-2</v>
      </c>
      <c r="Y160" s="323">
        <v>6.0992651289715205E-4</v>
      </c>
      <c r="Z160" s="325"/>
      <c r="AA160" s="318">
        <v>895</v>
      </c>
      <c r="AB160" s="319"/>
      <c r="AC160" s="323">
        <v>-2.8230184581976125E-2</v>
      </c>
      <c r="AD160" s="323">
        <v>0.33383010432190763</v>
      </c>
      <c r="AE160" s="323">
        <v>8.6932960893854758E-2</v>
      </c>
    </row>
    <row r="161" spans="1:31" ht="12" customHeight="1">
      <c r="A161" s="317">
        <v>2012</v>
      </c>
      <c r="B161" s="297">
        <v>11</v>
      </c>
      <c r="C161" s="318">
        <v>34.709000000000003</v>
      </c>
      <c r="D161" s="323">
        <v>0.12120037471331213</v>
      </c>
      <c r="E161" s="323">
        <v>0.52990699519548645</v>
      </c>
      <c r="F161" s="323"/>
      <c r="G161" s="318">
        <v>18.565000000000001</v>
      </c>
      <c r="H161" s="323">
        <v>-0.6037184084699454</v>
      </c>
      <c r="I161" s="323">
        <v>-0.39310232101994114</v>
      </c>
      <c r="J161" s="323"/>
      <c r="K161" s="318">
        <v>53.274000000000001</v>
      </c>
      <c r="L161" s="323">
        <v>-0.31528822055137851</v>
      </c>
      <c r="M161" s="323">
        <v>-5.6309476884952581E-5</v>
      </c>
      <c r="N161" s="319"/>
      <c r="O161" s="321">
        <v>14831568</v>
      </c>
      <c r="P161" s="323">
        <v>-0.19747339605257097</v>
      </c>
      <c r="Q161" s="323">
        <v>-6.8093018486376167E-2</v>
      </c>
      <c r="R161" s="323"/>
      <c r="S161" s="321">
        <v>12742152</v>
      </c>
      <c r="T161" s="323">
        <v>0.1871191193026509</v>
      </c>
      <c r="U161" s="323">
        <v>-0.13096362448910115</v>
      </c>
      <c r="V161" s="323"/>
      <c r="W161" s="322">
        <v>27573720</v>
      </c>
      <c r="X161" s="323">
        <v>-5.6171864859580589E-2</v>
      </c>
      <c r="Y161" s="323">
        <v>-9.8240285070679056E-2</v>
      </c>
      <c r="Z161" s="325"/>
      <c r="AA161" s="340">
        <v>930</v>
      </c>
      <c r="AB161" s="319"/>
      <c r="AC161" s="323">
        <v>3.9106145251396551E-2</v>
      </c>
      <c r="AD161" s="323">
        <v>0.31728045325779042</v>
      </c>
      <c r="AE161" s="323">
        <v>5.7283870967741936E-2</v>
      </c>
    </row>
    <row r="162" spans="1:31" ht="12" customHeight="1">
      <c r="A162" s="317">
        <v>2012</v>
      </c>
      <c r="B162" s="297">
        <v>12</v>
      </c>
      <c r="C162" s="318">
        <v>29.512</v>
      </c>
      <c r="D162" s="323">
        <v>-0.14973061741911331</v>
      </c>
      <c r="E162" s="323">
        <v>0.3528306211322485</v>
      </c>
      <c r="F162" s="323"/>
      <c r="G162" s="318">
        <v>33.472999999999999</v>
      </c>
      <c r="H162" s="323">
        <v>0.80301642876380264</v>
      </c>
      <c r="I162" s="323">
        <v>0.20932837168972873</v>
      </c>
      <c r="J162" s="323"/>
      <c r="K162" s="318">
        <v>62.984999999999999</v>
      </c>
      <c r="L162" s="323">
        <v>0.18228404099560769</v>
      </c>
      <c r="M162" s="323">
        <v>0.27257849436295301</v>
      </c>
      <c r="N162" s="319"/>
      <c r="O162" s="321">
        <v>17800356</v>
      </c>
      <c r="P162" s="323">
        <v>0.20016683333818786</v>
      </c>
      <c r="Q162" s="323">
        <v>0.1642894705859268</v>
      </c>
      <c r="R162" s="323"/>
      <c r="S162" s="321">
        <v>14932836</v>
      </c>
      <c r="T162" s="323">
        <v>0.17192417732891596</v>
      </c>
      <c r="U162" s="323">
        <v>8.9098625151956101E-2</v>
      </c>
      <c r="V162" s="323"/>
      <c r="W162" s="322">
        <v>32733192</v>
      </c>
      <c r="X162" s="323">
        <v>0.18711555785726408</v>
      </c>
      <c r="Y162" s="323">
        <v>0.12873901009207378</v>
      </c>
      <c r="Z162" s="325"/>
      <c r="AA162" s="341">
        <v>938</v>
      </c>
      <c r="AB162" s="319"/>
      <c r="AC162" s="323">
        <v>8.6021505376343566E-3</v>
      </c>
      <c r="AD162" s="323">
        <v>0.34576757532281199</v>
      </c>
      <c r="AE162" s="323">
        <v>6.714818763326226E-2</v>
      </c>
    </row>
    <row r="163" spans="1:31" ht="18" customHeight="1">
      <c r="A163" s="317">
        <v>2013</v>
      </c>
      <c r="B163" s="297">
        <v>1</v>
      </c>
      <c r="C163" s="318">
        <v>33.363999999999997</v>
      </c>
      <c r="D163" s="323">
        <v>0.13052317701274041</v>
      </c>
      <c r="E163" s="323">
        <v>0.51406788890905775</v>
      </c>
      <c r="F163" s="323"/>
      <c r="G163" s="318">
        <v>56.72</v>
      </c>
      <c r="H163" s="323">
        <v>0.69450004481223671</v>
      </c>
      <c r="I163" s="323">
        <v>2.1292066644598915</v>
      </c>
      <c r="J163" s="323"/>
      <c r="K163" s="318">
        <v>90.084000000000003</v>
      </c>
      <c r="L163" s="323">
        <v>0.43024529649916654</v>
      </c>
      <c r="M163" s="323">
        <v>1.2430157860664313</v>
      </c>
      <c r="N163" s="319"/>
      <c r="O163" s="321">
        <v>17987772</v>
      </c>
      <c r="P163" s="323">
        <v>1.052877818848108E-2</v>
      </c>
      <c r="Q163" s="323">
        <v>0.3135613122810339</v>
      </c>
      <c r="R163" s="323"/>
      <c r="S163" s="321">
        <v>17795952</v>
      </c>
      <c r="T163" s="323">
        <v>0.19173290324758141</v>
      </c>
      <c r="U163" s="323">
        <v>0.37871932155298316</v>
      </c>
      <c r="V163" s="323"/>
      <c r="W163" s="322">
        <v>35783712</v>
      </c>
      <c r="X163" s="323">
        <v>9.3193477739659469E-2</v>
      </c>
      <c r="Y163" s="323">
        <v>0.34517687955247012</v>
      </c>
      <c r="Z163" s="325"/>
      <c r="AA163" s="341">
        <v>947</v>
      </c>
      <c r="AB163" s="319"/>
      <c r="AC163" s="323">
        <v>9.5948827292111627E-3</v>
      </c>
      <c r="AD163" s="323">
        <v>0.32447552447552441</v>
      </c>
      <c r="AE163" s="323">
        <v>9.5125659978880672E-2</v>
      </c>
    </row>
    <row r="164" spans="1:31" ht="12" customHeight="1">
      <c r="A164" s="317">
        <v>2013</v>
      </c>
      <c r="B164" s="297">
        <v>2</v>
      </c>
      <c r="C164" s="318">
        <v>43.533999999999999</v>
      </c>
      <c r="D164" s="323">
        <v>0.30481956599928073</v>
      </c>
      <c r="E164" s="323">
        <v>0.92016584333098095</v>
      </c>
      <c r="F164" s="323"/>
      <c r="G164" s="318">
        <v>59.460999999999999</v>
      </c>
      <c r="H164" s="323">
        <v>4.8325105782792699E-2</v>
      </c>
      <c r="I164" s="323">
        <v>1.4759941703102228</v>
      </c>
      <c r="J164" s="323"/>
      <c r="K164" s="318">
        <v>102.995</v>
      </c>
      <c r="L164" s="323">
        <v>0.14332178855290612</v>
      </c>
      <c r="M164" s="323">
        <v>1.2060744961124086</v>
      </c>
      <c r="N164" s="319"/>
      <c r="O164" s="321">
        <v>21673416</v>
      </c>
      <c r="P164" s="323">
        <v>0.20489719349344648</v>
      </c>
      <c r="Q164" s="323">
        <v>0.41134503490623686</v>
      </c>
      <c r="R164" s="323"/>
      <c r="S164" s="321">
        <v>31578444</v>
      </c>
      <c r="T164" s="323">
        <v>0.77447343081168118</v>
      </c>
      <c r="U164" s="323">
        <v>1.4345705076491528</v>
      </c>
      <c r="V164" s="323"/>
      <c r="W164" s="322">
        <v>53251860</v>
      </c>
      <c r="X164" s="323">
        <v>0.48815919376950045</v>
      </c>
      <c r="Y164" s="323">
        <v>0.87987001708874546</v>
      </c>
      <c r="Z164" s="325"/>
      <c r="AA164" s="341">
        <v>976</v>
      </c>
      <c r="AB164" s="319"/>
      <c r="AC164" s="323">
        <v>3.0623020063357931E-2</v>
      </c>
      <c r="AD164" s="323">
        <v>0.33151432469304232</v>
      </c>
      <c r="AE164" s="323">
        <v>0.10552766393442624</v>
      </c>
    </row>
    <row r="165" spans="1:31" ht="12" customHeight="1">
      <c r="A165" s="317">
        <v>2013</v>
      </c>
      <c r="B165" s="297">
        <v>3</v>
      </c>
      <c r="C165" s="318">
        <v>37.143000000000001</v>
      </c>
      <c r="D165" s="323">
        <v>-0.1468047962512059</v>
      </c>
      <c r="E165" s="323">
        <v>0.58399078851976616</v>
      </c>
      <c r="F165" s="323"/>
      <c r="G165" s="318">
        <v>49.548000000000002</v>
      </c>
      <c r="H165" s="323">
        <v>-0.1667143169472427</v>
      </c>
      <c r="I165" s="323">
        <v>6.9596753302823666E-2</v>
      </c>
      <c r="J165" s="323"/>
      <c r="K165" s="318">
        <v>86.691000000000003</v>
      </c>
      <c r="L165" s="323">
        <v>-0.15829894655080345</v>
      </c>
      <c r="M165" s="323">
        <v>0.24247201639602722</v>
      </c>
      <c r="N165" s="319"/>
      <c r="O165" s="321">
        <v>17174040</v>
      </c>
      <c r="P165" s="323">
        <v>-0.20759883905702725</v>
      </c>
      <c r="Q165" s="323">
        <v>-5.8101210173141404E-2</v>
      </c>
      <c r="R165" s="323"/>
      <c r="S165" s="321">
        <v>18588876</v>
      </c>
      <c r="T165" s="323">
        <v>-0.41134287680545623</v>
      </c>
      <c r="U165" s="323">
        <v>0.29272444903242167</v>
      </c>
      <c r="V165" s="323"/>
      <c r="W165" s="322">
        <v>35762916</v>
      </c>
      <c r="X165" s="323">
        <v>-0.32841940168850436</v>
      </c>
      <c r="Y165" s="323">
        <v>9.6583464354560444E-2</v>
      </c>
      <c r="Z165" s="325"/>
      <c r="AA165" s="341">
        <v>926</v>
      </c>
      <c r="AB165" s="319"/>
      <c r="AC165" s="323">
        <v>-5.1229508196721341E-2</v>
      </c>
      <c r="AD165" s="323">
        <v>0.16185696361355073</v>
      </c>
      <c r="AE165" s="323">
        <v>9.3618790496760265E-2</v>
      </c>
    </row>
    <row r="166" spans="1:31" ht="12" customHeight="1">
      <c r="A166" s="317">
        <v>2013</v>
      </c>
      <c r="B166" s="297">
        <v>4</v>
      </c>
      <c r="C166" s="318">
        <v>32.862000000000002</v>
      </c>
      <c r="D166" s="323">
        <v>-0.11525724901058065</v>
      </c>
      <c r="E166" s="323">
        <v>0.66752930430811386</v>
      </c>
      <c r="F166" s="323"/>
      <c r="G166" s="318">
        <v>51.802999999999997</v>
      </c>
      <c r="H166" s="323">
        <v>4.55114232663274E-2</v>
      </c>
      <c r="I166" s="323">
        <v>2.5564327886859806</v>
      </c>
      <c r="J166" s="323"/>
      <c r="K166" s="318">
        <v>84.665000000000006</v>
      </c>
      <c r="L166" s="323">
        <v>-2.3370361398530326E-2</v>
      </c>
      <c r="M166" s="323">
        <v>1.4702398319425805</v>
      </c>
      <c r="N166" s="319"/>
      <c r="O166" s="321">
        <v>17708448</v>
      </c>
      <c r="P166" s="323">
        <v>3.1117197817170483E-2</v>
      </c>
      <c r="Q166" s="323">
        <v>0.32849362177149999</v>
      </c>
      <c r="R166" s="323"/>
      <c r="S166" s="321">
        <v>18544656</v>
      </c>
      <c r="T166" s="323">
        <v>-2.3788420558618073E-3</v>
      </c>
      <c r="U166" s="323">
        <v>1.1807031531118373</v>
      </c>
      <c r="V166" s="323"/>
      <c r="W166" s="322">
        <v>36253104</v>
      </c>
      <c r="X166" s="323">
        <v>1.3706600434930882E-2</v>
      </c>
      <c r="Y166" s="323">
        <v>0.66041962654062303</v>
      </c>
      <c r="Z166" s="325"/>
      <c r="AA166" s="341">
        <v>1040</v>
      </c>
      <c r="AB166" s="319"/>
      <c r="AC166" s="323">
        <v>0.12311015118790491</v>
      </c>
      <c r="AD166" s="323">
        <v>0.39223560910307897</v>
      </c>
      <c r="AE166" s="323">
        <v>8.1408653846153853E-2</v>
      </c>
    </row>
    <row r="167" spans="1:31" ht="12" customHeight="1">
      <c r="A167" s="317">
        <v>2013</v>
      </c>
      <c r="B167" s="297">
        <v>5</v>
      </c>
      <c r="C167" s="318">
        <v>37.340000000000003</v>
      </c>
      <c r="D167" s="323">
        <v>0.13626681273203101</v>
      </c>
      <c r="E167" s="323">
        <v>0.51106794544939516</v>
      </c>
      <c r="F167" s="323"/>
      <c r="G167" s="318">
        <v>38.381</v>
      </c>
      <c r="H167" s="323">
        <v>-0.25909696349632261</v>
      </c>
      <c r="I167" s="323">
        <v>0.34124266144814097</v>
      </c>
      <c r="J167" s="323"/>
      <c r="K167" s="318">
        <v>75.721000000000004</v>
      </c>
      <c r="L167" s="323">
        <v>-0.10563987480068504</v>
      </c>
      <c r="M167" s="323">
        <v>0.41993736756239808</v>
      </c>
      <c r="N167" s="319"/>
      <c r="O167" s="321">
        <v>18059448</v>
      </c>
      <c r="P167" s="323">
        <v>1.9821048123471963E-2</v>
      </c>
      <c r="Q167" s="323">
        <v>0.1334388229348753</v>
      </c>
      <c r="R167" s="323"/>
      <c r="S167" s="321">
        <v>19585488</v>
      </c>
      <c r="T167" s="323">
        <v>5.6125710824724839E-2</v>
      </c>
      <c r="U167" s="323">
        <v>0.61074458709548174</v>
      </c>
      <c r="V167" s="323"/>
      <c r="W167" s="322">
        <v>37644924</v>
      </c>
      <c r="X167" s="323">
        <v>3.8391747090124939E-2</v>
      </c>
      <c r="Y167" s="323">
        <v>0.34003047351849536</v>
      </c>
      <c r="Z167" s="325"/>
      <c r="AA167" s="341">
        <v>1010</v>
      </c>
      <c r="AB167" s="319"/>
      <c r="AC167" s="323">
        <v>-2.8846153846153855E-2</v>
      </c>
      <c r="AD167" s="323">
        <v>0.25154894671623307</v>
      </c>
      <c r="AE167" s="323">
        <v>7.4971287128712871E-2</v>
      </c>
    </row>
    <row r="168" spans="1:31" ht="12" customHeight="1">
      <c r="A168" s="317">
        <v>2013</v>
      </c>
      <c r="B168" s="297">
        <v>6</v>
      </c>
      <c r="C168" s="318">
        <v>33.026000000000003</v>
      </c>
      <c r="D168" s="323">
        <v>-0.11553294054633101</v>
      </c>
      <c r="E168" s="323">
        <v>0.17275664926671652</v>
      </c>
      <c r="F168" s="323"/>
      <c r="G168" s="318">
        <v>47.6</v>
      </c>
      <c r="H168" s="323">
        <v>0.24019697246033189</v>
      </c>
      <c r="I168" s="323">
        <v>0.38617898016832175</v>
      </c>
      <c r="J168" s="323"/>
      <c r="K168" s="318">
        <v>80.626000000000005</v>
      </c>
      <c r="L168" s="323">
        <v>6.4777274468113211E-2</v>
      </c>
      <c r="M168" s="323">
        <v>0.29001600000000005</v>
      </c>
      <c r="N168" s="319"/>
      <c r="O168" s="321">
        <v>17916264</v>
      </c>
      <c r="P168" s="323">
        <v>-7.9284815349838222E-3</v>
      </c>
      <c r="Q168" s="323">
        <v>0.1210136276607725</v>
      </c>
      <c r="R168" s="323"/>
      <c r="S168" s="321">
        <v>15942396</v>
      </c>
      <c r="T168" s="323">
        <v>-0.18600976396401259</v>
      </c>
      <c r="U168" s="323">
        <v>0.6209054395674114</v>
      </c>
      <c r="V168" s="323"/>
      <c r="W168" s="322">
        <v>33858660</v>
      </c>
      <c r="X168" s="323">
        <v>-0.10057834092054485</v>
      </c>
      <c r="Y168" s="323">
        <v>0.31145205566044498</v>
      </c>
      <c r="Z168" s="325"/>
      <c r="AA168" s="341">
        <v>938</v>
      </c>
      <c r="AB168" s="319"/>
      <c r="AC168" s="323">
        <v>-7.1287128712871239E-2</v>
      </c>
      <c r="AD168" s="323">
        <v>0.18734177215189884</v>
      </c>
      <c r="AE168" s="323">
        <v>8.5955223880597023E-2</v>
      </c>
    </row>
    <row r="169" spans="1:31" ht="12" customHeight="1">
      <c r="A169" s="317">
        <v>2013</v>
      </c>
      <c r="B169" s="297">
        <v>7</v>
      </c>
      <c r="C169" s="318">
        <v>35.753999999999998</v>
      </c>
      <c r="D169" s="323">
        <v>8.2601586628716639E-2</v>
      </c>
      <c r="E169" s="323">
        <v>0.17937722654703792</v>
      </c>
      <c r="F169" s="323"/>
      <c r="G169" s="318">
        <v>40.094000000000001</v>
      </c>
      <c r="H169" s="323">
        <v>-0.15768907563025214</v>
      </c>
      <c r="I169" s="323">
        <v>0.21688721621949747</v>
      </c>
      <c r="J169" s="323"/>
      <c r="K169" s="318">
        <v>75.847999999999999</v>
      </c>
      <c r="L169" s="323">
        <v>-5.9261280480242151E-2</v>
      </c>
      <c r="M169" s="323">
        <v>0.1989124936772888</v>
      </c>
      <c r="N169" s="319"/>
      <c r="O169" s="321">
        <v>16750008</v>
      </c>
      <c r="P169" s="323">
        <v>-6.509482110779341E-2</v>
      </c>
      <c r="Q169" s="323">
        <v>2.4310452878317124E-2</v>
      </c>
      <c r="R169" s="323"/>
      <c r="S169" s="321">
        <v>18886848</v>
      </c>
      <c r="T169" s="323">
        <v>0.18469319166328568</v>
      </c>
      <c r="U169" s="323">
        <v>0.86144735768343295</v>
      </c>
      <c r="V169" s="323"/>
      <c r="W169" s="322">
        <v>35636868</v>
      </c>
      <c r="X169" s="323">
        <v>5.2518558029171825E-2</v>
      </c>
      <c r="Y169" s="323">
        <v>0.34484857349745246</v>
      </c>
      <c r="Z169" s="325"/>
      <c r="AA169" s="341">
        <v>977</v>
      </c>
      <c r="AB169" s="319"/>
      <c r="AC169" s="323">
        <v>4.1577825159914816E-2</v>
      </c>
      <c r="AD169" s="323">
        <v>0.16309523809523818</v>
      </c>
      <c r="AE169" s="323">
        <v>7.7633572159672468E-2</v>
      </c>
    </row>
    <row r="170" spans="1:31" ht="12" customHeight="1">
      <c r="A170" s="317">
        <v>2013</v>
      </c>
      <c r="B170" s="297">
        <v>8</v>
      </c>
      <c r="C170" s="318">
        <v>38.008000000000003</v>
      </c>
      <c r="D170" s="323">
        <v>6.304189741008015E-2</v>
      </c>
      <c r="E170" s="323">
        <v>0.30374232497513143</v>
      </c>
      <c r="F170" s="323"/>
      <c r="G170" s="318">
        <v>44.091000000000001</v>
      </c>
      <c r="H170" s="323">
        <v>9.9690726792038609E-2</v>
      </c>
      <c r="I170" s="323">
        <v>0.67239417387346379</v>
      </c>
      <c r="J170" s="323"/>
      <c r="K170" s="318">
        <v>82.099000000000004</v>
      </c>
      <c r="L170" s="323">
        <v>8.2414829659318789E-2</v>
      </c>
      <c r="M170" s="323">
        <v>0.47880829295531102</v>
      </c>
      <c r="N170" s="319"/>
      <c r="O170" s="321">
        <v>16763184</v>
      </c>
      <c r="P170" s="323">
        <v>7.8662648996941087E-4</v>
      </c>
      <c r="Q170" s="323">
        <v>-1.9440176270701048E-2</v>
      </c>
      <c r="R170" s="323"/>
      <c r="S170" s="321">
        <v>22012104</v>
      </c>
      <c r="T170" s="323">
        <v>0.165472608240401</v>
      </c>
      <c r="U170" s="323">
        <v>1.2692029828146727</v>
      </c>
      <c r="V170" s="323"/>
      <c r="W170" s="322">
        <v>38775288</v>
      </c>
      <c r="X170" s="323">
        <v>8.806666175040978E-2</v>
      </c>
      <c r="Y170" s="323">
        <v>0.44706091515818924</v>
      </c>
      <c r="Z170" s="325"/>
      <c r="AA170" s="341">
        <v>948</v>
      </c>
      <c r="AB170" s="319"/>
      <c r="AC170" s="323">
        <v>-2.9682702149437024E-2</v>
      </c>
      <c r="AD170" s="323">
        <v>0.13942307692307687</v>
      </c>
      <c r="AE170" s="323">
        <v>8.6602320675105496E-2</v>
      </c>
    </row>
    <row r="171" spans="1:31" ht="12" customHeight="1">
      <c r="A171" s="317">
        <v>2013</v>
      </c>
      <c r="B171" s="297">
        <v>9</v>
      </c>
      <c r="C171" s="318">
        <v>34.051000000000002</v>
      </c>
      <c r="D171" s="323">
        <v>-0.10410966112397391</v>
      </c>
      <c r="E171" s="323">
        <v>-1.4328721125455801E-2</v>
      </c>
      <c r="F171" s="323"/>
      <c r="G171" s="318">
        <v>27.050999999999998</v>
      </c>
      <c r="H171" s="323">
        <v>-0.38647342995169087</v>
      </c>
      <c r="I171" s="323">
        <v>-0.40147358173289671</v>
      </c>
      <c r="J171" s="323"/>
      <c r="K171" s="318">
        <v>61.101999999999997</v>
      </c>
      <c r="L171" s="323">
        <v>-0.25575220161025114</v>
      </c>
      <c r="M171" s="323">
        <v>-0.23375385618620059</v>
      </c>
      <c r="N171" s="319"/>
      <c r="O171" s="321">
        <v>15285408</v>
      </c>
      <c r="P171" s="323">
        <v>-8.8156044818215928E-2</v>
      </c>
      <c r="Q171" s="323">
        <v>-0.2343400803778698</v>
      </c>
      <c r="R171" s="323"/>
      <c r="S171" s="321">
        <v>22428000</v>
      </c>
      <c r="T171" s="323">
        <v>1.8893968518411519E-2</v>
      </c>
      <c r="U171" s="323">
        <v>0.95919753617020387</v>
      </c>
      <c r="V171" s="323"/>
      <c r="W171" s="322">
        <v>37713408</v>
      </c>
      <c r="X171" s="323">
        <v>-2.7385483249021902E-2</v>
      </c>
      <c r="Y171" s="323">
        <v>0.20063386211206891</v>
      </c>
      <c r="Z171" s="325"/>
      <c r="AA171" s="341">
        <v>993</v>
      </c>
      <c r="AB171" s="319"/>
      <c r="AC171" s="323">
        <v>4.7468354430379778E-2</v>
      </c>
      <c r="AD171" s="323">
        <v>7.8175895765472347E-2</v>
      </c>
      <c r="AE171" s="323">
        <v>6.1532729103726078E-2</v>
      </c>
    </row>
    <row r="172" spans="1:31" ht="12" customHeight="1">
      <c r="A172" s="317">
        <v>2013</v>
      </c>
      <c r="B172" s="297">
        <v>10</v>
      </c>
      <c r="C172" s="318">
        <v>38.438000000000002</v>
      </c>
      <c r="D172" s="323">
        <v>0.12883615752841338</v>
      </c>
      <c r="E172" s="323">
        <v>0.24165778337694221</v>
      </c>
      <c r="F172" s="323"/>
      <c r="G172" s="318">
        <v>47.244999999999997</v>
      </c>
      <c r="H172" s="323">
        <v>0.74651584044952135</v>
      </c>
      <c r="I172" s="323">
        <v>8.4742144808742648E-3</v>
      </c>
      <c r="J172" s="323"/>
      <c r="K172" s="318">
        <v>85.683000000000007</v>
      </c>
      <c r="L172" s="323">
        <v>0.40229452391083775</v>
      </c>
      <c r="M172" s="323">
        <v>0.10125313283208026</v>
      </c>
      <c r="N172" s="319"/>
      <c r="O172" s="321">
        <v>19482984</v>
      </c>
      <c r="P172" s="323">
        <v>0.27461327823241621</v>
      </c>
      <c r="Q172" s="323">
        <v>5.4211731644428829E-2</v>
      </c>
      <c r="R172" s="323"/>
      <c r="S172" s="321">
        <v>21729756</v>
      </c>
      <c r="T172" s="323">
        <v>-3.1132691278758728E-2</v>
      </c>
      <c r="U172" s="323">
        <v>1.024446797164364</v>
      </c>
      <c r="V172" s="323"/>
      <c r="W172" s="322">
        <v>41212740</v>
      </c>
      <c r="X172" s="323">
        <v>9.2787477599478585E-2</v>
      </c>
      <c r="Y172" s="323">
        <v>0.41068174835412008</v>
      </c>
      <c r="Z172" s="325"/>
      <c r="AA172" s="341">
        <v>1067</v>
      </c>
      <c r="AB172" s="319"/>
      <c r="AC172" s="323">
        <v>7.4521651560926383E-2</v>
      </c>
      <c r="AD172" s="323">
        <v>0.19217877094972069</v>
      </c>
      <c r="AE172" s="323">
        <v>8.0302717900656045E-2</v>
      </c>
    </row>
    <row r="173" spans="1:31" ht="12" customHeight="1">
      <c r="A173" s="317">
        <v>2013</v>
      </c>
      <c r="B173" s="297">
        <v>11</v>
      </c>
      <c r="C173" s="318">
        <v>34.927</v>
      </c>
      <c r="D173" s="323">
        <v>-9.1341901243561119E-2</v>
      </c>
      <c r="E173" s="323">
        <v>6.28079172548901E-3</v>
      </c>
      <c r="F173" s="323"/>
      <c r="G173" s="318">
        <v>45.377000000000002</v>
      </c>
      <c r="H173" s="323">
        <v>-3.9538575510635887E-2</v>
      </c>
      <c r="I173" s="323">
        <v>1.4442230002693242</v>
      </c>
      <c r="J173" s="323"/>
      <c r="K173" s="318">
        <v>80.304000000000002</v>
      </c>
      <c r="L173" s="323">
        <v>-6.2777913938587671E-2</v>
      </c>
      <c r="M173" s="323">
        <v>0.50737695686451167</v>
      </c>
      <c r="N173" s="319"/>
      <c r="O173" s="321">
        <v>19749852</v>
      </c>
      <c r="P173" s="323">
        <v>1.3697491103005666E-2</v>
      </c>
      <c r="Q173" s="323">
        <v>0.3316091730827111</v>
      </c>
      <c r="R173" s="323"/>
      <c r="S173" s="321">
        <v>37415316</v>
      </c>
      <c r="T173" s="323">
        <v>0.72184703776701409</v>
      </c>
      <c r="U173" s="323">
        <v>1.9363419930950441</v>
      </c>
      <c r="V173" s="323"/>
      <c r="W173" s="322">
        <v>57165168</v>
      </c>
      <c r="X173" s="323">
        <v>0.38707516170970435</v>
      </c>
      <c r="Y173" s="323">
        <v>1.0731757630091261</v>
      </c>
      <c r="Z173" s="325"/>
      <c r="AA173" s="341">
        <v>1037</v>
      </c>
      <c r="AB173" s="319"/>
      <c r="AC173" s="323">
        <v>-2.8116213683224034E-2</v>
      </c>
      <c r="AD173" s="323">
        <v>0.11505376344086016</v>
      </c>
      <c r="AE173" s="323">
        <v>7.7438765670202511E-2</v>
      </c>
    </row>
    <row r="174" spans="1:31" ht="12" customHeight="1">
      <c r="A174" s="317">
        <v>2013</v>
      </c>
      <c r="B174" s="297">
        <v>12</v>
      </c>
      <c r="C174" s="318">
        <v>38.923999999999999</v>
      </c>
      <c r="D174" s="323">
        <v>0.11443868640306931</v>
      </c>
      <c r="E174" s="323">
        <v>0.31892111683383018</v>
      </c>
      <c r="F174" s="323"/>
      <c r="G174" s="318">
        <v>51.61</v>
      </c>
      <c r="H174" s="323">
        <v>0.1373603367344689</v>
      </c>
      <c r="I174" s="323">
        <v>0.54183969169181134</v>
      </c>
      <c r="J174" s="323"/>
      <c r="K174" s="318">
        <v>90.534999999999997</v>
      </c>
      <c r="L174" s="323">
        <v>0.12740336720462242</v>
      </c>
      <c r="M174" s="323">
        <v>0.43740573152337858</v>
      </c>
      <c r="N174" s="319"/>
      <c r="O174" s="321">
        <v>21852720</v>
      </c>
      <c r="P174" s="323">
        <v>0.10647512700348338</v>
      </c>
      <c r="Q174" s="323">
        <v>0.22765634574948956</v>
      </c>
      <c r="R174" s="323"/>
      <c r="S174" s="321">
        <v>19853208</v>
      </c>
      <c r="T174" s="323">
        <v>-0.46938285914784206</v>
      </c>
      <c r="U174" s="323">
        <v>0.32950016996101739</v>
      </c>
      <c r="V174" s="323"/>
      <c r="W174" s="322">
        <v>41705916</v>
      </c>
      <c r="X174" s="323">
        <v>-0.27043132279432813</v>
      </c>
      <c r="Y174" s="323">
        <v>0.27411698804076301</v>
      </c>
      <c r="Z174" s="325"/>
      <c r="AA174" s="341">
        <v>1022</v>
      </c>
      <c r="AB174" s="319"/>
      <c r="AC174" s="323">
        <v>-1.4464802314368419E-2</v>
      </c>
      <c r="AD174" s="323">
        <v>8.9552238805970186E-2</v>
      </c>
      <c r="AE174" s="323">
        <v>8.858610567514677E-2</v>
      </c>
    </row>
    <row r="175" spans="1:31" ht="18" customHeight="1">
      <c r="A175" s="317">
        <v>2014</v>
      </c>
      <c r="B175" s="297">
        <v>1</v>
      </c>
      <c r="C175" s="318">
        <v>35.982999999999997</v>
      </c>
      <c r="D175" s="323">
        <v>-7.5557496660158319E-2</v>
      </c>
      <c r="E175" s="323">
        <v>7.8497782040522823E-2</v>
      </c>
      <c r="F175" s="323"/>
      <c r="G175" s="318">
        <v>43.045000000000002</v>
      </c>
      <c r="H175" s="323">
        <v>-0.16595621003681449</v>
      </c>
      <c r="I175" s="323">
        <v>-0.24109661495063461</v>
      </c>
      <c r="J175" s="323"/>
      <c r="K175" s="318">
        <v>79.028000000000006</v>
      </c>
      <c r="L175" s="323">
        <v>-0.12710001656817793</v>
      </c>
      <c r="M175" s="323">
        <v>-0.12272989654100619</v>
      </c>
      <c r="N175" s="319"/>
      <c r="O175" s="321">
        <v>14996400</v>
      </c>
      <c r="P175" s="323">
        <v>-0.31375133164201074</v>
      </c>
      <c r="Q175" s="323">
        <v>-0.16630030667500117</v>
      </c>
      <c r="R175" s="323"/>
      <c r="S175" s="321">
        <v>17544180</v>
      </c>
      <c r="T175" s="323">
        <v>-0.11630503241591994</v>
      </c>
      <c r="U175" s="323">
        <v>-1.4147711794232798E-2</v>
      </c>
      <c r="V175" s="323"/>
      <c r="W175" s="322">
        <v>32540580</v>
      </c>
      <c r="X175" s="323">
        <v>-0.21976105260462331</v>
      </c>
      <c r="Y175" s="323">
        <v>-9.063151413693471E-2</v>
      </c>
      <c r="Z175" s="325"/>
      <c r="AA175" s="341">
        <v>939</v>
      </c>
      <c r="AB175" s="319"/>
      <c r="AC175" s="323">
        <v>-8.1213307240704524E-2</v>
      </c>
      <c r="AD175" s="323">
        <v>-8.4477296726505058E-3</v>
      </c>
      <c r="AE175" s="323">
        <v>8.4161874334398298E-2</v>
      </c>
    </row>
    <row r="176" spans="1:31" ht="12" customHeight="1">
      <c r="A176" s="317">
        <v>2014</v>
      </c>
      <c r="B176" s="297">
        <v>2</v>
      </c>
      <c r="C176" s="318">
        <v>35.72</v>
      </c>
      <c r="D176" s="323">
        <v>-7.309007031097936E-3</v>
      </c>
      <c r="E176" s="323">
        <v>-0.17949189139523136</v>
      </c>
      <c r="F176" s="323"/>
      <c r="G176" s="318">
        <v>42.36</v>
      </c>
      <c r="H176" s="323">
        <v>-1.5913578812870255E-2</v>
      </c>
      <c r="I176" s="323">
        <v>-0.28760027581103575</v>
      </c>
      <c r="J176" s="323"/>
      <c r="K176" s="318">
        <v>78.081000000000003</v>
      </c>
      <c r="L176" s="323">
        <v>-1.1983094599382516E-2</v>
      </c>
      <c r="M176" s="323">
        <v>-0.24189523763289478</v>
      </c>
      <c r="N176" s="319"/>
      <c r="O176" s="321">
        <v>18327672</v>
      </c>
      <c r="P176" s="323">
        <v>0.22213811314715537</v>
      </c>
      <c r="Q176" s="323">
        <v>-0.15437086613388495</v>
      </c>
      <c r="R176" s="323"/>
      <c r="S176" s="321">
        <v>20163108</v>
      </c>
      <c r="T176" s="323">
        <v>0.14927617021713191</v>
      </c>
      <c r="U176" s="323">
        <v>-0.36149140217295062</v>
      </c>
      <c r="V176" s="323"/>
      <c r="W176" s="322">
        <v>38490780</v>
      </c>
      <c r="X176" s="323">
        <v>0.18285476165452486</v>
      </c>
      <c r="Y176" s="323">
        <v>-0.27719369802294225</v>
      </c>
      <c r="Z176" s="325"/>
      <c r="AA176" s="341">
        <v>1011</v>
      </c>
      <c r="AB176" s="319"/>
      <c r="AC176" s="323">
        <v>7.667731629392982E-2</v>
      </c>
      <c r="AD176" s="323">
        <v>3.5860655737705027E-2</v>
      </c>
      <c r="AE176" s="323">
        <v>7.7231454005934716E-2</v>
      </c>
    </row>
    <row r="177" spans="1:31" ht="12" customHeight="1">
      <c r="A177" s="317">
        <v>2014</v>
      </c>
      <c r="B177" s="297">
        <v>3</v>
      </c>
      <c r="C177" s="318">
        <v>34.307000000000002</v>
      </c>
      <c r="D177" s="323">
        <v>-3.9557670772676246E-2</v>
      </c>
      <c r="E177" s="323">
        <v>-7.6353552486336573E-2</v>
      </c>
      <c r="F177" s="323"/>
      <c r="G177" s="318">
        <v>43.59</v>
      </c>
      <c r="H177" s="323">
        <v>2.9036827195467518E-2</v>
      </c>
      <c r="I177" s="323">
        <v>-0.12024703317994667</v>
      </c>
      <c r="J177" s="323"/>
      <c r="K177" s="318">
        <v>77.897000000000006</v>
      </c>
      <c r="L177" s="323">
        <v>-2.3565271961167866E-3</v>
      </c>
      <c r="M177" s="323">
        <v>-0.10144074932807323</v>
      </c>
      <c r="N177" s="319"/>
      <c r="O177" s="321">
        <v>18601344</v>
      </c>
      <c r="P177" s="323">
        <v>1.493217469190844E-2</v>
      </c>
      <c r="Q177" s="323">
        <v>8.3108226136657359E-2</v>
      </c>
      <c r="R177" s="323"/>
      <c r="S177" s="321">
        <v>21209916</v>
      </c>
      <c r="T177" s="323">
        <v>5.1916996129763415E-2</v>
      </c>
      <c r="U177" s="323">
        <v>0.14100045640198999</v>
      </c>
      <c r="V177" s="323"/>
      <c r="W177" s="322">
        <v>39811260</v>
      </c>
      <c r="X177" s="323">
        <v>3.430639753208431E-2</v>
      </c>
      <c r="Y177" s="323">
        <v>0.11319949413520969</v>
      </c>
      <c r="Z177" s="325"/>
      <c r="AA177" s="341">
        <v>1000</v>
      </c>
      <c r="AB177" s="319"/>
      <c r="AC177" s="323">
        <v>-1.0880316518298683E-2</v>
      </c>
      <c r="AD177" s="323">
        <v>7.9913606911446999E-2</v>
      </c>
      <c r="AE177" s="323">
        <v>7.7897000000000008E-2</v>
      </c>
    </row>
    <row r="178" spans="1:31" ht="12" customHeight="1">
      <c r="A178" s="317">
        <v>2014</v>
      </c>
      <c r="B178" s="297">
        <v>4</v>
      </c>
      <c r="C178" s="318">
        <v>34.238</v>
      </c>
      <c r="D178" s="323">
        <v>-2.0112513481214123E-3</v>
      </c>
      <c r="E178" s="323">
        <v>4.1872071085143903E-2</v>
      </c>
      <c r="F178" s="323"/>
      <c r="G178" s="318">
        <v>73.231999999999999</v>
      </c>
      <c r="H178" s="323">
        <v>0.68001835283321843</v>
      </c>
      <c r="I178" s="323">
        <v>0.41366330135320362</v>
      </c>
      <c r="J178" s="323"/>
      <c r="K178" s="318">
        <v>107.47</v>
      </c>
      <c r="L178" s="323">
        <v>0.37964234822907161</v>
      </c>
      <c r="M178" s="323">
        <v>0.26935569597826725</v>
      </c>
      <c r="N178" s="319"/>
      <c r="O178" s="321">
        <v>21013368</v>
      </c>
      <c r="P178" s="323">
        <v>0.12966934002188224</v>
      </c>
      <c r="Q178" s="323">
        <v>0.18662956798924446</v>
      </c>
      <c r="R178" s="323"/>
      <c r="S178" s="321">
        <v>29069436</v>
      </c>
      <c r="T178" s="323">
        <v>0.3705587518592719</v>
      </c>
      <c r="U178" s="323">
        <v>0.56753708453799301</v>
      </c>
      <c r="V178" s="323"/>
      <c r="W178" s="322">
        <v>50082804</v>
      </c>
      <c r="X178" s="323">
        <v>0.25800600131721518</v>
      </c>
      <c r="Y178" s="323">
        <v>0.38147630062242399</v>
      </c>
      <c r="Z178" s="325"/>
      <c r="AA178" s="341">
        <v>1059</v>
      </c>
      <c r="AB178" s="319"/>
      <c r="AC178" s="323">
        <v>5.8999999999999941E-2</v>
      </c>
      <c r="AD178" s="323">
        <v>1.8269230769230704E-2</v>
      </c>
      <c r="AE178" s="323">
        <v>0.10148253068932955</v>
      </c>
    </row>
    <row r="179" spans="1:31" ht="12" customHeight="1">
      <c r="A179" s="317">
        <v>2014</v>
      </c>
      <c r="B179" s="297">
        <v>5</v>
      </c>
      <c r="C179" s="318">
        <v>39.148000000000003</v>
      </c>
      <c r="D179" s="323">
        <v>0.14340790934049896</v>
      </c>
      <c r="E179" s="323">
        <v>4.8419925013390541E-2</v>
      </c>
      <c r="F179" s="323"/>
      <c r="G179" s="318">
        <v>44.622</v>
      </c>
      <c r="H179" s="323">
        <v>-0.39067620712256934</v>
      </c>
      <c r="I179" s="323">
        <v>0.16260649800682625</v>
      </c>
      <c r="J179" s="323"/>
      <c r="K179" s="318">
        <v>83.77</v>
      </c>
      <c r="L179" s="323">
        <v>-0.22052665860240073</v>
      </c>
      <c r="M179" s="323">
        <v>0.10629812073268963</v>
      </c>
      <c r="N179" s="319"/>
      <c r="O179" s="321">
        <v>17465196</v>
      </c>
      <c r="P179" s="323">
        <v>-0.16885308437942936</v>
      </c>
      <c r="Q179" s="323">
        <v>-3.2905324681020143E-2</v>
      </c>
      <c r="R179" s="323"/>
      <c r="S179" s="321">
        <v>21278460</v>
      </c>
      <c r="T179" s="323">
        <v>-0.26801263017280419</v>
      </c>
      <c r="U179" s="323">
        <v>8.6440123421994919E-2</v>
      </c>
      <c r="V179" s="323"/>
      <c r="W179" s="322">
        <v>38743644</v>
      </c>
      <c r="X179" s="323">
        <v>-0.22640824982562879</v>
      </c>
      <c r="Y179" s="323">
        <v>2.9186405051581543E-2</v>
      </c>
      <c r="Z179" s="325"/>
      <c r="AA179" s="341">
        <v>1005</v>
      </c>
      <c r="AB179" s="319"/>
      <c r="AC179" s="323">
        <v>-5.0991501416430607E-2</v>
      </c>
      <c r="AD179" s="323">
        <v>-4.9504950495049549E-3</v>
      </c>
      <c r="AE179" s="323">
        <v>8.3353233830845766E-2</v>
      </c>
    </row>
    <row r="180" spans="1:31" ht="12" customHeight="1">
      <c r="A180" s="317">
        <v>2014</v>
      </c>
      <c r="B180" s="297">
        <v>6</v>
      </c>
      <c r="C180" s="318">
        <v>42.244</v>
      </c>
      <c r="D180" s="323">
        <v>7.9084499846735268E-2</v>
      </c>
      <c r="E180" s="323">
        <v>0.27911342578574438</v>
      </c>
      <c r="F180" s="323"/>
      <c r="G180" s="318">
        <v>34.17</v>
      </c>
      <c r="H180" s="323">
        <v>-0.23423423423423417</v>
      </c>
      <c r="I180" s="323">
        <v>-0.28214285714285714</v>
      </c>
      <c r="J180" s="323"/>
      <c r="K180" s="318">
        <v>76.414000000000001</v>
      </c>
      <c r="L180" s="323">
        <v>-8.7811865823086976E-2</v>
      </c>
      <c r="M180" s="323">
        <v>-5.2241212512092905E-2</v>
      </c>
      <c r="N180" s="319"/>
      <c r="O180" s="321">
        <v>18076404</v>
      </c>
      <c r="P180" s="323">
        <v>3.4995771017972022E-2</v>
      </c>
      <c r="Q180" s="323">
        <v>8.9382473935413209E-3</v>
      </c>
      <c r="R180" s="323"/>
      <c r="S180" s="321">
        <v>24680904</v>
      </c>
      <c r="T180" s="323">
        <v>0.159900857486867</v>
      </c>
      <c r="U180" s="323">
        <v>0.54813015559267253</v>
      </c>
      <c r="V180" s="323"/>
      <c r="W180" s="322">
        <v>42757308</v>
      </c>
      <c r="X180" s="323">
        <v>0.10359541812845485</v>
      </c>
      <c r="Y180" s="323">
        <v>0.26281748893783741</v>
      </c>
      <c r="Z180" s="325"/>
      <c r="AA180" s="342">
        <v>973</v>
      </c>
      <c r="AB180" s="319"/>
      <c r="AC180" s="323">
        <v>-3.184079601990053E-2</v>
      </c>
      <c r="AD180" s="323">
        <v>3.7313432835820892E-2</v>
      </c>
      <c r="AE180" s="323">
        <v>7.8534429599177807E-2</v>
      </c>
    </row>
    <row r="181" spans="1:31" ht="12" customHeight="1">
      <c r="A181" s="317">
        <v>2014</v>
      </c>
      <c r="B181" s="297">
        <v>7</v>
      </c>
      <c r="C181" s="318">
        <v>38.69</v>
      </c>
      <c r="D181" s="323">
        <v>-8.4130290692169374E-2</v>
      </c>
      <c r="E181" s="323">
        <v>8.2116686244895654E-2</v>
      </c>
      <c r="F181" s="323"/>
      <c r="G181" s="318">
        <v>41.286000000000001</v>
      </c>
      <c r="H181" s="323">
        <v>0.20825285338015798</v>
      </c>
      <c r="I181" s="323">
        <v>2.9730134184666079E-2</v>
      </c>
      <c r="J181" s="323"/>
      <c r="K181" s="318">
        <v>79.975999999999999</v>
      </c>
      <c r="L181" s="323">
        <v>4.6614494726097355E-2</v>
      </c>
      <c r="M181" s="323">
        <v>5.4424638751186638E-2</v>
      </c>
      <c r="N181" s="319"/>
      <c r="O181" s="321">
        <v>20579700</v>
      </c>
      <c r="P181" s="323">
        <v>0.13848418081383884</v>
      </c>
      <c r="Q181" s="323">
        <v>0.22863821915786553</v>
      </c>
      <c r="R181" s="323"/>
      <c r="S181" s="321">
        <v>26702148</v>
      </c>
      <c r="T181" s="323">
        <v>8.1895055383708781E-2</v>
      </c>
      <c r="U181" s="323">
        <v>0.41379588589901295</v>
      </c>
      <c r="V181" s="323"/>
      <c r="W181" s="322">
        <v>47281836</v>
      </c>
      <c r="X181" s="323">
        <v>0.10581882283140942</v>
      </c>
      <c r="Y181" s="323">
        <v>0.32676743646495532</v>
      </c>
      <c r="Z181" s="325"/>
      <c r="AA181" s="342">
        <v>1057</v>
      </c>
      <c r="AB181" s="319"/>
      <c r="AC181" s="323">
        <v>8.6330935251798468E-2</v>
      </c>
      <c r="AD181" s="323">
        <v>8.1883316274309115E-2</v>
      </c>
      <c r="AE181" s="323">
        <v>7.5663197729422899E-2</v>
      </c>
    </row>
    <row r="182" spans="1:31" ht="12" customHeight="1">
      <c r="A182" s="317">
        <v>2014</v>
      </c>
      <c r="B182" s="297">
        <v>8</v>
      </c>
      <c r="C182" s="318">
        <v>32.880000000000003</v>
      </c>
      <c r="D182" s="323">
        <v>-0.15016800206771763</v>
      </c>
      <c r="E182" s="323">
        <v>-0.13491896442854134</v>
      </c>
      <c r="F182" s="323"/>
      <c r="G182" s="318">
        <v>38.409999999999997</v>
      </c>
      <c r="H182" s="323">
        <v>-6.9660417574964995E-2</v>
      </c>
      <c r="I182" s="323">
        <v>-0.12884715701617122</v>
      </c>
      <c r="J182" s="323"/>
      <c r="K182" s="318">
        <v>71.290000000000006</v>
      </c>
      <c r="L182" s="323">
        <v>-0.10860758227468237</v>
      </c>
      <c r="M182" s="323">
        <v>-0.13165812007454414</v>
      </c>
      <c r="N182" s="319"/>
      <c r="O182" s="321">
        <v>14844516</v>
      </c>
      <c r="P182" s="323">
        <v>-0.27868161343459819</v>
      </c>
      <c r="Q182" s="323">
        <v>-0.11445725346688318</v>
      </c>
      <c r="R182" s="323"/>
      <c r="S182" s="321">
        <v>28587564</v>
      </c>
      <c r="T182" s="323">
        <v>7.0609150994144665E-2</v>
      </c>
      <c r="U182" s="323">
        <v>0.29872019503451375</v>
      </c>
      <c r="V182" s="323"/>
      <c r="W182" s="322">
        <v>43432080</v>
      </c>
      <c r="X182" s="323">
        <v>-8.1421457491625326E-2</v>
      </c>
      <c r="Y182" s="323">
        <v>0.12009690295530495</v>
      </c>
      <c r="Z182" s="325"/>
      <c r="AA182" s="342">
        <v>1003</v>
      </c>
      <c r="AB182" s="319"/>
      <c r="AC182" s="323">
        <v>-5.1087984862819291E-2</v>
      </c>
      <c r="AD182" s="323">
        <v>5.8016877637130815E-2</v>
      </c>
      <c r="AE182" s="323">
        <v>7.107676969092723E-2</v>
      </c>
    </row>
    <row r="183" spans="1:31" ht="12" customHeight="1">
      <c r="A183" s="317">
        <v>2014</v>
      </c>
      <c r="B183" s="297">
        <v>9</v>
      </c>
      <c r="C183" s="318">
        <v>34.335000000000001</v>
      </c>
      <c r="D183" s="323">
        <v>4.4251824817518104E-2</v>
      </c>
      <c r="E183" s="323">
        <v>8.3404305306744586E-3</v>
      </c>
      <c r="F183" s="323"/>
      <c r="G183" s="318">
        <v>53.17</v>
      </c>
      <c r="H183" s="323">
        <v>0.38427492840406163</v>
      </c>
      <c r="I183" s="323">
        <v>0.96554656020110174</v>
      </c>
      <c r="J183" s="323"/>
      <c r="K183" s="318">
        <v>87.504999999999995</v>
      </c>
      <c r="L183" s="323">
        <v>0.22745125543554479</v>
      </c>
      <c r="M183" s="323">
        <v>0.43211351510588858</v>
      </c>
      <c r="N183" s="319"/>
      <c r="O183" s="321">
        <v>17374164</v>
      </c>
      <c r="P183" s="323">
        <v>0.17040959772619058</v>
      </c>
      <c r="Q183" s="323">
        <v>0.13665032690000811</v>
      </c>
      <c r="R183" s="323"/>
      <c r="S183" s="321">
        <v>24277644</v>
      </c>
      <c r="T183" s="323">
        <v>-0.15076205863500647</v>
      </c>
      <c r="U183" s="323">
        <v>8.2470304975923003E-2</v>
      </c>
      <c r="V183" s="323"/>
      <c r="W183" s="322">
        <v>41651820</v>
      </c>
      <c r="X183" s="323">
        <v>-4.0989517425829014E-2</v>
      </c>
      <c r="Y183" s="323">
        <v>0.10443002128049517</v>
      </c>
      <c r="Z183" s="325"/>
      <c r="AA183" s="342">
        <v>1031</v>
      </c>
      <c r="AB183" s="319"/>
      <c r="AC183" s="323">
        <v>2.7916251246261181E-2</v>
      </c>
      <c r="AD183" s="323">
        <v>3.8267875125881146E-2</v>
      </c>
      <c r="AE183" s="323">
        <v>8.4873908826382155E-2</v>
      </c>
    </row>
    <row r="184" spans="1:31" ht="12" hidden="1" customHeight="1">
      <c r="A184" s="317" t="s">
        <v>506</v>
      </c>
      <c r="B184" s="297" t="s">
        <v>506</v>
      </c>
      <c r="C184" s="318" t="s">
        <v>506</v>
      </c>
      <c r="D184" s="323" t="e">
        <v>#VALUE!</v>
      </c>
      <c r="E184" s="323" t="e">
        <v>#VALUE!</v>
      </c>
      <c r="F184" s="323"/>
      <c r="G184" s="318" t="s">
        <v>506</v>
      </c>
      <c r="H184" s="323" t="e">
        <v>#VALUE!</v>
      </c>
      <c r="I184" s="323" t="e">
        <v>#VALUE!</v>
      </c>
      <c r="J184" s="323"/>
      <c r="K184" s="318" t="s">
        <v>506</v>
      </c>
      <c r="L184" s="323" t="e">
        <v>#VALUE!</v>
      </c>
      <c r="M184" s="323" t="e">
        <v>#VALUE!</v>
      </c>
      <c r="N184" s="319"/>
      <c r="O184" s="321" t="e">
        <v>#VALUE!</v>
      </c>
      <c r="P184" s="323" t="e">
        <v>#VALUE!</v>
      </c>
      <c r="Q184" s="323" t="e">
        <v>#VALUE!</v>
      </c>
      <c r="R184" s="323"/>
      <c r="S184" s="321" t="e">
        <v>#VALUE!</v>
      </c>
      <c r="T184" s="323" t="e">
        <v>#VALUE!</v>
      </c>
      <c r="U184" s="323" t="e">
        <v>#VALUE!</v>
      </c>
      <c r="V184" s="323"/>
      <c r="W184" s="322" t="e">
        <v>#VALUE!</v>
      </c>
      <c r="X184" s="323" t="e">
        <v>#VALUE!</v>
      </c>
      <c r="Y184" s="323" t="e">
        <v>#VALUE!</v>
      </c>
      <c r="Z184" s="325"/>
      <c r="AA184" s="342">
        <v>576</v>
      </c>
      <c r="AB184" s="319"/>
      <c r="AC184" s="323">
        <v>-0.44131910766246363</v>
      </c>
      <c r="AD184" s="323">
        <v>-0.4601686972820993</v>
      </c>
      <c r="AE184" s="323" t="e">
        <v>#VALUE!</v>
      </c>
    </row>
    <row r="185" spans="1:31" ht="12" hidden="1" customHeight="1">
      <c r="A185" s="317" t="s">
        <v>506</v>
      </c>
      <c r="B185" s="297" t="s">
        <v>506</v>
      </c>
      <c r="C185" s="318" t="s">
        <v>506</v>
      </c>
      <c r="D185" s="323" t="e">
        <v>#VALUE!</v>
      </c>
      <c r="E185" s="323" t="e">
        <v>#VALUE!</v>
      </c>
      <c r="F185" s="323"/>
      <c r="G185" s="318" t="s">
        <v>506</v>
      </c>
      <c r="H185" s="323" t="e">
        <v>#VALUE!</v>
      </c>
      <c r="I185" s="323" t="e">
        <v>#VALUE!</v>
      </c>
      <c r="J185" s="323"/>
      <c r="K185" s="318" t="s">
        <v>506</v>
      </c>
      <c r="L185" s="323" t="e">
        <v>#VALUE!</v>
      </c>
      <c r="M185" s="323" t="e">
        <v>#VALUE!</v>
      </c>
      <c r="N185" s="319"/>
      <c r="O185" s="321" t="e">
        <v>#VALUE!</v>
      </c>
      <c r="P185" s="323" t="e">
        <v>#VALUE!</v>
      </c>
      <c r="Q185" s="323" t="e">
        <v>#VALUE!</v>
      </c>
      <c r="R185" s="323"/>
      <c r="S185" s="321" t="e">
        <v>#VALUE!</v>
      </c>
      <c r="T185" s="323" t="e">
        <v>#VALUE!</v>
      </c>
      <c r="U185" s="323" t="e">
        <v>#VALUE!</v>
      </c>
      <c r="V185" s="323"/>
      <c r="W185" s="322" t="e">
        <v>#VALUE!</v>
      </c>
      <c r="X185" s="323" t="e">
        <v>#VALUE!</v>
      </c>
      <c r="Y185" s="323" t="e">
        <v>#VALUE!</v>
      </c>
      <c r="Z185" s="325"/>
      <c r="AA185" s="342">
        <v>621</v>
      </c>
      <c r="AB185" s="319"/>
      <c r="AC185" s="323">
        <v>7.8125E-2</v>
      </c>
      <c r="AD185" s="323">
        <v>-0.40115718418514945</v>
      </c>
      <c r="AE185" s="323" t="e">
        <v>#VALUE!</v>
      </c>
    </row>
    <row r="186" spans="1:31" ht="12" hidden="1" customHeight="1">
      <c r="A186" s="317" t="s">
        <v>506</v>
      </c>
      <c r="B186" s="297" t="s">
        <v>506</v>
      </c>
      <c r="C186" s="318" t="s">
        <v>506</v>
      </c>
      <c r="D186" s="323" t="e">
        <v>#VALUE!</v>
      </c>
      <c r="E186" s="323" t="e">
        <v>#VALUE!</v>
      </c>
      <c r="F186" s="323"/>
      <c r="G186" s="318" t="s">
        <v>506</v>
      </c>
      <c r="H186" s="323" t="e">
        <v>#VALUE!</v>
      </c>
      <c r="I186" s="323" t="e">
        <v>#VALUE!</v>
      </c>
      <c r="J186" s="323"/>
      <c r="K186" s="318" t="s">
        <v>506</v>
      </c>
      <c r="L186" s="323" t="e">
        <v>#VALUE!</v>
      </c>
      <c r="M186" s="323" t="e">
        <v>#VALUE!</v>
      </c>
      <c r="N186" s="319"/>
      <c r="O186" s="321" t="e">
        <v>#VALUE!</v>
      </c>
      <c r="P186" s="323" t="e">
        <v>#VALUE!</v>
      </c>
      <c r="Q186" s="323" t="e">
        <v>#VALUE!</v>
      </c>
      <c r="R186" s="323"/>
      <c r="S186" s="321" t="e">
        <v>#VALUE!</v>
      </c>
      <c r="T186" s="323" t="e">
        <v>#VALUE!</v>
      </c>
      <c r="U186" s="323" t="e">
        <v>#VALUE!</v>
      </c>
      <c r="V186" s="323"/>
      <c r="W186" s="322" t="e">
        <v>#VALUE!</v>
      </c>
      <c r="X186" s="323" t="e">
        <v>#VALUE!</v>
      </c>
      <c r="Y186" s="323" t="e">
        <v>#VALUE!</v>
      </c>
      <c r="Z186" s="325"/>
      <c r="AA186" s="342">
        <v>681</v>
      </c>
      <c r="AB186" s="319"/>
      <c r="AC186" s="323">
        <v>9.661835748792269E-2</v>
      </c>
      <c r="AD186" s="323">
        <v>-0.33365949119373772</v>
      </c>
      <c r="AE186" s="323" t="e">
        <v>#VALUE!</v>
      </c>
    </row>
    <row r="187" spans="1:31" ht="18" hidden="1" customHeight="1">
      <c r="A187" s="317" t="s">
        <v>506</v>
      </c>
      <c r="B187" s="297" t="s">
        <v>506</v>
      </c>
      <c r="C187" s="320" t="s">
        <v>506</v>
      </c>
      <c r="D187" s="323" t="e">
        <v>#VALUE!</v>
      </c>
      <c r="E187" s="323" t="e">
        <v>#VALUE!</v>
      </c>
      <c r="F187" s="323"/>
      <c r="G187" s="320" t="s">
        <v>506</v>
      </c>
      <c r="H187" s="323" t="e">
        <v>#VALUE!</v>
      </c>
      <c r="I187" s="323" t="e">
        <v>#VALUE!</v>
      </c>
      <c r="J187" s="323"/>
      <c r="K187" s="320" t="s">
        <v>506</v>
      </c>
      <c r="L187" s="323" t="e">
        <v>#VALUE!</v>
      </c>
      <c r="M187" s="323" t="e">
        <v>#VALUE!</v>
      </c>
      <c r="N187" s="319"/>
      <c r="O187" s="321" t="e">
        <v>#VALUE!</v>
      </c>
      <c r="P187" s="323" t="e">
        <v>#VALUE!</v>
      </c>
      <c r="Q187" s="323" t="e">
        <v>#VALUE!</v>
      </c>
      <c r="R187" s="323"/>
      <c r="S187" s="321" t="e">
        <v>#VALUE!</v>
      </c>
      <c r="T187" s="323" t="e">
        <v>#VALUE!</v>
      </c>
      <c r="U187" s="323" t="e">
        <v>#VALUE!</v>
      </c>
      <c r="V187" s="323"/>
      <c r="W187" s="321" t="e">
        <v>#VALUE!</v>
      </c>
      <c r="X187" s="323" t="e">
        <v>#VALUE!</v>
      </c>
      <c r="Y187" s="323" t="e">
        <v>#VALUE!</v>
      </c>
      <c r="Z187" s="325"/>
      <c r="AA187" s="341">
        <v>629</v>
      </c>
      <c r="AB187" s="319"/>
      <c r="AC187" s="323">
        <v>-7.6358296622613842E-2</v>
      </c>
      <c r="AD187" s="323">
        <v>-0.33013844515441959</v>
      </c>
      <c r="AE187" s="323" t="e">
        <v>#VALUE!</v>
      </c>
    </row>
    <row r="188" spans="1:31" ht="12" hidden="1" customHeight="1">
      <c r="A188" s="317" t="s">
        <v>506</v>
      </c>
      <c r="B188" s="297" t="s">
        <v>506</v>
      </c>
      <c r="C188" s="320" t="s">
        <v>506</v>
      </c>
      <c r="D188" s="323" t="e">
        <v>#VALUE!</v>
      </c>
      <c r="E188" s="323" t="e">
        <v>#VALUE!</v>
      </c>
      <c r="F188" s="323"/>
      <c r="G188" s="320" t="s">
        <v>506</v>
      </c>
      <c r="H188" s="323" t="e">
        <v>#VALUE!</v>
      </c>
      <c r="I188" s="323" t="e">
        <v>#VALUE!</v>
      </c>
      <c r="J188" s="323"/>
      <c r="K188" s="320" t="s">
        <v>506</v>
      </c>
      <c r="L188" s="323" t="e">
        <v>#VALUE!</v>
      </c>
      <c r="M188" s="323" t="e">
        <v>#VALUE!</v>
      </c>
      <c r="N188" s="319"/>
      <c r="O188" s="321" t="e">
        <v>#VALUE!</v>
      </c>
      <c r="P188" s="323" t="e">
        <v>#VALUE!</v>
      </c>
      <c r="Q188" s="323" t="e">
        <v>#VALUE!</v>
      </c>
      <c r="R188" s="323"/>
      <c r="S188" s="321" t="e">
        <v>#VALUE!</v>
      </c>
      <c r="T188" s="323" t="e">
        <v>#VALUE!</v>
      </c>
      <c r="U188" s="323" t="e">
        <v>#VALUE!</v>
      </c>
      <c r="V188" s="323"/>
      <c r="W188" s="321" t="e">
        <v>#VALUE!</v>
      </c>
      <c r="X188" s="323" t="e">
        <v>#VALUE!</v>
      </c>
      <c r="Y188" s="323" t="e">
        <v>#VALUE!</v>
      </c>
      <c r="Z188" s="325"/>
      <c r="AA188" s="341">
        <v>650</v>
      </c>
      <c r="AB188" s="319"/>
      <c r="AC188" s="323">
        <v>3.3386327503974522E-2</v>
      </c>
      <c r="AD188" s="323">
        <v>-0.35707220573689413</v>
      </c>
      <c r="AE188" s="323" t="e">
        <v>#VALUE!</v>
      </c>
    </row>
    <row r="189" spans="1:31" ht="12" hidden="1" customHeight="1">
      <c r="A189" s="317" t="s">
        <v>506</v>
      </c>
      <c r="B189" s="297" t="s">
        <v>506</v>
      </c>
      <c r="C189" s="320" t="s">
        <v>506</v>
      </c>
      <c r="D189" s="323" t="e">
        <v>#VALUE!</v>
      </c>
      <c r="E189" s="323" t="e">
        <v>#VALUE!</v>
      </c>
      <c r="F189" s="323"/>
      <c r="G189" s="320" t="s">
        <v>506</v>
      </c>
      <c r="H189" s="323" t="e">
        <v>#VALUE!</v>
      </c>
      <c r="I189" s="323" t="e">
        <v>#VALUE!</v>
      </c>
      <c r="J189" s="323"/>
      <c r="K189" s="320" t="s">
        <v>506</v>
      </c>
      <c r="L189" s="323" t="e">
        <v>#VALUE!</v>
      </c>
      <c r="M189" s="323" t="e">
        <v>#VALUE!</v>
      </c>
      <c r="N189" s="319"/>
      <c r="O189" s="321" t="e">
        <v>#VALUE!</v>
      </c>
      <c r="P189" s="323" t="e">
        <v>#VALUE!</v>
      </c>
      <c r="Q189" s="323" t="e">
        <v>#VALUE!</v>
      </c>
      <c r="R189" s="323"/>
      <c r="S189" s="321" t="e">
        <v>#VALUE!</v>
      </c>
      <c r="T189" s="323" t="e">
        <v>#VALUE!</v>
      </c>
      <c r="U189" s="323" t="e">
        <v>#VALUE!</v>
      </c>
      <c r="V189" s="323"/>
      <c r="W189" s="321" t="e">
        <v>#VALUE!</v>
      </c>
      <c r="X189" s="323" t="e">
        <v>#VALUE!</v>
      </c>
      <c r="Y189" s="323" t="e">
        <v>#VALUE!</v>
      </c>
      <c r="Z189" s="325"/>
      <c r="AA189" s="341">
        <v>685</v>
      </c>
      <c r="AB189" s="319"/>
      <c r="AC189" s="323">
        <v>5.3846153846153877E-2</v>
      </c>
      <c r="AD189" s="323">
        <v>-0.31499999999999995</v>
      </c>
      <c r="AE189" s="323" t="e">
        <v>#VALUE!</v>
      </c>
    </row>
    <row r="190" spans="1:31" ht="12" hidden="1" customHeight="1">
      <c r="A190" s="317" t="s">
        <v>506</v>
      </c>
      <c r="B190" s="297" t="s">
        <v>506</v>
      </c>
      <c r="C190" s="320" t="s">
        <v>506</v>
      </c>
      <c r="D190" s="323" t="e">
        <v>#VALUE!</v>
      </c>
      <c r="E190" s="323" t="e">
        <v>#VALUE!</v>
      </c>
      <c r="F190" s="323"/>
      <c r="G190" s="320" t="s">
        <v>506</v>
      </c>
      <c r="H190" s="323" t="e">
        <v>#VALUE!</v>
      </c>
      <c r="I190" s="323" t="e">
        <v>#VALUE!</v>
      </c>
      <c r="J190" s="323"/>
      <c r="K190" s="320" t="s">
        <v>506</v>
      </c>
      <c r="L190" s="323" t="e">
        <v>#VALUE!</v>
      </c>
      <c r="M190" s="323" t="e">
        <v>#VALUE!</v>
      </c>
      <c r="N190" s="319"/>
      <c r="O190" s="321" t="e">
        <v>#VALUE!</v>
      </c>
      <c r="P190" s="323" t="e">
        <v>#VALUE!</v>
      </c>
      <c r="Q190" s="323" t="e">
        <v>#VALUE!</v>
      </c>
      <c r="R190" s="323"/>
      <c r="S190" s="321" t="e">
        <v>#VALUE!</v>
      </c>
      <c r="T190" s="323" t="e">
        <v>#VALUE!</v>
      </c>
      <c r="U190" s="323" t="e">
        <v>#VALUE!</v>
      </c>
      <c r="V190" s="323"/>
      <c r="W190" s="321" t="e">
        <v>#VALUE!</v>
      </c>
      <c r="X190" s="323" t="e">
        <v>#VALUE!</v>
      </c>
      <c r="Y190" s="323" t="e">
        <v>#VALUE!</v>
      </c>
      <c r="Z190" s="325"/>
      <c r="AA190" s="341">
        <v>610</v>
      </c>
      <c r="AB190" s="319"/>
      <c r="AC190" s="323">
        <v>-0.10948905109489049</v>
      </c>
      <c r="AD190" s="323">
        <v>-0.4239848914069877</v>
      </c>
      <c r="AE190" s="323" t="e">
        <v>#VALUE!</v>
      </c>
    </row>
    <row r="191" spans="1:31" ht="12" hidden="1" customHeight="1">
      <c r="A191" s="317" t="s">
        <v>506</v>
      </c>
      <c r="B191" s="297" t="s">
        <v>506</v>
      </c>
      <c r="C191" s="320" t="s">
        <v>506</v>
      </c>
      <c r="D191" s="323" t="e">
        <v>#VALUE!</v>
      </c>
      <c r="E191" s="323" t="e">
        <v>#VALUE!</v>
      </c>
      <c r="F191" s="323"/>
      <c r="G191" s="320" t="s">
        <v>506</v>
      </c>
      <c r="H191" s="323" t="e">
        <v>#VALUE!</v>
      </c>
      <c r="I191" s="323" t="e">
        <v>#VALUE!</v>
      </c>
      <c r="J191" s="323"/>
      <c r="K191" s="320" t="s">
        <v>506</v>
      </c>
      <c r="L191" s="323" t="e">
        <v>#VALUE!</v>
      </c>
      <c r="M191" s="323" t="e">
        <v>#VALUE!</v>
      </c>
      <c r="N191" s="319"/>
      <c r="O191" s="321" t="e">
        <v>#VALUE!</v>
      </c>
      <c r="P191" s="323" t="e">
        <v>#VALUE!</v>
      </c>
      <c r="Q191" s="323" t="e">
        <v>#VALUE!</v>
      </c>
      <c r="R191" s="323"/>
      <c r="S191" s="321" t="e">
        <v>#VALUE!</v>
      </c>
      <c r="T191" s="323" t="e">
        <v>#VALUE!</v>
      </c>
      <c r="U191" s="323" t="e">
        <v>#VALUE!</v>
      </c>
      <c r="V191" s="323"/>
      <c r="W191" s="321" t="e">
        <v>#VALUE!</v>
      </c>
      <c r="X191" s="323" t="e">
        <v>#VALUE!</v>
      </c>
      <c r="Y191" s="323" t="e">
        <v>#VALUE!</v>
      </c>
      <c r="Z191" s="325"/>
      <c r="AA191" s="341">
        <v>574</v>
      </c>
      <c r="AB191" s="319"/>
      <c r="AC191" s="323">
        <v>-5.9016393442622994E-2</v>
      </c>
      <c r="AD191" s="323">
        <v>-0.42885572139303485</v>
      </c>
      <c r="AE191" s="323" t="e">
        <v>#VALUE!</v>
      </c>
    </row>
    <row r="192" spans="1:31" ht="12" hidden="1" customHeight="1">
      <c r="A192" s="317" t="s">
        <v>506</v>
      </c>
      <c r="B192" s="297" t="s">
        <v>506</v>
      </c>
      <c r="C192" s="320" t="s">
        <v>506</v>
      </c>
      <c r="D192" s="323" t="e">
        <v>#VALUE!</v>
      </c>
      <c r="E192" s="323" t="e">
        <v>#VALUE!</v>
      </c>
      <c r="F192" s="323"/>
      <c r="G192" s="320" t="s">
        <v>506</v>
      </c>
      <c r="H192" s="323" t="e">
        <v>#VALUE!</v>
      </c>
      <c r="I192" s="323" t="e">
        <v>#VALUE!</v>
      </c>
      <c r="J192" s="323"/>
      <c r="K192" s="320" t="s">
        <v>506</v>
      </c>
      <c r="L192" s="323" t="e">
        <v>#VALUE!</v>
      </c>
      <c r="M192" s="323" t="e">
        <v>#VALUE!</v>
      </c>
      <c r="N192" s="319"/>
      <c r="O192" s="321" t="e">
        <v>#VALUE!</v>
      </c>
      <c r="P192" s="323" t="e">
        <v>#VALUE!</v>
      </c>
      <c r="Q192" s="323" t="e">
        <v>#VALUE!</v>
      </c>
      <c r="R192" s="323"/>
      <c r="S192" s="321" t="e">
        <v>#VALUE!</v>
      </c>
      <c r="T192" s="323" t="e">
        <v>#VALUE!</v>
      </c>
      <c r="U192" s="323" t="e">
        <v>#VALUE!</v>
      </c>
      <c r="V192" s="323"/>
      <c r="W192" s="321" t="e">
        <v>#VALUE!</v>
      </c>
      <c r="X192" s="323" t="e">
        <v>#VALUE!</v>
      </c>
      <c r="Y192" s="323" t="e">
        <v>#VALUE!</v>
      </c>
      <c r="Z192" s="325"/>
      <c r="AA192" s="341">
        <v>583</v>
      </c>
      <c r="AB192" s="319"/>
      <c r="AC192" s="323">
        <v>1.5679442508710784E-2</v>
      </c>
      <c r="AD192" s="323">
        <v>-0.40082219938335051</v>
      </c>
      <c r="AE192" s="323" t="e">
        <v>#VALUE!</v>
      </c>
    </row>
    <row r="193" spans="1:31" ht="12" hidden="1" customHeight="1">
      <c r="A193" s="317" t="s">
        <v>506</v>
      </c>
      <c r="B193" s="297" t="s">
        <v>506</v>
      </c>
      <c r="C193" s="320" t="s">
        <v>506</v>
      </c>
      <c r="D193" s="323" t="e">
        <v>#VALUE!</v>
      </c>
      <c r="E193" s="323" t="e">
        <v>#VALUE!</v>
      </c>
      <c r="F193" s="323"/>
      <c r="G193" s="320" t="s">
        <v>506</v>
      </c>
      <c r="H193" s="323" t="e">
        <v>#VALUE!</v>
      </c>
      <c r="I193" s="323" t="e">
        <v>#VALUE!</v>
      </c>
      <c r="J193" s="323"/>
      <c r="K193" s="320" t="s">
        <v>506</v>
      </c>
      <c r="L193" s="323" t="e">
        <v>#VALUE!</v>
      </c>
      <c r="M193" s="323" t="e">
        <v>#VALUE!</v>
      </c>
      <c r="N193" s="319"/>
      <c r="O193" s="321" t="e">
        <v>#VALUE!</v>
      </c>
      <c r="P193" s="323" t="e">
        <v>#VALUE!</v>
      </c>
      <c r="Q193" s="323" t="e">
        <v>#VALUE!</v>
      </c>
      <c r="R193" s="323"/>
      <c r="S193" s="321" t="e">
        <v>#VALUE!</v>
      </c>
      <c r="T193" s="323" t="e">
        <v>#VALUE!</v>
      </c>
      <c r="U193" s="323" t="e">
        <v>#VALUE!</v>
      </c>
      <c r="V193" s="323"/>
      <c r="W193" s="321" t="e">
        <v>#VALUE!</v>
      </c>
      <c r="X193" s="323" t="e">
        <v>#VALUE!</v>
      </c>
      <c r="Y193" s="323" t="e">
        <v>#VALUE!</v>
      </c>
      <c r="Z193" s="325"/>
      <c r="AA193" s="341">
        <v>559</v>
      </c>
      <c r="AB193" s="319"/>
      <c r="AC193" s="323">
        <v>-4.116638078902235E-2</v>
      </c>
      <c r="AD193" s="323">
        <v>-0.4711447492904447</v>
      </c>
      <c r="AE193" s="323" t="e">
        <v>#VALUE!</v>
      </c>
    </row>
    <row r="194" spans="1:31" ht="12" hidden="1" customHeight="1">
      <c r="A194" s="317" t="s">
        <v>506</v>
      </c>
      <c r="B194" s="297" t="s">
        <v>506</v>
      </c>
      <c r="C194" s="320" t="s">
        <v>506</v>
      </c>
      <c r="D194" s="323" t="e">
        <v>#VALUE!</v>
      </c>
      <c r="E194" s="323" t="e">
        <v>#VALUE!</v>
      </c>
      <c r="F194" s="323"/>
      <c r="G194" s="320" t="s">
        <v>506</v>
      </c>
      <c r="H194" s="323" t="e">
        <v>#VALUE!</v>
      </c>
      <c r="I194" s="323" t="e">
        <v>#VALUE!</v>
      </c>
      <c r="J194" s="323"/>
      <c r="K194" s="320" t="s">
        <v>506</v>
      </c>
      <c r="L194" s="323" t="e">
        <v>#VALUE!</v>
      </c>
      <c r="M194" s="323" t="e">
        <v>#VALUE!</v>
      </c>
      <c r="N194" s="319"/>
      <c r="O194" s="321" t="e">
        <v>#VALUE!</v>
      </c>
      <c r="P194" s="323" t="e">
        <v>#VALUE!</v>
      </c>
      <c r="Q194" s="323" t="e">
        <v>#VALUE!</v>
      </c>
      <c r="R194" s="323"/>
      <c r="S194" s="321" t="e">
        <v>#VALUE!</v>
      </c>
      <c r="T194" s="323" t="e">
        <v>#VALUE!</v>
      </c>
      <c r="U194" s="323" t="e">
        <v>#VALUE!</v>
      </c>
      <c r="V194" s="323"/>
      <c r="W194" s="321" t="e">
        <v>#VALUE!</v>
      </c>
      <c r="X194" s="323" t="e">
        <v>#VALUE!</v>
      </c>
      <c r="Y194" s="323" t="e">
        <v>#VALUE!</v>
      </c>
      <c r="Z194" s="325"/>
      <c r="AA194" s="341">
        <v>569</v>
      </c>
      <c r="AB194" s="319"/>
      <c r="AC194" s="323">
        <v>1.7889087656529412E-2</v>
      </c>
      <c r="AD194" s="323">
        <v>-0.43270189431704886</v>
      </c>
      <c r="AE194" s="323" t="e">
        <v>#VALUE!</v>
      </c>
    </row>
    <row r="195" spans="1:31" ht="12" hidden="1" customHeight="1">
      <c r="A195" s="317" t="s">
        <v>506</v>
      </c>
      <c r="B195" s="297" t="s">
        <v>506</v>
      </c>
      <c r="C195" s="319" t="s">
        <v>506</v>
      </c>
      <c r="D195" s="323" t="e">
        <v>#VALUE!</v>
      </c>
      <c r="E195" s="323" t="e">
        <v>#VALUE!</v>
      </c>
      <c r="F195" s="323"/>
      <c r="G195" s="319" t="s">
        <v>506</v>
      </c>
      <c r="H195" s="323" t="e">
        <v>#VALUE!</v>
      </c>
      <c r="I195" s="323" t="e">
        <v>#VALUE!</v>
      </c>
      <c r="J195" s="323"/>
      <c r="K195" s="319" t="s">
        <v>506</v>
      </c>
      <c r="L195" s="323" t="e">
        <v>#VALUE!</v>
      </c>
      <c r="M195" s="323" t="e">
        <v>#VALUE!</v>
      </c>
      <c r="N195" s="319"/>
      <c r="O195" s="343" t="e">
        <v>#VALUE!</v>
      </c>
      <c r="P195" s="323" t="e">
        <v>#VALUE!</v>
      </c>
      <c r="Q195" s="323" t="e">
        <v>#VALUE!</v>
      </c>
      <c r="R195" s="323"/>
      <c r="S195" s="343" t="e">
        <v>#VALUE!</v>
      </c>
      <c r="T195" s="323" t="e">
        <v>#VALUE!</v>
      </c>
      <c r="U195" s="323" t="e">
        <v>#VALUE!</v>
      </c>
      <c r="V195" s="323"/>
      <c r="W195" s="343" t="e">
        <v>#VALUE!</v>
      </c>
      <c r="X195" s="323" t="e">
        <v>#VALUE!</v>
      </c>
      <c r="Y195" s="323" t="e">
        <v>#VALUE!</v>
      </c>
      <c r="Z195" s="325"/>
      <c r="AA195" s="344">
        <v>1457</v>
      </c>
      <c r="AB195" s="319"/>
      <c r="AC195" s="323">
        <v>1.5606326889279436</v>
      </c>
      <c r="AD195" s="323">
        <v>0.41319107662463628</v>
      </c>
      <c r="AE195" s="323" t="e">
        <v>#VALUE!</v>
      </c>
    </row>
    <row r="196" spans="1:31" ht="12" hidden="1" customHeight="1">
      <c r="A196" s="317" t="s">
        <v>506</v>
      </c>
      <c r="B196" s="297" t="s">
        <v>506</v>
      </c>
      <c r="C196" s="319" t="s">
        <v>506</v>
      </c>
      <c r="D196" s="323" t="e">
        <v>#VALUE!</v>
      </c>
      <c r="E196" s="323" t="e">
        <v>#VALUE!</v>
      </c>
      <c r="F196" s="323"/>
      <c r="G196" s="319" t="s">
        <v>506</v>
      </c>
      <c r="H196" s="323" t="e">
        <v>#VALUE!</v>
      </c>
      <c r="I196" s="323" t="e">
        <v>#VALUE!</v>
      </c>
      <c r="J196" s="323"/>
      <c r="K196" s="319" t="s">
        <v>506</v>
      </c>
      <c r="L196" s="323" t="e">
        <v>#VALUE!</v>
      </c>
      <c r="M196" s="323" t="e">
        <v>#VALUE!</v>
      </c>
      <c r="N196" s="319"/>
      <c r="O196" s="343" t="e">
        <v>#VALUE!</v>
      </c>
      <c r="P196" s="323" t="e">
        <v>#VALUE!</v>
      </c>
      <c r="Q196" s="323" t="e">
        <v>#VALUE!</v>
      </c>
      <c r="R196" s="323"/>
      <c r="S196" s="343" t="e">
        <v>#VALUE!</v>
      </c>
      <c r="T196" s="323" t="e">
        <v>#VALUE!</v>
      </c>
      <c r="U196" s="323" t="e">
        <v>#VALUE!</v>
      </c>
      <c r="V196" s="323"/>
      <c r="W196" s="343" t="e">
        <v>#VALUE!</v>
      </c>
      <c r="X196" s="323" t="e">
        <v>#VALUE!</v>
      </c>
      <c r="Y196" s="323" t="e">
        <v>#VALUE!</v>
      </c>
      <c r="Z196" s="325"/>
      <c r="AA196" s="344">
        <v>1457</v>
      </c>
      <c r="AB196" s="319"/>
      <c r="AC196" s="323">
        <v>0</v>
      </c>
      <c r="AD196" s="323">
        <v>1.5295138888888888</v>
      </c>
      <c r="AE196" s="323" t="e">
        <v>#VALUE!</v>
      </c>
    </row>
    <row r="197" spans="1:31" ht="12" hidden="1" customHeight="1">
      <c r="A197" s="317" t="s">
        <v>506</v>
      </c>
      <c r="B197" s="297" t="s">
        <v>506</v>
      </c>
      <c r="C197" s="319" t="s">
        <v>506</v>
      </c>
      <c r="D197" s="323" t="e">
        <v>#VALUE!</v>
      </c>
      <c r="E197" s="323" t="e">
        <v>#VALUE!</v>
      </c>
      <c r="F197" s="323"/>
      <c r="G197" s="319" t="s">
        <v>506</v>
      </c>
      <c r="H197" s="323" t="e">
        <v>#VALUE!</v>
      </c>
      <c r="I197" s="323" t="e">
        <v>#VALUE!</v>
      </c>
      <c r="J197" s="323"/>
      <c r="K197" s="319" t="s">
        <v>506</v>
      </c>
      <c r="L197" s="323" t="e">
        <v>#VALUE!</v>
      </c>
      <c r="M197" s="323" t="e">
        <v>#VALUE!</v>
      </c>
      <c r="N197" s="319"/>
      <c r="O197" s="343" t="e">
        <v>#VALUE!</v>
      </c>
      <c r="P197" s="323" t="e">
        <v>#VALUE!</v>
      </c>
      <c r="Q197" s="323" t="e">
        <v>#VALUE!</v>
      </c>
      <c r="R197" s="323"/>
      <c r="S197" s="343" t="e">
        <v>#VALUE!</v>
      </c>
      <c r="T197" s="323" t="e">
        <v>#VALUE!</v>
      </c>
      <c r="U197" s="323" t="e">
        <v>#VALUE!</v>
      </c>
      <c r="V197" s="323"/>
      <c r="W197" s="343" t="e">
        <v>#VALUE!</v>
      </c>
      <c r="X197" s="323" t="e">
        <v>#VALUE!</v>
      </c>
      <c r="Y197" s="323" t="e">
        <v>#VALUE!</v>
      </c>
      <c r="Z197" s="325"/>
      <c r="AA197" s="344">
        <v>1457</v>
      </c>
      <c r="AB197" s="319"/>
      <c r="AC197" s="323">
        <v>0</v>
      </c>
      <c r="AD197" s="323">
        <v>1.3462157809983899</v>
      </c>
      <c r="AE197" s="323" t="e">
        <v>#VALUE!</v>
      </c>
    </row>
    <row r="198" spans="1:31" ht="12" hidden="1" customHeight="1">
      <c r="A198" s="317" t="s">
        <v>506</v>
      </c>
      <c r="B198" s="297" t="s">
        <v>506</v>
      </c>
      <c r="C198" s="319" t="s">
        <v>506</v>
      </c>
      <c r="D198" s="323" t="e">
        <v>#VALUE!</v>
      </c>
      <c r="E198" s="323" t="e">
        <v>#VALUE!</v>
      </c>
      <c r="F198" s="323"/>
      <c r="G198" s="319" t="s">
        <v>506</v>
      </c>
      <c r="H198" s="323" t="e">
        <v>#VALUE!</v>
      </c>
      <c r="I198" s="323" t="e">
        <v>#VALUE!</v>
      </c>
      <c r="J198" s="323"/>
      <c r="K198" s="319" t="s">
        <v>506</v>
      </c>
      <c r="L198" s="323" t="e">
        <v>#VALUE!</v>
      </c>
      <c r="M198" s="323" t="e">
        <v>#VALUE!</v>
      </c>
      <c r="N198" s="319"/>
      <c r="O198" s="343" t="e">
        <v>#VALUE!</v>
      </c>
      <c r="P198" s="323" t="e">
        <v>#VALUE!</v>
      </c>
      <c r="Q198" s="323" t="e">
        <v>#VALUE!</v>
      </c>
      <c r="R198" s="323"/>
      <c r="S198" s="343" t="e">
        <v>#VALUE!</v>
      </c>
      <c r="T198" s="323" t="e">
        <v>#VALUE!</v>
      </c>
      <c r="U198" s="323" t="e">
        <v>#VALUE!</v>
      </c>
      <c r="V198" s="323"/>
      <c r="W198" s="343" t="e">
        <v>#VALUE!</v>
      </c>
      <c r="X198" s="323" t="e">
        <v>#VALUE!</v>
      </c>
      <c r="Y198" s="323" t="e">
        <v>#VALUE!</v>
      </c>
      <c r="Z198" s="325"/>
      <c r="AA198" s="344">
        <v>1457</v>
      </c>
      <c r="AB198" s="319"/>
      <c r="AC198" s="323">
        <v>0</v>
      </c>
      <c r="AD198" s="323">
        <v>1.1395007342143906</v>
      </c>
      <c r="AE198" s="323" t="e">
        <v>#VALUE!</v>
      </c>
    </row>
    <row r="199" spans="1:31" ht="12" hidden="1" customHeight="1">
      <c r="A199" s="317" t="s">
        <v>506</v>
      </c>
      <c r="B199" s="297" t="s">
        <v>506</v>
      </c>
      <c r="C199" s="319" t="s">
        <v>506</v>
      </c>
      <c r="D199" s="323" t="e">
        <v>#VALUE!</v>
      </c>
      <c r="E199" s="323" t="e">
        <v>#VALUE!</v>
      </c>
      <c r="F199" s="323"/>
      <c r="G199" s="319" t="s">
        <v>506</v>
      </c>
      <c r="H199" s="323" t="e">
        <v>#VALUE!</v>
      </c>
      <c r="I199" s="323" t="e">
        <v>#VALUE!</v>
      </c>
      <c r="J199" s="323"/>
      <c r="K199" s="319" t="s">
        <v>506</v>
      </c>
      <c r="L199" s="323" t="e">
        <v>#VALUE!</v>
      </c>
      <c r="M199" s="323" t="e">
        <v>#VALUE!</v>
      </c>
      <c r="N199" s="319"/>
      <c r="O199" s="343" t="e">
        <v>#VALUE!</v>
      </c>
      <c r="P199" s="323" t="e">
        <v>#VALUE!</v>
      </c>
      <c r="Q199" s="323" t="e">
        <v>#VALUE!</v>
      </c>
      <c r="R199" s="323"/>
      <c r="S199" s="343" t="e">
        <v>#VALUE!</v>
      </c>
      <c r="T199" s="323" t="e">
        <v>#VALUE!</v>
      </c>
      <c r="U199" s="323" t="e">
        <v>#VALUE!</v>
      </c>
      <c r="V199" s="323"/>
      <c r="W199" s="343" t="e">
        <v>#VALUE!</v>
      </c>
      <c r="X199" s="323" t="e">
        <v>#VALUE!</v>
      </c>
      <c r="Y199" s="323" t="e">
        <v>#VALUE!</v>
      </c>
      <c r="Z199" s="325"/>
      <c r="AA199" s="344">
        <v>1457</v>
      </c>
      <c r="AB199" s="319"/>
      <c r="AC199" s="323">
        <v>0</v>
      </c>
      <c r="AD199" s="323">
        <v>1.31637519872814</v>
      </c>
      <c r="AE199" s="323" t="e">
        <v>#VALUE!</v>
      </c>
    </row>
    <row r="200" spans="1:31" ht="12" hidden="1" customHeight="1">
      <c r="A200" s="317" t="s">
        <v>506</v>
      </c>
      <c r="B200" s="297" t="s">
        <v>506</v>
      </c>
      <c r="C200" s="319" t="s">
        <v>506</v>
      </c>
      <c r="D200" s="323" t="e">
        <v>#VALUE!</v>
      </c>
      <c r="E200" s="323" t="e">
        <v>#VALUE!</v>
      </c>
      <c r="F200" s="323"/>
      <c r="G200" s="319" t="s">
        <v>506</v>
      </c>
      <c r="H200" s="323" t="e">
        <v>#VALUE!</v>
      </c>
      <c r="I200" s="323" t="e">
        <v>#VALUE!</v>
      </c>
      <c r="J200" s="323"/>
      <c r="K200" s="319" t="s">
        <v>506</v>
      </c>
      <c r="L200" s="323" t="e">
        <v>#VALUE!</v>
      </c>
      <c r="M200" s="323" t="e">
        <v>#VALUE!</v>
      </c>
      <c r="N200" s="319"/>
      <c r="O200" s="343" t="e">
        <v>#VALUE!</v>
      </c>
      <c r="P200" s="323" t="e">
        <v>#VALUE!</v>
      </c>
      <c r="Q200" s="323" t="e">
        <v>#VALUE!</v>
      </c>
      <c r="R200" s="323"/>
      <c r="S200" s="343" t="e">
        <v>#VALUE!</v>
      </c>
      <c r="T200" s="323" t="e">
        <v>#VALUE!</v>
      </c>
      <c r="U200" s="323" t="e">
        <v>#VALUE!</v>
      </c>
      <c r="V200" s="323"/>
      <c r="W200" s="343" t="e">
        <v>#VALUE!</v>
      </c>
      <c r="X200" s="323" t="e">
        <v>#VALUE!</v>
      </c>
      <c r="Y200" s="323" t="e">
        <v>#VALUE!</v>
      </c>
      <c r="Z200" s="325"/>
      <c r="AA200" s="344">
        <v>1457</v>
      </c>
      <c r="AB200" s="319"/>
      <c r="AC200" s="323">
        <v>0</v>
      </c>
      <c r="AD200" s="323">
        <v>1.2415384615384615</v>
      </c>
      <c r="AE200" s="323" t="e">
        <v>#VALUE!</v>
      </c>
    </row>
    <row r="201" spans="1:31" ht="12" hidden="1" customHeight="1">
      <c r="A201" s="317" t="s">
        <v>506</v>
      </c>
      <c r="B201" s="297" t="s">
        <v>506</v>
      </c>
      <c r="C201" s="319" t="s">
        <v>506</v>
      </c>
      <c r="D201" s="323" t="e">
        <v>#VALUE!</v>
      </c>
      <c r="E201" s="323" t="e">
        <v>#VALUE!</v>
      </c>
      <c r="F201" s="323"/>
      <c r="G201" s="319" t="s">
        <v>506</v>
      </c>
      <c r="H201" s="323" t="e">
        <v>#VALUE!</v>
      </c>
      <c r="I201" s="323" t="e">
        <v>#VALUE!</v>
      </c>
      <c r="J201" s="323"/>
      <c r="K201" s="319" t="s">
        <v>506</v>
      </c>
      <c r="L201" s="323" t="e">
        <v>#VALUE!</v>
      </c>
      <c r="M201" s="323" t="e">
        <v>#VALUE!</v>
      </c>
      <c r="N201" s="319"/>
      <c r="O201" s="343" t="e">
        <v>#VALUE!</v>
      </c>
      <c r="P201" s="323" t="e">
        <v>#VALUE!</v>
      </c>
      <c r="Q201" s="323" t="e">
        <v>#VALUE!</v>
      </c>
      <c r="R201" s="323"/>
      <c r="S201" s="343" t="e">
        <v>#VALUE!</v>
      </c>
      <c r="T201" s="323" t="e">
        <v>#VALUE!</v>
      </c>
      <c r="U201" s="323" t="e">
        <v>#VALUE!</v>
      </c>
      <c r="V201" s="323"/>
      <c r="W201" s="343" t="e">
        <v>#VALUE!</v>
      </c>
      <c r="X201" s="323" t="e">
        <v>#VALUE!</v>
      </c>
      <c r="Y201" s="323" t="e">
        <v>#VALUE!</v>
      </c>
      <c r="Z201" s="325"/>
      <c r="AA201" s="344">
        <v>1457</v>
      </c>
      <c r="AB201" s="319"/>
      <c r="AC201" s="323">
        <v>0</v>
      </c>
      <c r="AD201" s="323">
        <v>1.127007299270073</v>
      </c>
      <c r="AE201" s="323" t="e">
        <v>#VALUE!</v>
      </c>
    </row>
    <row r="202" spans="1:31" ht="12" hidden="1" customHeight="1">
      <c r="A202" s="317" t="s">
        <v>506</v>
      </c>
      <c r="B202" s="297" t="s">
        <v>506</v>
      </c>
      <c r="C202" s="319" t="s">
        <v>506</v>
      </c>
      <c r="D202" s="323" t="e">
        <v>#VALUE!</v>
      </c>
      <c r="E202" s="323" t="e">
        <v>#VALUE!</v>
      </c>
      <c r="F202" s="323"/>
      <c r="G202" s="319" t="s">
        <v>506</v>
      </c>
      <c r="H202" s="323" t="e">
        <v>#VALUE!</v>
      </c>
      <c r="I202" s="323" t="e">
        <v>#VALUE!</v>
      </c>
      <c r="J202" s="323"/>
      <c r="K202" s="319" t="s">
        <v>506</v>
      </c>
      <c r="L202" s="323" t="e">
        <v>#VALUE!</v>
      </c>
      <c r="M202" s="323" t="e">
        <v>#VALUE!</v>
      </c>
      <c r="N202" s="319"/>
      <c r="O202" s="343" t="e">
        <v>#VALUE!</v>
      </c>
      <c r="P202" s="323" t="e">
        <v>#VALUE!</v>
      </c>
      <c r="Q202" s="323" t="e">
        <v>#VALUE!</v>
      </c>
      <c r="R202" s="323"/>
      <c r="S202" s="343" t="e">
        <v>#VALUE!</v>
      </c>
      <c r="T202" s="323" t="e">
        <v>#VALUE!</v>
      </c>
      <c r="U202" s="323" t="e">
        <v>#VALUE!</v>
      </c>
      <c r="V202" s="323"/>
      <c r="W202" s="343" t="e">
        <v>#VALUE!</v>
      </c>
      <c r="X202" s="323" t="e">
        <v>#VALUE!</v>
      </c>
      <c r="Y202" s="323" t="e">
        <v>#VALUE!</v>
      </c>
      <c r="Z202" s="325"/>
      <c r="AA202" s="344">
        <v>1457</v>
      </c>
      <c r="AB202" s="319"/>
      <c r="AC202" s="323">
        <v>0</v>
      </c>
      <c r="AD202" s="323">
        <v>1.3885245901639345</v>
      </c>
      <c r="AE202" s="323" t="e">
        <v>#VALUE!</v>
      </c>
    </row>
    <row r="203" spans="1:31" ht="12" hidden="1" customHeight="1">
      <c r="A203" s="317" t="s">
        <v>506</v>
      </c>
      <c r="B203" s="297" t="s">
        <v>506</v>
      </c>
      <c r="C203" s="319" t="s">
        <v>506</v>
      </c>
      <c r="D203" s="323" t="e">
        <v>#VALUE!</v>
      </c>
      <c r="E203" s="323" t="e">
        <v>#VALUE!</v>
      </c>
      <c r="F203" s="323"/>
      <c r="G203" s="319" t="s">
        <v>506</v>
      </c>
      <c r="H203" s="323" t="e">
        <v>#VALUE!</v>
      </c>
      <c r="I203" s="323" t="e">
        <v>#VALUE!</v>
      </c>
      <c r="J203" s="323"/>
      <c r="K203" s="319" t="s">
        <v>506</v>
      </c>
      <c r="L203" s="323" t="e">
        <v>#VALUE!</v>
      </c>
      <c r="M203" s="323" t="e">
        <v>#VALUE!</v>
      </c>
      <c r="N203" s="319"/>
      <c r="O203" s="343" t="e">
        <v>#VALUE!</v>
      </c>
      <c r="P203" s="323" t="e">
        <v>#VALUE!</v>
      </c>
      <c r="Q203" s="323" t="e">
        <v>#VALUE!</v>
      </c>
      <c r="R203" s="323"/>
      <c r="S203" s="343" t="e">
        <v>#VALUE!</v>
      </c>
      <c r="T203" s="323" t="e">
        <v>#VALUE!</v>
      </c>
      <c r="U203" s="323" t="e">
        <v>#VALUE!</v>
      </c>
      <c r="V203" s="323"/>
      <c r="W203" s="343" t="e">
        <v>#VALUE!</v>
      </c>
      <c r="X203" s="323" t="e">
        <v>#VALUE!</v>
      </c>
      <c r="Y203" s="323" t="e">
        <v>#VALUE!</v>
      </c>
      <c r="Z203" s="325"/>
      <c r="AA203" s="344">
        <v>1457</v>
      </c>
      <c r="AB203" s="319"/>
      <c r="AC203" s="323">
        <v>0</v>
      </c>
      <c r="AD203" s="323">
        <v>1.5383275261324041</v>
      </c>
      <c r="AE203" s="323" t="e">
        <v>#VALUE!</v>
      </c>
    </row>
    <row r="204" spans="1:31" ht="12" hidden="1" customHeight="1">
      <c r="A204" s="317" t="s">
        <v>506</v>
      </c>
      <c r="B204" s="297" t="s">
        <v>506</v>
      </c>
      <c r="C204" s="319" t="s">
        <v>506</v>
      </c>
      <c r="D204" s="323" t="e">
        <v>#VALUE!</v>
      </c>
      <c r="E204" s="323" t="e">
        <v>#VALUE!</v>
      </c>
      <c r="F204" s="323"/>
      <c r="G204" s="319" t="s">
        <v>506</v>
      </c>
      <c r="H204" s="323" t="e">
        <v>#VALUE!</v>
      </c>
      <c r="I204" s="323" t="e">
        <v>#VALUE!</v>
      </c>
      <c r="J204" s="323"/>
      <c r="K204" s="319" t="s">
        <v>506</v>
      </c>
      <c r="L204" s="323" t="e">
        <v>#VALUE!</v>
      </c>
      <c r="M204" s="323" t="e">
        <v>#VALUE!</v>
      </c>
      <c r="N204" s="319"/>
      <c r="O204" s="343" t="e">
        <v>#VALUE!</v>
      </c>
      <c r="P204" s="323" t="e">
        <v>#VALUE!</v>
      </c>
      <c r="Q204" s="323" t="e">
        <v>#VALUE!</v>
      </c>
      <c r="R204" s="323"/>
      <c r="S204" s="343" t="e">
        <v>#VALUE!</v>
      </c>
      <c r="T204" s="323" t="e">
        <v>#VALUE!</v>
      </c>
      <c r="U204" s="323" t="e">
        <v>#VALUE!</v>
      </c>
      <c r="V204" s="323"/>
      <c r="W204" s="343" t="e">
        <v>#VALUE!</v>
      </c>
      <c r="X204" s="323" t="e">
        <v>#VALUE!</v>
      </c>
      <c r="Y204" s="323" t="e">
        <v>#VALUE!</v>
      </c>
      <c r="Z204" s="325"/>
      <c r="AA204" s="344">
        <v>1457</v>
      </c>
      <c r="AB204" s="319"/>
      <c r="AC204" s="323">
        <v>0</v>
      </c>
      <c r="AD204" s="323">
        <v>1.4991423670668955</v>
      </c>
      <c r="AE204" s="323" t="e">
        <v>#VALUE!</v>
      </c>
    </row>
    <row r="205" spans="1:31" ht="12" hidden="1" customHeight="1">
      <c r="A205" s="317" t="s">
        <v>506</v>
      </c>
      <c r="B205" s="297" t="s">
        <v>506</v>
      </c>
      <c r="C205" s="319" t="s">
        <v>506</v>
      </c>
      <c r="D205" s="323" t="e">
        <v>#VALUE!</v>
      </c>
      <c r="E205" s="323" t="e">
        <v>#VALUE!</v>
      </c>
      <c r="F205" s="323"/>
      <c r="G205" s="319" t="s">
        <v>506</v>
      </c>
      <c r="H205" s="323" t="e">
        <v>#VALUE!</v>
      </c>
      <c r="I205" s="323" t="e">
        <v>#VALUE!</v>
      </c>
      <c r="J205" s="323"/>
      <c r="K205" s="319" t="s">
        <v>506</v>
      </c>
      <c r="L205" s="323" t="e">
        <v>#VALUE!</v>
      </c>
      <c r="M205" s="323" t="e">
        <v>#VALUE!</v>
      </c>
      <c r="N205" s="319"/>
      <c r="O205" s="343" t="e">
        <v>#VALUE!</v>
      </c>
      <c r="P205" s="323" t="e">
        <v>#VALUE!</v>
      </c>
      <c r="Q205" s="323" t="e">
        <v>#VALUE!</v>
      </c>
      <c r="R205" s="323"/>
      <c r="S205" s="343" t="e">
        <v>#VALUE!</v>
      </c>
      <c r="T205" s="323" t="e">
        <v>#VALUE!</v>
      </c>
      <c r="U205" s="323" t="e">
        <v>#VALUE!</v>
      </c>
      <c r="V205" s="323"/>
      <c r="W205" s="343" t="e">
        <v>#VALUE!</v>
      </c>
      <c r="X205" s="323" t="e">
        <v>#VALUE!</v>
      </c>
      <c r="Y205" s="323" t="e">
        <v>#VALUE!</v>
      </c>
      <c r="Z205" s="325"/>
      <c r="AA205" s="344">
        <v>1457</v>
      </c>
      <c r="AB205" s="319"/>
      <c r="AC205" s="323">
        <v>0</v>
      </c>
      <c r="AD205" s="323">
        <v>1.6064400715563507</v>
      </c>
      <c r="AE205" s="323" t="e">
        <v>#VALUE!</v>
      </c>
    </row>
    <row r="206" spans="1:31" ht="12" hidden="1" customHeight="1">
      <c r="A206" s="317" t="s">
        <v>506</v>
      </c>
      <c r="B206" s="297" t="s">
        <v>506</v>
      </c>
      <c r="C206" s="319" t="s">
        <v>506</v>
      </c>
      <c r="D206" s="323" t="e">
        <v>#VALUE!</v>
      </c>
      <c r="E206" s="323" t="e">
        <v>#VALUE!</v>
      </c>
      <c r="F206" s="323"/>
      <c r="G206" s="319" t="s">
        <v>506</v>
      </c>
      <c r="H206" s="323" t="e">
        <v>#VALUE!</v>
      </c>
      <c r="I206" s="323" t="e">
        <v>#VALUE!</v>
      </c>
      <c r="J206" s="323"/>
      <c r="K206" s="319" t="s">
        <v>506</v>
      </c>
      <c r="L206" s="323" t="e">
        <v>#VALUE!</v>
      </c>
      <c r="M206" s="323" t="e">
        <v>#VALUE!</v>
      </c>
      <c r="N206" s="319"/>
      <c r="O206" s="343" t="e">
        <v>#VALUE!</v>
      </c>
      <c r="P206" s="323" t="e">
        <v>#VALUE!</v>
      </c>
      <c r="Q206" s="323" t="e">
        <v>#VALUE!</v>
      </c>
      <c r="R206" s="323"/>
      <c r="S206" s="343" t="e">
        <v>#VALUE!</v>
      </c>
      <c r="T206" s="323" t="e">
        <v>#VALUE!</v>
      </c>
      <c r="U206" s="323" t="e">
        <v>#VALUE!</v>
      </c>
      <c r="V206" s="323"/>
      <c r="W206" s="343" t="e">
        <v>#VALUE!</v>
      </c>
      <c r="X206" s="323" t="e">
        <v>#VALUE!</v>
      </c>
      <c r="Y206" s="323" t="e">
        <v>#VALUE!</v>
      </c>
      <c r="Z206" s="325"/>
      <c r="AA206" s="344">
        <v>1457</v>
      </c>
      <c r="AB206" s="319"/>
      <c r="AC206" s="323">
        <v>0</v>
      </c>
      <c r="AD206" s="323">
        <v>1.5606326889279436</v>
      </c>
      <c r="AE206" s="323" t="e">
        <v>#VALUE!</v>
      </c>
    </row>
    <row r="207" spans="1:31" ht="12" hidden="1" customHeight="1">
      <c r="A207" s="317" t="s">
        <v>506</v>
      </c>
      <c r="B207" s="297" t="s">
        <v>506</v>
      </c>
      <c r="C207" s="319" t="s">
        <v>506</v>
      </c>
      <c r="D207" s="323" t="e">
        <v>#VALUE!</v>
      </c>
      <c r="E207" s="323" t="e">
        <v>#VALUE!</v>
      </c>
      <c r="F207" s="323"/>
      <c r="G207" s="319" t="s">
        <v>506</v>
      </c>
      <c r="H207" s="323" t="e">
        <v>#VALUE!</v>
      </c>
      <c r="I207" s="323" t="e">
        <v>#VALUE!</v>
      </c>
      <c r="J207" s="323"/>
      <c r="K207" s="319" t="s">
        <v>506</v>
      </c>
      <c r="L207" s="323" t="e">
        <v>#VALUE!</v>
      </c>
      <c r="M207" s="323" t="e">
        <v>#VALUE!</v>
      </c>
      <c r="N207" s="319"/>
      <c r="O207" s="343" t="e">
        <v>#VALUE!</v>
      </c>
      <c r="P207" s="323" t="e">
        <v>#VALUE!</v>
      </c>
      <c r="Q207" s="323" t="e">
        <v>#VALUE!</v>
      </c>
      <c r="R207" s="323"/>
      <c r="S207" s="343" t="e">
        <v>#VALUE!</v>
      </c>
      <c r="T207" s="323" t="e">
        <v>#VALUE!</v>
      </c>
      <c r="U207" s="323" t="e">
        <v>#VALUE!</v>
      </c>
      <c r="V207" s="323"/>
      <c r="W207" s="343" t="e">
        <v>#VALUE!</v>
      </c>
      <c r="X207" s="323" t="e">
        <v>#VALUE!</v>
      </c>
      <c r="Y207" s="323" t="e">
        <v>#VALUE!</v>
      </c>
      <c r="Z207" s="325"/>
      <c r="AA207" s="344">
        <v>1457</v>
      </c>
      <c r="AB207" s="319"/>
      <c r="AC207" s="323">
        <v>0</v>
      </c>
      <c r="AD207" s="323">
        <v>0</v>
      </c>
      <c r="AE207" s="323" t="e">
        <v>#VALUE!</v>
      </c>
    </row>
    <row r="208" spans="1:31" ht="12" hidden="1" customHeight="1">
      <c r="A208" s="317" t="s">
        <v>506</v>
      </c>
      <c r="B208" s="297" t="s">
        <v>506</v>
      </c>
      <c r="C208" s="319" t="s">
        <v>506</v>
      </c>
      <c r="D208" s="323" t="e">
        <v>#VALUE!</v>
      </c>
      <c r="E208" s="323" t="e">
        <v>#VALUE!</v>
      </c>
      <c r="F208" s="323"/>
      <c r="G208" s="319" t="s">
        <v>506</v>
      </c>
      <c r="H208" s="323" t="e">
        <v>#VALUE!</v>
      </c>
      <c r="I208" s="323" t="e">
        <v>#VALUE!</v>
      </c>
      <c r="J208" s="323"/>
      <c r="K208" s="319" t="s">
        <v>506</v>
      </c>
      <c r="L208" s="323" t="e">
        <v>#VALUE!</v>
      </c>
      <c r="M208" s="323" t="e">
        <v>#VALUE!</v>
      </c>
      <c r="N208" s="319"/>
      <c r="O208" s="343" t="e">
        <v>#VALUE!</v>
      </c>
      <c r="P208" s="323" t="e">
        <v>#VALUE!</v>
      </c>
      <c r="Q208" s="323" t="e">
        <v>#VALUE!</v>
      </c>
      <c r="R208" s="323"/>
      <c r="S208" s="343" t="e">
        <v>#VALUE!</v>
      </c>
      <c r="T208" s="323" t="e">
        <v>#VALUE!</v>
      </c>
      <c r="U208" s="323" t="e">
        <v>#VALUE!</v>
      </c>
      <c r="V208" s="323"/>
      <c r="W208" s="343" t="e">
        <v>#VALUE!</v>
      </c>
      <c r="X208" s="323" t="e">
        <v>#VALUE!</v>
      </c>
      <c r="Y208" s="323" t="e">
        <v>#VALUE!</v>
      </c>
      <c r="Z208" s="325"/>
      <c r="AA208" s="344">
        <v>1457</v>
      </c>
      <c r="AB208" s="319"/>
      <c r="AC208" s="323">
        <v>0</v>
      </c>
      <c r="AD208" s="323">
        <v>0</v>
      </c>
      <c r="AE208" s="323" t="e">
        <v>#VALUE!</v>
      </c>
    </row>
    <row r="209" spans="1:31" ht="12" hidden="1" customHeight="1">
      <c r="A209" s="317">
        <v>0</v>
      </c>
      <c r="B209" s="297">
        <v>0</v>
      </c>
      <c r="C209" s="319">
        <v>0</v>
      </c>
      <c r="D209" s="323" t="e">
        <v>#VALUE!</v>
      </c>
      <c r="E209" s="323" t="e">
        <v>#VALUE!</v>
      </c>
      <c r="F209" s="323"/>
      <c r="G209" s="319">
        <v>0</v>
      </c>
      <c r="H209" s="323" t="e">
        <v>#VALUE!</v>
      </c>
      <c r="I209" s="323" t="e">
        <v>#VALUE!</v>
      </c>
      <c r="J209" s="323"/>
      <c r="K209" s="319">
        <v>0</v>
      </c>
      <c r="L209" s="323" t="e">
        <v>#VALUE!</v>
      </c>
      <c r="M209" s="323" t="e">
        <v>#VALUE!</v>
      </c>
      <c r="N209" s="319"/>
      <c r="O209" s="343">
        <v>0</v>
      </c>
      <c r="P209" s="323" t="e">
        <v>#VALUE!</v>
      </c>
      <c r="Q209" s="323" t="e">
        <v>#VALUE!</v>
      </c>
      <c r="R209" s="323"/>
      <c r="S209" s="343">
        <v>0</v>
      </c>
      <c r="T209" s="323" t="e">
        <v>#VALUE!</v>
      </c>
      <c r="U209" s="323" t="e">
        <v>#VALUE!</v>
      </c>
      <c r="V209" s="323"/>
      <c r="W209" s="343">
        <v>0</v>
      </c>
      <c r="X209" s="323" t="e">
        <v>#VALUE!</v>
      </c>
      <c r="Y209" s="323" t="e">
        <v>#VALUE!</v>
      </c>
      <c r="Z209" s="325"/>
      <c r="AA209" s="344">
        <v>1457</v>
      </c>
      <c r="AB209" s="319"/>
      <c r="AC209" s="323">
        <v>0</v>
      </c>
      <c r="AD209" s="323">
        <v>0</v>
      </c>
      <c r="AE209" s="323">
        <v>0</v>
      </c>
    </row>
    <row r="210" spans="1:31" ht="12" hidden="1" customHeight="1">
      <c r="A210" s="317">
        <v>0</v>
      </c>
      <c r="B210" s="297">
        <v>0</v>
      </c>
      <c r="C210" s="319">
        <v>0</v>
      </c>
      <c r="D210" s="323" t="e">
        <v>#DIV/0!</v>
      </c>
      <c r="E210" s="323" t="e">
        <v>#VALUE!</v>
      </c>
      <c r="F210" s="323"/>
      <c r="G210" s="319">
        <v>0</v>
      </c>
      <c r="H210" s="323" t="e">
        <v>#DIV/0!</v>
      </c>
      <c r="I210" s="323" t="e">
        <v>#VALUE!</v>
      </c>
      <c r="J210" s="323"/>
      <c r="K210" s="319">
        <v>0</v>
      </c>
      <c r="L210" s="323" t="e">
        <v>#DIV/0!</v>
      </c>
      <c r="M210" s="323" t="e">
        <v>#VALUE!</v>
      </c>
      <c r="N210" s="319"/>
      <c r="O210" s="343">
        <v>0</v>
      </c>
      <c r="P210" s="323" t="e">
        <v>#DIV/0!</v>
      </c>
      <c r="Q210" s="323" t="e">
        <v>#VALUE!</v>
      </c>
      <c r="R210" s="323"/>
      <c r="S210" s="343">
        <v>0</v>
      </c>
      <c r="T210" s="323" t="e">
        <v>#DIV/0!</v>
      </c>
      <c r="U210" s="323" t="e">
        <v>#VALUE!</v>
      </c>
      <c r="V210" s="323"/>
      <c r="W210" s="343">
        <v>0</v>
      </c>
      <c r="X210" s="323" t="e">
        <v>#DIV/0!</v>
      </c>
      <c r="Y210" s="323" t="e">
        <v>#VALUE!</v>
      </c>
      <c r="Z210" s="325"/>
      <c r="AA210" s="344">
        <v>1457</v>
      </c>
      <c r="AB210" s="319"/>
      <c r="AC210" s="323">
        <v>0</v>
      </c>
      <c r="AD210" s="323">
        <v>0</v>
      </c>
      <c r="AE210" s="323">
        <v>0</v>
      </c>
    </row>
    <row r="211" spans="1:31" ht="12" hidden="1" customHeight="1">
      <c r="A211" s="317">
        <v>0</v>
      </c>
      <c r="B211" s="297">
        <v>0</v>
      </c>
      <c r="C211" s="319">
        <v>0</v>
      </c>
      <c r="D211" s="323" t="e">
        <v>#DIV/0!</v>
      </c>
      <c r="E211" s="323" t="e">
        <v>#VALUE!</v>
      </c>
      <c r="F211" s="323"/>
      <c r="G211" s="319">
        <v>0</v>
      </c>
      <c r="H211" s="323" t="e">
        <v>#DIV/0!</v>
      </c>
      <c r="I211" s="323" t="e">
        <v>#VALUE!</v>
      </c>
      <c r="J211" s="323"/>
      <c r="K211" s="319">
        <v>0</v>
      </c>
      <c r="L211" s="323" t="e">
        <v>#DIV/0!</v>
      </c>
      <c r="M211" s="323" t="e">
        <v>#VALUE!</v>
      </c>
      <c r="N211" s="319"/>
      <c r="O211" s="343">
        <v>0</v>
      </c>
      <c r="P211" s="323" t="e">
        <v>#DIV/0!</v>
      </c>
      <c r="Q211" s="323" t="e">
        <v>#VALUE!</v>
      </c>
      <c r="R211" s="323"/>
      <c r="S211" s="343">
        <v>0</v>
      </c>
      <c r="T211" s="323" t="e">
        <v>#DIV/0!</v>
      </c>
      <c r="U211" s="323" t="e">
        <v>#VALUE!</v>
      </c>
      <c r="V211" s="323"/>
      <c r="W211" s="343">
        <v>0</v>
      </c>
      <c r="X211" s="323" t="e">
        <v>#DIV/0!</v>
      </c>
      <c r="Y211" s="323" t="e">
        <v>#VALUE!</v>
      </c>
      <c r="Z211" s="325"/>
      <c r="AA211" s="344">
        <v>1457</v>
      </c>
      <c r="AB211" s="319"/>
      <c r="AC211" s="323">
        <v>0</v>
      </c>
      <c r="AD211" s="323">
        <v>0</v>
      </c>
      <c r="AE211" s="323">
        <v>0</v>
      </c>
    </row>
    <row r="212" spans="1:31" ht="12" hidden="1" customHeight="1">
      <c r="A212" s="317">
        <v>0</v>
      </c>
      <c r="B212" s="297">
        <v>0</v>
      </c>
      <c r="C212" s="319">
        <v>0</v>
      </c>
      <c r="D212" s="323" t="e">
        <v>#DIV/0!</v>
      </c>
      <c r="E212" s="323" t="e">
        <v>#VALUE!</v>
      </c>
      <c r="F212" s="323"/>
      <c r="G212" s="319">
        <v>0</v>
      </c>
      <c r="H212" s="323" t="e">
        <v>#DIV/0!</v>
      </c>
      <c r="I212" s="323" t="e">
        <v>#VALUE!</v>
      </c>
      <c r="J212" s="323"/>
      <c r="K212" s="319">
        <v>0</v>
      </c>
      <c r="L212" s="323" t="e">
        <v>#DIV/0!</v>
      </c>
      <c r="M212" s="323" t="e">
        <v>#VALUE!</v>
      </c>
      <c r="N212" s="319"/>
      <c r="O212" s="343">
        <v>0</v>
      </c>
      <c r="P212" s="323" t="e">
        <v>#DIV/0!</v>
      </c>
      <c r="Q212" s="323" t="e">
        <v>#VALUE!</v>
      </c>
      <c r="R212" s="323"/>
      <c r="S212" s="343">
        <v>0</v>
      </c>
      <c r="T212" s="323" t="e">
        <v>#DIV/0!</v>
      </c>
      <c r="U212" s="323" t="e">
        <v>#VALUE!</v>
      </c>
      <c r="V212" s="323"/>
      <c r="W212" s="343">
        <v>0</v>
      </c>
      <c r="X212" s="323" t="e">
        <v>#DIV/0!</v>
      </c>
      <c r="Y212" s="323" t="e">
        <v>#VALUE!</v>
      </c>
      <c r="Z212" s="325"/>
      <c r="AA212" s="344">
        <v>1457</v>
      </c>
      <c r="AB212" s="319"/>
      <c r="AC212" s="323">
        <v>0</v>
      </c>
      <c r="AD212" s="323">
        <v>0</v>
      </c>
      <c r="AE212" s="323">
        <v>0</v>
      </c>
    </row>
    <row r="213" spans="1:31" ht="12" hidden="1" customHeight="1">
      <c r="A213" s="317">
        <v>0</v>
      </c>
      <c r="B213" s="297">
        <v>0</v>
      </c>
      <c r="C213" s="319">
        <v>0</v>
      </c>
      <c r="D213" s="323" t="e">
        <v>#DIV/0!</v>
      </c>
      <c r="E213" s="323" t="e">
        <v>#VALUE!</v>
      </c>
      <c r="F213" s="323"/>
      <c r="G213" s="319">
        <v>0</v>
      </c>
      <c r="H213" s="323" t="e">
        <v>#DIV/0!</v>
      </c>
      <c r="I213" s="323" t="e">
        <v>#VALUE!</v>
      </c>
      <c r="J213" s="323"/>
      <c r="K213" s="319">
        <v>0</v>
      </c>
      <c r="L213" s="323" t="e">
        <v>#DIV/0!</v>
      </c>
      <c r="M213" s="323" t="e">
        <v>#VALUE!</v>
      </c>
      <c r="N213" s="319"/>
      <c r="O213" s="343">
        <v>0</v>
      </c>
      <c r="P213" s="323" t="e">
        <v>#DIV/0!</v>
      </c>
      <c r="Q213" s="323" t="e">
        <v>#VALUE!</v>
      </c>
      <c r="R213" s="323"/>
      <c r="S213" s="343">
        <v>0</v>
      </c>
      <c r="T213" s="323" t="e">
        <v>#DIV/0!</v>
      </c>
      <c r="U213" s="323" t="e">
        <v>#VALUE!</v>
      </c>
      <c r="V213" s="323"/>
      <c r="W213" s="343">
        <v>0</v>
      </c>
      <c r="X213" s="323" t="e">
        <v>#DIV/0!</v>
      </c>
      <c r="Y213" s="323" t="e">
        <v>#VALUE!</v>
      </c>
      <c r="Z213" s="325"/>
      <c r="AA213" s="344">
        <v>1457</v>
      </c>
      <c r="AB213" s="319"/>
      <c r="AC213" s="323">
        <v>0</v>
      </c>
      <c r="AD213" s="323">
        <v>0</v>
      </c>
      <c r="AE213" s="323">
        <v>0</v>
      </c>
    </row>
    <row r="214" spans="1:31" ht="12" hidden="1" customHeight="1">
      <c r="A214" s="317">
        <v>0</v>
      </c>
      <c r="B214" s="297">
        <v>0</v>
      </c>
      <c r="C214" s="319">
        <v>0</v>
      </c>
      <c r="D214" s="323" t="e">
        <v>#DIV/0!</v>
      </c>
      <c r="E214" s="323" t="e">
        <v>#VALUE!</v>
      </c>
      <c r="F214" s="323"/>
      <c r="G214" s="319">
        <v>0</v>
      </c>
      <c r="H214" s="323" t="e">
        <v>#DIV/0!</v>
      </c>
      <c r="I214" s="323" t="e">
        <v>#VALUE!</v>
      </c>
      <c r="J214" s="323"/>
      <c r="K214" s="319">
        <v>0</v>
      </c>
      <c r="L214" s="323" t="e">
        <v>#DIV/0!</v>
      </c>
      <c r="M214" s="323" t="e">
        <v>#VALUE!</v>
      </c>
      <c r="N214" s="319"/>
      <c r="O214" s="343">
        <v>0</v>
      </c>
      <c r="P214" s="323" t="e">
        <v>#DIV/0!</v>
      </c>
      <c r="Q214" s="323" t="e">
        <v>#VALUE!</v>
      </c>
      <c r="R214" s="323"/>
      <c r="S214" s="343">
        <v>0</v>
      </c>
      <c r="T214" s="323" t="e">
        <v>#DIV/0!</v>
      </c>
      <c r="U214" s="323" t="e">
        <v>#VALUE!</v>
      </c>
      <c r="V214" s="323"/>
      <c r="W214" s="343">
        <v>0</v>
      </c>
      <c r="X214" s="323" t="e">
        <v>#DIV/0!</v>
      </c>
      <c r="Y214" s="323" t="e">
        <v>#VALUE!</v>
      </c>
      <c r="Z214" s="325"/>
      <c r="AA214" s="344">
        <v>1457</v>
      </c>
      <c r="AB214" s="319"/>
      <c r="AC214" s="323">
        <v>0</v>
      </c>
      <c r="AD214" s="323">
        <v>0</v>
      </c>
      <c r="AE214" s="323">
        <v>0</v>
      </c>
    </row>
    <row r="215" spans="1:31" ht="12" hidden="1" customHeight="1">
      <c r="A215" s="317">
        <v>0</v>
      </c>
      <c r="B215" s="297">
        <v>0</v>
      </c>
      <c r="C215" s="319">
        <v>0</v>
      </c>
      <c r="D215" s="323" t="e">
        <v>#DIV/0!</v>
      </c>
      <c r="E215" s="323" t="e">
        <v>#VALUE!</v>
      </c>
      <c r="F215" s="323"/>
      <c r="G215" s="319">
        <v>0</v>
      </c>
      <c r="H215" s="323" t="e">
        <v>#DIV/0!</v>
      </c>
      <c r="I215" s="323" t="e">
        <v>#VALUE!</v>
      </c>
      <c r="J215" s="323"/>
      <c r="K215" s="319">
        <v>0</v>
      </c>
      <c r="L215" s="323" t="e">
        <v>#DIV/0!</v>
      </c>
      <c r="M215" s="323" t="e">
        <v>#VALUE!</v>
      </c>
      <c r="N215" s="319"/>
      <c r="O215" s="343">
        <v>0</v>
      </c>
      <c r="P215" s="323" t="e">
        <v>#DIV/0!</v>
      </c>
      <c r="Q215" s="323" t="e">
        <v>#VALUE!</v>
      </c>
      <c r="R215" s="323"/>
      <c r="S215" s="343">
        <v>0</v>
      </c>
      <c r="T215" s="323" t="e">
        <v>#DIV/0!</v>
      </c>
      <c r="U215" s="323" t="e">
        <v>#VALUE!</v>
      </c>
      <c r="V215" s="323"/>
      <c r="W215" s="343">
        <v>0</v>
      </c>
      <c r="X215" s="323" t="e">
        <v>#DIV/0!</v>
      </c>
      <c r="Y215" s="323" t="e">
        <v>#VALUE!</v>
      </c>
      <c r="Z215" s="325"/>
      <c r="AA215" s="344">
        <v>1457</v>
      </c>
      <c r="AB215" s="319"/>
      <c r="AC215" s="323">
        <v>0</v>
      </c>
      <c r="AD215" s="323">
        <v>0</v>
      </c>
      <c r="AE215" s="323">
        <v>0</v>
      </c>
    </row>
    <row r="216" spans="1:31" ht="12" hidden="1" customHeight="1">
      <c r="A216" s="317">
        <v>0</v>
      </c>
      <c r="B216" s="297">
        <v>0</v>
      </c>
      <c r="C216" s="319">
        <v>0</v>
      </c>
      <c r="D216" s="323" t="e">
        <v>#DIV/0!</v>
      </c>
      <c r="E216" s="323" t="e">
        <v>#VALUE!</v>
      </c>
      <c r="F216" s="323"/>
      <c r="G216" s="319">
        <v>0</v>
      </c>
      <c r="H216" s="323" t="e">
        <v>#DIV/0!</v>
      </c>
      <c r="I216" s="323" t="e">
        <v>#VALUE!</v>
      </c>
      <c r="J216" s="323"/>
      <c r="K216" s="319">
        <v>0</v>
      </c>
      <c r="L216" s="323" t="e">
        <v>#DIV/0!</v>
      </c>
      <c r="M216" s="323" t="e">
        <v>#VALUE!</v>
      </c>
      <c r="N216" s="319"/>
      <c r="O216" s="343">
        <v>0</v>
      </c>
      <c r="P216" s="323" t="e">
        <v>#DIV/0!</v>
      </c>
      <c r="Q216" s="323" t="e">
        <v>#VALUE!</v>
      </c>
      <c r="R216" s="323"/>
      <c r="S216" s="343">
        <v>0</v>
      </c>
      <c r="T216" s="323" t="e">
        <v>#DIV/0!</v>
      </c>
      <c r="U216" s="323" t="e">
        <v>#VALUE!</v>
      </c>
      <c r="V216" s="323"/>
      <c r="W216" s="343">
        <v>0</v>
      </c>
      <c r="X216" s="323" t="e">
        <v>#DIV/0!</v>
      </c>
      <c r="Y216" s="323" t="e">
        <v>#VALUE!</v>
      </c>
      <c r="Z216" s="325"/>
      <c r="AA216" s="344">
        <v>1457</v>
      </c>
      <c r="AB216" s="319"/>
      <c r="AC216" s="323">
        <v>0</v>
      </c>
      <c r="AD216" s="323">
        <v>0</v>
      </c>
      <c r="AE216" s="323">
        <v>0</v>
      </c>
    </row>
    <row r="217" spans="1:31" ht="12" hidden="1" customHeight="1">
      <c r="A217" s="317">
        <v>0</v>
      </c>
      <c r="B217" s="297">
        <v>0</v>
      </c>
      <c r="C217" s="319">
        <v>0</v>
      </c>
      <c r="D217" s="323" t="e">
        <v>#DIV/0!</v>
      </c>
      <c r="E217" s="323" t="e">
        <v>#VALUE!</v>
      </c>
      <c r="F217" s="323"/>
      <c r="G217" s="319">
        <v>0</v>
      </c>
      <c r="H217" s="323" t="e">
        <v>#DIV/0!</v>
      </c>
      <c r="I217" s="323" t="e">
        <v>#VALUE!</v>
      </c>
      <c r="J217" s="323"/>
      <c r="K217" s="319">
        <v>0</v>
      </c>
      <c r="L217" s="323" t="e">
        <v>#DIV/0!</v>
      </c>
      <c r="M217" s="323" t="e">
        <v>#VALUE!</v>
      </c>
      <c r="N217" s="319"/>
      <c r="O217" s="343">
        <v>0</v>
      </c>
      <c r="P217" s="323" t="e">
        <v>#DIV/0!</v>
      </c>
      <c r="Q217" s="323" t="e">
        <v>#VALUE!</v>
      </c>
      <c r="R217" s="323"/>
      <c r="S217" s="343">
        <v>0</v>
      </c>
      <c r="T217" s="323" t="e">
        <v>#DIV/0!</v>
      </c>
      <c r="U217" s="323" t="e">
        <v>#VALUE!</v>
      </c>
      <c r="V217" s="323"/>
      <c r="W217" s="343">
        <v>0</v>
      </c>
      <c r="X217" s="323" t="e">
        <v>#DIV/0!</v>
      </c>
      <c r="Y217" s="323" t="e">
        <v>#VALUE!</v>
      </c>
      <c r="Z217" s="325"/>
      <c r="AA217" s="344">
        <v>1457</v>
      </c>
      <c r="AB217" s="319"/>
      <c r="AC217" s="323">
        <v>0</v>
      </c>
      <c r="AD217" s="323">
        <v>0</v>
      </c>
      <c r="AE217" s="323">
        <v>0</v>
      </c>
    </row>
    <row r="218" spans="1:31" ht="12" hidden="1" customHeight="1">
      <c r="A218" s="317">
        <v>0</v>
      </c>
      <c r="B218" s="297">
        <v>0</v>
      </c>
      <c r="C218" s="319">
        <v>0</v>
      </c>
      <c r="D218" s="323" t="e">
        <v>#DIV/0!</v>
      </c>
      <c r="E218" s="323" t="e">
        <v>#VALUE!</v>
      </c>
      <c r="F218" s="323"/>
      <c r="G218" s="319">
        <v>0</v>
      </c>
      <c r="H218" s="323" t="e">
        <v>#DIV/0!</v>
      </c>
      <c r="I218" s="323" t="e">
        <v>#VALUE!</v>
      </c>
      <c r="J218" s="323"/>
      <c r="K218" s="319">
        <v>0</v>
      </c>
      <c r="L218" s="323" t="e">
        <v>#DIV/0!</v>
      </c>
      <c r="M218" s="323" t="e">
        <v>#VALUE!</v>
      </c>
      <c r="N218" s="319"/>
      <c r="O218" s="343">
        <v>0</v>
      </c>
      <c r="P218" s="323" t="e">
        <v>#DIV/0!</v>
      </c>
      <c r="Q218" s="323" t="e">
        <v>#VALUE!</v>
      </c>
      <c r="R218" s="323"/>
      <c r="S218" s="343">
        <v>0</v>
      </c>
      <c r="T218" s="323" t="e">
        <v>#DIV/0!</v>
      </c>
      <c r="U218" s="323" t="e">
        <v>#VALUE!</v>
      </c>
      <c r="V218" s="323"/>
      <c r="W218" s="343">
        <v>0</v>
      </c>
      <c r="X218" s="323" t="e">
        <v>#DIV/0!</v>
      </c>
      <c r="Y218" s="323" t="e">
        <v>#VALUE!</v>
      </c>
      <c r="Z218" s="325"/>
      <c r="AA218" s="344">
        <v>1457</v>
      </c>
      <c r="AB218" s="319"/>
      <c r="AC218" s="323">
        <v>0</v>
      </c>
      <c r="AD218" s="323">
        <v>0</v>
      </c>
      <c r="AE218" s="323">
        <v>0</v>
      </c>
    </row>
    <row r="219" spans="1:31" ht="12" hidden="1" customHeight="1">
      <c r="A219" s="317">
        <v>0</v>
      </c>
      <c r="B219" s="297">
        <v>0</v>
      </c>
      <c r="C219" s="319">
        <v>0</v>
      </c>
      <c r="D219" s="323" t="e">
        <v>#DIV/0!</v>
      </c>
      <c r="E219" s="323" t="e">
        <v>#VALUE!</v>
      </c>
      <c r="F219" s="323"/>
      <c r="G219" s="319">
        <v>0</v>
      </c>
      <c r="H219" s="323" t="e">
        <v>#DIV/0!</v>
      </c>
      <c r="I219" s="323" t="e">
        <v>#VALUE!</v>
      </c>
      <c r="J219" s="323"/>
      <c r="K219" s="319">
        <v>0</v>
      </c>
      <c r="L219" s="323" t="e">
        <v>#DIV/0!</v>
      </c>
      <c r="M219" s="323" t="e">
        <v>#VALUE!</v>
      </c>
      <c r="N219" s="319"/>
      <c r="O219" s="343">
        <v>0</v>
      </c>
      <c r="P219" s="323" t="e">
        <v>#DIV/0!</v>
      </c>
      <c r="Q219" s="323" t="e">
        <v>#VALUE!</v>
      </c>
      <c r="R219" s="323"/>
      <c r="S219" s="343">
        <v>0</v>
      </c>
      <c r="T219" s="323" t="e">
        <v>#DIV/0!</v>
      </c>
      <c r="U219" s="323" t="e">
        <v>#VALUE!</v>
      </c>
      <c r="V219" s="323"/>
      <c r="W219" s="343">
        <v>0</v>
      </c>
      <c r="X219" s="323" t="e">
        <v>#DIV/0!</v>
      </c>
      <c r="Y219" s="323" t="e">
        <v>#VALUE!</v>
      </c>
      <c r="Z219" s="325"/>
      <c r="AA219" s="344">
        <v>1457</v>
      </c>
      <c r="AB219" s="319"/>
      <c r="AC219" s="323">
        <v>0</v>
      </c>
      <c r="AD219" s="323">
        <v>0</v>
      </c>
      <c r="AE219" s="323">
        <v>0</v>
      </c>
    </row>
    <row r="220" spans="1:31" ht="12" hidden="1" customHeight="1">
      <c r="A220" s="317">
        <v>0</v>
      </c>
      <c r="B220" s="297">
        <v>0</v>
      </c>
      <c r="C220" s="319">
        <v>0</v>
      </c>
      <c r="D220" s="323" t="e">
        <v>#DIV/0!</v>
      </c>
      <c r="E220" s="323" t="e">
        <v>#VALUE!</v>
      </c>
      <c r="F220" s="323"/>
      <c r="G220" s="319">
        <v>0</v>
      </c>
      <c r="H220" s="323" t="e">
        <v>#DIV/0!</v>
      </c>
      <c r="I220" s="323" t="e">
        <v>#VALUE!</v>
      </c>
      <c r="J220" s="323"/>
      <c r="K220" s="319">
        <v>0</v>
      </c>
      <c r="L220" s="323" t="e">
        <v>#DIV/0!</v>
      </c>
      <c r="M220" s="323" t="e">
        <v>#VALUE!</v>
      </c>
      <c r="N220" s="319"/>
      <c r="O220" s="343">
        <v>0</v>
      </c>
      <c r="P220" s="323" t="e">
        <v>#DIV/0!</v>
      </c>
      <c r="Q220" s="323" t="e">
        <v>#VALUE!</v>
      </c>
      <c r="R220" s="323"/>
      <c r="S220" s="343">
        <v>0</v>
      </c>
      <c r="T220" s="323" t="e">
        <v>#DIV/0!</v>
      </c>
      <c r="U220" s="323" t="e">
        <v>#VALUE!</v>
      </c>
      <c r="V220" s="323"/>
      <c r="W220" s="343">
        <v>0</v>
      </c>
      <c r="X220" s="323" t="e">
        <v>#DIV/0!</v>
      </c>
      <c r="Y220" s="323" t="e">
        <v>#VALUE!</v>
      </c>
      <c r="Z220" s="325"/>
      <c r="AA220" s="344">
        <v>1457</v>
      </c>
      <c r="AB220" s="319"/>
      <c r="AC220" s="323">
        <v>0</v>
      </c>
      <c r="AD220" s="323">
        <v>0</v>
      </c>
      <c r="AE220" s="323">
        <v>0</v>
      </c>
    </row>
    <row r="221" spans="1:31" ht="12" hidden="1" customHeight="1">
      <c r="A221" s="317">
        <v>0</v>
      </c>
      <c r="B221" s="297">
        <v>0</v>
      </c>
      <c r="C221" s="319">
        <v>0</v>
      </c>
      <c r="D221" s="323" t="e">
        <v>#DIV/0!</v>
      </c>
      <c r="E221" s="323" t="e">
        <v>#DIV/0!</v>
      </c>
      <c r="F221" s="323"/>
      <c r="G221" s="319">
        <v>0</v>
      </c>
      <c r="H221" s="323" t="e">
        <v>#DIV/0!</v>
      </c>
      <c r="I221" s="323" t="e">
        <v>#DIV/0!</v>
      </c>
      <c r="J221" s="323"/>
      <c r="K221" s="319">
        <v>0</v>
      </c>
      <c r="L221" s="323" t="e">
        <v>#DIV/0!</v>
      </c>
      <c r="M221" s="323" t="e">
        <v>#DIV/0!</v>
      </c>
      <c r="N221" s="319"/>
      <c r="O221" s="343">
        <v>0</v>
      </c>
      <c r="P221" s="323" t="e">
        <v>#DIV/0!</v>
      </c>
      <c r="Q221" s="323" t="e">
        <v>#DIV/0!</v>
      </c>
      <c r="R221" s="323"/>
      <c r="S221" s="343">
        <v>0</v>
      </c>
      <c r="T221" s="323" t="e">
        <v>#DIV/0!</v>
      </c>
      <c r="U221" s="323" t="e">
        <v>#DIV/0!</v>
      </c>
      <c r="V221" s="323"/>
      <c r="W221" s="343">
        <v>0</v>
      </c>
      <c r="X221" s="323" t="e">
        <v>#DIV/0!</v>
      </c>
      <c r="Y221" s="323" t="e">
        <v>#DIV/0!</v>
      </c>
      <c r="Z221" s="325"/>
      <c r="AA221" s="344">
        <v>1457</v>
      </c>
      <c r="AB221" s="319"/>
      <c r="AC221" s="323">
        <v>0</v>
      </c>
      <c r="AD221" s="323">
        <v>0</v>
      </c>
      <c r="AE221" s="323">
        <v>0</v>
      </c>
    </row>
    <row r="222" spans="1:31" ht="12" hidden="1" customHeight="1">
      <c r="A222" s="317">
        <v>0</v>
      </c>
      <c r="B222" s="297">
        <v>0</v>
      </c>
      <c r="C222" s="319">
        <v>0</v>
      </c>
      <c r="D222" s="323" t="e">
        <v>#DIV/0!</v>
      </c>
      <c r="E222" s="323" t="e">
        <v>#DIV/0!</v>
      </c>
      <c r="F222" s="323"/>
      <c r="G222" s="319">
        <v>0</v>
      </c>
      <c r="H222" s="323" t="e">
        <v>#DIV/0!</v>
      </c>
      <c r="I222" s="323" t="e">
        <v>#DIV/0!</v>
      </c>
      <c r="J222" s="323"/>
      <c r="K222" s="319">
        <v>0</v>
      </c>
      <c r="L222" s="323" t="e">
        <v>#DIV/0!</v>
      </c>
      <c r="M222" s="323" t="e">
        <v>#DIV/0!</v>
      </c>
      <c r="N222" s="319"/>
      <c r="O222" s="343">
        <v>0</v>
      </c>
      <c r="P222" s="323" t="e">
        <v>#DIV/0!</v>
      </c>
      <c r="Q222" s="323" t="e">
        <v>#DIV/0!</v>
      </c>
      <c r="R222" s="323"/>
      <c r="S222" s="343">
        <v>0</v>
      </c>
      <c r="T222" s="323" t="e">
        <v>#DIV/0!</v>
      </c>
      <c r="U222" s="323" t="e">
        <v>#DIV/0!</v>
      </c>
      <c r="V222" s="323"/>
      <c r="W222" s="343">
        <v>0</v>
      </c>
      <c r="X222" s="323" t="e">
        <v>#DIV/0!</v>
      </c>
      <c r="Y222" s="323" t="e">
        <v>#DIV/0!</v>
      </c>
      <c r="Z222" s="325"/>
      <c r="AA222" s="344">
        <v>1457</v>
      </c>
      <c r="AB222" s="319"/>
      <c r="AC222" s="323">
        <v>0</v>
      </c>
      <c r="AD222" s="323">
        <v>0</v>
      </c>
      <c r="AE222" s="323">
        <v>0</v>
      </c>
    </row>
    <row r="223" spans="1:31" ht="12" hidden="1" customHeight="1">
      <c r="A223" s="317">
        <v>0</v>
      </c>
      <c r="B223" s="297">
        <v>0</v>
      </c>
      <c r="C223" s="319">
        <v>0</v>
      </c>
      <c r="D223" s="323" t="e">
        <v>#DIV/0!</v>
      </c>
      <c r="E223" s="323" t="e">
        <v>#DIV/0!</v>
      </c>
      <c r="F223" s="323"/>
      <c r="G223" s="319">
        <v>0</v>
      </c>
      <c r="H223" s="323" t="e">
        <v>#DIV/0!</v>
      </c>
      <c r="I223" s="323" t="e">
        <v>#DIV/0!</v>
      </c>
      <c r="J223" s="323"/>
      <c r="K223" s="319">
        <v>0</v>
      </c>
      <c r="L223" s="323" t="e">
        <v>#DIV/0!</v>
      </c>
      <c r="M223" s="323" t="e">
        <v>#DIV/0!</v>
      </c>
      <c r="N223" s="319"/>
      <c r="O223" s="343">
        <v>0</v>
      </c>
      <c r="P223" s="323" t="e">
        <v>#DIV/0!</v>
      </c>
      <c r="Q223" s="323" t="e">
        <v>#DIV/0!</v>
      </c>
      <c r="R223" s="323"/>
      <c r="S223" s="343">
        <v>0</v>
      </c>
      <c r="T223" s="323" t="e">
        <v>#DIV/0!</v>
      </c>
      <c r="U223" s="323" t="e">
        <v>#DIV/0!</v>
      </c>
      <c r="V223" s="323"/>
      <c r="W223" s="343">
        <v>0</v>
      </c>
      <c r="X223" s="323" t="e">
        <v>#DIV/0!</v>
      </c>
      <c r="Y223" s="323" t="e">
        <v>#DIV/0!</v>
      </c>
      <c r="Z223" s="325"/>
      <c r="AA223" s="344">
        <v>1457</v>
      </c>
      <c r="AB223" s="319"/>
      <c r="AC223" s="323">
        <v>0</v>
      </c>
      <c r="AD223" s="323">
        <v>0</v>
      </c>
      <c r="AE223" s="323">
        <v>0</v>
      </c>
    </row>
    <row r="224" spans="1:31" ht="12" hidden="1" customHeight="1">
      <c r="A224" s="317">
        <v>0</v>
      </c>
      <c r="B224" s="297">
        <v>0</v>
      </c>
      <c r="C224" s="319">
        <v>0</v>
      </c>
      <c r="D224" s="323" t="e">
        <v>#DIV/0!</v>
      </c>
      <c r="E224" s="323" t="e">
        <v>#DIV/0!</v>
      </c>
      <c r="F224" s="323"/>
      <c r="G224" s="319">
        <v>0</v>
      </c>
      <c r="H224" s="323" t="e">
        <v>#DIV/0!</v>
      </c>
      <c r="I224" s="323" t="e">
        <v>#DIV/0!</v>
      </c>
      <c r="J224" s="323"/>
      <c r="K224" s="319">
        <v>0</v>
      </c>
      <c r="L224" s="323" t="e">
        <v>#DIV/0!</v>
      </c>
      <c r="M224" s="323" t="e">
        <v>#DIV/0!</v>
      </c>
      <c r="N224" s="319"/>
      <c r="O224" s="343">
        <v>0</v>
      </c>
      <c r="P224" s="323" t="e">
        <v>#DIV/0!</v>
      </c>
      <c r="Q224" s="323" t="e">
        <v>#DIV/0!</v>
      </c>
      <c r="R224" s="323"/>
      <c r="S224" s="343">
        <v>0</v>
      </c>
      <c r="T224" s="323" t="e">
        <v>#DIV/0!</v>
      </c>
      <c r="U224" s="323" t="e">
        <v>#DIV/0!</v>
      </c>
      <c r="V224" s="323"/>
      <c r="W224" s="343">
        <v>0</v>
      </c>
      <c r="X224" s="323" t="e">
        <v>#DIV/0!</v>
      </c>
      <c r="Y224" s="323" t="e">
        <v>#DIV/0!</v>
      </c>
      <c r="Z224" s="325"/>
      <c r="AA224" s="344">
        <v>1457</v>
      </c>
      <c r="AB224" s="319"/>
      <c r="AC224" s="323">
        <v>0</v>
      </c>
      <c r="AD224" s="323">
        <v>0</v>
      </c>
      <c r="AE224" s="323">
        <v>0</v>
      </c>
    </row>
    <row r="225" spans="1:31" ht="12" hidden="1" customHeight="1">
      <c r="A225" s="317">
        <v>0</v>
      </c>
      <c r="B225" s="297">
        <v>0</v>
      </c>
      <c r="C225" s="319">
        <v>0</v>
      </c>
      <c r="D225" s="323" t="e">
        <v>#DIV/0!</v>
      </c>
      <c r="E225" s="323" t="e">
        <v>#DIV/0!</v>
      </c>
      <c r="F225" s="323"/>
      <c r="G225" s="319">
        <v>0</v>
      </c>
      <c r="H225" s="323" t="e">
        <v>#DIV/0!</v>
      </c>
      <c r="I225" s="323" t="e">
        <v>#DIV/0!</v>
      </c>
      <c r="J225" s="323"/>
      <c r="K225" s="319">
        <v>0</v>
      </c>
      <c r="L225" s="323" t="e">
        <v>#DIV/0!</v>
      </c>
      <c r="M225" s="323" t="e">
        <v>#DIV/0!</v>
      </c>
      <c r="N225" s="319"/>
      <c r="O225" s="343">
        <v>0</v>
      </c>
      <c r="P225" s="323" t="e">
        <v>#DIV/0!</v>
      </c>
      <c r="Q225" s="323" t="e">
        <v>#DIV/0!</v>
      </c>
      <c r="R225" s="323"/>
      <c r="S225" s="343">
        <v>0</v>
      </c>
      <c r="T225" s="323" t="e">
        <v>#DIV/0!</v>
      </c>
      <c r="U225" s="323" t="e">
        <v>#DIV/0!</v>
      </c>
      <c r="V225" s="323"/>
      <c r="W225" s="343">
        <v>0</v>
      </c>
      <c r="X225" s="323" t="e">
        <v>#DIV/0!</v>
      </c>
      <c r="Y225" s="323" t="e">
        <v>#DIV/0!</v>
      </c>
      <c r="Z225" s="325"/>
      <c r="AA225" s="344">
        <v>1457</v>
      </c>
      <c r="AB225" s="319"/>
      <c r="AC225" s="323">
        <v>0</v>
      </c>
      <c r="AD225" s="323">
        <v>0</v>
      </c>
      <c r="AE225" s="323">
        <v>0</v>
      </c>
    </row>
    <row r="226" spans="1:31" ht="12" hidden="1" customHeight="1">
      <c r="A226" s="317">
        <v>0</v>
      </c>
      <c r="B226" s="297">
        <v>0</v>
      </c>
      <c r="C226" s="319">
        <v>0</v>
      </c>
      <c r="D226" s="323" t="e">
        <v>#DIV/0!</v>
      </c>
      <c r="E226" s="323" t="e">
        <v>#DIV/0!</v>
      </c>
      <c r="F226" s="323"/>
      <c r="G226" s="319">
        <v>0</v>
      </c>
      <c r="H226" s="323" t="e">
        <v>#DIV/0!</v>
      </c>
      <c r="I226" s="323" t="e">
        <v>#DIV/0!</v>
      </c>
      <c r="J226" s="323"/>
      <c r="K226" s="319">
        <v>0</v>
      </c>
      <c r="L226" s="323" t="e">
        <v>#DIV/0!</v>
      </c>
      <c r="M226" s="323" t="e">
        <v>#DIV/0!</v>
      </c>
      <c r="N226" s="319"/>
      <c r="O226" s="343">
        <v>0</v>
      </c>
      <c r="P226" s="323" t="e">
        <v>#DIV/0!</v>
      </c>
      <c r="Q226" s="323" t="e">
        <v>#DIV/0!</v>
      </c>
      <c r="R226" s="323"/>
      <c r="S226" s="343">
        <v>0</v>
      </c>
      <c r="T226" s="323" t="e">
        <v>#DIV/0!</v>
      </c>
      <c r="U226" s="323" t="e">
        <v>#DIV/0!</v>
      </c>
      <c r="V226" s="323"/>
      <c r="W226" s="343">
        <v>0</v>
      </c>
      <c r="X226" s="323" t="e">
        <v>#DIV/0!</v>
      </c>
      <c r="Y226" s="323" t="e">
        <v>#DIV/0!</v>
      </c>
      <c r="Z226" s="325"/>
      <c r="AA226" s="344">
        <v>1457</v>
      </c>
      <c r="AB226" s="319"/>
      <c r="AC226" s="323">
        <v>0</v>
      </c>
      <c r="AD226" s="323">
        <v>0</v>
      </c>
      <c r="AE226" s="323">
        <v>0</v>
      </c>
    </row>
    <row r="227" spans="1:31" ht="12" hidden="1" customHeight="1">
      <c r="A227" s="317">
        <v>0</v>
      </c>
      <c r="B227" s="297">
        <v>0</v>
      </c>
      <c r="C227" s="319">
        <v>0</v>
      </c>
      <c r="D227" s="323" t="e">
        <v>#DIV/0!</v>
      </c>
      <c r="E227" s="323" t="e">
        <v>#DIV/0!</v>
      </c>
      <c r="F227" s="323"/>
      <c r="G227" s="319">
        <v>0</v>
      </c>
      <c r="H227" s="323" t="e">
        <v>#DIV/0!</v>
      </c>
      <c r="I227" s="323" t="e">
        <v>#DIV/0!</v>
      </c>
      <c r="J227" s="323"/>
      <c r="K227" s="319">
        <v>0</v>
      </c>
      <c r="L227" s="323" t="e">
        <v>#DIV/0!</v>
      </c>
      <c r="M227" s="323" t="e">
        <v>#DIV/0!</v>
      </c>
      <c r="N227" s="319"/>
      <c r="O227" s="343">
        <v>0</v>
      </c>
      <c r="P227" s="323" t="e">
        <v>#DIV/0!</v>
      </c>
      <c r="Q227" s="323" t="e">
        <v>#DIV/0!</v>
      </c>
      <c r="R227" s="323"/>
      <c r="S227" s="343">
        <v>0</v>
      </c>
      <c r="T227" s="323" t="e">
        <v>#DIV/0!</v>
      </c>
      <c r="U227" s="323" t="e">
        <v>#DIV/0!</v>
      </c>
      <c r="V227" s="323"/>
      <c r="W227" s="343">
        <v>0</v>
      </c>
      <c r="X227" s="323" t="e">
        <v>#DIV/0!</v>
      </c>
      <c r="Y227" s="323" t="e">
        <v>#DIV/0!</v>
      </c>
      <c r="Z227" s="325"/>
      <c r="AA227" s="344">
        <v>1457</v>
      </c>
      <c r="AB227" s="319"/>
      <c r="AC227" s="323">
        <v>0</v>
      </c>
      <c r="AD227" s="323">
        <v>0</v>
      </c>
      <c r="AE227" s="323">
        <v>0</v>
      </c>
    </row>
    <row r="228" spans="1:31" ht="12" hidden="1" customHeight="1">
      <c r="A228" s="317">
        <v>0</v>
      </c>
      <c r="B228" s="297">
        <v>0</v>
      </c>
      <c r="C228" s="319">
        <v>0</v>
      </c>
      <c r="D228" s="323" t="e">
        <v>#DIV/0!</v>
      </c>
      <c r="E228" s="323" t="e">
        <v>#DIV/0!</v>
      </c>
      <c r="F228" s="323"/>
      <c r="G228" s="319">
        <v>0</v>
      </c>
      <c r="H228" s="323" t="e">
        <v>#DIV/0!</v>
      </c>
      <c r="I228" s="323" t="e">
        <v>#DIV/0!</v>
      </c>
      <c r="J228" s="323"/>
      <c r="K228" s="319">
        <v>0</v>
      </c>
      <c r="L228" s="323" t="e">
        <v>#DIV/0!</v>
      </c>
      <c r="M228" s="323" t="e">
        <v>#DIV/0!</v>
      </c>
      <c r="N228" s="319"/>
      <c r="O228" s="343">
        <v>0</v>
      </c>
      <c r="P228" s="323" t="e">
        <v>#DIV/0!</v>
      </c>
      <c r="Q228" s="323" t="e">
        <v>#DIV/0!</v>
      </c>
      <c r="R228" s="323"/>
      <c r="S228" s="343">
        <v>0</v>
      </c>
      <c r="T228" s="323" t="e">
        <v>#DIV/0!</v>
      </c>
      <c r="U228" s="323" t="e">
        <v>#DIV/0!</v>
      </c>
      <c r="V228" s="323"/>
      <c r="W228" s="343">
        <v>0</v>
      </c>
      <c r="X228" s="323" t="e">
        <v>#DIV/0!</v>
      </c>
      <c r="Y228" s="323" t="e">
        <v>#DIV/0!</v>
      </c>
      <c r="Z228" s="325"/>
      <c r="AA228" s="344">
        <v>1457</v>
      </c>
      <c r="AB228" s="319"/>
      <c r="AC228" s="323">
        <v>0</v>
      </c>
      <c r="AD228" s="323">
        <v>0</v>
      </c>
      <c r="AE228" s="323">
        <v>0</v>
      </c>
    </row>
    <row r="229" spans="1:31" ht="12" hidden="1" customHeight="1">
      <c r="A229" s="317">
        <v>0</v>
      </c>
      <c r="B229" s="297">
        <v>0</v>
      </c>
      <c r="C229" s="319">
        <v>0</v>
      </c>
      <c r="D229" s="323" t="e">
        <v>#DIV/0!</v>
      </c>
      <c r="E229" s="323" t="e">
        <v>#DIV/0!</v>
      </c>
      <c r="F229" s="323"/>
      <c r="G229" s="319">
        <v>0</v>
      </c>
      <c r="H229" s="323" t="e">
        <v>#DIV/0!</v>
      </c>
      <c r="I229" s="323" t="e">
        <v>#DIV/0!</v>
      </c>
      <c r="J229" s="323"/>
      <c r="K229" s="319">
        <v>0</v>
      </c>
      <c r="L229" s="323" t="e">
        <v>#DIV/0!</v>
      </c>
      <c r="M229" s="323" t="e">
        <v>#DIV/0!</v>
      </c>
      <c r="N229" s="319"/>
      <c r="O229" s="343">
        <v>0</v>
      </c>
      <c r="P229" s="323" t="e">
        <v>#DIV/0!</v>
      </c>
      <c r="Q229" s="323" t="e">
        <v>#DIV/0!</v>
      </c>
      <c r="R229" s="323"/>
      <c r="S229" s="343">
        <v>0</v>
      </c>
      <c r="T229" s="323" t="e">
        <v>#DIV/0!</v>
      </c>
      <c r="U229" s="323" t="e">
        <v>#DIV/0!</v>
      </c>
      <c r="V229" s="323"/>
      <c r="W229" s="343">
        <v>0</v>
      </c>
      <c r="X229" s="323" t="e">
        <v>#DIV/0!</v>
      </c>
      <c r="Y229" s="323" t="e">
        <v>#DIV/0!</v>
      </c>
      <c r="Z229" s="325"/>
      <c r="AA229" s="344">
        <v>1457</v>
      </c>
      <c r="AB229" s="319"/>
      <c r="AC229" s="323">
        <v>0</v>
      </c>
      <c r="AD229" s="323">
        <v>0</v>
      </c>
      <c r="AE229" s="323">
        <v>0</v>
      </c>
    </row>
    <row r="230" spans="1:31" ht="12" hidden="1" customHeight="1">
      <c r="A230" s="317">
        <v>0</v>
      </c>
      <c r="B230" s="297">
        <v>0</v>
      </c>
      <c r="C230" s="319">
        <v>0</v>
      </c>
      <c r="D230" s="323" t="e">
        <v>#DIV/0!</v>
      </c>
      <c r="E230" s="323" t="e">
        <v>#DIV/0!</v>
      </c>
      <c r="F230" s="323"/>
      <c r="G230" s="319">
        <v>0</v>
      </c>
      <c r="H230" s="323" t="e">
        <v>#DIV/0!</v>
      </c>
      <c r="I230" s="323" t="e">
        <v>#DIV/0!</v>
      </c>
      <c r="J230" s="323"/>
      <c r="K230" s="319">
        <v>0</v>
      </c>
      <c r="L230" s="323" t="e">
        <v>#DIV/0!</v>
      </c>
      <c r="M230" s="323" t="e">
        <v>#DIV/0!</v>
      </c>
      <c r="N230" s="319"/>
      <c r="O230" s="343">
        <v>0</v>
      </c>
      <c r="P230" s="323" t="e">
        <v>#DIV/0!</v>
      </c>
      <c r="Q230" s="323" t="e">
        <v>#DIV/0!</v>
      </c>
      <c r="R230" s="323"/>
      <c r="S230" s="343">
        <v>0</v>
      </c>
      <c r="T230" s="323" t="e">
        <v>#DIV/0!</v>
      </c>
      <c r="U230" s="323" t="e">
        <v>#DIV/0!</v>
      </c>
      <c r="V230" s="323"/>
      <c r="W230" s="343">
        <v>0</v>
      </c>
      <c r="X230" s="323" t="e">
        <v>#DIV/0!</v>
      </c>
      <c r="Y230" s="323" t="e">
        <v>#DIV/0!</v>
      </c>
      <c r="Z230" s="325"/>
      <c r="AA230" s="344">
        <v>1457</v>
      </c>
      <c r="AB230" s="319"/>
      <c r="AC230" s="323">
        <v>0</v>
      </c>
      <c r="AD230" s="323">
        <v>0</v>
      </c>
      <c r="AE230" s="323">
        <v>0</v>
      </c>
    </row>
    <row r="231" spans="1:31" ht="12" hidden="1" customHeight="1">
      <c r="A231" s="317">
        <v>0</v>
      </c>
      <c r="B231" s="297">
        <v>0</v>
      </c>
      <c r="C231" s="319">
        <v>0</v>
      </c>
      <c r="D231" s="323" t="e">
        <v>#DIV/0!</v>
      </c>
      <c r="E231" s="323" t="e">
        <v>#DIV/0!</v>
      </c>
      <c r="F231" s="323"/>
      <c r="G231" s="319">
        <v>0</v>
      </c>
      <c r="H231" s="323" t="e">
        <v>#DIV/0!</v>
      </c>
      <c r="I231" s="323" t="e">
        <v>#DIV/0!</v>
      </c>
      <c r="J231" s="323"/>
      <c r="K231" s="319">
        <v>0</v>
      </c>
      <c r="L231" s="323" t="e">
        <v>#DIV/0!</v>
      </c>
      <c r="M231" s="323" t="e">
        <v>#DIV/0!</v>
      </c>
      <c r="N231" s="319"/>
      <c r="O231" s="343">
        <v>0</v>
      </c>
      <c r="P231" s="323" t="e">
        <v>#DIV/0!</v>
      </c>
      <c r="Q231" s="323" t="e">
        <v>#DIV/0!</v>
      </c>
      <c r="R231" s="323"/>
      <c r="S231" s="343">
        <v>0</v>
      </c>
      <c r="T231" s="323" t="e">
        <v>#DIV/0!</v>
      </c>
      <c r="U231" s="323" t="e">
        <v>#DIV/0!</v>
      </c>
      <c r="V231" s="323"/>
      <c r="W231" s="343">
        <v>0</v>
      </c>
      <c r="X231" s="323" t="e">
        <v>#DIV/0!</v>
      </c>
      <c r="Y231" s="323" t="e">
        <v>#DIV/0!</v>
      </c>
      <c r="Z231" s="325"/>
      <c r="AA231" s="344">
        <v>1457</v>
      </c>
      <c r="AB231" s="319"/>
      <c r="AC231" s="323">
        <v>0</v>
      </c>
      <c r="AD231" s="323">
        <v>0</v>
      </c>
      <c r="AE231" s="323">
        <v>0</v>
      </c>
    </row>
    <row r="232" spans="1:31" ht="12" hidden="1" customHeight="1">
      <c r="A232" s="317">
        <v>0</v>
      </c>
      <c r="B232" s="297">
        <v>0</v>
      </c>
      <c r="C232" s="319">
        <v>0</v>
      </c>
      <c r="D232" s="323" t="e">
        <v>#DIV/0!</v>
      </c>
      <c r="E232" s="323" t="e">
        <v>#DIV/0!</v>
      </c>
      <c r="F232" s="323"/>
      <c r="G232" s="319">
        <v>0</v>
      </c>
      <c r="H232" s="323" t="e">
        <v>#DIV/0!</v>
      </c>
      <c r="I232" s="323" t="e">
        <v>#DIV/0!</v>
      </c>
      <c r="J232" s="323"/>
      <c r="K232" s="319">
        <v>0</v>
      </c>
      <c r="L232" s="323" t="e">
        <v>#DIV/0!</v>
      </c>
      <c r="M232" s="323" t="e">
        <v>#DIV/0!</v>
      </c>
      <c r="N232" s="319"/>
      <c r="O232" s="343">
        <v>0</v>
      </c>
      <c r="P232" s="323" t="e">
        <v>#DIV/0!</v>
      </c>
      <c r="Q232" s="323" t="e">
        <v>#DIV/0!</v>
      </c>
      <c r="R232" s="323"/>
      <c r="S232" s="343">
        <v>0</v>
      </c>
      <c r="T232" s="323" t="e">
        <v>#DIV/0!</v>
      </c>
      <c r="U232" s="323" t="e">
        <v>#DIV/0!</v>
      </c>
      <c r="V232" s="323"/>
      <c r="W232" s="343">
        <v>0</v>
      </c>
      <c r="X232" s="323" t="e">
        <v>#DIV/0!</v>
      </c>
      <c r="Y232" s="323" t="e">
        <v>#DIV/0!</v>
      </c>
      <c r="Z232" s="325"/>
      <c r="AA232" s="344">
        <v>1457</v>
      </c>
      <c r="AB232" s="319"/>
      <c r="AC232" s="323">
        <v>0</v>
      </c>
      <c r="AD232" s="323">
        <v>0</v>
      </c>
      <c r="AE232" s="323">
        <v>0</v>
      </c>
    </row>
    <row r="233" spans="1:31" ht="12" hidden="1" customHeight="1">
      <c r="A233" s="317">
        <v>0</v>
      </c>
      <c r="B233" s="297">
        <v>0</v>
      </c>
      <c r="C233" s="319">
        <v>0</v>
      </c>
      <c r="D233" s="323" t="e">
        <v>#DIV/0!</v>
      </c>
      <c r="E233" s="323" t="e">
        <v>#DIV/0!</v>
      </c>
      <c r="F233" s="323"/>
      <c r="G233" s="319">
        <v>0</v>
      </c>
      <c r="H233" s="323" t="e">
        <v>#DIV/0!</v>
      </c>
      <c r="I233" s="323" t="e">
        <v>#DIV/0!</v>
      </c>
      <c r="J233" s="323"/>
      <c r="K233" s="319">
        <v>0</v>
      </c>
      <c r="L233" s="323" t="e">
        <v>#DIV/0!</v>
      </c>
      <c r="M233" s="323" t="e">
        <v>#DIV/0!</v>
      </c>
      <c r="N233" s="319"/>
      <c r="O233" s="343">
        <v>0</v>
      </c>
      <c r="P233" s="323" t="e">
        <v>#DIV/0!</v>
      </c>
      <c r="Q233" s="323" t="e">
        <v>#DIV/0!</v>
      </c>
      <c r="R233" s="323"/>
      <c r="S233" s="343">
        <v>0</v>
      </c>
      <c r="T233" s="323" t="e">
        <v>#DIV/0!</v>
      </c>
      <c r="U233" s="323" t="e">
        <v>#DIV/0!</v>
      </c>
      <c r="V233" s="323"/>
      <c r="W233" s="343">
        <v>0</v>
      </c>
      <c r="X233" s="323" t="e">
        <v>#DIV/0!</v>
      </c>
      <c r="Y233" s="323" t="e">
        <v>#DIV/0!</v>
      </c>
      <c r="Z233" s="325"/>
      <c r="AA233" s="344">
        <v>1457</v>
      </c>
      <c r="AB233" s="319"/>
      <c r="AC233" s="323">
        <v>0</v>
      </c>
      <c r="AD233" s="323">
        <v>0</v>
      </c>
      <c r="AE233" s="323">
        <v>0</v>
      </c>
    </row>
    <row r="234" spans="1:31" ht="12" hidden="1" customHeight="1">
      <c r="A234" s="317">
        <v>0</v>
      </c>
      <c r="B234" s="297">
        <v>0</v>
      </c>
      <c r="C234" s="319">
        <v>0</v>
      </c>
      <c r="D234" s="323" t="e">
        <v>#DIV/0!</v>
      </c>
      <c r="E234" s="323" t="e">
        <v>#DIV/0!</v>
      </c>
      <c r="F234" s="323"/>
      <c r="G234" s="319">
        <v>0</v>
      </c>
      <c r="H234" s="323" t="e">
        <v>#DIV/0!</v>
      </c>
      <c r="I234" s="323" t="e">
        <v>#DIV/0!</v>
      </c>
      <c r="J234" s="323"/>
      <c r="K234" s="319">
        <v>0</v>
      </c>
      <c r="L234" s="323" t="e">
        <v>#DIV/0!</v>
      </c>
      <c r="M234" s="323" t="e">
        <v>#DIV/0!</v>
      </c>
      <c r="N234" s="319"/>
      <c r="O234" s="343">
        <v>0</v>
      </c>
      <c r="P234" s="323" t="e">
        <v>#DIV/0!</v>
      </c>
      <c r="Q234" s="323" t="e">
        <v>#DIV/0!</v>
      </c>
      <c r="R234" s="323"/>
      <c r="S234" s="343">
        <v>0</v>
      </c>
      <c r="T234" s="323" t="e">
        <v>#DIV/0!</v>
      </c>
      <c r="U234" s="323" t="e">
        <v>#DIV/0!</v>
      </c>
      <c r="V234" s="323"/>
      <c r="W234" s="343">
        <v>0</v>
      </c>
      <c r="X234" s="323" t="e">
        <v>#DIV/0!</v>
      </c>
      <c r="Y234" s="323" t="e">
        <v>#DIV/0!</v>
      </c>
      <c r="Z234" s="325"/>
      <c r="AA234" s="344">
        <v>1457</v>
      </c>
      <c r="AB234" s="319"/>
      <c r="AC234" s="323">
        <v>0</v>
      </c>
      <c r="AD234" s="323">
        <v>0</v>
      </c>
      <c r="AE234" s="323">
        <v>0</v>
      </c>
    </row>
    <row r="235" spans="1:31" ht="12" hidden="1" customHeight="1">
      <c r="A235" s="317"/>
      <c r="C235" s="319"/>
      <c r="D235" s="323"/>
      <c r="E235" s="323"/>
      <c r="F235" s="323"/>
      <c r="G235" s="319"/>
      <c r="H235" s="323"/>
      <c r="I235" s="323"/>
      <c r="J235" s="323"/>
      <c r="K235" s="319"/>
      <c r="L235" s="323"/>
      <c r="M235" s="323"/>
      <c r="N235" s="319"/>
      <c r="O235" s="343"/>
      <c r="P235" s="323"/>
      <c r="Q235" s="323"/>
      <c r="R235" s="323"/>
      <c r="S235" s="343"/>
      <c r="T235" s="323"/>
      <c r="U235" s="323"/>
      <c r="V235" s="323"/>
      <c r="W235" s="343"/>
      <c r="X235" s="323"/>
      <c r="Y235" s="323"/>
      <c r="Z235" s="325"/>
      <c r="AA235" s="344"/>
      <c r="AB235" s="319"/>
      <c r="AC235" s="323"/>
      <c r="AD235" s="323"/>
      <c r="AE235" s="323"/>
    </row>
    <row r="236" spans="1:31" ht="12" customHeight="1">
      <c r="A236" s="317"/>
      <c r="C236" s="319"/>
      <c r="D236" s="323"/>
      <c r="E236" s="323"/>
      <c r="F236" s="323"/>
      <c r="G236" s="319"/>
      <c r="H236" s="323"/>
      <c r="I236" s="323"/>
      <c r="J236" s="323"/>
      <c r="K236" s="319"/>
      <c r="L236" s="323"/>
      <c r="M236" s="323"/>
      <c r="N236" s="319"/>
      <c r="O236" s="343"/>
      <c r="P236" s="323"/>
      <c r="Q236" s="323"/>
      <c r="R236" s="323"/>
      <c r="S236" s="343"/>
      <c r="T236" s="323"/>
      <c r="U236" s="323"/>
      <c r="V236" s="323"/>
      <c r="W236" s="343"/>
      <c r="X236" s="323"/>
      <c r="Y236" s="323"/>
      <c r="Z236" s="325"/>
      <c r="AA236" s="344"/>
      <c r="AB236" s="319"/>
      <c r="AC236" s="323"/>
      <c r="AD236" s="323"/>
      <c r="AE236" s="323"/>
    </row>
    <row r="237" spans="1:31" ht="12" customHeight="1">
      <c r="A237" s="298" t="s">
        <v>507</v>
      </c>
      <c r="G237" s="345"/>
      <c r="K237" s="346"/>
      <c r="U237" s="347"/>
      <c r="AA237" s="348"/>
    </row>
    <row r="238" spans="1:31" ht="12" customHeight="1">
      <c r="A238" s="298" t="s">
        <v>508</v>
      </c>
      <c r="AA238" s="349"/>
    </row>
    <row r="239" spans="1:31" ht="12" customHeight="1">
      <c r="A239" s="298" t="s">
        <v>509</v>
      </c>
      <c r="AA239" s="349"/>
    </row>
    <row r="240" spans="1:31" ht="12" customHeight="1">
      <c r="A240" s="298" t="s">
        <v>510</v>
      </c>
    </row>
    <row r="241" spans="1:31" ht="11.25" customHeight="1">
      <c r="A241" s="350" t="s">
        <v>511</v>
      </c>
    </row>
    <row r="243" spans="1:31" ht="12" customHeight="1">
      <c r="A243" s="351" t="s">
        <v>512</v>
      </c>
      <c r="K243" s="346"/>
      <c r="O243" s="325"/>
    </row>
    <row r="244" spans="1:31" ht="12" customHeight="1">
      <c r="A244" s="298" t="s">
        <v>513</v>
      </c>
      <c r="O244" s="325"/>
    </row>
    <row r="245" spans="1:31" ht="12" customHeight="1">
      <c r="C245" s="346"/>
      <c r="O245" s="325"/>
    </row>
    <row r="246" spans="1:31" ht="28.5" customHeight="1">
      <c r="A246" s="352" t="s">
        <v>514</v>
      </c>
      <c r="B246" s="298"/>
      <c r="C246" s="323">
        <v>7.5765499166362549E-3</v>
      </c>
      <c r="D246" s="323"/>
      <c r="E246" s="323"/>
      <c r="F246" s="323"/>
      <c r="G246" s="323">
        <v>-2.0831876628994994E-3</v>
      </c>
      <c r="H246" s="323"/>
      <c r="I246" s="323"/>
      <c r="J246" s="323"/>
      <c r="K246" s="323">
        <v>2.1626560660474858E-3</v>
      </c>
      <c r="L246" s="323"/>
      <c r="M246" s="323"/>
      <c r="N246" s="323"/>
      <c r="O246" s="323">
        <v>1.2307310835484531E-2</v>
      </c>
      <c r="P246" s="323"/>
      <c r="Q246" s="323"/>
      <c r="R246" s="323"/>
      <c r="S246" s="323">
        <v>0.15186758868140315</v>
      </c>
      <c r="T246" s="323"/>
      <c r="U246" s="323"/>
      <c r="V246" s="323"/>
      <c r="W246" s="323">
        <v>8.7360181482725174E-2</v>
      </c>
      <c r="X246" s="323"/>
      <c r="Y246" s="323"/>
      <c r="Z246" s="323"/>
      <c r="AA246" s="323">
        <v>3.689320388349504E-2</v>
      </c>
      <c r="AB246" s="323"/>
      <c r="AC246" s="323"/>
      <c r="AD246" s="323"/>
      <c r="AE246" s="323"/>
    </row>
    <row r="247" spans="1:31" ht="12" customHeight="1">
      <c r="C247" s="343"/>
      <c r="D247" s="323"/>
      <c r="E247" s="323"/>
      <c r="F247" s="343"/>
      <c r="G247" s="343"/>
      <c r="H247" s="323"/>
      <c r="I247" s="323"/>
      <c r="J247" s="343"/>
      <c r="K247" s="343"/>
      <c r="S247" s="343"/>
      <c r="T247" s="323"/>
      <c r="U247" s="323"/>
    </row>
    <row r="248" spans="1:31" ht="12" customHeight="1">
      <c r="C248" s="343"/>
      <c r="D248" s="323"/>
      <c r="E248" s="323"/>
      <c r="F248" s="343"/>
      <c r="G248" s="343"/>
      <c r="H248" s="323"/>
      <c r="I248" s="323"/>
      <c r="J248" s="343"/>
      <c r="K248" s="343"/>
      <c r="S248" s="343"/>
      <c r="T248" s="323"/>
      <c r="U248" s="323"/>
    </row>
    <row r="249" spans="1:31" ht="12" customHeight="1">
      <c r="C249" s="343"/>
      <c r="D249" s="323"/>
      <c r="E249" s="323"/>
      <c r="F249" s="343"/>
      <c r="G249" s="343"/>
      <c r="H249" s="323"/>
      <c r="I249" s="323"/>
      <c r="J249" s="343"/>
      <c r="K249" s="343"/>
      <c r="S249" s="343"/>
      <c r="T249" s="323"/>
      <c r="U249" s="323"/>
    </row>
    <row r="250" spans="1:31" ht="12" customHeight="1">
      <c r="C250" s="343"/>
      <c r="D250" s="323"/>
      <c r="E250" s="323"/>
      <c r="F250" s="343"/>
      <c r="G250" s="343"/>
      <c r="H250" s="323"/>
      <c r="I250" s="323"/>
      <c r="J250" s="343"/>
      <c r="K250" s="343"/>
      <c r="S250" s="343"/>
      <c r="T250" s="323"/>
      <c r="U250" s="323"/>
    </row>
    <row r="251" spans="1:31" ht="12" customHeight="1">
      <c r="O251" s="343"/>
    </row>
    <row r="256" spans="1:31" ht="12" customHeight="1">
      <c r="C256" s="353" t="s">
        <v>515</v>
      </c>
      <c r="D256" s="354"/>
      <c r="E256" s="354"/>
      <c r="F256" s="354"/>
      <c r="G256" s="354"/>
      <c r="H256" s="354"/>
      <c r="I256" s="354"/>
      <c r="J256" s="354"/>
      <c r="K256" s="354"/>
      <c r="L256" s="354"/>
      <c r="M256" s="354"/>
      <c r="N256" s="354"/>
      <c r="O256" s="354"/>
      <c r="P256" s="354"/>
      <c r="Q256" s="354"/>
    </row>
  </sheetData>
  <mergeCells count="4">
    <mergeCell ref="C5:M5"/>
    <mergeCell ref="O5:Q5"/>
    <mergeCell ref="S5:U5"/>
    <mergeCell ref="W5:Y5"/>
  </mergeCells>
  <conditionalFormatting sqref="M1:M4 Q1:Q4 U1:U4 AB6:AD6 Y1:Y4 L1:L5 P1:P5 AE7:AE140 AC8:AD140 X1:X183 Y6:Y183 T1:T183 U6:U183 H243:J245 L243:M245 D243:F245 P243:Q245 T243:U245 X243:Y245 D256:F65536 E255:F255 AC141:AE236 H1:J240 L6:M240 D1:F240 P6:Q240 T184:U240 X184:Y240 H247:J65536 L247:M65536 X247:Y65536 D247:F254 P251:Q65536 T247:U65536">
    <cfRule type="cellIs" dxfId="1" priority="2" stopIfTrue="1" operator="lessThan">
      <formula>0</formula>
    </cfRule>
  </conditionalFormatting>
  <conditionalFormatting sqref="H241:J241 L241:M241 D241:F241 P241:Q241 T241:U241 X241:Y241">
    <cfRule type="cellIs" dxfId="0" priority="1" stopIfTrue="1" operator="lessThan">
      <formula>0</formula>
    </cfRule>
  </conditionalFormatting>
  <pageMargins left="0" right="0" top="0" bottom="0" header="0.5" footer="0.5"/>
  <pageSetup orientation="landscape" r:id="rId1"/>
  <headerFooter alignWithMargins="0"/>
  <rowBreaks count="4" manualBreakCount="4">
    <brk id="42" max="16383" man="1"/>
    <brk id="78" max="16383" man="1"/>
    <brk id="114" max="16383" man="1"/>
    <brk id="150" max="16383" man="1"/>
  </rowBreaks>
  <colBreaks count="1" manualBreakCount="1">
    <brk id="2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5"/>
  <sheetViews>
    <sheetView zoomScale="95" zoomScaleNormal="9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9" sqref="C29"/>
    </sheetView>
  </sheetViews>
  <sheetFormatPr defaultRowHeight="12.75"/>
  <cols>
    <col min="1" max="18" width="30.7109375" style="106" customWidth="1"/>
    <col min="19" max="21" width="30.7109375" style="133" customWidth="1"/>
    <col min="22" max="22" width="30.7109375" style="106" customWidth="1"/>
    <col min="23" max="16384" width="9.140625" style="106"/>
  </cols>
  <sheetData>
    <row r="1" spans="1:23" s="76" customFormat="1" ht="14.25" thickTop="1" thickBot="1">
      <c r="A1" s="77" t="s">
        <v>200</v>
      </c>
      <c r="B1" s="498" t="s">
        <v>749</v>
      </c>
    </row>
    <row r="2" spans="1:23" s="1" customFormat="1" ht="51.75" thickTop="1">
      <c r="A2" s="8"/>
      <c r="B2" s="9" t="s">
        <v>255</v>
      </c>
      <c r="C2" s="217" t="s">
        <v>257</v>
      </c>
      <c r="D2" s="217" t="s">
        <v>258</v>
      </c>
      <c r="E2" s="217" t="s">
        <v>259</v>
      </c>
      <c r="F2" s="217" t="s">
        <v>260</v>
      </c>
      <c r="G2" s="218" t="s">
        <v>266</v>
      </c>
      <c r="H2" s="218" t="s">
        <v>293</v>
      </c>
      <c r="I2" s="218" t="s">
        <v>268</v>
      </c>
      <c r="J2" s="218" t="s">
        <v>269</v>
      </c>
      <c r="K2" s="218" t="s">
        <v>270</v>
      </c>
      <c r="L2" s="218" t="s">
        <v>271</v>
      </c>
      <c r="M2" s="218" t="s">
        <v>272</v>
      </c>
      <c r="N2" s="9" t="s">
        <v>189</v>
      </c>
      <c r="O2" s="9" t="s">
        <v>261</v>
      </c>
      <c r="P2" s="9" t="s">
        <v>262</v>
      </c>
      <c r="Q2" s="9" t="s">
        <v>263</v>
      </c>
      <c r="R2" s="9" t="s">
        <v>481</v>
      </c>
      <c r="S2" s="9" t="s">
        <v>264</v>
      </c>
      <c r="T2" s="9" t="s">
        <v>475</v>
      </c>
    </row>
    <row r="3" spans="1:23" ht="26.25">
      <c r="A3" s="419" t="s">
        <v>571</v>
      </c>
      <c r="B3" s="136"/>
      <c r="C3" s="136"/>
      <c r="D3" s="136"/>
      <c r="E3" s="136"/>
      <c r="F3" s="136"/>
      <c r="G3" s="136"/>
      <c r="H3" s="133"/>
      <c r="I3" s="133"/>
      <c r="J3" s="133"/>
      <c r="K3" s="133"/>
      <c r="L3" s="133"/>
      <c r="M3" s="133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3" ht="51.75" thickBot="1">
      <c r="A4" s="7" t="s">
        <v>5</v>
      </c>
      <c r="B4" s="9" t="s">
        <v>255</v>
      </c>
      <c r="C4" s="217" t="s">
        <v>257</v>
      </c>
      <c r="D4" s="217" t="s">
        <v>258</v>
      </c>
      <c r="E4" s="217" t="s">
        <v>259</v>
      </c>
      <c r="F4" s="217" t="s">
        <v>260</v>
      </c>
      <c r="G4" s="218" t="s">
        <v>266</v>
      </c>
      <c r="H4" s="218" t="s">
        <v>293</v>
      </c>
      <c r="I4" s="218" t="s">
        <v>268</v>
      </c>
      <c r="J4" s="218" t="s">
        <v>269</v>
      </c>
      <c r="K4" s="218" t="s">
        <v>270</v>
      </c>
      <c r="L4" s="218" t="s">
        <v>271</v>
      </c>
      <c r="M4" s="218" t="s">
        <v>272</v>
      </c>
      <c r="N4" s="9" t="s">
        <v>189</v>
      </c>
      <c r="O4" s="9" t="s">
        <v>261</v>
      </c>
      <c r="P4" s="9" t="s">
        <v>262</v>
      </c>
      <c r="Q4" s="9" t="s">
        <v>263</v>
      </c>
      <c r="R4" s="9" t="s">
        <v>481</v>
      </c>
      <c r="S4" s="9" t="s">
        <v>264</v>
      </c>
      <c r="T4" s="9" t="s">
        <v>475</v>
      </c>
      <c r="U4" s="9"/>
      <c r="V4" s="9"/>
    </row>
    <row r="5" spans="1:23" ht="13.5" thickTop="1">
      <c r="A5" s="146">
        <v>1</v>
      </c>
      <c r="B5" s="12">
        <f>NONRESIDENTIAL!B6</f>
        <v>0</v>
      </c>
      <c r="C5" s="13">
        <f>NONRESIDENTIAL!C6</f>
        <v>0</v>
      </c>
      <c r="D5" s="13">
        <f>NONRESIDENTIAL!D6</f>
        <v>0</v>
      </c>
      <c r="E5" s="13">
        <f>NONRESIDENTIAL!E6</f>
        <v>0.18</v>
      </c>
      <c r="F5" s="13">
        <f>NONRESIDENTIAL!F6</f>
        <v>0.15</v>
      </c>
      <c r="G5" s="13">
        <f>NONRESIDENTIAL!G6</f>
        <v>0.85</v>
      </c>
      <c r="H5" s="13">
        <f>NONRESIDENTIAL!H6</f>
        <v>1.38</v>
      </c>
      <c r="I5" s="13">
        <f>NONRESIDENTIAL!I6</f>
        <v>0.26</v>
      </c>
      <c r="J5" s="13">
        <f>NONRESIDENTIAL!J6</f>
        <v>0.11</v>
      </c>
      <c r="K5" s="13">
        <f>NONRESIDENTIAL!K6</f>
        <v>0.85</v>
      </c>
      <c r="L5" s="13">
        <f>NONRESIDENTIAL!L6</f>
        <v>2.41</v>
      </c>
      <c r="M5" s="13">
        <f>NONRESIDENTIAL!M6</f>
        <v>0.17</v>
      </c>
      <c r="N5" s="13">
        <f>NONRESIDENTIAL!O6</f>
        <v>0</v>
      </c>
      <c r="O5" s="14">
        <f>NONRESIDENTIAL!P6</f>
        <v>0</v>
      </c>
      <c r="P5" s="14">
        <f>NONRESIDENTIAL!Q6</f>
        <v>0</v>
      </c>
      <c r="Q5" s="14">
        <f>NONRESIDENTIAL!R6</f>
        <v>0</v>
      </c>
      <c r="R5" s="14">
        <f>NONRESIDENTIAL!S6</f>
        <v>0</v>
      </c>
      <c r="S5" s="14">
        <f>NONRESIDENTIAL!T6</f>
        <v>0</v>
      </c>
      <c r="T5" s="14">
        <f>NONRESIDENTIAL!U6</f>
        <v>0</v>
      </c>
      <c r="U5" s="14">
        <v>0</v>
      </c>
      <c r="V5" s="85">
        <v>0</v>
      </c>
    </row>
    <row r="6" spans="1:23">
      <c r="A6" s="147">
        <f>+A5+1</f>
        <v>2</v>
      </c>
      <c r="B6" s="15">
        <f>NONRESIDENTIAL!B7</f>
        <v>0</v>
      </c>
      <c r="C6" s="16">
        <f>NONRESIDENTIAL!C7</f>
        <v>0</v>
      </c>
      <c r="D6" s="16">
        <f>NONRESIDENTIAL!D7</f>
        <v>0</v>
      </c>
      <c r="E6" s="16">
        <f>NONRESIDENTIAL!E7</f>
        <v>0.18</v>
      </c>
      <c r="F6" s="16">
        <f>NONRESIDENTIAL!F7</f>
        <v>0.15</v>
      </c>
      <c r="G6" s="16">
        <f>NONRESIDENTIAL!G7</f>
        <v>0.85</v>
      </c>
      <c r="H6" s="16">
        <f>NONRESIDENTIAL!H7</f>
        <v>1.38</v>
      </c>
      <c r="I6" s="16">
        <f>NONRESIDENTIAL!I7</f>
        <v>0</v>
      </c>
      <c r="J6" s="16">
        <f>NONRESIDENTIAL!J7</f>
        <v>0</v>
      </c>
      <c r="K6" s="16">
        <f>NONRESIDENTIAL!K7</f>
        <v>0.85</v>
      </c>
      <c r="L6" s="16">
        <f>NONRESIDENTIAL!L7</f>
        <v>0</v>
      </c>
      <c r="M6" s="16">
        <f>NONRESIDENTIAL!M7</f>
        <v>0.17</v>
      </c>
      <c r="N6" s="16">
        <f>NONRESIDENTIAL!O7</f>
        <v>0</v>
      </c>
      <c r="O6" s="17">
        <f>NONRESIDENTIAL!P7</f>
        <v>0</v>
      </c>
      <c r="P6" s="17">
        <f>NONRESIDENTIAL!Q7</f>
        <v>0</v>
      </c>
      <c r="Q6" s="17">
        <f>NONRESIDENTIAL!R7</f>
        <v>0</v>
      </c>
      <c r="R6" s="17">
        <f>NONRESIDENTIAL!S7</f>
        <v>0</v>
      </c>
      <c r="S6" s="17">
        <f>NONRESIDENTIAL!T7</f>
        <v>0</v>
      </c>
      <c r="T6" s="17">
        <f>NONRESIDENTIAL!U7</f>
        <v>0</v>
      </c>
      <c r="U6" s="17">
        <v>0</v>
      </c>
      <c r="V6" s="86">
        <v>0</v>
      </c>
    </row>
    <row r="7" spans="1:23">
      <c r="A7" s="147">
        <f t="shared" ref="A7:A19" si="0">+A6+1</f>
        <v>3</v>
      </c>
      <c r="B7" s="15">
        <f>NONRESIDENTIAL!B8</f>
        <v>0</v>
      </c>
      <c r="C7" s="16">
        <f>NONRESIDENTIAL!C8</f>
        <v>0</v>
      </c>
      <c r="D7" s="16">
        <f>NONRESIDENTIAL!D8</f>
        <v>0</v>
      </c>
      <c r="E7" s="16">
        <f>NONRESIDENTIAL!E8</f>
        <v>0.18</v>
      </c>
      <c r="F7" s="16">
        <f>NONRESIDENTIAL!F8</f>
        <v>0.15</v>
      </c>
      <c r="G7" s="16">
        <f>NONRESIDENTIAL!G8</f>
        <v>0.85</v>
      </c>
      <c r="H7" s="16">
        <f>NONRESIDENTIAL!H8</f>
        <v>1.38</v>
      </c>
      <c r="I7" s="16">
        <f>NONRESIDENTIAL!I8</f>
        <v>0</v>
      </c>
      <c r="J7" s="16">
        <f>NONRESIDENTIAL!J8</f>
        <v>0</v>
      </c>
      <c r="K7" s="16">
        <f>NONRESIDENTIAL!K8</f>
        <v>0.85</v>
      </c>
      <c r="L7" s="16">
        <f>NONRESIDENTIAL!L8</f>
        <v>0.44</v>
      </c>
      <c r="M7" s="16">
        <f>NONRESIDENTIAL!M8</f>
        <v>0.17</v>
      </c>
      <c r="N7" s="16">
        <f>NONRESIDENTIAL!O8</f>
        <v>0</v>
      </c>
      <c r="O7" s="17">
        <f>NONRESIDENTIAL!P8</f>
        <v>0</v>
      </c>
      <c r="P7" s="17">
        <f>NONRESIDENTIAL!Q8</f>
        <v>0</v>
      </c>
      <c r="Q7" s="17">
        <f>NONRESIDENTIAL!R8</f>
        <v>0</v>
      </c>
      <c r="R7" s="17">
        <f>NONRESIDENTIAL!S8</f>
        <v>0</v>
      </c>
      <c r="S7" s="17">
        <f>NONRESIDENTIAL!T8</f>
        <v>0</v>
      </c>
      <c r="T7" s="17">
        <f>NONRESIDENTIAL!U8</f>
        <v>0</v>
      </c>
      <c r="U7" s="17">
        <v>0</v>
      </c>
      <c r="V7" s="86">
        <v>0</v>
      </c>
    </row>
    <row r="8" spans="1:23">
      <c r="A8" s="147">
        <f t="shared" si="0"/>
        <v>4</v>
      </c>
      <c r="B8" s="15">
        <f>NONRESIDENTIAL!B9</f>
        <v>0</v>
      </c>
      <c r="C8" s="16">
        <f>NONRESIDENTIAL!C9</f>
        <v>0</v>
      </c>
      <c r="D8" s="16">
        <f>NONRESIDENTIAL!D9</f>
        <v>0</v>
      </c>
      <c r="E8" s="16">
        <f>NONRESIDENTIAL!E9</f>
        <v>0.18</v>
      </c>
      <c r="F8" s="16">
        <f>NONRESIDENTIAL!F9</f>
        <v>0.15</v>
      </c>
      <c r="G8" s="16">
        <f>NONRESIDENTIAL!G9</f>
        <v>0.85</v>
      </c>
      <c r="H8" s="16">
        <f>NONRESIDENTIAL!H9</f>
        <v>1.38</v>
      </c>
      <c r="I8" s="16">
        <f>NONRESIDENTIAL!I9</f>
        <v>0</v>
      </c>
      <c r="J8" s="16">
        <f>NONRESIDENTIAL!J9</f>
        <v>0</v>
      </c>
      <c r="K8" s="16">
        <f>NONRESIDENTIAL!K9</f>
        <v>0.85</v>
      </c>
      <c r="L8" s="16">
        <f>NONRESIDENTIAL!L9</f>
        <v>0</v>
      </c>
      <c r="M8" s="16">
        <f>NONRESIDENTIAL!M9</f>
        <v>0.17</v>
      </c>
      <c r="N8" s="16">
        <f>NONRESIDENTIAL!O9</f>
        <v>0</v>
      </c>
      <c r="O8" s="17">
        <f>NONRESIDENTIAL!P9</f>
        <v>0</v>
      </c>
      <c r="P8" s="17">
        <f>NONRESIDENTIAL!Q9</f>
        <v>0</v>
      </c>
      <c r="Q8" s="17">
        <f>NONRESIDENTIAL!R9</f>
        <v>0</v>
      </c>
      <c r="R8" s="17">
        <f>NONRESIDENTIAL!S9</f>
        <v>0</v>
      </c>
      <c r="S8" s="17">
        <f>NONRESIDENTIAL!T9</f>
        <v>0</v>
      </c>
      <c r="T8" s="17">
        <f>NONRESIDENTIAL!U9</f>
        <v>0</v>
      </c>
      <c r="U8" s="17">
        <v>0</v>
      </c>
      <c r="V8" s="86">
        <v>0</v>
      </c>
    </row>
    <row r="9" spans="1:23">
      <c r="A9" s="147">
        <f t="shared" si="0"/>
        <v>5</v>
      </c>
      <c r="B9" s="15">
        <f>NONRESIDENTIAL!B10</f>
        <v>0</v>
      </c>
      <c r="C9" s="16">
        <f>NONRESIDENTIAL!C10</f>
        <v>0</v>
      </c>
      <c r="D9" s="16">
        <f>NONRESIDENTIAL!D10</f>
        <v>0</v>
      </c>
      <c r="E9" s="16">
        <f>NONRESIDENTIAL!E10</f>
        <v>0.18</v>
      </c>
      <c r="F9" s="16">
        <f>NONRESIDENTIAL!F10</f>
        <v>0.15</v>
      </c>
      <c r="G9" s="16">
        <f>NONRESIDENTIAL!G10</f>
        <v>0.85</v>
      </c>
      <c r="H9" s="16">
        <f>NONRESIDENTIAL!H10</f>
        <v>1.38</v>
      </c>
      <c r="I9" s="16">
        <f>NONRESIDENTIAL!I10</f>
        <v>0</v>
      </c>
      <c r="J9" s="16">
        <f>NONRESIDENTIAL!J10</f>
        <v>0</v>
      </c>
      <c r="K9" s="16">
        <f>NONRESIDENTIAL!K10</f>
        <v>0.85</v>
      </c>
      <c r="L9" s="16">
        <f>NONRESIDENTIAL!L10</f>
        <v>0.44</v>
      </c>
      <c r="M9" s="16">
        <f>NONRESIDENTIAL!M10</f>
        <v>0.17</v>
      </c>
      <c r="N9" s="16">
        <f>NONRESIDENTIAL!O10</f>
        <v>0</v>
      </c>
      <c r="O9" s="17">
        <f>NONRESIDENTIAL!P10</f>
        <v>0</v>
      </c>
      <c r="P9" s="17">
        <f>NONRESIDENTIAL!Q10</f>
        <v>0</v>
      </c>
      <c r="Q9" s="17">
        <f>NONRESIDENTIAL!R10</f>
        <v>0</v>
      </c>
      <c r="R9" s="17">
        <f>NONRESIDENTIAL!S10</f>
        <v>0</v>
      </c>
      <c r="S9" s="17">
        <f>NONRESIDENTIAL!T10</f>
        <v>0</v>
      </c>
      <c r="T9" s="17">
        <f>NONRESIDENTIAL!U10</f>
        <v>0</v>
      </c>
      <c r="U9" s="17">
        <v>0</v>
      </c>
      <c r="V9" s="86">
        <v>0</v>
      </c>
    </row>
    <row r="10" spans="1:23">
      <c r="A10" s="147">
        <f t="shared" si="0"/>
        <v>6</v>
      </c>
      <c r="B10" s="15">
        <f>NONRESIDENTIAL!B11</f>
        <v>0</v>
      </c>
      <c r="C10" s="16">
        <f>NONRESIDENTIAL!C11</f>
        <v>0</v>
      </c>
      <c r="D10" s="16">
        <f>NONRESIDENTIAL!D11</f>
        <v>0</v>
      </c>
      <c r="E10" s="16">
        <f>NONRESIDENTIAL!E11</f>
        <v>0.18</v>
      </c>
      <c r="F10" s="16">
        <f>NONRESIDENTIAL!F11</f>
        <v>0.15</v>
      </c>
      <c r="G10" s="16">
        <f>NONRESIDENTIAL!G11</f>
        <v>0.85</v>
      </c>
      <c r="H10" s="16">
        <f>NONRESIDENTIAL!H11</f>
        <v>0.42</v>
      </c>
      <c r="I10" s="16">
        <f>NONRESIDENTIAL!I11</f>
        <v>0.26</v>
      </c>
      <c r="J10" s="16">
        <f>NONRESIDENTIAL!J11</f>
        <v>0</v>
      </c>
      <c r="K10" s="16">
        <f>NONRESIDENTIAL!K11</f>
        <v>0.85</v>
      </c>
      <c r="L10" s="16">
        <f>NONRESIDENTIAL!L11</f>
        <v>0.44</v>
      </c>
      <c r="M10" s="16">
        <f>NONRESIDENTIAL!M11</f>
        <v>0.17</v>
      </c>
      <c r="N10" s="16">
        <f>NONRESIDENTIAL!O11</f>
        <v>0</v>
      </c>
      <c r="O10" s="17">
        <f>NONRESIDENTIAL!P11</f>
        <v>0</v>
      </c>
      <c r="P10" s="17">
        <f>NONRESIDENTIAL!Q11</f>
        <v>0</v>
      </c>
      <c r="Q10" s="17">
        <f>NONRESIDENTIAL!R11</f>
        <v>0</v>
      </c>
      <c r="R10" s="17">
        <f>NONRESIDENTIAL!S11</f>
        <v>0</v>
      </c>
      <c r="S10" s="17">
        <f>NONRESIDENTIAL!T11</f>
        <v>0</v>
      </c>
      <c r="T10" s="17">
        <f>NONRESIDENTIAL!U11</f>
        <v>0</v>
      </c>
      <c r="U10" s="17">
        <v>0</v>
      </c>
      <c r="V10" s="86">
        <v>0</v>
      </c>
    </row>
    <row r="11" spans="1:23">
      <c r="A11" s="147">
        <f t="shared" si="0"/>
        <v>7</v>
      </c>
      <c r="B11" s="15">
        <f>NONRESIDENTIAL!B12</f>
        <v>0</v>
      </c>
      <c r="C11" s="16">
        <f>NONRESIDENTIAL!C12</f>
        <v>0</v>
      </c>
      <c r="D11" s="16">
        <f>NONRESIDENTIAL!D12</f>
        <v>0</v>
      </c>
      <c r="E11" s="16">
        <f>NONRESIDENTIAL!E12</f>
        <v>0.18</v>
      </c>
      <c r="F11" s="16">
        <f>NONRESIDENTIAL!F12</f>
        <v>0.15</v>
      </c>
      <c r="G11" s="16">
        <f>NONRESIDENTIAL!G12</f>
        <v>0.85</v>
      </c>
      <c r="H11" s="16">
        <f>NONRESIDENTIAL!H12</f>
        <v>0.21</v>
      </c>
      <c r="I11" s="16">
        <f>NONRESIDENTIAL!I12</f>
        <v>0.26</v>
      </c>
      <c r="J11" s="16">
        <f>NONRESIDENTIAL!J12</f>
        <v>0</v>
      </c>
      <c r="K11" s="16">
        <f>NONRESIDENTIAL!K12</f>
        <v>0.85</v>
      </c>
      <c r="L11" s="16">
        <f>NONRESIDENTIAL!L12</f>
        <v>0</v>
      </c>
      <c r="M11" s="16">
        <f>NONRESIDENTIAL!M12</f>
        <v>0</v>
      </c>
      <c r="N11" s="16">
        <f>NONRESIDENTIAL!O12</f>
        <v>0</v>
      </c>
      <c r="O11" s="17">
        <f>NONRESIDENTIAL!P12</f>
        <v>0</v>
      </c>
      <c r="P11" s="17">
        <f>NONRESIDENTIAL!Q12</f>
        <v>0</v>
      </c>
      <c r="Q11" s="17">
        <f>NONRESIDENTIAL!R12</f>
        <v>0</v>
      </c>
      <c r="R11" s="17">
        <f>NONRESIDENTIAL!S12</f>
        <v>0</v>
      </c>
      <c r="S11" s="17">
        <f>NONRESIDENTIAL!T12</f>
        <v>0</v>
      </c>
      <c r="T11" s="17">
        <f>NONRESIDENTIAL!U12</f>
        <v>0</v>
      </c>
      <c r="U11" s="17">
        <v>0</v>
      </c>
      <c r="V11" s="86">
        <v>0</v>
      </c>
    </row>
    <row r="12" spans="1:23">
      <c r="A12" s="147">
        <f t="shared" si="0"/>
        <v>8</v>
      </c>
      <c r="B12" s="15">
        <f>NONRESIDENTIAL!B13</f>
        <v>0</v>
      </c>
      <c r="C12" s="16">
        <f>NONRESIDENTIAL!C13</f>
        <v>0</v>
      </c>
      <c r="D12" s="16">
        <f>NONRESIDENTIAL!D13</f>
        <v>0</v>
      </c>
      <c r="E12" s="16">
        <f>NONRESIDENTIAL!E13</f>
        <v>0.18</v>
      </c>
      <c r="F12" s="16">
        <f>NONRESIDENTIAL!F13</f>
        <v>0.15</v>
      </c>
      <c r="G12" s="16">
        <f>NONRESIDENTIAL!G13</f>
        <v>0.85</v>
      </c>
      <c r="H12" s="16">
        <f>NONRESIDENTIAL!H13</f>
        <v>1.38</v>
      </c>
      <c r="I12" s="16">
        <f>NONRESIDENTIAL!I13</f>
        <v>0</v>
      </c>
      <c r="J12" s="16">
        <f>NONRESIDENTIAL!J13</f>
        <v>0</v>
      </c>
      <c r="K12" s="16">
        <f>NONRESIDENTIAL!K13</f>
        <v>0.85</v>
      </c>
      <c r="L12" s="16">
        <f>NONRESIDENTIAL!L13</f>
        <v>0</v>
      </c>
      <c r="M12" s="16">
        <f>NONRESIDENTIAL!M13</f>
        <v>0.17</v>
      </c>
      <c r="N12" s="16">
        <f>NONRESIDENTIAL!O13</f>
        <v>0</v>
      </c>
      <c r="O12" s="17">
        <f>NONRESIDENTIAL!P13</f>
        <v>0</v>
      </c>
      <c r="P12" s="17">
        <f>NONRESIDENTIAL!Q13</f>
        <v>0</v>
      </c>
      <c r="Q12" s="17">
        <f>NONRESIDENTIAL!R13</f>
        <v>0</v>
      </c>
      <c r="R12" s="17">
        <f>NONRESIDENTIAL!S13</f>
        <v>0</v>
      </c>
      <c r="S12" s="17">
        <f>NONRESIDENTIAL!T13</f>
        <v>0</v>
      </c>
      <c r="T12" s="17">
        <f>NONRESIDENTIAL!U13</f>
        <v>0</v>
      </c>
      <c r="U12" s="17">
        <v>0</v>
      </c>
      <c r="V12" s="86">
        <v>0</v>
      </c>
    </row>
    <row r="13" spans="1:23">
      <c r="A13" s="147">
        <f t="shared" si="0"/>
        <v>9</v>
      </c>
      <c r="B13" s="15">
        <f>NONRESIDENTIAL!B14</f>
        <v>0</v>
      </c>
      <c r="C13" s="16">
        <f>NONRESIDENTIAL!C14</f>
        <v>0</v>
      </c>
      <c r="D13" s="16">
        <f>NONRESIDENTIAL!D14</f>
        <v>0</v>
      </c>
      <c r="E13" s="16">
        <f>NONRESIDENTIAL!E14</f>
        <v>0.18</v>
      </c>
      <c r="F13" s="16">
        <f>NONRESIDENTIAL!F14</f>
        <v>0.15</v>
      </c>
      <c r="G13" s="16">
        <f>NONRESIDENTIAL!G14</f>
        <v>0.85</v>
      </c>
      <c r="H13" s="16">
        <f>NONRESIDENTIAL!H14</f>
        <v>1.38</v>
      </c>
      <c r="I13" s="16">
        <f>NONRESIDENTIAL!I14</f>
        <v>0</v>
      </c>
      <c r="J13" s="16">
        <f>NONRESIDENTIAL!J14</f>
        <v>0</v>
      </c>
      <c r="K13" s="16">
        <f>NONRESIDENTIAL!K14</f>
        <v>0.85</v>
      </c>
      <c r="L13" s="16">
        <f>NONRESIDENTIAL!L14</f>
        <v>0</v>
      </c>
      <c r="M13" s="16">
        <f>NONRESIDENTIAL!M14</f>
        <v>0.17</v>
      </c>
      <c r="N13" s="16">
        <f>NONRESIDENTIAL!O14</f>
        <v>0</v>
      </c>
      <c r="O13" s="17">
        <f>NONRESIDENTIAL!P14</f>
        <v>0</v>
      </c>
      <c r="P13" s="17">
        <f>NONRESIDENTIAL!Q14</f>
        <v>0</v>
      </c>
      <c r="Q13" s="17">
        <f>NONRESIDENTIAL!R14</f>
        <v>0</v>
      </c>
      <c r="R13" s="17">
        <f>NONRESIDENTIAL!S14</f>
        <v>0</v>
      </c>
      <c r="S13" s="17">
        <f>NONRESIDENTIAL!T14</f>
        <v>0</v>
      </c>
      <c r="T13" s="17">
        <f>NONRESIDENTIAL!U14</f>
        <v>0</v>
      </c>
      <c r="U13" s="17">
        <v>0</v>
      </c>
      <c r="V13" s="86">
        <v>0</v>
      </c>
    </row>
    <row r="14" spans="1:23">
      <c r="A14" s="147">
        <f t="shared" si="0"/>
        <v>10</v>
      </c>
      <c r="B14" s="15">
        <f>NONRESIDENTIAL!B15</f>
        <v>0</v>
      </c>
      <c r="C14" s="16">
        <f>NONRESIDENTIAL!C15</f>
        <v>0</v>
      </c>
      <c r="D14" s="16">
        <f>NONRESIDENTIAL!D15</f>
        <v>0</v>
      </c>
      <c r="E14" s="16">
        <f>NONRESIDENTIAL!E15</f>
        <v>0.18</v>
      </c>
      <c r="F14" s="16">
        <f>NONRESIDENTIAL!F15</f>
        <v>0.15</v>
      </c>
      <c r="G14" s="16">
        <f>NONRESIDENTIAL!G15</f>
        <v>0.85</v>
      </c>
      <c r="H14" s="16">
        <f>NONRESIDENTIAL!H15</f>
        <v>1.38</v>
      </c>
      <c r="I14" s="16">
        <f>NONRESIDENTIAL!I15</f>
        <v>0</v>
      </c>
      <c r="J14" s="16">
        <f>NONRESIDENTIAL!J15</f>
        <v>0</v>
      </c>
      <c r="K14" s="16">
        <f>NONRESIDENTIAL!K15</f>
        <v>0.85</v>
      </c>
      <c r="L14" s="16">
        <f>NONRESIDENTIAL!L15</f>
        <v>0</v>
      </c>
      <c r="M14" s="16">
        <f>NONRESIDENTIAL!M15</f>
        <v>0.17</v>
      </c>
      <c r="N14" s="16">
        <f>NONRESIDENTIAL!O15</f>
        <v>0</v>
      </c>
      <c r="O14" s="17">
        <f>NONRESIDENTIAL!P15</f>
        <v>0</v>
      </c>
      <c r="P14" s="17">
        <f>NONRESIDENTIAL!Q15</f>
        <v>0</v>
      </c>
      <c r="Q14" s="17">
        <f>NONRESIDENTIAL!R15</f>
        <v>0</v>
      </c>
      <c r="R14" s="17">
        <f>NONRESIDENTIAL!S15</f>
        <v>0</v>
      </c>
      <c r="S14" s="17">
        <f>NONRESIDENTIAL!T15</f>
        <v>0</v>
      </c>
      <c r="T14" s="17">
        <f>NONRESIDENTIAL!U15</f>
        <v>0</v>
      </c>
      <c r="U14" s="17">
        <v>0</v>
      </c>
      <c r="V14" s="86">
        <v>0</v>
      </c>
    </row>
    <row r="15" spans="1:23">
      <c r="A15" s="147">
        <f t="shared" si="0"/>
        <v>11</v>
      </c>
      <c r="B15" s="15">
        <f>NONRESIDENTIAL!B16</f>
        <v>0</v>
      </c>
      <c r="C15" s="16">
        <f>NONRESIDENTIAL!C16</f>
        <v>0</v>
      </c>
      <c r="D15" s="16">
        <f>NONRESIDENTIAL!D16</f>
        <v>0</v>
      </c>
      <c r="E15" s="16">
        <f>NONRESIDENTIAL!E16</f>
        <v>0.18</v>
      </c>
      <c r="F15" s="16">
        <f>NONRESIDENTIAL!F16</f>
        <v>0.15</v>
      </c>
      <c r="G15" s="16">
        <f>NONRESIDENTIAL!G16</f>
        <v>0.85</v>
      </c>
      <c r="H15" s="16">
        <f>NONRESIDENTIAL!H16</f>
        <v>1.38</v>
      </c>
      <c r="I15" s="16">
        <f>NONRESIDENTIAL!I16</f>
        <v>0</v>
      </c>
      <c r="J15" s="16">
        <f>NONRESIDENTIAL!J16</f>
        <v>0.49</v>
      </c>
      <c r="K15" s="16">
        <f>NONRESIDENTIAL!K16</f>
        <v>0.85</v>
      </c>
      <c r="L15" s="16">
        <f>NONRESIDENTIAL!L16</f>
        <v>0</v>
      </c>
      <c r="M15" s="16">
        <f>NONRESIDENTIAL!M16</f>
        <v>0.17</v>
      </c>
      <c r="N15" s="16">
        <f>NONRESIDENTIAL!O16</f>
        <v>0</v>
      </c>
      <c r="O15" s="17">
        <f>NONRESIDENTIAL!P16</f>
        <v>0</v>
      </c>
      <c r="P15" s="17">
        <f>NONRESIDENTIAL!Q16</f>
        <v>0</v>
      </c>
      <c r="Q15" s="17">
        <f>NONRESIDENTIAL!R16</f>
        <v>0</v>
      </c>
      <c r="R15" s="17">
        <f>NONRESIDENTIAL!S16</f>
        <v>0</v>
      </c>
      <c r="S15" s="17">
        <f>NONRESIDENTIAL!T16</f>
        <v>0</v>
      </c>
      <c r="T15" s="17">
        <f>NONRESIDENTIAL!U16</f>
        <v>0</v>
      </c>
      <c r="U15" s="17">
        <v>0</v>
      </c>
      <c r="V15" s="86">
        <v>0</v>
      </c>
    </row>
    <row r="16" spans="1:23">
      <c r="A16" s="147">
        <f t="shared" si="0"/>
        <v>12</v>
      </c>
      <c r="B16" s="15">
        <f>NONRESIDENTIAL!B17</f>
        <v>0</v>
      </c>
      <c r="C16" s="16">
        <f>NONRESIDENTIAL!C17</f>
        <v>0</v>
      </c>
      <c r="D16" s="16">
        <f>NONRESIDENTIAL!D17</f>
        <v>0</v>
      </c>
      <c r="E16" s="16">
        <f>NONRESIDENTIAL!E17</f>
        <v>0.18</v>
      </c>
      <c r="F16" s="16">
        <f>NONRESIDENTIAL!F17</f>
        <v>0.15</v>
      </c>
      <c r="G16" s="16">
        <f>NONRESIDENTIAL!G17</f>
        <v>0.85</v>
      </c>
      <c r="H16" s="16">
        <f>NONRESIDENTIAL!H17</f>
        <v>1.38</v>
      </c>
      <c r="I16" s="16">
        <f>NONRESIDENTIAL!I17</f>
        <v>0</v>
      </c>
      <c r="J16" s="16">
        <f>NONRESIDENTIAL!J17</f>
        <v>0</v>
      </c>
      <c r="K16" s="16">
        <f>NONRESIDENTIAL!K17</f>
        <v>0.85</v>
      </c>
      <c r="L16" s="16">
        <f>NONRESIDENTIAL!L17</f>
        <v>0</v>
      </c>
      <c r="M16" s="16">
        <f>NONRESIDENTIAL!M17</f>
        <v>0.17</v>
      </c>
      <c r="N16" s="16">
        <f>NONRESIDENTIAL!O17</f>
        <v>0</v>
      </c>
      <c r="O16" s="17">
        <f>NONRESIDENTIAL!P17</f>
        <v>0</v>
      </c>
      <c r="P16" s="17">
        <f>NONRESIDENTIAL!Q17</f>
        <v>0</v>
      </c>
      <c r="Q16" s="17">
        <f>NONRESIDENTIAL!R17</f>
        <v>0</v>
      </c>
      <c r="R16" s="17">
        <f>NONRESIDENTIAL!S17</f>
        <v>0</v>
      </c>
      <c r="S16" s="17">
        <f>NONRESIDENTIAL!T17</f>
        <v>0</v>
      </c>
      <c r="T16" s="17">
        <f>NONRESIDENTIAL!U17</f>
        <v>0</v>
      </c>
      <c r="U16" s="17">
        <v>0</v>
      </c>
      <c r="V16" s="86">
        <v>0</v>
      </c>
    </row>
    <row r="17" spans="1:22">
      <c r="A17" s="147">
        <f t="shared" si="0"/>
        <v>13</v>
      </c>
      <c r="B17" s="15">
        <f>NONRESIDENTIAL!B18</f>
        <v>0</v>
      </c>
      <c r="C17" s="16">
        <f>NONRESIDENTIAL!C18</f>
        <v>0</v>
      </c>
      <c r="D17" s="16">
        <f>NONRESIDENTIAL!D18</f>
        <v>0</v>
      </c>
      <c r="E17" s="16">
        <f>NONRESIDENTIAL!E18</f>
        <v>0.18</v>
      </c>
      <c r="F17" s="16">
        <f>NONRESIDENTIAL!F18</f>
        <v>0.15</v>
      </c>
      <c r="G17" s="16">
        <f>NONRESIDENTIAL!G18</f>
        <v>0.85</v>
      </c>
      <c r="H17" s="16">
        <f>NONRESIDENTIAL!H18</f>
        <v>1.38</v>
      </c>
      <c r="I17" s="16">
        <f>NONRESIDENTIAL!I18</f>
        <v>0</v>
      </c>
      <c r="J17" s="16">
        <f>NONRESIDENTIAL!J18</f>
        <v>0</v>
      </c>
      <c r="K17" s="16">
        <f>NONRESIDENTIAL!K18</f>
        <v>0.85</v>
      </c>
      <c r="L17" s="16">
        <f>NONRESIDENTIAL!L18</f>
        <v>0</v>
      </c>
      <c r="M17" s="16">
        <f>NONRESIDENTIAL!M18</f>
        <v>0.17</v>
      </c>
      <c r="N17" s="16">
        <f>NONRESIDENTIAL!O18</f>
        <v>0</v>
      </c>
      <c r="O17" s="17">
        <f>NONRESIDENTIAL!P18</f>
        <v>0</v>
      </c>
      <c r="P17" s="17">
        <f>NONRESIDENTIAL!Q18</f>
        <v>0</v>
      </c>
      <c r="Q17" s="17">
        <f>NONRESIDENTIAL!R18</f>
        <v>0</v>
      </c>
      <c r="R17" s="17">
        <f>NONRESIDENTIAL!S18</f>
        <v>0</v>
      </c>
      <c r="S17" s="17">
        <f>NONRESIDENTIAL!T18</f>
        <v>0</v>
      </c>
      <c r="T17" s="17">
        <f>NONRESIDENTIAL!U18</f>
        <v>0</v>
      </c>
      <c r="U17" s="17">
        <v>0</v>
      </c>
      <c r="V17" s="86">
        <v>0</v>
      </c>
    </row>
    <row r="18" spans="1:22">
      <c r="A18" s="147">
        <f t="shared" si="0"/>
        <v>14</v>
      </c>
      <c r="B18" s="15">
        <f>NONRESIDENTIAL!B19</f>
        <v>0</v>
      </c>
      <c r="C18" s="16">
        <f>NONRESIDENTIAL!C19</f>
        <v>0</v>
      </c>
      <c r="D18" s="16">
        <f>NONRESIDENTIAL!D19</f>
        <v>0</v>
      </c>
      <c r="E18" s="16">
        <f>NONRESIDENTIAL!E19</f>
        <v>0.18</v>
      </c>
      <c r="F18" s="16">
        <f>NONRESIDENTIAL!F19</f>
        <v>0.15</v>
      </c>
      <c r="G18" s="16">
        <f>NONRESIDENTIAL!G19</f>
        <v>0.85</v>
      </c>
      <c r="H18" s="16">
        <f>NONRESIDENTIAL!H19</f>
        <v>1.38</v>
      </c>
      <c r="I18" s="16">
        <f>NONRESIDENTIAL!I19</f>
        <v>0</v>
      </c>
      <c r="J18" s="16">
        <f>NONRESIDENTIAL!J19</f>
        <v>0</v>
      </c>
      <c r="K18" s="16">
        <f>NONRESIDENTIAL!K19</f>
        <v>0.85</v>
      </c>
      <c r="L18" s="16">
        <f>NONRESIDENTIAL!L19</f>
        <v>0</v>
      </c>
      <c r="M18" s="16">
        <f>NONRESIDENTIAL!M19</f>
        <v>0.17</v>
      </c>
      <c r="N18" s="16">
        <f>NONRESIDENTIAL!O19</f>
        <v>0</v>
      </c>
      <c r="O18" s="17">
        <f>NONRESIDENTIAL!P19</f>
        <v>0</v>
      </c>
      <c r="P18" s="17">
        <f>NONRESIDENTIAL!Q19</f>
        <v>0</v>
      </c>
      <c r="Q18" s="17">
        <f>NONRESIDENTIAL!R19</f>
        <v>0</v>
      </c>
      <c r="R18" s="17">
        <f>NONRESIDENTIAL!S19</f>
        <v>0</v>
      </c>
      <c r="S18" s="17">
        <f>NONRESIDENTIAL!T19</f>
        <v>0</v>
      </c>
      <c r="T18" s="17">
        <f>NONRESIDENTIAL!U19</f>
        <v>0</v>
      </c>
      <c r="U18" s="17">
        <v>0</v>
      </c>
      <c r="V18" s="86">
        <v>0</v>
      </c>
    </row>
    <row r="19" spans="1:22">
      <c r="A19" s="147">
        <f t="shared" si="0"/>
        <v>15</v>
      </c>
      <c r="B19" s="15">
        <f>NONRESIDENTIAL!B20</f>
        <v>0</v>
      </c>
      <c r="C19" s="16">
        <f>NONRESIDENTIAL!C20</f>
        <v>0</v>
      </c>
      <c r="D19" s="16">
        <f>NONRESIDENTIAL!D20</f>
        <v>0</v>
      </c>
      <c r="E19" s="16">
        <f>NONRESIDENTIAL!E20</f>
        <v>0.18</v>
      </c>
      <c r="F19" s="16">
        <f>NONRESIDENTIAL!F20</f>
        <v>0.15</v>
      </c>
      <c r="G19" s="16">
        <f>NONRESIDENTIAL!G20</f>
        <v>0.85</v>
      </c>
      <c r="H19" s="16">
        <f>NONRESIDENTIAL!H20</f>
        <v>1.38</v>
      </c>
      <c r="I19" s="16">
        <f>NONRESIDENTIAL!I20</f>
        <v>0</v>
      </c>
      <c r="J19" s="16">
        <f>NONRESIDENTIAL!J20</f>
        <v>0</v>
      </c>
      <c r="K19" s="16">
        <f>NONRESIDENTIAL!K20</f>
        <v>0.85</v>
      </c>
      <c r="L19" s="16">
        <f>NONRESIDENTIAL!L20</f>
        <v>0</v>
      </c>
      <c r="M19" s="16">
        <f>NONRESIDENTIAL!M20</f>
        <v>0.17</v>
      </c>
      <c r="N19" s="16">
        <f>NONRESIDENTIAL!O20</f>
        <v>0</v>
      </c>
      <c r="O19" s="17">
        <f>NONRESIDENTIAL!P20</f>
        <v>0</v>
      </c>
      <c r="P19" s="17">
        <f>NONRESIDENTIAL!Q20</f>
        <v>0</v>
      </c>
      <c r="Q19" s="17">
        <f>NONRESIDENTIAL!R20</f>
        <v>0</v>
      </c>
      <c r="R19" s="17">
        <f>NONRESIDENTIAL!S20</f>
        <v>0</v>
      </c>
      <c r="S19" s="17">
        <f>NONRESIDENTIAL!T20</f>
        <v>0</v>
      </c>
      <c r="T19" s="17">
        <f>NONRESIDENTIAL!U20</f>
        <v>0</v>
      </c>
      <c r="U19" s="17">
        <v>0</v>
      </c>
      <c r="V19" s="86">
        <v>0</v>
      </c>
    </row>
    <row r="20" spans="1:22">
      <c r="A20" s="147">
        <f>+A19+1</f>
        <v>16</v>
      </c>
      <c r="B20" s="15">
        <f>NONRESIDENTIAL!B21</f>
        <v>0</v>
      </c>
      <c r="C20" s="16">
        <f>NONRESIDENTIAL!C21</f>
        <v>0</v>
      </c>
      <c r="D20" s="16">
        <f>NONRESIDENTIAL!D21</f>
        <v>0</v>
      </c>
      <c r="E20" s="16">
        <f>NONRESIDENTIAL!E21</f>
        <v>0.18</v>
      </c>
      <c r="F20" s="16">
        <f>NONRESIDENTIAL!F21</f>
        <v>0.15</v>
      </c>
      <c r="G20" s="16">
        <f>NONRESIDENTIAL!G21</f>
        <v>0.85</v>
      </c>
      <c r="H20" s="16">
        <f>NONRESIDENTIAL!H21</f>
        <v>1.38</v>
      </c>
      <c r="I20" s="16">
        <f>NONRESIDENTIAL!I21</f>
        <v>0</v>
      </c>
      <c r="J20" s="16">
        <f>NONRESIDENTIAL!J21</f>
        <v>0</v>
      </c>
      <c r="K20" s="16">
        <f>NONRESIDENTIAL!K21</f>
        <v>0.85</v>
      </c>
      <c r="L20" s="16">
        <f>NONRESIDENTIAL!L21</f>
        <v>0</v>
      </c>
      <c r="M20" s="16">
        <f>NONRESIDENTIAL!M21</f>
        <v>0.17</v>
      </c>
      <c r="N20" s="16">
        <f>NONRESIDENTIAL!O21</f>
        <v>0</v>
      </c>
      <c r="O20" s="17">
        <f>NONRESIDENTIAL!P21</f>
        <v>0</v>
      </c>
      <c r="P20" s="17">
        <f>NONRESIDENTIAL!Q21</f>
        <v>0</v>
      </c>
      <c r="Q20" s="17">
        <f>NONRESIDENTIAL!R21</f>
        <v>0</v>
      </c>
      <c r="R20" s="17">
        <f>NONRESIDENTIAL!S21</f>
        <v>0</v>
      </c>
      <c r="S20" s="17">
        <f>NONRESIDENTIAL!T21</f>
        <v>0</v>
      </c>
      <c r="T20" s="17">
        <f>NONRESIDENTIAL!U21</f>
        <v>0</v>
      </c>
      <c r="U20" s="17">
        <v>0</v>
      </c>
      <c r="V20" s="86">
        <v>0</v>
      </c>
    </row>
    <row r="21" spans="1:22" ht="13.5" thickBot="1">
      <c r="A21" s="148" t="s">
        <v>6</v>
      </c>
      <c r="B21" s="21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0"/>
      <c r="O21" s="19"/>
      <c r="P21" s="19"/>
      <c r="Q21" s="19"/>
      <c r="R21" s="19"/>
      <c r="S21" s="289"/>
      <c r="T21" s="289"/>
      <c r="U21" s="289"/>
      <c r="V21" s="87" t="s">
        <v>0</v>
      </c>
    </row>
    <row r="22" spans="1:22" ht="13.5" thickTop="1">
      <c r="B22" s="11" t="s">
        <v>102</v>
      </c>
    </row>
    <row r="23" spans="1:22">
      <c r="B23" s="106">
        <f>SQRT((2.55*2.55)+(122.47448*122.47448))*122.47448</f>
        <v>15003.249148992492</v>
      </c>
    </row>
    <row r="24" spans="1:22">
      <c r="B24" s="116">
        <f>B23/15000</f>
        <v>1.0002166099328329</v>
      </c>
    </row>
    <row r="25" spans="1:22">
      <c r="A25" s="11" t="s">
        <v>114</v>
      </c>
    </row>
    <row r="26" spans="1:22">
      <c r="A26" s="145"/>
      <c r="B26" s="149" t="s">
        <v>36</v>
      </c>
      <c r="C26" s="149" t="s">
        <v>37</v>
      </c>
      <c r="D26" s="149" t="s">
        <v>38</v>
      </c>
      <c r="E26" s="149" t="s">
        <v>47</v>
      </c>
      <c r="F26" s="149" t="s">
        <v>39</v>
      </c>
      <c r="G26" s="149" t="s">
        <v>40</v>
      </c>
      <c r="H26" s="149" t="s">
        <v>41</v>
      </c>
      <c r="I26" s="149" t="s">
        <v>42</v>
      </c>
      <c r="J26" s="149" t="s">
        <v>48</v>
      </c>
      <c r="K26" s="149" t="s">
        <v>43</v>
      </c>
      <c r="L26" s="151" t="s">
        <v>44</v>
      </c>
      <c r="M26" s="151" t="s">
        <v>45</v>
      </c>
      <c r="N26" s="151" t="s">
        <v>46</v>
      </c>
      <c r="O26" s="151" t="s">
        <v>78</v>
      </c>
    </row>
    <row r="27" spans="1:22">
      <c r="A27" s="150" t="s">
        <v>119</v>
      </c>
      <c r="B27" s="4">
        <v>122120</v>
      </c>
      <c r="C27" s="4"/>
      <c r="D27" s="4">
        <v>498588</v>
      </c>
      <c r="E27" s="4">
        <v>53628</v>
      </c>
      <c r="F27" s="4"/>
      <c r="G27" s="4"/>
      <c r="H27" s="4">
        <v>2000</v>
      </c>
      <c r="I27" s="4">
        <v>5500</v>
      </c>
      <c r="J27" s="4">
        <v>24692</v>
      </c>
      <c r="K27" s="4">
        <v>22500</v>
      </c>
      <c r="L27" s="4">
        <v>73959</v>
      </c>
      <c r="M27" s="4">
        <v>210887</v>
      </c>
      <c r="N27" s="4">
        <v>52045</v>
      </c>
      <c r="O27" s="4"/>
    </row>
    <row r="28" spans="1:22">
      <c r="A28" s="150" t="s">
        <v>120</v>
      </c>
      <c r="B28" s="4">
        <v>43334</v>
      </c>
      <c r="C28" s="4"/>
      <c r="D28" s="4">
        <v>124749</v>
      </c>
      <c r="E28" s="4">
        <v>21287</v>
      </c>
      <c r="F28" s="4"/>
      <c r="G28" s="4"/>
      <c r="H28" s="4">
        <v>2001</v>
      </c>
      <c r="I28" s="4">
        <v>2968</v>
      </c>
      <c r="J28" s="4">
        <v>12669</v>
      </c>
      <c r="K28" s="4">
        <v>12746</v>
      </c>
      <c r="L28" s="4">
        <v>27039</v>
      </c>
      <c r="M28" s="4">
        <v>68717</v>
      </c>
      <c r="N28" s="4">
        <v>26877</v>
      </c>
      <c r="O28" s="4"/>
    </row>
    <row r="29" spans="1:22">
      <c r="A29" s="150" t="s">
        <v>121</v>
      </c>
      <c r="B29" s="4">
        <v>13068</v>
      </c>
      <c r="C29" s="4"/>
      <c r="D29" s="4">
        <v>49903</v>
      </c>
      <c r="E29" s="4">
        <v>7027</v>
      </c>
      <c r="F29" s="4"/>
      <c r="G29" s="4"/>
      <c r="H29" s="4">
        <v>280</v>
      </c>
      <c r="I29" s="4">
        <v>508</v>
      </c>
      <c r="J29" s="4">
        <v>904</v>
      </c>
      <c r="K29" s="4">
        <v>1338</v>
      </c>
      <c r="L29" s="4">
        <v>9463</v>
      </c>
      <c r="M29" s="4">
        <v>22488</v>
      </c>
      <c r="N29" s="4">
        <v>190</v>
      </c>
      <c r="O29" s="4"/>
    </row>
    <row r="30" spans="1:22">
      <c r="A30" s="150" t="s">
        <v>122</v>
      </c>
      <c r="B30" s="4">
        <v>30266</v>
      </c>
      <c r="C30" s="4"/>
      <c r="D30" s="4">
        <v>74846</v>
      </c>
      <c r="E30" s="4">
        <v>14260</v>
      </c>
      <c r="F30" s="4"/>
      <c r="G30" s="4"/>
      <c r="H30" s="4">
        <v>1721</v>
      </c>
      <c r="I30" s="4">
        <v>2460</v>
      </c>
      <c r="J30" s="4">
        <v>11765</v>
      </c>
      <c r="K30" s="4">
        <v>11408</v>
      </c>
      <c r="L30" s="4">
        <v>17576</v>
      </c>
      <c r="M30" s="4">
        <v>46229</v>
      </c>
      <c r="N30" s="4">
        <v>26687</v>
      </c>
      <c r="O30" s="4"/>
    </row>
    <row r="32" spans="1:22">
      <c r="P32" s="108">
        <f>MIN(B70:O85)</f>
        <v>1.5459999999999998</v>
      </c>
      <c r="Q32" s="3" t="s">
        <v>116</v>
      </c>
    </row>
    <row r="33" spans="1:21">
      <c r="A33" s="158"/>
      <c r="B33" s="133"/>
      <c r="C33" s="133"/>
      <c r="D33" s="133"/>
      <c r="E33" s="3" t="s">
        <v>86</v>
      </c>
    </row>
    <row r="34" spans="1:21">
      <c r="A34" s="119" t="s">
        <v>23</v>
      </c>
      <c r="B34" s="24" t="s">
        <v>49</v>
      </c>
      <c r="C34" s="133"/>
      <c r="D34" s="133"/>
      <c r="E34" s="3" t="s">
        <v>87</v>
      </c>
    </row>
    <row r="35" spans="1:21">
      <c r="A35" s="119" t="s">
        <v>24</v>
      </c>
      <c r="B35" s="24" t="s">
        <v>50</v>
      </c>
      <c r="C35" s="133"/>
      <c r="D35" s="133"/>
      <c r="E35" s="3" t="s">
        <v>88</v>
      </c>
    </row>
    <row r="36" spans="1:21">
      <c r="A36" s="119" t="s">
        <v>25</v>
      </c>
      <c r="B36" s="24" t="s">
        <v>51</v>
      </c>
      <c r="C36" s="133"/>
      <c r="D36" s="133"/>
      <c r="E36" s="3" t="s">
        <v>89</v>
      </c>
    </row>
    <row r="37" spans="1:21">
      <c r="A37" s="119" t="s">
        <v>26</v>
      </c>
      <c r="B37" s="24" t="s">
        <v>52</v>
      </c>
      <c r="C37" s="133"/>
      <c r="D37" s="133"/>
      <c r="E37" s="3" t="s">
        <v>90</v>
      </c>
    </row>
    <row r="38" spans="1:21">
      <c r="A38" s="119" t="s">
        <v>27</v>
      </c>
      <c r="B38" s="24" t="s">
        <v>53</v>
      </c>
      <c r="C38" s="133"/>
      <c r="D38" s="133"/>
      <c r="E38" s="3" t="s">
        <v>91</v>
      </c>
    </row>
    <row r="39" spans="1:21">
      <c r="A39" s="119" t="s">
        <v>28</v>
      </c>
      <c r="B39" s="24" t="s">
        <v>54</v>
      </c>
      <c r="C39" s="133"/>
      <c r="D39" s="133"/>
      <c r="E39" s="3" t="s">
        <v>92</v>
      </c>
    </row>
    <row r="40" spans="1:21">
      <c r="A40" s="119" t="s">
        <v>29</v>
      </c>
      <c r="B40" s="24" t="s">
        <v>55</v>
      </c>
      <c r="C40" s="133"/>
      <c r="D40" s="133"/>
      <c r="E40" s="3" t="s">
        <v>93</v>
      </c>
    </row>
    <row r="41" spans="1:21">
      <c r="A41" s="119" t="s">
        <v>30</v>
      </c>
      <c r="B41" s="10" t="s">
        <v>60</v>
      </c>
      <c r="C41" s="133"/>
      <c r="D41" s="133"/>
      <c r="E41" s="3" t="s">
        <v>573</v>
      </c>
    </row>
    <row r="42" spans="1:21">
      <c r="A42" s="119" t="s">
        <v>31</v>
      </c>
      <c r="B42" s="24" t="s">
        <v>56</v>
      </c>
      <c r="C42" s="133"/>
      <c r="D42" s="133"/>
      <c r="E42" s="3" t="s">
        <v>575</v>
      </c>
    </row>
    <row r="43" spans="1:21">
      <c r="A43" s="119" t="s">
        <v>32</v>
      </c>
      <c r="B43" s="24" t="s">
        <v>57</v>
      </c>
      <c r="C43" s="133"/>
      <c r="D43" s="133"/>
      <c r="E43" s="3" t="s">
        <v>94</v>
      </c>
    </row>
    <row r="44" spans="1:21">
      <c r="A44" s="119" t="s">
        <v>33</v>
      </c>
      <c r="B44" s="24" t="s">
        <v>58</v>
      </c>
      <c r="C44" s="133"/>
      <c r="D44" s="152"/>
      <c r="E44" s="3" t="s">
        <v>95</v>
      </c>
    </row>
    <row r="45" spans="1:21">
      <c r="A45" s="119" t="s">
        <v>34</v>
      </c>
      <c r="B45" s="24" t="s">
        <v>59</v>
      </c>
      <c r="C45" s="133"/>
      <c r="D45" s="133"/>
      <c r="E45" s="3" t="s">
        <v>574</v>
      </c>
    </row>
    <row r="46" spans="1:21">
      <c r="A46" s="107"/>
      <c r="B46" s="24"/>
      <c r="E46" s="3"/>
    </row>
    <row r="47" spans="1:21" s="118" customFormat="1" ht="26.25">
      <c r="A47" s="11" t="s">
        <v>161</v>
      </c>
      <c r="B47" s="91" t="s">
        <v>101</v>
      </c>
      <c r="C47" s="91" t="s">
        <v>101</v>
      </c>
      <c r="D47" s="91" t="s">
        <v>101</v>
      </c>
      <c r="E47" s="91" t="s">
        <v>101</v>
      </c>
      <c r="G47" s="91" t="s">
        <v>101</v>
      </c>
      <c r="I47" s="91" t="s">
        <v>101</v>
      </c>
      <c r="J47" s="91" t="s">
        <v>101</v>
      </c>
      <c r="L47" s="91" t="s">
        <v>101</v>
      </c>
      <c r="S47" s="133"/>
      <c r="T47" s="133"/>
      <c r="U47" s="133"/>
    </row>
    <row r="48" spans="1:21" s="118" customFormat="1">
      <c r="A48" s="104" t="s">
        <v>5</v>
      </c>
      <c r="B48" s="81" t="s">
        <v>96</v>
      </c>
      <c r="C48" s="81" t="s">
        <v>97</v>
      </c>
      <c r="D48" s="81" t="s">
        <v>98</v>
      </c>
      <c r="E48" s="81" t="s">
        <v>77</v>
      </c>
      <c r="F48" s="81" t="s">
        <v>78</v>
      </c>
      <c r="G48" s="104" t="s">
        <v>125</v>
      </c>
      <c r="H48" s="104" t="s">
        <v>162</v>
      </c>
      <c r="I48" s="81" t="s">
        <v>124</v>
      </c>
      <c r="J48" s="105" t="s">
        <v>45</v>
      </c>
      <c r="K48" s="104" t="s">
        <v>40</v>
      </c>
      <c r="L48" s="104" t="s">
        <v>163</v>
      </c>
      <c r="M48" s="104" t="s">
        <v>164</v>
      </c>
      <c r="S48" s="133"/>
      <c r="T48" s="133"/>
      <c r="U48" s="133"/>
    </row>
    <row r="49" spans="1:21" s="118" customFormat="1">
      <c r="A49" s="27">
        <v>1</v>
      </c>
      <c r="B49" s="126">
        <f>'NONRES Rehab Data'!D27</f>
        <v>153662.79676320622</v>
      </c>
      <c r="C49" s="126">
        <f>'NONRES Rehab Data'!E27</f>
        <v>156489.93779789496</v>
      </c>
      <c r="D49" s="126">
        <f>'NONRES Rehab Data'!F27</f>
        <v>49809.579784533402</v>
      </c>
      <c r="E49" s="126">
        <f>'NONRES Rehab Data'!G27</f>
        <v>262947.15245557664</v>
      </c>
      <c r="F49" s="126">
        <f>'NONRES Rehab Data'!H27</f>
        <v>89192.99761840576</v>
      </c>
      <c r="G49" s="126">
        <f>'NONRES Rehab Data'!I27</f>
        <v>136111.04571193774</v>
      </c>
      <c r="H49" s="126">
        <f>'NONRES Rehab Data'!J27</f>
        <v>7627.8970583636028</v>
      </c>
      <c r="I49" s="126">
        <f>'NONRES Rehab Data'!K27</f>
        <v>195574.00634918021</v>
      </c>
      <c r="J49" s="126">
        <f>'NONRES Rehab Data'!L27</f>
        <v>97200.145469083713</v>
      </c>
      <c r="K49" s="126">
        <f>'NONRES Rehab Data'!M27</f>
        <v>114333.62467653964</v>
      </c>
      <c r="L49" s="126">
        <f>'NONRES Rehab Data'!N27</f>
        <v>93671.291263614869</v>
      </c>
      <c r="M49" s="126">
        <f>'NONRES Rehab Data'!O27</f>
        <v>325583.10874896718</v>
      </c>
      <c r="S49" s="133"/>
      <c r="T49" s="133"/>
      <c r="U49" s="133"/>
    </row>
    <row r="50" spans="1:21" s="118" customFormat="1">
      <c r="A50" s="27">
        <v>2</v>
      </c>
      <c r="B50" s="126">
        <f>'NONRES Rehab Data'!D28</f>
        <v>669576.60186180449</v>
      </c>
      <c r="C50" s="126">
        <f>'NONRES Rehab Data'!E28</f>
        <v>2319486.062268273</v>
      </c>
      <c r="D50" s="126">
        <f>'NONRES Rehab Data'!F28</f>
        <v>251943.15495029173</v>
      </c>
      <c r="E50" s="126">
        <f>'NONRES Rehab Data'!G28</f>
        <v>1983591.3726963964</v>
      </c>
      <c r="F50" s="126">
        <f>'NONRES Rehab Data'!H28</f>
        <v>524482.15987697209</v>
      </c>
      <c r="G50" s="126">
        <f>'NONRES Rehab Data'!I28</f>
        <v>1384542.7352132439</v>
      </c>
      <c r="H50" s="126">
        <f>'NONRES Rehab Data'!J28</f>
        <v>110744.81421743515</v>
      </c>
      <c r="I50" s="126">
        <f>'NONRES Rehab Data'!K28</f>
        <v>1075749.6262054557</v>
      </c>
      <c r="J50" s="126">
        <f>'NONRES Rehab Data'!L28</f>
        <v>589626.76702894224</v>
      </c>
      <c r="K50" s="126">
        <f>'NONRES Rehab Data'!M28</f>
        <v>732326.70654729393</v>
      </c>
      <c r="L50" s="126">
        <f>'NONRES Rehab Data'!N28</f>
        <v>714748.06359340565</v>
      </c>
      <c r="M50" s="126">
        <f>'NONRES Rehab Data'!O28</f>
        <v>2468144.1257739044</v>
      </c>
      <c r="S50" s="133"/>
      <c r="T50" s="133"/>
      <c r="U50" s="133"/>
    </row>
    <row r="51" spans="1:21" s="118" customFormat="1">
      <c r="A51" s="27">
        <v>3</v>
      </c>
      <c r="B51" s="126">
        <f>'NONRES Rehab Data'!D29</f>
        <v>2145506.901861724</v>
      </c>
      <c r="C51" s="126">
        <f>'NONRES Rehab Data'!E29</f>
        <v>13982916.476882068</v>
      </c>
      <c r="D51" s="126">
        <f>'NONRES Rehab Data'!F29</f>
        <v>1025599.708012807</v>
      </c>
      <c r="E51" s="126">
        <f>'NONRES Rehab Data'!G29</f>
        <v>8347552.8013544213</v>
      </c>
      <c r="F51" s="126">
        <f>'NONRES Rehab Data'!H29</f>
        <v>1941452.6103180042</v>
      </c>
      <c r="G51" s="126">
        <f>'NONRES Rehab Data'!I29</f>
        <v>7389233.6538614212</v>
      </c>
      <c r="H51" s="126">
        <f>'NONRES Rehab Data'!J29</f>
        <v>520989.20837191265</v>
      </c>
      <c r="I51" s="126">
        <f>'NONRES Rehab Data'!K29</f>
        <v>4208485.0678356094</v>
      </c>
      <c r="J51" s="126">
        <f>'NONRES Rehab Data'!L29</f>
        <v>2498174.8811531919</v>
      </c>
      <c r="K51" s="126">
        <f>'NONRES Rehab Data'!M29</f>
        <v>2849733.0518768458</v>
      </c>
      <c r="L51" s="126">
        <f>'NONRES Rehab Data'!N29</f>
        <v>3389984.3489087336</v>
      </c>
      <c r="M51" s="126">
        <f>'NONRES Rehab Data'!O29</f>
        <v>11266151.78000675</v>
      </c>
      <c r="S51" s="133"/>
      <c r="T51" s="133"/>
      <c r="U51" s="133"/>
    </row>
    <row r="52" spans="1:21" s="118" customFormat="1">
      <c r="A52" s="27">
        <v>4</v>
      </c>
      <c r="B52" s="126">
        <f>'NONRES Rehab Data'!D30</f>
        <v>1508069.7737668522</v>
      </c>
      <c r="C52" s="126">
        <f>'NONRES Rehab Data'!E30</f>
        <v>5421193.7686611088</v>
      </c>
      <c r="D52" s="126">
        <f>'NONRES Rehab Data'!F30</f>
        <v>561901.00515664741</v>
      </c>
      <c r="E52" s="126">
        <f>'NONRES Rehab Data'!G30</f>
        <v>4772545.8276258456</v>
      </c>
      <c r="F52" s="126">
        <f>'NONRES Rehab Data'!H30</f>
        <v>1241178.3570093026</v>
      </c>
      <c r="G52" s="126">
        <f>'NONRES Rehab Data'!I30</f>
        <v>3212497.8987436318</v>
      </c>
      <c r="H52" s="126">
        <f>'NONRES Rehab Data'!J30</f>
        <v>276480.36839318951</v>
      </c>
      <c r="I52" s="126">
        <f>'NONRES Rehab Data'!K30</f>
        <v>2446534.6257749461</v>
      </c>
      <c r="J52" s="126">
        <f>'NONRES Rehab Data'!L30</f>
        <v>1360179.6231720329</v>
      </c>
      <c r="K52" s="126">
        <f>'NONRES Rehab Data'!M30</f>
        <v>1740221.3114907932</v>
      </c>
      <c r="L52" s="126">
        <f>'NONRES Rehab Data'!N30</f>
        <v>1647096.7272704567</v>
      </c>
      <c r="M52" s="126">
        <f>'NONRES Rehab Data'!O30</f>
        <v>5796729.9984585019</v>
      </c>
      <c r="S52" s="133"/>
      <c r="T52" s="133"/>
      <c r="U52" s="133"/>
    </row>
    <row r="53" spans="1:21" s="118" customFormat="1">
      <c r="A53" s="27">
        <v>5</v>
      </c>
      <c r="B53" s="126">
        <f>'NONRES Rehab Data'!D31</f>
        <v>292811.48412127624</v>
      </c>
      <c r="C53" s="126">
        <f>'NONRES Rehab Data'!E31</f>
        <v>1052595.7225080514</v>
      </c>
      <c r="D53" s="126">
        <f>'NONRES Rehab Data'!F31</f>
        <v>109100.43428440954</v>
      </c>
      <c r="E53" s="126">
        <f>'NONRES Rehab Data'!G31</f>
        <v>926652.23528309702</v>
      </c>
      <c r="F53" s="126">
        <f>'NONRES Rehab Data'!H31</f>
        <v>240991.02249581166</v>
      </c>
      <c r="G53" s="126">
        <f>'NONRES Rehab Data'!I31</f>
        <v>623748.51205858705</v>
      </c>
      <c r="H53" s="126">
        <f>'NONRES Rehab Data'!J31</f>
        <v>53682.282085260398</v>
      </c>
      <c r="I53" s="126">
        <f>'NONRES Rehab Data'!K31</f>
        <v>475026.71772135433</v>
      </c>
      <c r="J53" s="126">
        <f>'NONRES Rehab Data'!L31</f>
        <v>264096.67580413603</v>
      </c>
      <c r="K53" s="126">
        <f>'NONRES Rehab Data'!M31</f>
        <v>337886.74355850491</v>
      </c>
      <c r="L53" s="126">
        <f>'NONRES Rehab Data'!N31</f>
        <v>319805.38672206103</v>
      </c>
      <c r="M53" s="126">
        <f>'NONRES Rehab Data'!O31</f>
        <v>1125510.9965232729</v>
      </c>
      <c r="S53" s="133"/>
      <c r="T53" s="133"/>
      <c r="U53" s="133"/>
    </row>
    <row r="54" spans="1:21" s="118" customFormat="1">
      <c r="A54" s="27">
        <v>6</v>
      </c>
      <c r="B54" s="126">
        <f>'NONRES Rehab Data'!D32</f>
        <v>2144998.5688274601</v>
      </c>
      <c r="C54" s="126">
        <f>'NONRES Rehab Data'!E32</f>
        <v>10031469.098745868</v>
      </c>
      <c r="D54" s="126">
        <f>'NONRES Rehab Data'!F32</f>
        <v>1418069.2336792052</v>
      </c>
      <c r="E54" s="126">
        <f>'NONRES Rehab Data'!G32</f>
        <v>8321677.4814648107</v>
      </c>
      <c r="F54" s="126">
        <f>'NONRES Rehab Data'!H32</f>
        <v>2091072.5991587541</v>
      </c>
      <c r="G54" s="126">
        <f>'NONRES Rehab Data'!I32</f>
        <v>7863657.1896300213</v>
      </c>
      <c r="H54" s="126">
        <f>'NONRES Rehab Data'!J32</f>
        <v>322780.05208771804</v>
      </c>
      <c r="I54" s="126">
        <f>'NONRES Rehab Data'!K32</f>
        <v>3715479.4087715792</v>
      </c>
      <c r="J54" s="126">
        <f>'NONRES Rehab Data'!L32</f>
        <v>2107906.7817976414</v>
      </c>
      <c r="K54" s="126">
        <f>'NONRES Rehab Data'!M32</f>
        <v>2201342.8850603658</v>
      </c>
      <c r="L54" s="126">
        <f>'NONRES Rehab Data'!N32</f>
        <v>2362041.9913891857</v>
      </c>
      <c r="M54" s="126">
        <f>'NONRES Rehab Data'!O32</f>
        <v>9798613.019830713</v>
      </c>
      <c r="S54" s="133"/>
      <c r="T54" s="133"/>
      <c r="U54" s="133"/>
    </row>
    <row r="55" spans="1:21" s="118" customFormat="1">
      <c r="A55" s="27">
        <v>7</v>
      </c>
      <c r="B55" s="126">
        <f>'NONRES Rehab Data'!D33</f>
        <v>2625296.3134883717</v>
      </c>
      <c r="C55" s="126">
        <f>'NONRES Rehab Data'!E33</f>
        <v>5703316.6074418603</v>
      </c>
      <c r="D55" s="126">
        <f>'NONRES Rehab Data'!F33</f>
        <v>760264.91720930242</v>
      </c>
      <c r="E55" s="126">
        <f>'NONRES Rehab Data'!G33</f>
        <v>5140642.5320930229</v>
      </c>
      <c r="F55" s="126">
        <f>'NONRES Rehab Data'!H33</f>
        <v>1542271.3786046514</v>
      </c>
      <c r="G55" s="126">
        <f>'NONRES Rehab Data'!I33</f>
        <v>3489110.1879069768</v>
      </c>
      <c r="H55" s="126">
        <f>'NONRES Rehab Data'!J33</f>
        <v>33417.918139534879</v>
      </c>
      <c r="I55" s="126">
        <f>'NONRES Rehab Data'!K33</f>
        <v>2399994.7088372093</v>
      </c>
      <c r="J55" s="126">
        <f>'NONRES Rehab Data'!L33</f>
        <v>1325520.8009302327</v>
      </c>
      <c r="K55" s="126">
        <f>'NONRES Rehab Data'!M33</f>
        <v>1798874.9832558143</v>
      </c>
      <c r="L55" s="126">
        <f>'NONRES Rehab Data'!N33</f>
        <v>2268472.9255813952</v>
      </c>
      <c r="M55" s="126">
        <f>'NONRES Rehab Data'!O33</f>
        <v>5230850.5283720931</v>
      </c>
      <c r="S55" s="133"/>
      <c r="T55" s="133"/>
      <c r="U55" s="133"/>
    </row>
    <row r="56" spans="1:21" s="118" customFormat="1">
      <c r="A56" s="27">
        <v>8</v>
      </c>
      <c r="B56" s="126">
        <f>'NONRES Rehab Data'!D34</f>
        <v>2958367.6992849521</v>
      </c>
      <c r="C56" s="126">
        <f>'NONRES Rehab Data'!E34</f>
        <v>14532954.315901082</v>
      </c>
      <c r="D56" s="126">
        <f>'NONRES Rehab Data'!F34</f>
        <v>2021205.9601663225</v>
      </c>
      <c r="E56" s="126">
        <f>'NONRES Rehab Data'!G34</f>
        <v>11841701.570538854</v>
      </c>
      <c r="F56" s="126">
        <f>'NONRES Rehab Data'!H34</f>
        <v>2963615.1815435826</v>
      </c>
      <c r="G56" s="126">
        <f>'NONRES Rehab Data'!I34</f>
        <v>11029253.808029655</v>
      </c>
      <c r="H56" s="126">
        <f>'NONRES Rehab Data'!J34</f>
        <v>445578.60043652396</v>
      </c>
      <c r="I56" s="126">
        <f>'NONRES Rehab Data'!K34</f>
        <v>5194759.2329310747</v>
      </c>
      <c r="J56" s="126">
        <f>'NONRES Rehab Data'!L34</f>
        <v>2890547.6018170845</v>
      </c>
      <c r="K56" s="126">
        <f>'NONRES Rehab Data'!M34</f>
        <v>3240954.9620812186</v>
      </c>
      <c r="L56" s="126">
        <f>'NONRES Rehab Data'!N34</f>
        <v>3348274.2311591092</v>
      </c>
      <c r="M56" s="126">
        <f>'NONRES Rehab Data'!O34</f>
        <v>14106898.538329843</v>
      </c>
      <c r="S56" s="133"/>
      <c r="T56" s="133"/>
      <c r="U56" s="133"/>
    </row>
    <row r="57" spans="1:21" s="118" customFormat="1">
      <c r="A57" s="27">
        <v>9</v>
      </c>
      <c r="B57" s="126">
        <f>'NONRES Rehab Data'!D35</f>
        <v>2727749.136615308</v>
      </c>
      <c r="C57" s="126">
        <f>'NONRES Rehab Data'!E35</f>
        <v>17832398.817336936</v>
      </c>
      <c r="D57" s="126">
        <f>'NONRES Rehab Data'!F35</f>
        <v>2170788.5838771239</v>
      </c>
      <c r="E57" s="126">
        <f>'NONRES Rehab Data'!G35</f>
        <v>11564318.082479803</v>
      </c>
      <c r="F57" s="126">
        <f>'NONRES Rehab Data'!H35</f>
        <v>2843023.8656406607</v>
      </c>
      <c r="G57" s="126">
        <f>'NONRES Rehab Data'!I35</f>
        <v>10550342.209040798</v>
      </c>
      <c r="H57" s="126">
        <f>'NONRES Rehab Data'!J35</f>
        <v>365909.04177830345</v>
      </c>
      <c r="I57" s="126">
        <f>'NONRES Rehab Data'!K35</f>
        <v>4611219.2697419617</v>
      </c>
      <c r="J57" s="126">
        <f>'NONRES Rehab Data'!L35</f>
        <v>3132371.0936063398</v>
      </c>
      <c r="K57" s="126">
        <f>'NONRES Rehab Data'!M35</f>
        <v>3983630.2316246829</v>
      </c>
      <c r="L57" s="126">
        <f>'NONRES Rehab Data'!N35</f>
        <v>3349238.3554315981</v>
      </c>
      <c r="M57" s="126">
        <f>'NONRES Rehab Data'!O35</f>
        <v>13472432.448954578</v>
      </c>
      <c r="S57" s="133"/>
      <c r="T57" s="133"/>
      <c r="U57" s="133"/>
    </row>
    <row r="58" spans="1:21" s="118" customFormat="1">
      <c r="A58" s="27">
        <v>10</v>
      </c>
      <c r="B58" s="126">
        <f>'NONRES Rehab Data'!D36</f>
        <v>3164726.6661865315</v>
      </c>
      <c r="C58" s="126">
        <f>'NONRES Rehab Data'!E36</f>
        <v>5372855.8737269184</v>
      </c>
      <c r="D58" s="126">
        <f>'NONRES Rehab Data'!F36</f>
        <v>2006121.2321083746</v>
      </c>
      <c r="E58" s="126">
        <f>'NONRES Rehab Data'!G36</f>
        <v>9683493.6432889402</v>
      </c>
      <c r="F58" s="126">
        <f>'NONRES Rehab Data'!H36</f>
        <v>2689735.22625547</v>
      </c>
      <c r="G58" s="126">
        <f>'NONRES Rehab Data'!I36</f>
        <v>10334606.669441687</v>
      </c>
      <c r="H58" s="126">
        <f>'NONRES Rehab Data'!J36</f>
        <v>209352.70392093511</v>
      </c>
      <c r="I58" s="126">
        <f>'NONRES Rehab Data'!K36</f>
        <v>4387173.0306087667</v>
      </c>
      <c r="J58" s="126">
        <f>'NONRES Rehab Data'!L36</f>
        <v>1898437.8856073695</v>
      </c>
      <c r="K58" s="126">
        <f>'NONRES Rehab Data'!M36</f>
        <v>2375456.0119073694</v>
      </c>
      <c r="L58" s="126">
        <f>'NONRES Rehab Data'!N36</f>
        <v>2296045.8082649754</v>
      </c>
      <c r="M58" s="126">
        <f>'NONRES Rehab Data'!O36</f>
        <v>11128583.716717523</v>
      </c>
      <c r="S58" s="133"/>
      <c r="T58" s="133"/>
      <c r="U58" s="133"/>
    </row>
    <row r="59" spans="1:21" s="118" customFormat="1">
      <c r="A59" s="27">
        <v>11</v>
      </c>
      <c r="B59" s="126">
        <f>'NONRES Rehab Data'!D37</f>
        <v>832970.02278967272</v>
      </c>
      <c r="C59" s="126">
        <f>'NONRES Rehab Data'!E37</f>
        <v>909298.29237545899</v>
      </c>
      <c r="D59" s="126">
        <f>'NONRES Rehab Data'!F37</f>
        <v>243512.12632071218</v>
      </c>
      <c r="E59" s="126">
        <f>'NONRES Rehab Data'!G37</f>
        <v>1823757.1327003324</v>
      </c>
      <c r="F59" s="126">
        <f>'NONRES Rehab Data'!H37</f>
        <v>623080.83462489117</v>
      </c>
      <c r="G59" s="126">
        <f>'NONRES Rehab Data'!I37</f>
        <v>2010095.043852207</v>
      </c>
      <c r="H59" s="126">
        <f>'NONRES Rehab Data'!J37</f>
        <v>236580.01036171609</v>
      </c>
      <c r="I59" s="126">
        <f>'NONRES Rehab Data'!K37</f>
        <v>1201061.2726102888</v>
      </c>
      <c r="J59" s="126">
        <f>'NONRES Rehab Data'!L37</f>
        <v>502859.97626642953</v>
      </c>
      <c r="K59" s="126">
        <f>'NONRES Rehab Data'!M37</f>
        <v>733854.30434330297</v>
      </c>
      <c r="L59" s="126">
        <f>'NONRES Rehab Data'!N37</f>
        <v>410902.25968034694</v>
      </c>
      <c r="M59" s="126">
        <f>'NONRES Rehab Data'!O37</f>
        <v>2039569.9365929319</v>
      </c>
      <c r="S59" s="133"/>
      <c r="T59" s="133"/>
      <c r="U59" s="133"/>
    </row>
    <row r="60" spans="1:21" s="118" customFormat="1">
      <c r="A60" s="27">
        <v>12</v>
      </c>
      <c r="B60" s="126">
        <f>'NONRES Rehab Data'!D38</f>
        <v>4277853.5864849491</v>
      </c>
      <c r="C60" s="126">
        <f>'NONRES Rehab Data'!E38</f>
        <v>9863075.4309974462</v>
      </c>
      <c r="D60" s="126">
        <f>'NONRES Rehab Data'!F38</f>
        <v>1228003.4219340174</v>
      </c>
      <c r="E60" s="126">
        <f>'NONRES Rehab Data'!G38</f>
        <v>10146073.356975092</v>
      </c>
      <c r="F60" s="126">
        <f>'NONRES Rehab Data'!H38</f>
        <v>2681773.104581926</v>
      </c>
      <c r="G60" s="126">
        <f>'NONRES Rehab Data'!I38</f>
        <v>9101494.1160678603</v>
      </c>
      <c r="H60" s="126">
        <f>'NONRES Rehab Data'!J38</f>
        <v>713429.10998101719</v>
      </c>
      <c r="I60" s="126">
        <f>'NONRES Rehab Data'!K38</f>
        <v>5156622.9351705536</v>
      </c>
      <c r="J60" s="126">
        <f>'NONRES Rehab Data'!L38</f>
        <v>2375816.3205387951</v>
      </c>
      <c r="K60" s="126">
        <f>'NONRES Rehab Data'!M38</f>
        <v>3551790.6388903651</v>
      </c>
      <c r="L60" s="126">
        <f>'NONRES Rehab Data'!N38</f>
        <v>2691375.6211576578</v>
      </c>
      <c r="M60" s="126">
        <f>'NONRES Rehab Data'!O38</f>
        <v>10555996.665251259</v>
      </c>
      <c r="S60" s="133"/>
      <c r="T60" s="133"/>
      <c r="U60" s="133"/>
    </row>
    <row r="61" spans="1:21" s="118" customFormat="1">
      <c r="A61" s="27">
        <v>13</v>
      </c>
      <c r="B61" s="126">
        <f>'NONRES Rehab Data'!D39</f>
        <v>1760718.3313902083</v>
      </c>
      <c r="C61" s="126">
        <f>'NONRES Rehab Data'!E39</f>
        <v>1566004.1354884158</v>
      </c>
      <c r="D61" s="126">
        <f>'NONRES Rehab Data'!F39</f>
        <v>539407.91558895586</v>
      </c>
      <c r="E61" s="126">
        <f>'NONRES Rehab Data'!G39</f>
        <v>3874803.101085586</v>
      </c>
      <c r="F61" s="126">
        <f>'NONRES Rehab Data'!H39</f>
        <v>1303516.367194576</v>
      </c>
      <c r="G61" s="126">
        <f>'NONRES Rehab Data'!I39</f>
        <v>3345245.4878458316</v>
      </c>
      <c r="H61" s="126">
        <f>'NONRES Rehab Data'!J39</f>
        <v>579335.86040982872</v>
      </c>
      <c r="I61" s="126">
        <f>'NONRES Rehab Data'!K39</f>
        <v>2707824.5843871939</v>
      </c>
      <c r="J61" s="126">
        <f>'NONRES Rehab Data'!L39</f>
        <v>1011776.0883676666</v>
      </c>
      <c r="K61" s="126">
        <f>'NONRES Rehab Data'!M39</f>
        <v>1512313.8178196386</v>
      </c>
      <c r="L61" s="126">
        <f>'NONRES Rehab Data'!N39</f>
        <v>848463.09631946147</v>
      </c>
      <c r="M61" s="126">
        <f>'NONRES Rehab Data'!O39</f>
        <v>4675060.1687544715</v>
      </c>
      <c r="S61" s="133"/>
      <c r="T61" s="133"/>
      <c r="U61" s="133"/>
    </row>
    <row r="62" spans="1:21" s="118" customFormat="1">
      <c r="A62" s="27">
        <v>14</v>
      </c>
      <c r="B62" s="126">
        <f>'NONRES Rehab Data'!D40</f>
        <v>516412.05633134447</v>
      </c>
      <c r="C62" s="126">
        <f>'NONRES Rehab Data'!E40</f>
        <v>1222268.4207021999</v>
      </c>
      <c r="D62" s="126">
        <f>'NONRES Rehab Data'!F40</f>
        <v>375439.91200250626</v>
      </c>
      <c r="E62" s="126">
        <f>'NONRES Rehab Data'!G40</f>
        <v>1846023.0171521716</v>
      </c>
      <c r="F62" s="126">
        <f>'NONRES Rehab Data'!H40</f>
        <v>497505.56498184416</v>
      </c>
      <c r="G62" s="126">
        <f>'NONRES Rehab Data'!I40</f>
        <v>1914816.1806800298</v>
      </c>
      <c r="H62" s="126">
        <f>'NONRES Rehab Data'!J40</f>
        <v>61037.899498989471</v>
      </c>
      <c r="I62" s="126">
        <f>'NONRES Rehab Data'!K40</f>
        <v>828503.27466069616</v>
      </c>
      <c r="J62" s="126">
        <f>'NONRES Rehab Data'!L40</f>
        <v>338665.26463881455</v>
      </c>
      <c r="K62" s="126">
        <f>'NONRES Rehab Data'!M40</f>
        <v>469500.11215687351</v>
      </c>
      <c r="L62" s="126">
        <f>'NONRES Rehab Data'!N40</f>
        <v>400527.21615103289</v>
      </c>
      <c r="M62" s="126">
        <f>'NONRES Rehab Data'!O40</f>
        <v>2232557.3703761362</v>
      </c>
      <c r="S62" s="133"/>
      <c r="T62" s="133"/>
      <c r="U62" s="133"/>
    </row>
    <row r="63" spans="1:21" s="118" customFormat="1">
      <c r="A63" s="27">
        <v>15</v>
      </c>
      <c r="B63" s="126">
        <f>'NONRES Rehab Data'!D41</f>
        <v>686973.36290398962</v>
      </c>
      <c r="C63" s="126">
        <f>'NONRES Rehab Data'!E41</f>
        <v>623554.55771116505</v>
      </c>
      <c r="D63" s="126">
        <f>'NONRES Rehab Data'!F41</f>
        <v>258300.46463955287</v>
      </c>
      <c r="E63" s="126">
        <f>'NONRES Rehab Data'!G41</f>
        <v>1542530.6144219895</v>
      </c>
      <c r="F63" s="126">
        <f>'NONRES Rehab Data'!H41</f>
        <v>513982.3400884447</v>
      </c>
      <c r="G63" s="126">
        <f>'NONRES Rehab Data'!I41</f>
        <v>1935155.2222431798</v>
      </c>
      <c r="H63" s="126">
        <f>'NONRES Rehab Data'!J41</f>
        <v>51736.438413090349</v>
      </c>
      <c r="I63" s="126">
        <f>'NONRES Rehab Data'!K41</f>
        <v>714667.11584375123</v>
      </c>
      <c r="J63" s="126">
        <f>'NONRES Rehab Data'!L41</f>
        <v>212972.10636146882</v>
      </c>
      <c r="K63" s="126">
        <f>'NONRES Rehab Data'!M41</f>
        <v>330387.11404435494</v>
      </c>
      <c r="L63" s="126">
        <f>'NONRES Rehab Data'!N41</f>
        <v>409032.54345837323</v>
      </c>
      <c r="M63" s="126">
        <f>'NONRES Rehab Data'!O41</f>
        <v>1683594.8611064365</v>
      </c>
      <c r="S63" s="133"/>
      <c r="T63" s="133"/>
      <c r="U63" s="133"/>
    </row>
    <row r="64" spans="1:21" s="118" customFormat="1">
      <c r="A64" s="27">
        <v>16</v>
      </c>
      <c r="B64" s="126">
        <f>'NONRES Rehab Data'!D42</f>
        <v>680201.57912215043</v>
      </c>
      <c r="C64" s="126">
        <f>'NONRES Rehab Data'!E42</f>
        <v>2554045.4523533247</v>
      </c>
      <c r="D64" s="126">
        <f>'NONRES Rehab Data'!F42</f>
        <v>392819.99751576415</v>
      </c>
      <c r="E64" s="126">
        <f>'NONRES Rehab Data'!G42</f>
        <v>2267793.2472864138</v>
      </c>
      <c r="F64" s="126">
        <f>'NONRES Rehab Data'!H42</f>
        <v>611357.68051189696</v>
      </c>
      <c r="G64" s="126">
        <f>'NONRES Rehab Data'!I42</f>
        <v>1776503.9432367163</v>
      </c>
      <c r="H64" s="126">
        <f>'NONRES Rehab Data'!J42</f>
        <v>101847.9766481718</v>
      </c>
      <c r="I64" s="126">
        <f>'NONRES Rehab Data'!K42</f>
        <v>943318.78018993628</v>
      </c>
      <c r="J64" s="126">
        <f>'NONRES Rehab Data'!L42</f>
        <v>594678.93274449371</v>
      </c>
      <c r="K64" s="126">
        <f>'NONRES Rehab Data'!M42</f>
        <v>681041.18589541013</v>
      </c>
      <c r="L64" s="126">
        <f>'NONRES Rehab Data'!N42</f>
        <v>495733.7770628836</v>
      </c>
      <c r="M64" s="126">
        <f>'NONRES Rehab Data'!O42</f>
        <v>2794544.5197995314</v>
      </c>
      <c r="S64" s="133"/>
      <c r="T64" s="133"/>
      <c r="U64" s="133"/>
    </row>
    <row r="65" spans="1:21" s="133" customFormat="1">
      <c r="A65" s="154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436"/>
    </row>
    <row r="66" spans="1:21" s="133" customFormat="1">
      <c r="A66" s="154"/>
      <c r="B66" s="436"/>
      <c r="C66" s="436"/>
      <c r="D66" s="436"/>
      <c r="E66" s="436"/>
      <c r="F66" s="436"/>
      <c r="G66" s="436"/>
      <c r="H66" s="436"/>
      <c r="I66" s="436"/>
      <c r="J66" s="436"/>
      <c r="K66" s="436"/>
      <c r="L66" s="436"/>
      <c r="M66" s="436"/>
    </row>
    <row r="67" spans="1:21" s="118" customFormat="1">
      <c r="A67" s="119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S67" s="133"/>
      <c r="T67" s="133"/>
      <c r="U67" s="133"/>
    </row>
    <row r="68" spans="1:21" ht="26.25">
      <c r="A68" s="11" t="s">
        <v>106</v>
      </c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21">
      <c r="A69" s="104" t="s">
        <v>5</v>
      </c>
      <c r="B69" s="104" t="s">
        <v>36</v>
      </c>
      <c r="C69" s="104" t="s">
        <v>37</v>
      </c>
      <c r="D69" s="104" t="s">
        <v>38</v>
      </c>
      <c r="E69" s="104" t="s">
        <v>47</v>
      </c>
      <c r="F69" s="104" t="s">
        <v>39</v>
      </c>
      <c r="G69" s="104" t="s">
        <v>40</v>
      </c>
      <c r="H69" s="104" t="s">
        <v>41</v>
      </c>
      <c r="I69" s="104" t="s">
        <v>42</v>
      </c>
      <c r="J69" s="104" t="s">
        <v>48</v>
      </c>
      <c r="K69" s="104" t="s">
        <v>43</v>
      </c>
      <c r="L69" s="105" t="s">
        <v>44</v>
      </c>
      <c r="M69" s="105" t="s">
        <v>45</v>
      </c>
      <c r="N69" s="105" t="s">
        <v>46</v>
      </c>
      <c r="O69" s="105" t="s">
        <v>78</v>
      </c>
    </row>
    <row r="70" spans="1:21">
      <c r="A70" s="27">
        <v>1</v>
      </c>
      <c r="B70" s="74">
        <f>$B5+$C5+$D5+($E5*0.1)+$F5+($G5*0.2)+($H5*0.8)+($I5*0.8)+($J5*0.2)+$K5+$L5+$M5+$N5+$O5+($P5*0.24)+$Q5+$S5+$T5</f>
        <v>5.1020000000000003</v>
      </c>
      <c r="C70" s="74">
        <f>$B5+$C5+$D5+($E5*0.1)+$F5+($G5*0.2)+($H5*0.8)+($I5*0.8)+($J5*0.2)+$K5+$L5+$M5+$N5+$O5+($P5*0.24)+$Q5+$S5+$T5</f>
        <v>5.1020000000000003</v>
      </c>
      <c r="D70" s="74">
        <f>$B5+$C5+$D5+($E5*0.25)+$F5+($G5*0.2)+($H5*0.8)+($I5*0.8)+($J5*0.2)+$K5+$L5+$M5+$N5+$O5+($P5*0.13)+$Q5+$S5+$T5</f>
        <v>5.1289999999999996</v>
      </c>
      <c r="E70" s="74">
        <f>$B5+$C5+$D5+$F5+($G5*0.2)+($H5*0.8)+($I5*0.8)+($J5*0.2)+$K5+$L5+$M5+$N5+$O5+($P5*0.13)+$Q5+$S5+$T5</f>
        <v>5.0839999999999996</v>
      </c>
      <c r="F70" s="74">
        <f>$B5+$C5+$D5+$F5+($G5*0.2)+($H5*0.8)+($I5*0.8)+($J5*0.2)+$K5+$L5+$M5+$N5+$O5+($P5*0.26)+$Q5+$S5+$T5</f>
        <v>5.0839999999999996</v>
      </c>
      <c r="G70" s="74">
        <f>$B5+$C5+$D5+$F5+($G5*0.2)+($H5*0.8)+($I5*0.8)+($J5*0.2)+$K5+$L5+$M5+$N5+$O5+$P5+$Q5+$S5+$T5</f>
        <v>5.0839999999999996</v>
      </c>
      <c r="H70" s="74">
        <f>$B5+$C5+$D5+$F5+($G5*0.2)+($H5*0.8)+($I5*0.8)+($J5*0.2)+$K5+$L5+$M5+$N5+$O5+($P5*0.91)+$Q5+$S5+$T5</f>
        <v>5.0839999999999996</v>
      </c>
      <c r="I70" s="74">
        <f>$B5+$C5+$D5+$F5+($G5*0.2)+($H5*0.8)+($I5*0.8)+($J5*0.2)+$K5+$L5+$M5+$N5+$O5+($P5*0.91)+$Q5+$S5+$T5</f>
        <v>5.0839999999999996</v>
      </c>
      <c r="J70" s="74">
        <f>$B5+$C5+$D5+($E5*0.1)+$F5+($G5*0.2)+($H5*0.8)+($I5*0.8)+($J5*0.2)+$K5+$L5+$M5+$N5+$O5+($P5*0.19)+$Q5+$S5+$T5</f>
        <v>5.1020000000000003</v>
      </c>
      <c r="K70" s="74">
        <f>$B5+$C5+$D5+($E5*0.1)+$F5+($G5*0.2)+($H5*0.8)+($I5*0.8)+($J5*0.2)+$K5+$L5+$M5+$N5+$O5+($P5*0.19)+$Q5+$S5+$T5</f>
        <v>5.1020000000000003</v>
      </c>
      <c r="L70" s="74">
        <f>$B5+$C5+$D5+$F5+($G5*0.2)+($H5*0.8)+($I5*0.8)+($J5*0.2)+$K5+$L5+$M5+$N5+$O5+($P5*0.27)+$Q5+$S5+$T5</f>
        <v>5.0839999999999996</v>
      </c>
      <c r="M70" s="74">
        <f>$B5+$C5+$D5+($E5*0.25)+$F5+($G5*0.2)+($H5*0.8)+($I5*0.8)+($J5*0.2)+$K5+$L5+$M5+$N5+$O5+($P5*0.12)+$Q5+$S5+$T5</f>
        <v>5.1289999999999996</v>
      </c>
      <c r="N70" s="74">
        <f>$B5+$C5+$D5+$F5+($G5*0.2)+($H5*0.8)+($I5*0.8)+($J5*0.2)+$K5+$L5+$M5+$N5+$O5+$P5+$Q5+$S5+$T5</f>
        <v>5.0839999999999996</v>
      </c>
      <c r="O70" s="74">
        <f>$B5+$C5+$D5+$F5+($G5*0.2)+($H5*0.8)+($I5*0.8)+($J5*0.2)+$K5+$L5+$M5+$N5+$O5+$P5+$Q5+$S5+$T5</f>
        <v>5.0839999999999996</v>
      </c>
    </row>
    <row r="71" spans="1:21">
      <c r="A71" s="27">
        <v>2</v>
      </c>
      <c r="B71" s="74">
        <f t="shared" ref="B71:C71" si="1">$B6+$C6+$D6+($E6*0.1)+$F6+($G6*0.2)+($H6*0.8)+($I6*0.8)+($J6*0.2)+$K6+$L6+$M6+$N6+$O6+($P6*0.24)+$Q6+$S6+$T6</f>
        <v>2.4619999999999997</v>
      </c>
      <c r="C71" s="74">
        <f t="shared" si="1"/>
        <v>2.4619999999999997</v>
      </c>
      <c r="D71" s="74">
        <f t="shared" ref="D71:D85" si="2">$B6+$C6+$D6+($E6*0.25)+$F6+($G6*0.2)+($H6*0.8)+($I6*0.8)+($J6*0.2)+$K6+$L6+$M6+$N6+$O6+($P6*0.13)+$Q6+$S6+$T6</f>
        <v>2.4889999999999999</v>
      </c>
      <c r="E71" s="74">
        <f t="shared" ref="E71:E85" si="3">$B6+$C6+$D6+$F6+($G6*0.2)+($H6*0.8)+($I6*0.8)+($J6*0.2)+$K6+$L6+$M6+$N6+$O6+($P6*0.13)+$Q6+$S6+$T6</f>
        <v>2.444</v>
      </c>
      <c r="F71" s="74">
        <f t="shared" ref="F71:F85" si="4">$B6+$C6+$D6+$F6+($G6*0.2)+($H6*0.8)+($I6*0.8)+($J6*0.2)+$K6+$L6+$M6+$N6+$O6+($P6*0.26)+$Q6+$S6+$T6</f>
        <v>2.444</v>
      </c>
      <c r="G71" s="74">
        <f t="shared" ref="G71:G85" si="5">$B6+$C6+$D6+$F6+($G6*0.2)+($H6*0.8)+($I6*0.8)+($J6*0.2)+$K6+$L6+$M6+$N6+$O6+$P6+$Q6+$S6+$T6</f>
        <v>2.444</v>
      </c>
      <c r="H71" s="74">
        <f t="shared" ref="H71:I71" si="6">$B6+$C6+$D6+$F6+($G6*0.2)+($H6*0.8)+($I6*0.8)+($J6*0.2)+$K6+$L6+$M6+$N6+$O6+($P6*0.91)+$Q6+$S6+$T6</f>
        <v>2.444</v>
      </c>
      <c r="I71" s="74">
        <f t="shared" si="6"/>
        <v>2.444</v>
      </c>
      <c r="J71" s="74">
        <f t="shared" ref="J71:K71" si="7">$B6+$C6+$D6+($E6*0.1)+$F6+($G6*0.2)+($H6*0.8)+($I6*0.8)+($J6*0.2)+$K6+$L6+$M6+$N6+$O6+($P6*0.19)+$Q6+$S6+$T6</f>
        <v>2.4619999999999997</v>
      </c>
      <c r="K71" s="74">
        <f t="shared" si="7"/>
        <v>2.4619999999999997</v>
      </c>
      <c r="L71" s="74">
        <f t="shared" ref="L71:L85" si="8">$B6+$C6+$D6+$F6+($G6*0.2)+($H6*0.8)+($I6*0.8)+($J6*0.2)+$K6+$L6+$M6+$N6+$O6+($P6*0.27)+$Q6+$S6+$T6</f>
        <v>2.444</v>
      </c>
      <c r="M71" s="74">
        <f t="shared" ref="M71:M85" si="9">$B6+$C6+$D6+($E6*0.25)+$F6+($G6*0.2)+($H6*0.8)+($I6*0.8)+($J6*0.2)+$K6+$L6+$M6+$N6+$O6+($P6*0.12)+$Q6+$S6+$T6</f>
        <v>2.4889999999999999</v>
      </c>
      <c r="N71" s="74">
        <f t="shared" ref="N71:O71" si="10">$B6+$C6+$D6+$F6+($G6*0.2)+($H6*0.8)+($I6*0.8)+($J6*0.2)+$K6+$L6+$M6+$N6+$O6+$P6+$Q6+$S6+$T6</f>
        <v>2.444</v>
      </c>
      <c r="O71" s="74">
        <f t="shared" si="10"/>
        <v>2.444</v>
      </c>
    </row>
    <row r="72" spans="1:21">
      <c r="A72" s="27">
        <v>3</v>
      </c>
      <c r="B72" s="74">
        <f t="shared" ref="B72:C72" si="11">$B7+$C7+$D7+($E7*0.1)+$F7+($G7*0.2)+($H7*0.8)+($I7*0.8)+($J7*0.2)+$K7+$L7+$M7+$N7+$O7+($P7*0.24)+$Q7+$S7+$T7</f>
        <v>2.9019999999999997</v>
      </c>
      <c r="C72" s="74">
        <f t="shared" si="11"/>
        <v>2.9019999999999997</v>
      </c>
      <c r="D72" s="74">
        <f t="shared" si="2"/>
        <v>2.9289999999999998</v>
      </c>
      <c r="E72" s="74">
        <f t="shared" si="3"/>
        <v>2.8839999999999999</v>
      </c>
      <c r="F72" s="74">
        <f t="shared" si="4"/>
        <v>2.8839999999999999</v>
      </c>
      <c r="G72" s="74">
        <f t="shared" si="5"/>
        <v>2.8839999999999999</v>
      </c>
      <c r="H72" s="74">
        <f t="shared" ref="H72:I72" si="12">$B7+$C7+$D7+$F7+($G7*0.2)+($H7*0.8)+($I7*0.8)+($J7*0.2)+$K7+$L7+$M7+$N7+$O7+($P7*0.91)+$Q7+$S7+$T7</f>
        <v>2.8839999999999999</v>
      </c>
      <c r="I72" s="74">
        <f t="shared" si="12"/>
        <v>2.8839999999999999</v>
      </c>
      <c r="J72" s="74">
        <f t="shared" ref="J72:K72" si="13">$B7+$C7+$D7+($E7*0.1)+$F7+($G7*0.2)+($H7*0.8)+($I7*0.8)+($J7*0.2)+$K7+$L7+$M7+$N7+$O7+($P7*0.19)+$Q7+$S7+$T7</f>
        <v>2.9019999999999997</v>
      </c>
      <c r="K72" s="74">
        <f t="shared" si="13"/>
        <v>2.9019999999999997</v>
      </c>
      <c r="L72" s="74">
        <f t="shared" si="8"/>
        <v>2.8839999999999999</v>
      </c>
      <c r="M72" s="74">
        <f t="shared" si="9"/>
        <v>2.9289999999999998</v>
      </c>
      <c r="N72" s="74">
        <f t="shared" ref="N72:O72" si="14">$B7+$C7+$D7+$F7+($G7*0.2)+($H7*0.8)+($I7*0.8)+($J7*0.2)+$K7+$L7+$M7+$N7+$O7+$P7+$Q7+$S7+$T7</f>
        <v>2.8839999999999999</v>
      </c>
      <c r="O72" s="74">
        <f t="shared" si="14"/>
        <v>2.8839999999999999</v>
      </c>
    </row>
    <row r="73" spans="1:21">
      <c r="A73" s="27">
        <v>4</v>
      </c>
      <c r="B73" s="74">
        <f t="shared" ref="B73:C73" si="15">$B8+$C8+$D8+($E8*0.1)+$F8+($G8*0.2)+($H8*0.8)+($I8*0.8)+($J8*0.2)+$K8+$L8+$M8+$N8+$O8+($P8*0.24)+$Q8+$S8+$T8</f>
        <v>2.4619999999999997</v>
      </c>
      <c r="C73" s="74">
        <f t="shared" si="15"/>
        <v>2.4619999999999997</v>
      </c>
      <c r="D73" s="74">
        <f t="shared" si="2"/>
        <v>2.4889999999999999</v>
      </c>
      <c r="E73" s="74">
        <f t="shared" si="3"/>
        <v>2.444</v>
      </c>
      <c r="F73" s="74">
        <f t="shared" si="4"/>
        <v>2.444</v>
      </c>
      <c r="G73" s="74">
        <f t="shared" si="5"/>
        <v>2.444</v>
      </c>
      <c r="H73" s="74">
        <f t="shared" ref="H73:I73" si="16">$B8+$C8+$D8+$F8+($G8*0.2)+($H8*0.8)+($I8*0.8)+($J8*0.2)+$K8+$L8+$M8+$N8+$O8+($P8*0.91)+$Q8+$S8+$T8</f>
        <v>2.444</v>
      </c>
      <c r="I73" s="74">
        <f t="shared" si="16"/>
        <v>2.444</v>
      </c>
      <c r="J73" s="74">
        <f t="shared" ref="J73:K73" si="17">$B8+$C8+$D8+($E8*0.1)+$F8+($G8*0.2)+($H8*0.8)+($I8*0.8)+($J8*0.2)+$K8+$L8+$M8+$N8+$O8+($P8*0.19)+$Q8+$S8+$T8</f>
        <v>2.4619999999999997</v>
      </c>
      <c r="K73" s="74">
        <f t="shared" si="17"/>
        <v>2.4619999999999997</v>
      </c>
      <c r="L73" s="74">
        <f t="shared" si="8"/>
        <v>2.444</v>
      </c>
      <c r="M73" s="74">
        <f t="shared" si="9"/>
        <v>2.4889999999999999</v>
      </c>
      <c r="N73" s="74">
        <f t="shared" ref="N73:O73" si="18">$B8+$C8+$D8+$F8+($G8*0.2)+($H8*0.8)+($I8*0.8)+($J8*0.2)+$K8+$L8+$M8+$N8+$O8+$P8+$Q8+$S8+$T8</f>
        <v>2.444</v>
      </c>
      <c r="O73" s="74">
        <f t="shared" si="18"/>
        <v>2.444</v>
      </c>
    </row>
    <row r="74" spans="1:21">
      <c r="A74" s="27">
        <v>5</v>
      </c>
      <c r="B74" s="74">
        <f t="shared" ref="B74:C74" si="19">$B9+$C9+$D9+($E9*0.1)+$F9+($G9*0.2)+($H9*0.8)+($I9*0.8)+($J9*0.2)+$K9+$L9+$M9+$N9+$O9+($P9*0.24)+$Q9+$S9+$T9</f>
        <v>2.9019999999999997</v>
      </c>
      <c r="C74" s="74">
        <f t="shared" si="19"/>
        <v>2.9019999999999997</v>
      </c>
      <c r="D74" s="74">
        <f t="shared" si="2"/>
        <v>2.9289999999999998</v>
      </c>
      <c r="E74" s="74">
        <f t="shared" si="3"/>
        <v>2.8839999999999999</v>
      </c>
      <c r="F74" s="74">
        <f t="shared" si="4"/>
        <v>2.8839999999999999</v>
      </c>
      <c r="G74" s="74">
        <f t="shared" si="5"/>
        <v>2.8839999999999999</v>
      </c>
      <c r="H74" s="74">
        <f t="shared" ref="H74:I74" si="20">$B9+$C9+$D9+$F9+($G9*0.2)+($H9*0.8)+($I9*0.8)+($J9*0.2)+$K9+$L9+$M9+$N9+$O9+($P9*0.91)+$Q9+$S9+$T9</f>
        <v>2.8839999999999999</v>
      </c>
      <c r="I74" s="74">
        <f t="shared" si="20"/>
        <v>2.8839999999999999</v>
      </c>
      <c r="J74" s="74">
        <f t="shared" ref="J74:K74" si="21">$B9+$C9+$D9+($E9*0.1)+$F9+($G9*0.2)+($H9*0.8)+($I9*0.8)+($J9*0.2)+$K9+$L9+$M9+$N9+$O9+($P9*0.19)+$Q9+$S9+$T9</f>
        <v>2.9019999999999997</v>
      </c>
      <c r="K74" s="74">
        <f t="shared" si="21"/>
        <v>2.9019999999999997</v>
      </c>
      <c r="L74" s="74">
        <f t="shared" si="8"/>
        <v>2.8839999999999999</v>
      </c>
      <c r="M74" s="74">
        <f t="shared" si="9"/>
        <v>2.9289999999999998</v>
      </c>
      <c r="N74" s="74">
        <f t="shared" ref="N74:O74" si="22">$B9+$C9+$D9+$F9+($G9*0.2)+($H9*0.8)+($I9*0.8)+($J9*0.2)+$K9+$L9+$M9+$N9+$O9+$P9+$Q9+$S9+$T9</f>
        <v>2.8839999999999999</v>
      </c>
      <c r="O74" s="74">
        <f t="shared" si="22"/>
        <v>2.8839999999999999</v>
      </c>
    </row>
    <row r="75" spans="1:21">
      <c r="A75" s="27">
        <v>6</v>
      </c>
      <c r="B75" s="74">
        <f t="shared" ref="B75:C75" si="23">$B10+$C10+$D10+($E10*0.1)+$F10+($G10*0.2)+($H10*0.8)+($I10*0.8)+($J10*0.2)+$K10+$L10+$M10+$N10+$O10+($P10*0.24)+$Q10+$S10+$T10</f>
        <v>2.3419999999999996</v>
      </c>
      <c r="C75" s="74">
        <f t="shared" si="23"/>
        <v>2.3419999999999996</v>
      </c>
      <c r="D75" s="74">
        <f t="shared" si="2"/>
        <v>2.3689999999999998</v>
      </c>
      <c r="E75" s="74">
        <f t="shared" si="3"/>
        <v>2.3239999999999998</v>
      </c>
      <c r="F75" s="74">
        <f t="shared" si="4"/>
        <v>2.3239999999999998</v>
      </c>
      <c r="G75" s="74">
        <f t="shared" si="5"/>
        <v>2.3239999999999998</v>
      </c>
      <c r="H75" s="74">
        <f t="shared" ref="H75:I75" si="24">$B10+$C10+$D10+$F10+($G10*0.2)+($H10*0.8)+($I10*0.8)+($J10*0.2)+$K10+$L10+$M10+$N10+$O10+($P10*0.91)+$Q10+$S10+$T10</f>
        <v>2.3239999999999998</v>
      </c>
      <c r="I75" s="74">
        <f t="shared" si="24"/>
        <v>2.3239999999999998</v>
      </c>
      <c r="J75" s="74">
        <f t="shared" ref="J75:K75" si="25">$B10+$C10+$D10+($E10*0.1)+$F10+($G10*0.2)+($H10*0.8)+($I10*0.8)+($J10*0.2)+$K10+$L10+$M10+$N10+$O10+($P10*0.19)+$Q10+$S10+$T10</f>
        <v>2.3419999999999996</v>
      </c>
      <c r="K75" s="74">
        <f t="shared" si="25"/>
        <v>2.3419999999999996</v>
      </c>
      <c r="L75" s="74">
        <f t="shared" si="8"/>
        <v>2.3239999999999998</v>
      </c>
      <c r="M75" s="74">
        <f t="shared" si="9"/>
        <v>2.3689999999999998</v>
      </c>
      <c r="N75" s="74">
        <f t="shared" ref="N75:O75" si="26">$B10+$C10+$D10+$F10+($G10*0.2)+($H10*0.8)+($I10*0.8)+($J10*0.2)+$K10+$L10+$M10+$N10+$O10+$P10+$Q10+$S10+$T10</f>
        <v>2.3239999999999998</v>
      </c>
      <c r="O75" s="74">
        <f t="shared" si="26"/>
        <v>2.3239999999999998</v>
      </c>
    </row>
    <row r="76" spans="1:21">
      <c r="A76" s="27">
        <v>7</v>
      </c>
      <c r="B76" s="74">
        <f t="shared" ref="B76:C76" si="27">$B11+$C11+$D11+($E11*0.1)+$F11+($G11*0.2)+($H11*0.8)+($I11*0.8)+($J11*0.2)+$K11+$L11+$M11+$N11+$O11+($P11*0.24)+$Q11+$S11+$T11</f>
        <v>1.5640000000000001</v>
      </c>
      <c r="C76" s="74">
        <f t="shared" si="27"/>
        <v>1.5640000000000001</v>
      </c>
      <c r="D76" s="74">
        <f t="shared" si="2"/>
        <v>1.5910000000000002</v>
      </c>
      <c r="E76" s="74">
        <f t="shared" si="3"/>
        <v>1.5459999999999998</v>
      </c>
      <c r="F76" s="74">
        <f t="shared" si="4"/>
        <v>1.5459999999999998</v>
      </c>
      <c r="G76" s="74">
        <f t="shared" si="5"/>
        <v>1.5459999999999998</v>
      </c>
      <c r="H76" s="74">
        <f t="shared" ref="H76:I76" si="28">$B11+$C11+$D11+$F11+($G11*0.2)+($H11*0.8)+($I11*0.8)+($J11*0.2)+$K11+$L11+$M11+$N11+$O11+($P11*0.91)+$Q11+$S11+$T11</f>
        <v>1.5459999999999998</v>
      </c>
      <c r="I76" s="74">
        <f t="shared" si="28"/>
        <v>1.5459999999999998</v>
      </c>
      <c r="J76" s="74">
        <f t="shared" ref="J76:K76" si="29">$B11+$C11+$D11+($E11*0.1)+$F11+($G11*0.2)+($H11*0.8)+($I11*0.8)+($J11*0.2)+$K11+$L11+$M11+$N11+$O11+($P11*0.19)+$Q11+$S11+$T11</f>
        <v>1.5640000000000001</v>
      </c>
      <c r="K76" s="74">
        <f t="shared" si="29"/>
        <v>1.5640000000000001</v>
      </c>
      <c r="L76" s="74">
        <f t="shared" si="8"/>
        <v>1.5459999999999998</v>
      </c>
      <c r="M76" s="74">
        <f t="shared" si="9"/>
        <v>1.5910000000000002</v>
      </c>
      <c r="N76" s="74">
        <f t="shared" ref="N76:O76" si="30">$B11+$C11+$D11+$F11+($G11*0.2)+($H11*0.8)+($I11*0.8)+($J11*0.2)+$K11+$L11+$M11+$N11+$O11+$P11+$Q11+$S11+$T11</f>
        <v>1.5459999999999998</v>
      </c>
      <c r="O76" s="74">
        <f t="shared" si="30"/>
        <v>1.5459999999999998</v>
      </c>
    </row>
    <row r="77" spans="1:21">
      <c r="A77" s="27">
        <v>8</v>
      </c>
      <c r="B77" s="74">
        <f t="shared" ref="B77:C77" si="31">$B12+$C12+$D12+($E12*0.1)+$F12+($G12*0.2)+($H12*0.8)+($I12*0.8)+($J12*0.2)+$K12+$L12+$M12+$N12+$O12+($P12*0.24)+$Q12+$S12+$T12</f>
        <v>2.4619999999999997</v>
      </c>
      <c r="C77" s="74">
        <f t="shared" si="31"/>
        <v>2.4619999999999997</v>
      </c>
      <c r="D77" s="74">
        <f t="shared" si="2"/>
        <v>2.4889999999999999</v>
      </c>
      <c r="E77" s="74">
        <f t="shared" si="3"/>
        <v>2.444</v>
      </c>
      <c r="F77" s="74">
        <f t="shared" si="4"/>
        <v>2.444</v>
      </c>
      <c r="G77" s="74">
        <f t="shared" si="5"/>
        <v>2.444</v>
      </c>
      <c r="H77" s="74">
        <f t="shared" ref="H77:I77" si="32">$B12+$C12+$D12+$F12+($G12*0.2)+($H12*0.8)+($I12*0.8)+($J12*0.2)+$K12+$L12+$M12+$N12+$O12+($P12*0.91)+$Q12+$S12+$T12</f>
        <v>2.444</v>
      </c>
      <c r="I77" s="74">
        <f t="shared" si="32"/>
        <v>2.444</v>
      </c>
      <c r="J77" s="74">
        <f t="shared" ref="J77:K77" si="33">$B12+$C12+$D12+($E12*0.1)+$F12+($G12*0.2)+($H12*0.8)+($I12*0.8)+($J12*0.2)+$K12+$L12+$M12+$N12+$O12+($P12*0.19)+$Q12+$S12+$T12</f>
        <v>2.4619999999999997</v>
      </c>
      <c r="K77" s="74">
        <f t="shared" si="33"/>
        <v>2.4619999999999997</v>
      </c>
      <c r="L77" s="74">
        <f t="shared" si="8"/>
        <v>2.444</v>
      </c>
      <c r="M77" s="74">
        <f t="shared" si="9"/>
        <v>2.4889999999999999</v>
      </c>
      <c r="N77" s="74">
        <f t="shared" ref="N77:O77" si="34">$B12+$C12+$D12+$F12+($G12*0.2)+($H12*0.8)+($I12*0.8)+($J12*0.2)+$K12+$L12+$M12+$N12+$O12+$P12+$Q12+$S12+$T12</f>
        <v>2.444</v>
      </c>
      <c r="O77" s="74">
        <f t="shared" si="34"/>
        <v>2.444</v>
      </c>
    </row>
    <row r="78" spans="1:21">
      <c r="A78" s="27">
        <v>9</v>
      </c>
      <c r="B78" s="74">
        <f t="shared" ref="B78:C78" si="35">$B13+$C13+$D13+($E13*0.1)+$F13+($G13*0.2)+($H13*0.8)+($I13*0.8)+($J13*0.2)+$K13+$L13+$M13+$N13+$O13+($P13*0.24)+$Q13+$S13+$T13</f>
        <v>2.4619999999999997</v>
      </c>
      <c r="C78" s="74">
        <f t="shared" si="35"/>
        <v>2.4619999999999997</v>
      </c>
      <c r="D78" s="74">
        <f t="shared" si="2"/>
        <v>2.4889999999999999</v>
      </c>
      <c r="E78" s="74">
        <f t="shared" si="3"/>
        <v>2.444</v>
      </c>
      <c r="F78" s="74">
        <f t="shared" si="4"/>
        <v>2.444</v>
      </c>
      <c r="G78" s="74">
        <f t="shared" si="5"/>
        <v>2.444</v>
      </c>
      <c r="H78" s="74">
        <f t="shared" ref="H78:I78" si="36">$B13+$C13+$D13+$F13+($G13*0.2)+($H13*0.8)+($I13*0.8)+($J13*0.2)+$K13+$L13+$M13+$N13+$O13+($P13*0.91)+$Q13+$S13+$T13</f>
        <v>2.444</v>
      </c>
      <c r="I78" s="74">
        <f t="shared" si="36"/>
        <v>2.444</v>
      </c>
      <c r="J78" s="74">
        <f t="shared" ref="J78:K78" si="37">$B13+$C13+$D13+($E13*0.1)+$F13+($G13*0.2)+($H13*0.8)+($I13*0.8)+($J13*0.2)+$K13+$L13+$M13+$N13+$O13+($P13*0.19)+$Q13+$S13+$T13</f>
        <v>2.4619999999999997</v>
      </c>
      <c r="K78" s="74">
        <f t="shared" si="37"/>
        <v>2.4619999999999997</v>
      </c>
      <c r="L78" s="74">
        <f t="shared" si="8"/>
        <v>2.444</v>
      </c>
      <c r="M78" s="74">
        <f t="shared" si="9"/>
        <v>2.4889999999999999</v>
      </c>
      <c r="N78" s="74">
        <f t="shared" ref="N78:O78" si="38">$B13+$C13+$D13+$F13+($G13*0.2)+($H13*0.8)+($I13*0.8)+($J13*0.2)+$K13+$L13+$M13+$N13+$O13+$P13+$Q13+$S13+$T13</f>
        <v>2.444</v>
      </c>
      <c r="O78" s="74">
        <f t="shared" si="38"/>
        <v>2.444</v>
      </c>
    </row>
    <row r="79" spans="1:21">
      <c r="A79" s="27">
        <v>10</v>
      </c>
      <c r="B79" s="74">
        <f t="shared" ref="B79:C79" si="39">$B14+$C14+$D14+($E14*0.1)+$F14+($G14*0.2)+($H14*0.8)+($I14*0.8)+($J14*0.2)+$K14+$L14+$M14+$N14+$O14+($P14*0.24)+$Q14+$S14+$T14</f>
        <v>2.4619999999999997</v>
      </c>
      <c r="C79" s="74">
        <f t="shared" si="39"/>
        <v>2.4619999999999997</v>
      </c>
      <c r="D79" s="74">
        <f t="shared" si="2"/>
        <v>2.4889999999999999</v>
      </c>
      <c r="E79" s="74">
        <f t="shared" si="3"/>
        <v>2.444</v>
      </c>
      <c r="F79" s="74">
        <f t="shared" si="4"/>
        <v>2.444</v>
      </c>
      <c r="G79" s="74">
        <f t="shared" si="5"/>
        <v>2.444</v>
      </c>
      <c r="H79" s="74">
        <f t="shared" ref="H79:I79" si="40">$B14+$C14+$D14+$F14+($G14*0.2)+($H14*0.8)+($I14*0.8)+($J14*0.2)+$K14+$L14+$M14+$N14+$O14+($P14*0.91)+$Q14+$S14+$T14</f>
        <v>2.444</v>
      </c>
      <c r="I79" s="74">
        <f t="shared" si="40"/>
        <v>2.444</v>
      </c>
      <c r="J79" s="74">
        <f t="shared" ref="J79:K79" si="41">$B14+$C14+$D14+($E14*0.1)+$F14+($G14*0.2)+($H14*0.8)+($I14*0.8)+($J14*0.2)+$K14+$L14+$M14+$N14+$O14+($P14*0.19)+$Q14+$S14+$T14</f>
        <v>2.4619999999999997</v>
      </c>
      <c r="K79" s="74">
        <f t="shared" si="41"/>
        <v>2.4619999999999997</v>
      </c>
      <c r="L79" s="74">
        <f t="shared" si="8"/>
        <v>2.444</v>
      </c>
      <c r="M79" s="74">
        <f t="shared" si="9"/>
        <v>2.4889999999999999</v>
      </c>
      <c r="N79" s="74">
        <f t="shared" ref="N79:O79" si="42">$B14+$C14+$D14+$F14+($G14*0.2)+($H14*0.8)+($I14*0.8)+($J14*0.2)+$K14+$L14+$M14+$N14+$O14+$P14+$Q14+$S14+$T14</f>
        <v>2.444</v>
      </c>
      <c r="O79" s="74">
        <f t="shared" si="42"/>
        <v>2.444</v>
      </c>
    </row>
    <row r="80" spans="1:21">
      <c r="A80" s="27">
        <v>11</v>
      </c>
      <c r="B80" s="74">
        <f t="shared" ref="B80:C80" si="43">$B15+$C15+$D15+($E15*0.1)+$F15+($G15*0.2)+($H15*0.8)+($I15*0.8)+($J15*0.2)+$K15+$L15+$M15+$N15+$O15+($P15*0.24)+$Q15+$S15+$T15</f>
        <v>2.5599999999999996</v>
      </c>
      <c r="C80" s="74">
        <f t="shared" si="43"/>
        <v>2.5599999999999996</v>
      </c>
      <c r="D80" s="74">
        <f t="shared" si="2"/>
        <v>2.5869999999999997</v>
      </c>
      <c r="E80" s="74">
        <f t="shared" si="3"/>
        <v>2.5419999999999998</v>
      </c>
      <c r="F80" s="74">
        <f t="shared" si="4"/>
        <v>2.5419999999999998</v>
      </c>
      <c r="G80" s="74">
        <f t="shared" si="5"/>
        <v>2.5419999999999998</v>
      </c>
      <c r="H80" s="74">
        <f t="shared" ref="H80:I80" si="44">$B15+$C15+$D15+$F15+($G15*0.2)+($H15*0.8)+($I15*0.8)+($J15*0.2)+$K15+$L15+$M15+$N15+$O15+($P15*0.91)+$Q15+$S15+$T15</f>
        <v>2.5419999999999998</v>
      </c>
      <c r="I80" s="74">
        <f t="shared" si="44"/>
        <v>2.5419999999999998</v>
      </c>
      <c r="J80" s="74">
        <f t="shared" ref="J80:K80" si="45">$B15+$C15+$D15+($E15*0.1)+$F15+($G15*0.2)+($H15*0.8)+($I15*0.8)+($J15*0.2)+$K15+$L15+$M15+$N15+$O15+($P15*0.19)+$Q15+$S15+$T15</f>
        <v>2.5599999999999996</v>
      </c>
      <c r="K80" s="74">
        <f t="shared" si="45"/>
        <v>2.5599999999999996</v>
      </c>
      <c r="L80" s="74">
        <f t="shared" si="8"/>
        <v>2.5419999999999998</v>
      </c>
      <c r="M80" s="74">
        <f t="shared" si="9"/>
        <v>2.5869999999999997</v>
      </c>
      <c r="N80" s="74">
        <f t="shared" ref="N80:O80" si="46">$B15+$C15+$D15+$F15+($G15*0.2)+($H15*0.8)+($I15*0.8)+($J15*0.2)+$K15+$L15+$M15+$N15+$O15+$P15+$Q15+$S15+$T15</f>
        <v>2.5419999999999998</v>
      </c>
      <c r="O80" s="74">
        <f t="shared" si="46"/>
        <v>2.5419999999999998</v>
      </c>
    </row>
    <row r="81" spans="1:21">
      <c r="A81" s="27">
        <v>12</v>
      </c>
      <c r="B81" s="74">
        <f t="shared" ref="B81:C81" si="47">$B16+$C16+$D16+($E16*0.1)+$F16+($G16*0.2)+($H16*0.8)+($I16*0.8)+($J16*0.2)+$K16+$L16+$M16+$N16+$O16+($P16*0.24)+$Q16+$S16+$T16</f>
        <v>2.4619999999999997</v>
      </c>
      <c r="C81" s="74">
        <f t="shared" si="47"/>
        <v>2.4619999999999997</v>
      </c>
      <c r="D81" s="74">
        <f t="shared" si="2"/>
        <v>2.4889999999999999</v>
      </c>
      <c r="E81" s="74">
        <f t="shared" si="3"/>
        <v>2.444</v>
      </c>
      <c r="F81" s="74">
        <f t="shared" si="4"/>
        <v>2.444</v>
      </c>
      <c r="G81" s="74">
        <f t="shared" si="5"/>
        <v>2.444</v>
      </c>
      <c r="H81" s="74">
        <f t="shared" ref="H81:I81" si="48">$B16+$C16+$D16+$F16+($G16*0.2)+($H16*0.8)+($I16*0.8)+($J16*0.2)+$K16+$L16+$M16+$N16+$O16+($P16*0.91)+$Q16+$S16+$T16</f>
        <v>2.444</v>
      </c>
      <c r="I81" s="74">
        <f t="shared" si="48"/>
        <v>2.444</v>
      </c>
      <c r="J81" s="74">
        <f t="shared" ref="J81:K81" si="49">$B16+$C16+$D16+($E16*0.1)+$F16+($G16*0.2)+($H16*0.8)+($I16*0.8)+($J16*0.2)+$K16+$L16+$M16+$N16+$O16+($P16*0.19)+$Q16+$S16+$T16</f>
        <v>2.4619999999999997</v>
      </c>
      <c r="K81" s="74">
        <f t="shared" si="49"/>
        <v>2.4619999999999997</v>
      </c>
      <c r="L81" s="74">
        <f t="shared" si="8"/>
        <v>2.444</v>
      </c>
      <c r="M81" s="74">
        <f t="shared" si="9"/>
        <v>2.4889999999999999</v>
      </c>
      <c r="N81" s="74">
        <f t="shared" ref="N81:O81" si="50">$B16+$C16+$D16+$F16+($G16*0.2)+($H16*0.8)+($I16*0.8)+($J16*0.2)+$K16+$L16+$M16+$N16+$O16+$P16+$Q16+$S16+$T16</f>
        <v>2.444</v>
      </c>
      <c r="O81" s="74">
        <f t="shared" si="50"/>
        <v>2.444</v>
      </c>
    </row>
    <row r="82" spans="1:21">
      <c r="A82" s="27">
        <v>13</v>
      </c>
      <c r="B82" s="74">
        <f t="shared" ref="B82:C82" si="51">$B17+$C17+$D17+($E17*0.1)+$F17+($G17*0.2)+($H17*0.8)+($I17*0.8)+($J17*0.2)+$K17+$L17+$M17+$N17+$O17+($P17*0.24)+$Q17+$S17+$T17</f>
        <v>2.4619999999999997</v>
      </c>
      <c r="C82" s="74">
        <f t="shared" si="51"/>
        <v>2.4619999999999997</v>
      </c>
      <c r="D82" s="74">
        <f t="shared" si="2"/>
        <v>2.4889999999999999</v>
      </c>
      <c r="E82" s="74">
        <f t="shared" si="3"/>
        <v>2.444</v>
      </c>
      <c r="F82" s="74">
        <f t="shared" si="4"/>
        <v>2.444</v>
      </c>
      <c r="G82" s="74">
        <f t="shared" si="5"/>
        <v>2.444</v>
      </c>
      <c r="H82" s="74">
        <f t="shared" ref="H82:I82" si="52">$B17+$C17+$D17+$F17+($G17*0.2)+($H17*0.8)+($I17*0.8)+($J17*0.2)+$K17+$L17+$M17+$N17+$O17+($P17*0.91)+$Q17+$S17+$T17</f>
        <v>2.444</v>
      </c>
      <c r="I82" s="74">
        <f t="shared" si="52"/>
        <v>2.444</v>
      </c>
      <c r="J82" s="74">
        <f t="shared" ref="J82:K82" si="53">$B17+$C17+$D17+($E17*0.1)+$F17+($G17*0.2)+($H17*0.8)+($I17*0.8)+($J17*0.2)+$K17+$L17+$M17+$N17+$O17+($P17*0.19)+$Q17+$S17+$T17</f>
        <v>2.4619999999999997</v>
      </c>
      <c r="K82" s="74">
        <f t="shared" si="53"/>
        <v>2.4619999999999997</v>
      </c>
      <c r="L82" s="74">
        <f t="shared" si="8"/>
        <v>2.444</v>
      </c>
      <c r="M82" s="74">
        <f t="shared" si="9"/>
        <v>2.4889999999999999</v>
      </c>
      <c r="N82" s="74">
        <f t="shared" ref="N82:O82" si="54">$B17+$C17+$D17+$F17+($G17*0.2)+($H17*0.8)+($I17*0.8)+($J17*0.2)+$K17+$L17+$M17+$N17+$O17+$P17+$Q17+$S17+$T17</f>
        <v>2.444</v>
      </c>
      <c r="O82" s="74">
        <f t="shared" si="54"/>
        <v>2.444</v>
      </c>
    </row>
    <row r="83" spans="1:21">
      <c r="A83" s="27">
        <v>14</v>
      </c>
      <c r="B83" s="74">
        <f t="shared" ref="B83:C83" si="55">$B18+$C18+$D18+($E18*0.1)+$F18+($G18*0.2)+($H18*0.8)+($I18*0.8)+($J18*0.2)+$K18+$L18+$M18+$N18+$O18+($P18*0.24)+$Q18+$S18+$T18</f>
        <v>2.4619999999999997</v>
      </c>
      <c r="C83" s="74">
        <f t="shared" si="55"/>
        <v>2.4619999999999997</v>
      </c>
      <c r="D83" s="74">
        <f t="shared" si="2"/>
        <v>2.4889999999999999</v>
      </c>
      <c r="E83" s="74">
        <f t="shared" si="3"/>
        <v>2.444</v>
      </c>
      <c r="F83" s="74">
        <f t="shared" si="4"/>
        <v>2.444</v>
      </c>
      <c r="G83" s="74">
        <f t="shared" si="5"/>
        <v>2.444</v>
      </c>
      <c r="H83" s="74">
        <f t="shared" ref="H83:I83" si="56">$B18+$C18+$D18+$F18+($G18*0.2)+($H18*0.8)+($I18*0.8)+($J18*0.2)+$K18+$L18+$M18+$N18+$O18+($P18*0.91)+$Q18+$S18+$T18</f>
        <v>2.444</v>
      </c>
      <c r="I83" s="74">
        <f t="shared" si="56"/>
        <v>2.444</v>
      </c>
      <c r="J83" s="74">
        <f t="shared" ref="J83:K83" si="57">$B18+$C18+$D18+($E18*0.1)+$F18+($G18*0.2)+($H18*0.8)+($I18*0.8)+($J18*0.2)+$K18+$L18+$M18+$N18+$O18+($P18*0.19)+$Q18+$S18+$T18</f>
        <v>2.4619999999999997</v>
      </c>
      <c r="K83" s="74">
        <f t="shared" si="57"/>
        <v>2.4619999999999997</v>
      </c>
      <c r="L83" s="74">
        <f t="shared" si="8"/>
        <v>2.444</v>
      </c>
      <c r="M83" s="74">
        <f t="shared" si="9"/>
        <v>2.4889999999999999</v>
      </c>
      <c r="N83" s="74">
        <f t="shared" ref="N83:O83" si="58">$B18+$C18+$D18+$F18+($G18*0.2)+($H18*0.8)+($I18*0.8)+($J18*0.2)+$K18+$L18+$M18+$N18+$O18+$P18+$Q18+$S18+$T18</f>
        <v>2.444</v>
      </c>
      <c r="O83" s="74">
        <f t="shared" si="58"/>
        <v>2.444</v>
      </c>
    </row>
    <row r="84" spans="1:21">
      <c r="A84" s="27">
        <v>15</v>
      </c>
      <c r="B84" s="74">
        <f t="shared" ref="B84:C84" si="59">$B19+$C19+$D19+($E19*0.1)+$F19+($G19*0.2)+($H19*0.8)+($I19*0.8)+($J19*0.2)+$K19+$L19+$M19+$N19+$O19+($P19*0.24)+$Q19+$S19+$T19</f>
        <v>2.4619999999999997</v>
      </c>
      <c r="C84" s="74">
        <f t="shared" si="59"/>
        <v>2.4619999999999997</v>
      </c>
      <c r="D84" s="74">
        <f t="shared" si="2"/>
        <v>2.4889999999999999</v>
      </c>
      <c r="E84" s="74">
        <f t="shared" si="3"/>
        <v>2.444</v>
      </c>
      <c r="F84" s="74">
        <f t="shared" si="4"/>
        <v>2.444</v>
      </c>
      <c r="G84" s="74">
        <f t="shared" si="5"/>
        <v>2.444</v>
      </c>
      <c r="H84" s="74">
        <f t="shared" ref="H84:I84" si="60">$B19+$C19+$D19+$F19+($G19*0.2)+($H19*0.8)+($I19*0.8)+($J19*0.2)+$K19+$L19+$M19+$N19+$O19+($P19*0.91)+$Q19+$S19+$T19</f>
        <v>2.444</v>
      </c>
      <c r="I84" s="74">
        <f t="shared" si="60"/>
        <v>2.444</v>
      </c>
      <c r="J84" s="74">
        <f t="shared" ref="J84:K84" si="61">$B19+$C19+$D19+($E19*0.1)+$F19+($G19*0.2)+($H19*0.8)+($I19*0.8)+($J19*0.2)+$K19+$L19+$M19+$N19+$O19+($P19*0.19)+$Q19+$S19+$T19</f>
        <v>2.4619999999999997</v>
      </c>
      <c r="K84" s="74">
        <f t="shared" si="61"/>
        <v>2.4619999999999997</v>
      </c>
      <c r="L84" s="74">
        <f t="shared" si="8"/>
        <v>2.444</v>
      </c>
      <c r="M84" s="74">
        <f t="shared" si="9"/>
        <v>2.4889999999999999</v>
      </c>
      <c r="N84" s="74">
        <f t="shared" ref="N84:O84" si="62">$B19+$C19+$D19+$F19+($G19*0.2)+($H19*0.8)+($I19*0.8)+($J19*0.2)+$K19+$L19+$M19+$N19+$O19+$P19+$Q19+$S19+$T19</f>
        <v>2.444</v>
      </c>
      <c r="O84" s="74">
        <f t="shared" si="62"/>
        <v>2.444</v>
      </c>
    </row>
    <row r="85" spans="1:21">
      <c r="A85" s="27">
        <v>16</v>
      </c>
      <c r="B85" s="74">
        <f t="shared" ref="B85:C85" si="63">$B20+$C20+$D20+($E20*0.1)+$F20+($G20*0.2)+($H20*0.8)+($I20*0.8)+($J20*0.2)+$K20+$L20+$M20+$N20+$O20+($P20*0.24)+$Q20+$S20+$T20</f>
        <v>2.4619999999999997</v>
      </c>
      <c r="C85" s="74">
        <f t="shared" si="63"/>
        <v>2.4619999999999997</v>
      </c>
      <c r="D85" s="74">
        <f t="shared" si="2"/>
        <v>2.4889999999999999</v>
      </c>
      <c r="E85" s="74">
        <f t="shared" si="3"/>
        <v>2.444</v>
      </c>
      <c r="F85" s="74">
        <f t="shared" si="4"/>
        <v>2.444</v>
      </c>
      <c r="G85" s="74">
        <f t="shared" si="5"/>
        <v>2.444</v>
      </c>
      <c r="H85" s="74">
        <f t="shared" ref="H85:I85" si="64">$B20+$C20+$D20+$F20+($G20*0.2)+($H20*0.8)+($I20*0.8)+($J20*0.2)+$K20+$L20+$M20+$N20+$O20+($P20*0.91)+$Q20+$S20+$T20</f>
        <v>2.444</v>
      </c>
      <c r="I85" s="74">
        <f t="shared" si="64"/>
        <v>2.444</v>
      </c>
      <c r="J85" s="74">
        <f t="shared" ref="J85:K85" si="65">$B20+$C20+$D20+($E20*0.1)+$F20+($G20*0.2)+($H20*0.8)+($I20*0.8)+($J20*0.2)+$K20+$L20+$M20+$N20+$O20+($P20*0.19)+$Q20+$S20+$T20</f>
        <v>2.4619999999999997</v>
      </c>
      <c r="K85" s="74">
        <f t="shared" si="65"/>
        <v>2.4619999999999997</v>
      </c>
      <c r="L85" s="74">
        <f t="shared" si="8"/>
        <v>2.444</v>
      </c>
      <c r="M85" s="74">
        <f t="shared" si="9"/>
        <v>2.4889999999999999</v>
      </c>
      <c r="N85" s="74">
        <f t="shared" ref="N85:O85" si="66">$B20+$C20+$D20+$F20+($G20*0.2)+($H20*0.8)+($I20*0.8)+($J20*0.2)+$K20+$L20+$M20+$N20+$O20+$P20+$Q20+$S20+$T20</f>
        <v>2.444</v>
      </c>
      <c r="O85" s="74">
        <f t="shared" si="66"/>
        <v>2.444</v>
      </c>
      <c r="P85" s="6"/>
      <c r="Q85" s="3"/>
    </row>
    <row r="86" spans="1:21"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P86" s="108">
        <f>MAX(B70:O85)</f>
        <v>5.1289999999999996</v>
      </c>
      <c r="Q86" s="3" t="s">
        <v>115</v>
      </c>
    </row>
    <row r="87" spans="1:21" s="118" customFormat="1" ht="20.25">
      <c r="A87" s="420" t="s">
        <v>585</v>
      </c>
      <c r="B87" s="420" t="s">
        <v>101</v>
      </c>
      <c r="C87" s="420" t="s">
        <v>101</v>
      </c>
      <c r="D87" s="420" t="s">
        <v>101</v>
      </c>
      <c r="E87" s="420" t="s">
        <v>101</v>
      </c>
      <c r="F87" s="420" t="s">
        <v>101</v>
      </c>
      <c r="G87" s="420" t="s">
        <v>101</v>
      </c>
      <c r="H87" s="420" t="s">
        <v>101</v>
      </c>
      <c r="I87" s="420" t="s">
        <v>101</v>
      </c>
      <c r="J87" s="420"/>
      <c r="K87" s="420"/>
      <c r="L87" s="420"/>
      <c r="M87" s="420"/>
      <c r="N87" s="420"/>
      <c r="O87" s="420"/>
      <c r="S87" s="133"/>
      <c r="T87" s="133"/>
      <c r="U87" s="133"/>
    </row>
    <row r="88" spans="1:21" s="118" customFormat="1" ht="25.5">
      <c r="A88" s="11" t="s">
        <v>165</v>
      </c>
      <c r="B88" s="11" t="s">
        <v>549</v>
      </c>
      <c r="C88" s="11" t="s">
        <v>549</v>
      </c>
      <c r="D88" s="11" t="s">
        <v>550</v>
      </c>
      <c r="E88" s="11" t="s">
        <v>550</v>
      </c>
      <c r="F88" s="11" t="s">
        <v>548</v>
      </c>
      <c r="G88" s="11" t="s">
        <v>551</v>
      </c>
      <c r="H88" s="11" t="s">
        <v>552</v>
      </c>
      <c r="I88" s="11" t="s">
        <v>553</v>
      </c>
      <c r="J88" s="11" t="s">
        <v>554</v>
      </c>
      <c r="K88" s="11" t="s">
        <v>554</v>
      </c>
      <c r="L88" s="11" t="s">
        <v>555</v>
      </c>
      <c r="M88" s="11" t="s">
        <v>556</v>
      </c>
      <c r="N88" s="11" t="s">
        <v>557</v>
      </c>
      <c r="O88" s="11" t="s">
        <v>558</v>
      </c>
      <c r="S88" s="133"/>
      <c r="T88" s="133"/>
      <c r="U88" s="133"/>
    </row>
    <row r="89" spans="1:21" s="118" customFormat="1">
      <c r="A89" s="104" t="s">
        <v>5</v>
      </c>
      <c r="B89" s="104" t="s">
        <v>36</v>
      </c>
      <c r="C89" s="104" t="s">
        <v>37</v>
      </c>
      <c r="D89" s="104" t="s">
        <v>38</v>
      </c>
      <c r="E89" s="104" t="s">
        <v>47</v>
      </c>
      <c r="F89" s="104" t="s">
        <v>39</v>
      </c>
      <c r="G89" s="104" t="s">
        <v>40</v>
      </c>
      <c r="H89" s="104" t="s">
        <v>41</v>
      </c>
      <c r="I89" s="104" t="s">
        <v>42</v>
      </c>
      <c r="J89" s="104" t="s">
        <v>48</v>
      </c>
      <c r="K89" s="104" t="s">
        <v>43</v>
      </c>
      <c r="L89" s="105" t="s">
        <v>44</v>
      </c>
      <c r="M89" s="105" t="s">
        <v>45</v>
      </c>
      <c r="N89" s="105" t="s">
        <v>46</v>
      </c>
      <c r="O89" s="105" t="s">
        <v>78</v>
      </c>
      <c r="S89" s="133"/>
      <c r="T89" s="133"/>
      <c r="U89" s="133"/>
    </row>
    <row r="90" spans="1:21" s="118" customFormat="1">
      <c r="A90" s="27">
        <v>1</v>
      </c>
      <c r="B90" s="127">
        <f t="shared" ref="B90:B105" si="67">B70*L49*0.5</f>
        <v>238955.46401348154</v>
      </c>
      <c r="C90" s="127">
        <f>B70*L49*0.5</f>
        <v>238955.46401348154</v>
      </c>
      <c r="D90" s="74">
        <f t="shared" ref="D90:D105" si="68">D70*C49*0.5</f>
        <v>401318.44548270159</v>
      </c>
      <c r="E90" s="74">
        <f t="shared" ref="E90:E105" si="69">E70*C49*0.5</f>
        <v>397797.42188224895</v>
      </c>
      <c r="F90" s="74">
        <f>F70*(B49+(0.8*M49))</f>
        <v>2105433.2786479397</v>
      </c>
      <c r="G90" s="74">
        <f>G70*K49*0.5</f>
        <v>290636.07392776373</v>
      </c>
      <c r="H90" s="74">
        <f>H70*D49*0.6</f>
        <v>151939.14217474067</v>
      </c>
      <c r="I90" s="74">
        <f t="shared" ref="I90:I105" si="70">I70*D49*0.4</f>
        <v>101292.76144982711</v>
      </c>
      <c r="J90" s="74">
        <f t="shared" ref="J90:J105" si="71">J70*E49*0.5</f>
        <v>670778.18591417605</v>
      </c>
      <c r="K90" s="74">
        <f t="shared" ref="K90:K105" si="72">K70*E49*0.5</f>
        <v>670778.18591417605</v>
      </c>
      <c r="L90" s="74">
        <f t="shared" ref="L90:L105" si="73">L70*I49</f>
        <v>994298.24827923218</v>
      </c>
      <c r="M90" s="74">
        <f t="shared" ref="M90:M105" si="74">M70*J49</f>
        <v>498539.54611093033</v>
      </c>
      <c r="N90" s="74">
        <f t="shared" ref="N90:N105" si="75">N70*G49</f>
        <v>691988.55639949138</v>
      </c>
      <c r="O90" s="74">
        <f>O70*F49</f>
        <v>453457.19989197486</v>
      </c>
      <c r="S90" s="133"/>
      <c r="T90" s="133"/>
      <c r="U90" s="133"/>
    </row>
    <row r="91" spans="1:21" s="118" customFormat="1">
      <c r="A91" s="27">
        <v>2</v>
      </c>
      <c r="B91" s="127">
        <f t="shared" si="67"/>
        <v>879854.86628348229</v>
      </c>
      <c r="C91" s="127">
        <f t="shared" ref="C91:C105" si="76">B71*L50*0.5</f>
        <v>879854.86628348229</v>
      </c>
      <c r="D91" s="74">
        <f t="shared" si="68"/>
        <v>2886600.4044928658</v>
      </c>
      <c r="E91" s="74">
        <f t="shared" si="69"/>
        <v>2834411.9680918297</v>
      </c>
      <c r="F91" s="74">
        <f t="shared" ref="F91:F105" si="77">F71*(B50+(0.8*M50))</f>
        <v>6462160.6096633887</v>
      </c>
      <c r="G91" s="74">
        <f t="shared" ref="G91:G105" si="78">G71*K50*0.5</f>
        <v>894903.23540079314</v>
      </c>
      <c r="H91" s="74">
        <f t="shared" ref="H91:H105" si="79">H71*D50*0.6</f>
        <v>369449.44241910777</v>
      </c>
      <c r="I91" s="74">
        <f t="shared" si="70"/>
        <v>246299.62827940518</v>
      </c>
      <c r="J91" s="74">
        <f t="shared" si="71"/>
        <v>2441800.9797892636</v>
      </c>
      <c r="K91" s="74">
        <f t="shared" si="72"/>
        <v>2441800.9797892636</v>
      </c>
      <c r="L91" s="74">
        <f t="shared" si="73"/>
        <v>2629132.0864461339</v>
      </c>
      <c r="M91" s="74">
        <f t="shared" si="74"/>
        <v>1467581.0231350372</v>
      </c>
      <c r="N91" s="74">
        <f t="shared" si="75"/>
        <v>3383822.444861168</v>
      </c>
      <c r="O91" s="74">
        <f t="shared" ref="O91:O105" si="80">O71*F50</f>
        <v>1281834.3987393198</v>
      </c>
      <c r="S91" s="133"/>
      <c r="T91" s="133"/>
      <c r="U91" s="133"/>
    </row>
    <row r="92" spans="1:21" s="118" customFormat="1">
      <c r="A92" s="27">
        <v>3</v>
      </c>
      <c r="B92" s="127">
        <f t="shared" si="67"/>
        <v>4918867.2902665716</v>
      </c>
      <c r="C92" s="127">
        <f t="shared" si="76"/>
        <v>4918867.2902665716</v>
      </c>
      <c r="D92" s="74">
        <f t="shared" si="68"/>
        <v>20477981.180393789</v>
      </c>
      <c r="E92" s="74">
        <f t="shared" si="69"/>
        <v>20163365.55966394</v>
      </c>
      <c r="F92" s="74">
        <f t="shared" si="77"/>
        <v>32180907.291800786</v>
      </c>
      <c r="G92" s="74">
        <f t="shared" si="78"/>
        <v>4109315.0608064113</v>
      </c>
      <c r="H92" s="74">
        <f t="shared" si="79"/>
        <v>1774697.7347453609</v>
      </c>
      <c r="I92" s="74">
        <f t="shared" si="70"/>
        <v>1183131.8231635741</v>
      </c>
      <c r="J92" s="74">
        <f t="shared" si="71"/>
        <v>12112299.114765264</v>
      </c>
      <c r="K92" s="74">
        <f t="shared" si="72"/>
        <v>12112299.114765264</v>
      </c>
      <c r="L92" s="74">
        <f t="shared" si="73"/>
        <v>12137270.935637897</v>
      </c>
      <c r="M92" s="74">
        <f t="shared" si="74"/>
        <v>7317154.2268976988</v>
      </c>
      <c r="N92" s="74">
        <f t="shared" si="75"/>
        <v>21310549.857736338</v>
      </c>
      <c r="O92" s="74">
        <f t="shared" si="80"/>
        <v>5599149.3281571241</v>
      </c>
      <c r="S92" s="133"/>
      <c r="T92" s="133"/>
      <c r="U92" s="133"/>
    </row>
    <row r="93" spans="1:21" s="118" customFormat="1">
      <c r="A93" s="27">
        <v>4</v>
      </c>
      <c r="B93" s="127">
        <f t="shared" si="67"/>
        <v>2027576.071269932</v>
      </c>
      <c r="C93" s="127">
        <f t="shared" si="76"/>
        <v>2027576.071269932</v>
      </c>
      <c r="D93" s="74">
        <f t="shared" si="68"/>
        <v>6746675.6450987495</v>
      </c>
      <c r="E93" s="74">
        <f t="shared" si="69"/>
        <v>6624698.7853038749</v>
      </c>
      <c r="F93" s="74">
        <f t="shared" si="77"/>
        <v>15019489.020072248</v>
      </c>
      <c r="G93" s="74">
        <f t="shared" si="78"/>
        <v>2126550.4426417495</v>
      </c>
      <c r="H93" s="74">
        <f t="shared" si="79"/>
        <v>823971.63396170782</v>
      </c>
      <c r="I93" s="74">
        <f t="shared" si="70"/>
        <v>549314.42264113855</v>
      </c>
      <c r="J93" s="74">
        <f t="shared" si="71"/>
        <v>5875003.9138074154</v>
      </c>
      <c r="K93" s="74">
        <f t="shared" si="72"/>
        <v>5875003.9138074154</v>
      </c>
      <c r="L93" s="74">
        <f t="shared" si="73"/>
        <v>5979330.6253939681</v>
      </c>
      <c r="M93" s="74">
        <f t="shared" si="74"/>
        <v>3385487.0820751898</v>
      </c>
      <c r="N93" s="74">
        <f t="shared" si="75"/>
        <v>7851344.8645294355</v>
      </c>
      <c r="O93" s="74">
        <f t="shared" si="80"/>
        <v>3033439.9045307357</v>
      </c>
      <c r="S93" s="133"/>
      <c r="T93" s="133"/>
      <c r="U93" s="133"/>
    </row>
    <row r="94" spans="1:21" s="118" customFormat="1">
      <c r="A94" s="27">
        <v>5</v>
      </c>
      <c r="B94" s="127">
        <f t="shared" si="67"/>
        <v>464037.61613371049</v>
      </c>
      <c r="C94" s="127">
        <f t="shared" si="76"/>
        <v>464037.61613371049</v>
      </c>
      <c r="D94" s="74">
        <f t="shared" si="68"/>
        <v>1541526.4356130413</v>
      </c>
      <c r="E94" s="74">
        <f t="shared" si="69"/>
        <v>1517843.0318566102</v>
      </c>
      <c r="F94" s="74">
        <f t="shared" si="77"/>
        <v>3441247.2913842564</v>
      </c>
      <c r="G94" s="74">
        <f t="shared" si="78"/>
        <v>487232.68421136407</v>
      </c>
      <c r="H94" s="74">
        <f t="shared" si="79"/>
        <v>188787.39148574226</v>
      </c>
      <c r="I94" s="74">
        <f t="shared" si="70"/>
        <v>125858.26099049485</v>
      </c>
      <c r="J94" s="74">
        <f t="shared" si="71"/>
        <v>1344572.3933957736</v>
      </c>
      <c r="K94" s="74">
        <f t="shared" si="72"/>
        <v>1344572.3933957736</v>
      </c>
      <c r="L94" s="74">
        <f t="shared" si="73"/>
        <v>1369977.0539083858</v>
      </c>
      <c r="M94" s="74">
        <f t="shared" si="74"/>
        <v>773539.16343031439</v>
      </c>
      <c r="N94" s="74">
        <f t="shared" si="75"/>
        <v>1798890.708776965</v>
      </c>
      <c r="O94" s="74">
        <f t="shared" si="80"/>
        <v>695018.10887792078</v>
      </c>
      <c r="S94" s="133"/>
      <c r="T94" s="133"/>
      <c r="U94" s="133"/>
    </row>
    <row r="95" spans="1:21" s="118" customFormat="1">
      <c r="A95" s="27">
        <v>6</v>
      </c>
      <c r="B95" s="127">
        <f t="shared" si="67"/>
        <v>2765951.1719167358</v>
      </c>
      <c r="C95" s="127">
        <f t="shared" si="76"/>
        <v>2765951.1719167358</v>
      </c>
      <c r="D95" s="74">
        <f t="shared" si="68"/>
        <v>11882275.147464478</v>
      </c>
      <c r="E95" s="74">
        <f t="shared" si="69"/>
        <v>11656567.092742698</v>
      </c>
      <c r="F95" s="74">
        <f t="shared" si="77"/>
        <v>23202558.000424281</v>
      </c>
      <c r="G95" s="74">
        <f t="shared" si="78"/>
        <v>2557960.4324401449</v>
      </c>
      <c r="H95" s="74">
        <f t="shared" si="79"/>
        <v>1977355.7394422833</v>
      </c>
      <c r="I95" s="74">
        <f t="shared" si="70"/>
        <v>1318237.1596281892</v>
      </c>
      <c r="J95" s="74">
        <f t="shared" si="71"/>
        <v>9744684.3307952918</v>
      </c>
      <c r="K95" s="74">
        <f t="shared" si="72"/>
        <v>9744684.3307952918</v>
      </c>
      <c r="L95" s="74">
        <f t="shared" si="73"/>
        <v>8634774.1459851488</v>
      </c>
      <c r="M95" s="74">
        <f t="shared" si="74"/>
        <v>4993631.1660786122</v>
      </c>
      <c r="N95" s="74">
        <f t="shared" si="75"/>
        <v>18275139.308700167</v>
      </c>
      <c r="O95" s="74">
        <f t="shared" si="80"/>
        <v>4859652.7204449438</v>
      </c>
      <c r="S95" s="133"/>
      <c r="T95" s="133"/>
      <c r="U95" s="133"/>
    </row>
    <row r="96" spans="1:21" s="118" customFormat="1">
      <c r="A96" s="27">
        <v>7</v>
      </c>
      <c r="B96" s="127">
        <f t="shared" si="67"/>
        <v>1773945.8278046511</v>
      </c>
      <c r="C96" s="127">
        <f t="shared" si="76"/>
        <v>1773945.8278046511</v>
      </c>
      <c r="D96" s="74">
        <f t="shared" si="68"/>
        <v>4536988.3612200003</v>
      </c>
      <c r="E96" s="74">
        <f t="shared" si="69"/>
        <v>4408663.7375525571</v>
      </c>
      <c r="F96" s="74">
        <f t="shared" si="77"/>
        <v>10528224.034143627</v>
      </c>
      <c r="G96" s="74">
        <f t="shared" si="78"/>
        <v>1390530.3620567443</v>
      </c>
      <c r="H96" s="74">
        <f t="shared" si="79"/>
        <v>705221.73720334878</v>
      </c>
      <c r="I96" s="74">
        <f t="shared" si="70"/>
        <v>470147.82480223256</v>
      </c>
      <c r="J96" s="74">
        <f t="shared" si="71"/>
        <v>4019982.4600967439</v>
      </c>
      <c r="K96" s="74">
        <f t="shared" si="72"/>
        <v>4019982.4600967439</v>
      </c>
      <c r="L96" s="74">
        <f t="shared" si="73"/>
        <v>3710391.8198623252</v>
      </c>
      <c r="M96" s="74">
        <f t="shared" si="74"/>
        <v>2108903.5942800008</v>
      </c>
      <c r="N96" s="74">
        <f t="shared" si="75"/>
        <v>5394164.3505041851</v>
      </c>
      <c r="O96" s="74">
        <f t="shared" si="80"/>
        <v>2384351.5513227908</v>
      </c>
      <c r="S96" s="133"/>
      <c r="T96" s="133"/>
      <c r="U96" s="133"/>
    </row>
    <row r="97" spans="1:21" s="118" customFormat="1">
      <c r="A97" s="27">
        <v>8</v>
      </c>
      <c r="B97" s="127">
        <f t="shared" si="67"/>
        <v>4121725.5785568631</v>
      </c>
      <c r="C97" s="127">
        <f t="shared" si="76"/>
        <v>4121725.5785568631</v>
      </c>
      <c r="D97" s="74">
        <f t="shared" si="68"/>
        <v>18086261.646138895</v>
      </c>
      <c r="E97" s="74">
        <f t="shared" si="69"/>
        <v>17759270.174031124</v>
      </c>
      <c r="F97" s="74">
        <f t="shared" si="77"/>
        <v>34812058.679194935</v>
      </c>
      <c r="G97" s="74">
        <f t="shared" si="78"/>
        <v>3960446.9636632493</v>
      </c>
      <c r="H97" s="74">
        <f t="shared" si="79"/>
        <v>2963896.4199878951</v>
      </c>
      <c r="I97" s="74">
        <f t="shared" si="70"/>
        <v>1975930.9466585969</v>
      </c>
      <c r="J97" s="74">
        <f t="shared" si="71"/>
        <v>14577134.633333327</v>
      </c>
      <c r="K97" s="74">
        <f t="shared" si="72"/>
        <v>14577134.633333327</v>
      </c>
      <c r="L97" s="74">
        <f t="shared" si="73"/>
        <v>12695991.565283546</v>
      </c>
      <c r="M97" s="74">
        <f t="shared" si="74"/>
        <v>7194572.9809227232</v>
      </c>
      <c r="N97" s="74">
        <f t="shared" si="75"/>
        <v>26955496.306824476</v>
      </c>
      <c r="O97" s="74">
        <f t="shared" si="80"/>
        <v>7243075.5036925161</v>
      </c>
      <c r="S97" s="133"/>
      <c r="T97" s="133"/>
      <c r="U97" s="133"/>
    </row>
    <row r="98" spans="1:21" s="118" customFormat="1">
      <c r="A98" s="27">
        <v>9</v>
      </c>
      <c r="B98" s="127">
        <f t="shared" si="67"/>
        <v>4122912.415536297</v>
      </c>
      <c r="C98" s="127">
        <f t="shared" si="76"/>
        <v>4122912.415536297</v>
      </c>
      <c r="D98" s="74">
        <f t="shared" si="68"/>
        <v>22192420.328175817</v>
      </c>
      <c r="E98" s="74">
        <f t="shared" si="69"/>
        <v>21791191.354785737</v>
      </c>
      <c r="F98" s="74">
        <f t="shared" si="77"/>
        <v>33007918.814083807</v>
      </c>
      <c r="G98" s="74">
        <f t="shared" si="78"/>
        <v>4867996.1430453621</v>
      </c>
      <c r="H98" s="74">
        <f t="shared" si="79"/>
        <v>3183244.3793974142</v>
      </c>
      <c r="I98" s="74">
        <f t="shared" si="70"/>
        <v>2122162.9195982763</v>
      </c>
      <c r="J98" s="74">
        <f t="shared" si="71"/>
        <v>14235675.559532637</v>
      </c>
      <c r="K98" s="74">
        <f t="shared" si="72"/>
        <v>14235675.559532637</v>
      </c>
      <c r="L98" s="74">
        <f t="shared" si="73"/>
        <v>11269819.895249354</v>
      </c>
      <c r="M98" s="74">
        <f t="shared" si="74"/>
        <v>7796471.6519861789</v>
      </c>
      <c r="N98" s="74">
        <f t="shared" si="75"/>
        <v>25785036.358895712</v>
      </c>
      <c r="O98" s="74">
        <f t="shared" si="80"/>
        <v>6948350.3276257748</v>
      </c>
      <c r="S98" s="133"/>
      <c r="T98" s="133"/>
      <c r="U98" s="133"/>
    </row>
    <row r="99" spans="1:21" s="118" customFormat="1">
      <c r="A99" s="27">
        <v>10</v>
      </c>
      <c r="B99" s="127">
        <f t="shared" si="67"/>
        <v>2826432.3899741843</v>
      </c>
      <c r="C99" s="127">
        <f t="shared" si="76"/>
        <v>2826432.3899741843</v>
      </c>
      <c r="D99" s="74">
        <f t="shared" si="68"/>
        <v>6686519.1348531498</v>
      </c>
      <c r="E99" s="74">
        <f t="shared" si="69"/>
        <v>6565629.8776942939</v>
      </c>
      <c r="F99" s="74">
        <f t="shared" si="77"/>
        <v>29493198.855085984</v>
      </c>
      <c r="G99" s="74">
        <f t="shared" si="78"/>
        <v>2902807.2465508054</v>
      </c>
      <c r="H99" s="74">
        <f t="shared" si="79"/>
        <v>2941776.1747637205</v>
      </c>
      <c r="I99" s="74">
        <f t="shared" si="70"/>
        <v>1961184.116509147</v>
      </c>
      <c r="J99" s="74">
        <f t="shared" si="71"/>
        <v>11920380.674888683</v>
      </c>
      <c r="K99" s="74">
        <f t="shared" si="72"/>
        <v>11920380.674888683</v>
      </c>
      <c r="L99" s="74">
        <f t="shared" si="73"/>
        <v>10722250.886807825</v>
      </c>
      <c r="M99" s="74">
        <f t="shared" si="74"/>
        <v>4725211.8972767424</v>
      </c>
      <c r="N99" s="74">
        <f t="shared" si="75"/>
        <v>25257778.700115483</v>
      </c>
      <c r="O99" s="74">
        <f t="shared" si="80"/>
        <v>6573712.8929683687</v>
      </c>
      <c r="S99" s="133"/>
      <c r="T99" s="133"/>
      <c r="U99" s="133"/>
    </row>
    <row r="100" spans="1:21" s="118" customFormat="1">
      <c r="A100" s="27">
        <v>11</v>
      </c>
      <c r="B100" s="127">
        <f t="shared" si="67"/>
        <v>525954.89239084395</v>
      </c>
      <c r="C100" s="127">
        <f t="shared" si="76"/>
        <v>525954.89239084395</v>
      </c>
      <c r="D100" s="74">
        <f t="shared" si="68"/>
        <v>1176177.3411876562</v>
      </c>
      <c r="E100" s="74">
        <f t="shared" si="69"/>
        <v>1155718.1296092083</v>
      </c>
      <c r="F100" s="74">
        <f t="shared" si="77"/>
        <v>6265079.2209867341</v>
      </c>
      <c r="G100" s="74">
        <f t="shared" si="78"/>
        <v>932728.82082033798</v>
      </c>
      <c r="H100" s="74">
        <f t="shared" si="79"/>
        <v>371404.69506435021</v>
      </c>
      <c r="I100" s="74">
        <f t="shared" si="70"/>
        <v>247603.13004290016</v>
      </c>
      <c r="J100" s="74">
        <f t="shared" si="71"/>
        <v>2334409.1298564253</v>
      </c>
      <c r="K100" s="74">
        <f t="shared" si="72"/>
        <v>2334409.1298564253</v>
      </c>
      <c r="L100" s="74">
        <f t="shared" si="73"/>
        <v>3053097.7549753538</v>
      </c>
      <c r="M100" s="74">
        <f t="shared" si="74"/>
        <v>1300898.7586012532</v>
      </c>
      <c r="N100" s="74">
        <f t="shared" si="75"/>
        <v>5109661.6014723098</v>
      </c>
      <c r="O100" s="74">
        <f t="shared" si="80"/>
        <v>1583871.4816164733</v>
      </c>
      <c r="S100" s="133"/>
      <c r="T100" s="133"/>
      <c r="U100" s="133"/>
    </row>
    <row r="101" spans="1:21" s="118" customFormat="1">
      <c r="A101" s="27">
        <v>12</v>
      </c>
      <c r="B101" s="127">
        <f t="shared" si="67"/>
        <v>3313083.3896450764</v>
      </c>
      <c r="C101" s="127">
        <f t="shared" si="76"/>
        <v>3313083.3896450764</v>
      </c>
      <c r="D101" s="74">
        <f t="shared" si="68"/>
        <v>12274597.373876322</v>
      </c>
      <c r="E101" s="74">
        <f t="shared" si="69"/>
        <v>12052678.176678879</v>
      </c>
      <c r="F101" s="74">
        <f t="shared" si="77"/>
        <v>31094158.84526848</v>
      </c>
      <c r="G101" s="74">
        <f t="shared" si="78"/>
        <v>4340288.1607240262</v>
      </c>
      <c r="H101" s="74">
        <f t="shared" si="79"/>
        <v>1800744.2179240431</v>
      </c>
      <c r="I101" s="74">
        <f t="shared" si="70"/>
        <v>1200496.1452826955</v>
      </c>
      <c r="J101" s="74">
        <f t="shared" si="71"/>
        <v>12489816.302436337</v>
      </c>
      <c r="K101" s="74">
        <f t="shared" si="72"/>
        <v>12489816.302436337</v>
      </c>
      <c r="L101" s="74">
        <f t="shared" si="73"/>
        <v>12602786.453556832</v>
      </c>
      <c r="M101" s="74">
        <f t="shared" si="74"/>
        <v>5913406.821821061</v>
      </c>
      <c r="N101" s="74">
        <f t="shared" si="75"/>
        <v>22244051.619669851</v>
      </c>
      <c r="O101" s="74">
        <f t="shared" si="80"/>
        <v>6554253.4675982269</v>
      </c>
      <c r="S101" s="133"/>
      <c r="T101" s="133"/>
      <c r="U101" s="133"/>
    </row>
    <row r="102" spans="1:21" s="118" customFormat="1">
      <c r="A102" s="27">
        <v>13</v>
      </c>
      <c r="B102" s="127">
        <f t="shared" si="67"/>
        <v>1044458.071569257</v>
      </c>
      <c r="C102" s="127">
        <f t="shared" si="76"/>
        <v>1044458.071569257</v>
      </c>
      <c r="D102" s="74">
        <f t="shared" si="68"/>
        <v>1948892.1466153334</v>
      </c>
      <c r="E102" s="74">
        <f t="shared" si="69"/>
        <v>1913657.0535668442</v>
      </c>
      <c r="F102" s="74">
        <f t="shared" si="77"/>
        <v>13443873.243866412</v>
      </c>
      <c r="G102" s="74">
        <f t="shared" si="78"/>
        <v>1848047.4853755983</v>
      </c>
      <c r="H102" s="74">
        <f t="shared" si="79"/>
        <v>790987.76741964486</v>
      </c>
      <c r="I102" s="74">
        <f t="shared" si="70"/>
        <v>527325.17827976332</v>
      </c>
      <c r="J102" s="74">
        <f t="shared" si="71"/>
        <v>4769882.6174363559</v>
      </c>
      <c r="K102" s="74">
        <f t="shared" si="72"/>
        <v>4769882.6174363559</v>
      </c>
      <c r="L102" s="74">
        <f t="shared" si="73"/>
        <v>6617923.2842423022</v>
      </c>
      <c r="M102" s="74">
        <f t="shared" si="74"/>
        <v>2518310.6839471222</v>
      </c>
      <c r="N102" s="74">
        <f t="shared" si="75"/>
        <v>8175779.9722952126</v>
      </c>
      <c r="O102" s="74">
        <f t="shared" si="80"/>
        <v>3185794.0014235438</v>
      </c>
      <c r="S102" s="133"/>
      <c r="T102" s="133"/>
      <c r="U102" s="133"/>
    </row>
    <row r="103" spans="1:21" s="118" customFormat="1">
      <c r="A103" s="27">
        <v>14</v>
      </c>
      <c r="B103" s="127">
        <f t="shared" si="67"/>
        <v>493049.00308192143</v>
      </c>
      <c r="C103" s="127">
        <f t="shared" si="76"/>
        <v>493049.00308192143</v>
      </c>
      <c r="D103" s="74">
        <f t="shared" si="68"/>
        <v>1521113.0495638878</v>
      </c>
      <c r="E103" s="74">
        <f t="shared" si="69"/>
        <v>1493612.0100980883</v>
      </c>
      <c r="F103" s="74">
        <f t="shared" si="77"/>
        <v>5627207.2362332279</v>
      </c>
      <c r="G103" s="74">
        <f t="shared" si="78"/>
        <v>573729.13705569936</v>
      </c>
      <c r="H103" s="74">
        <f t="shared" si="79"/>
        <v>550545.08696047508</v>
      </c>
      <c r="I103" s="74">
        <f t="shared" si="70"/>
        <v>367030.05797365011</v>
      </c>
      <c r="J103" s="74">
        <f t="shared" si="71"/>
        <v>2272454.3341143229</v>
      </c>
      <c r="K103" s="74">
        <f t="shared" si="72"/>
        <v>2272454.3341143229</v>
      </c>
      <c r="L103" s="74">
        <f t="shared" si="73"/>
        <v>2024862.0032707413</v>
      </c>
      <c r="M103" s="74">
        <f t="shared" si="74"/>
        <v>842937.84368600941</v>
      </c>
      <c r="N103" s="74">
        <f t="shared" si="75"/>
        <v>4679810.7455819929</v>
      </c>
      <c r="O103" s="74">
        <f t="shared" si="80"/>
        <v>1215903.600815627</v>
      </c>
      <c r="S103" s="133"/>
      <c r="T103" s="133"/>
      <c r="U103" s="133"/>
    </row>
    <row r="104" spans="1:21" s="118" customFormat="1">
      <c r="A104" s="27">
        <v>15</v>
      </c>
      <c r="B104" s="127">
        <f t="shared" si="67"/>
        <v>503519.06099725742</v>
      </c>
      <c r="C104" s="127">
        <f t="shared" si="76"/>
        <v>503519.06099725742</v>
      </c>
      <c r="D104" s="74">
        <f t="shared" si="68"/>
        <v>776013.6470715449</v>
      </c>
      <c r="E104" s="74">
        <f t="shared" si="69"/>
        <v>761983.66952304367</v>
      </c>
      <c r="F104" s="74">
        <f t="shared" si="77"/>
        <v>4970727.5713726552</v>
      </c>
      <c r="G104" s="74">
        <f t="shared" si="78"/>
        <v>403733.05336220172</v>
      </c>
      <c r="H104" s="74">
        <f t="shared" si="79"/>
        <v>378771.80134744034</v>
      </c>
      <c r="I104" s="74">
        <f t="shared" si="70"/>
        <v>252514.53423162689</v>
      </c>
      <c r="J104" s="74">
        <f t="shared" si="71"/>
        <v>1898855.186353469</v>
      </c>
      <c r="K104" s="74">
        <f t="shared" si="72"/>
        <v>1898855.186353469</v>
      </c>
      <c r="L104" s="74">
        <f t="shared" si="73"/>
        <v>1746646.4311221279</v>
      </c>
      <c r="M104" s="74">
        <f t="shared" si="74"/>
        <v>530087.57273369585</v>
      </c>
      <c r="N104" s="74">
        <f t="shared" si="75"/>
        <v>4729519.3631623313</v>
      </c>
      <c r="O104" s="74">
        <f t="shared" si="80"/>
        <v>1256172.8391761589</v>
      </c>
      <c r="S104" s="133"/>
      <c r="T104" s="133"/>
      <c r="U104" s="133"/>
    </row>
    <row r="105" spans="1:21" s="118" customFormat="1">
      <c r="A105" s="27">
        <v>16</v>
      </c>
      <c r="B105" s="127">
        <f t="shared" si="67"/>
        <v>610248.27956440963</v>
      </c>
      <c r="C105" s="127">
        <f t="shared" si="76"/>
        <v>610248.27956440963</v>
      </c>
      <c r="D105" s="74">
        <f t="shared" si="68"/>
        <v>3178509.5654537124</v>
      </c>
      <c r="E105" s="74">
        <f t="shared" si="69"/>
        <v>3121043.5427757627</v>
      </c>
      <c r="F105" s="74">
        <f t="shared" si="77"/>
        <v>7126306.1044865791</v>
      </c>
      <c r="G105" s="74">
        <f t="shared" si="78"/>
        <v>832232.32916419115</v>
      </c>
      <c r="H105" s="74">
        <f t="shared" si="79"/>
        <v>576031.24435711652</v>
      </c>
      <c r="I105" s="74">
        <f t="shared" si="70"/>
        <v>384020.82957141101</v>
      </c>
      <c r="J105" s="74">
        <f t="shared" si="71"/>
        <v>2791653.4874095749</v>
      </c>
      <c r="K105" s="74">
        <f t="shared" si="72"/>
        <v>2791653.4874095749</v>
      </c>
      <c r="L105" s="74">
        <f t="shared" si="73"/>
        <v>2305471.0987842041</v>
      </c>
      <c r="M105" s="74">
        <f t="shared" si="74"/>
        <v>1480155.8636010448</v>
      </c>
      <c r="N105" s="74">
        <f t="shared" si="75"/>
        <v>4341775.6372705344</v>
      </c>
      <c r="O105" s="74">
        <f t="shared" si="80"/>
        <v>1494158.1711710761</v>
      </c>
      <c r="S105" s="133"/>
      <c r="T105" s="133"/>
      <c r="U105" s="133"/>
    </row>
    <row r="106" spans="1:21" s="118" customFormat="1">
      <c r="A106" s="119"/>
      <c r="B106" s="24"/>
      <c r="E106" s="3"/>
      <c r="P106" s="74">
        <f>SUM(B90:O105)</f>
        <v>1214360890.9603746</v>
      </c>
      <c r="Q106" s="3" t="s">
        <v>166</v>
      </c>
      <c r="S106" s="133"/>
      <c r="T106" s="133"/>
      <c r="U106" s="133"/>
    </row>
    <row r="107" spans="1:21" s="118" customFormat="1">
      <c r="A107" s="119"/>
      <c r="B107" s="24"/>
      <c r="E107" s="3"/>
      <c r="S107" s="133"/>
      <c r="T107" s="133"/>
      <c r="U107" s="133"/>
    </row>
    <row r="108" spans="1:21">
      <c r="P108" s="118"/>
      <c r="Q108" s="3"/>
    </row>
    <row r="109" spans="1:21">
      <c r="P109" s="118"/>
      <c r="Q109" s="3"/>
    </row>
    <row r="110" spans="1:21">
      <c r="P110" s="93"/>
      <c r="Q110" s="3"/>
    </row>
    <row r="111" spans="1:21" ht="27" thickBot="1">
      <c r="A111" s="419" t="s">
        <v>572</v>
      </c>
    </row>
    <row r="112" spans="1:21" s="102" customFormat="1" ht="14.25" thickTop="1" thickBot="1">
      <c r="A112" s="77" t="s">
        <v>200</v>
      </c>
    </row>
    <row r="113" spans="1:22" s="113" customFormat="1" ht="13.5" thickTop="1"/>
    <row r="114" spans="1:22" s="133" customFormat="1" ht="51.75" thickBot="1">
      <c r="A114" s="7" t="s">
        <v>5</v>
      </c>
      <c r="B114" s="9" t="s">
        <v>255</v>
      </c>
      <c r="C114" s="217" t="s">
        <v>257</v>
      </c>
      <c r="D114" s="217" t="s">
        <v>258</v>
      </c>
      <c r="E114" s="217" t="s">
        <v>259</v>
      </c>
      <c r="F114" s="217" t="s">
        <v>260</v>
      </c>
      <c r="G114" s="218" t="s">
        <v>266</v>
      </c>
      <c r="H114" s="218" t="s">
        <v>293</v>
      </c>
      <c r="I114" s="218" t="s">
        <v>268</v>
      </c>
      <c r="J114" s="218" t="s">
        <v>269</v>
      </c>
      <c r="K114" s="218" t="s">
        <v>270</v>
      </c>
      <c r="L114" s="218" t="s">
        <v>271</v>
      </c>
      <c r="M114" s="218" t="s">
        <v>272</v>
      </c>
      <c r="N114" s="9" t="s">
        <v>189</v>
      </c>
      <c r="O114" s="9" t="s">
        <v>261</v>
      </c>
      <c r="P114" s="9" t="s">
        <v>262</v>
      </c>
      <c r="Q114" s="9" t="s">
        <v>263</v>
      </c>
      <c r="R114" s="9" t="s">
        <v>481</v>
      </c>
      <c r="S114" s="9" t="s">
        <v>264</v>
      </c>
      <c r="T114" s="9" t="s">
        <v>475</v>
      </c>
      <c r="U114" s="9"/>
      <c r="V114" s="9"/>
    </row>
    <row r="115" spans="1:22" s="133" customFormat="1" ht="13.5" thickTop="1">
      <c r="A115" s="146">
        <v>1</v>
      </c>
      <c r="B115" s="12">
        <f>NONRESIDENTIAL!B158</f>
        <v>0</v>
      </c>
      <c r="C115" s="13">
        <f>NONRESIDENTIAL!C158</f>
        <v>0</v>
      </c>
      <c r="D115" s="13">
        <f>NONRESIDENTIAL!D158</f>
        <v>0</v>
      </c>
      <c r="E115" s="13">
        <f>NONRESIDENTIAL!E158</f>
        <v>2.11</v>
      </c>
      <c r="F115" s="13">
        <f>NONRESIDENTIAL!F158</f>
        <v>0.41</v>
      </c>
      <c r="G115" s="13">
        <f>NONRESIDENTIAL!G158</f>
        <v>3.22</v>
      </c>
      <c r="H115" s="13">
        <f>NONRESIDENTIAL!H158</f>
        <v>2.0099999999999998</v>
      </c>
      <c r="I115" s="13">
        <f>NONRESIDENTIAL!I158</f>
        <v>0.65</v>
      </c>
      <c r="J115" s="13">
        <f>NONRESIDENTIAL!J158</f>
        <v>0.15</v>
      </c>
      <c r="K115" s="13">
        <f>NONRESIDENTIAL!K158</f>
        <v>6.62</v>
      </c>
      <c r="L115" s="13">
        <f>NONRESIDENTIAL!L158</f>
        <v>5.79</v>
      </c>
      <c r="M115" s="13">
        <f>NONRESIDENTIAL!M158</f>
        <v>0.68</v>
      </c>
      <c r="N115" s="13">
        <f>NONRESIDENTIAL!O158</f>
        <v>0</v>
      </c>
      <c r="O115" s="14">
        <f>NONRESIDENTIAL!P158</f>
        <v>0</v>
      </c>
      <c r="P115" s="14">
        <f>NONRESIDENTIAL!Q158</f>
        <v>0.28399999999999997</v>
      </c>
      <c r="Q115" s="14">
        <f>NONRESIDENTIAL!R158</f>
        <v>0.19</v>
      </c>
      <c r="R115" s="14">
        <f>NONRESIDENTIAL!S158</f>
        <v>0</v>
      </c>
      <c r="S115" s="14">
        <f>NONRESIDENTIAL!T158</f>
        <v>0</v>
      </c>
      <c r="T115" s="14">
        <f>NONRESIDENTIAL!U158</f>
        <v>0</v>
      </c>
      <c r="U115" s="14">
        <v>0</v>
      </c>
      <c r="V115" s="85">
        <v>0</v>
      </c>
    </row>
    <row r="116" spans="1:22" s="133" customFormat="1">
      <c r="A116" s="147">
        <f>+A115+1</f>
        <v>2</v>
      </c>
      <c r="B116" s="15">
        <f>NONRESIDENTIAL!B159</f>
        <v>0</v>
      </c>
      <c r="C116" s="16">
        <f>NONRESIDENTIAL!C159</f>
        <v>0</v>
      </c>
      <c r="D116" s="16">
        <f>NONRESIDENTIAL!D159</f>
        <v>0</v>
      </c>
      <c r="E116" s="16">
        <f>NONRESIDENTIAL!E159</f>
        <v>1.28</v>
      </c>
      <c r="F116" s="16">
        <f>NONRESIDENTIAL!F159</f>
        <v>0.41</v>
      </c>
      <c r="G116" s="16">
        <f>NONRESIDENTIAL!G159</f>
        <v>5.09</v>
      </c>
      <c r="H116" s="16">
        <f>NONRESIDENTIAL!H159</f>
        <v>3.18</v>
      </c>
      <c r="I116" s="16">
        <f>NONRESIDENTIAL!I159</f>
        <v>0</v>
      </c>
      <c r="J116" s="16">
        <f>NONRESIDENTIAL!J159</f>
        <v>0</v>
      </c>
      <c r="K116" s="16">
        <f>NONRESIDENTIAL!K159</f>
        <v>5.82</v>
      </c>
      <c r="L116" s="16">
        <f>NONRESIDENTIAL!L159</f>
        <v>0</v>
      </c>
      <c r="M116" s="16">
        <f>NONRESIDENTIAL!M159</f>
        <v>0.68</v>
      </c>
      <c r="N116" s="16">
        <f>NONRESIDENTIAL!O159</f>
        <v>0</v>
      </c>
      <c r="O116" s="17">
        <f>NONRESIDENTIAL!P159</f>
        <v>0</v>
      </c>
      <c r="P116" s="17">
        <f>NONRESIDENTIAL!Q159</f>
        <v>0.28399999999999997</v>
      </c>
      <c r="Q116" s="17">
        <f>NONRESIDENTIAL!R159</f>
        <v>0.19</v>
      </c>
      <c r="R116" s="17">
        <f>NONRESIDENTIAL!S159</f>
        <v>0</v>
      </c>
      <c r="S116" s="17">
        <f>NONRESIDENTIAL!T159</f>
        <v>0</v>
      </c>
      <c r="T116" s="17">
        <f>NONRESIDENTIAL!U159</f>
        <v>0</v>
      </c>
      <c r="U116" s="17">
        <v>0</v>
      </c>
      <c r="V116" s="86">
        <v>0</v>
      </c>
    </row>
    <row r="117" spans="1:22" s="133" customFormat="1">
      <c r="A117" s="147">
        <f t="shared" ref="A117:A129" si="81">+A116+1</f>
        <v>3</v>
      </c>
      <c r="B117" s="15">
        <f>NONRESIDENTIAL!B160</f>
        <v>0</v>
      </c>
      <c r="C117" s="16">
        <f>NONRESIDENTIAL!C160</f>
        <v>0</v>
      </c>
      <c r="D117" s="16">
        <f>NONRESIDENTIAL!D160</f>
        <v>0</v>
      </c>
      <c r="E117" s="16">
        <f>NONRESIDENTIAL!E160</f>
        <v>1.65</v>
      </c>
      <c r="F117" s="16">
        <f>NONRESIDENTIAL!F160</f>
        <v>0.54</v>
      </c>
      <c r="G117" s="16">
        <f>NONRESIDENTIAL!G160</f>
        <v>3.32</v>
      </c>
      <c r="H117" s="16">
        <f>NONRESIDENTIAL!H160</f>
        <v>2.0699999999999998</v>
      </c>
      <c r="I117" s="16">
        <f>NONRESIDENTIAL!I160</f>
        <v>0</v>
      </c>
      <c r="J117" s="16">
        <f>NONRESIDENTIAL!J160</f>
        <v>0</v>
      </c>
      <c r="K117" s="16">
        <f>NONRESIDENTIAL!K160</f>
        <v>4.24</v>
      </c>
      <c r="L117" s="16">
        <f>NONRESIDENTIAL!L160</f>
        <v>0.88</v>
      </c>
      <c r="M117" s="16">
        <f>NONRESIDENTIAL!M160</f>
        <v>0.54</v>
      </c>
      <c r="N117" s="16">
        <f>NONRESIDENTIAL!O160</f>
        <v>0</v>
      </c>
      <c r="O117" s="17">
        <f>NONRESIDENTIAL!P160</f>
        <v>0</v>
      </c>
      <c r="P117" s="17">
        <f>NONRESIDENTIAL!Q160</f>
        <v>0.28399999999999997</v>
      </c>
      <c r="Q117" s="17">
        <f>NONRESIDENTIAL!R160</f>
        <v>0.19</v>
      </c>
      <c r="R117" s="17">
        <f>NONRESIDENTIAL!S160</f>
        <v>0</v>
      </c>
      <c r="S117" s="17">
        <f>NONRESIDENTIAL!T160</f>
        <v>0</v>
      </c>
      <c r="T117" s="17">
        <f>NONRESIDENTIAL!U160</f>
        <v>0</v>
      </c>
      <c r="U117" s="17">
        <v>0</v>
      </c>
      <c r="V117" s="86">
        <v>0</v>
      </c>
    </row>
    <row r="118" spans="1:22" s="133" customFormat="1">
      <c r="A118" s="147">
        <f t="shared" si="81"/>
        <v>4</v>
      </c>
      <c r="B118" s="15">
        <f>NONRESIDENTIAL!B161</f>
        <v>0</v>
      </c>
      <c r="C118" s="16">
        <f>NONRESIDENTIAL!C161</f>
        <v>0</v>
      </c>
      <c r="D118" s="16">
        <f>NONRESIDENTIAL!D161</f>
        <v>0</v>
      </c>
      <c r="E118" s="16">
        <f>NONRESIDENTIAL!E161</f>
        <v>1.54</v>
      </c>
      <c r="F118" s="16">
        <f>NONRESIDENTIAL!F161</f>
        <v>0.41</v>
      </c>
      <c r="G118" s="16">
        <f>NONRESIDENTIAL!G161</f>
        <v>4.6399999999999997</v>
      </c>
      <c r="H118" s="16">
        <f>NONRESIDENTIAL!H161</f>
        <v>2.9</v>
      </c>
      <c r="I118" s="16">
        <f>NONRESIDENTIAL!I161</f>
        <v>0</v>
      </c>
      <c r="J118" s="16">
        <f>NONRESIDENTIAL!J161</f>
        <v>0</v>
      </c>
      <c r="K118" s="16">
        <f>NONRESIDENTIAL!K161</f>
        <v>4.63</v>
      </c>
      <c r="L118" s="16">
        <f>NONRESIDENTIAL!L161</f>
        <v>0</v>
      </c>
      <c r="M118" s="16">
        <f>NONRESIDENTIAL!M161</f>
        <v>0.43</v>
      </c>
      <c r="N118" s="16">
        <f>NONRESIDENTIAL!O161</f>
        <v>0</v>
      </c>
      <c r="O118" s="17">
        <f>NONRESIDENTIAL!P161</f>
        <v>0</v>
      </c>
      <c r="P118" s="17">
        <f>NONRESIDENTIAL!Q161</f>
        <v>0.28399999999999997</v>
      </c>
      <c r="Q118" s="17">
        <f>NONRESIDENTIAL!R161</f>
        <v>0.19</v>
      </c>
      <c r="R118" s="17">
        <f>NONRESIDENTIAL!S161</f>
        <v>0</v>
      </c>
      <c r="S118" s="17">
        <f>NONRESIDENTIAL!T161</f>
        <v>0</v>
      </c>
      <c r="T118" s="17">
        <f>NONRESIDENTIAL!U161</f>
        <v>0</v>
      </c>
      <c r="U118" s="17">
        <v>0</v>
      </c>
      <c r="V118" s="86">
        <v>0</v>
      </c>
    </row>
    <row r="119" spans="1:22" s="133" customFormat="1">
      <c r="A119" s="147">
        <f t="shared" si="81"/>
        <v>5</v>
      </c>
      <c r="B119" s="15">
        <f>NONRESIDENTIAL!B162</f>
        <v>0</v>
      </c>
      <c r="C119" s="16">
        <f>NONRESIDENTIAL!C162</f>
        <v>0</v>
      </c>
      <c r="D119" s="16">
        <f>NONRESIDENTIAL!D162</f>
        <v>0</v>
      </c>
      <c r="E119" s="16">
        <f>NONRESIDENTIAL!E162</f>
        <v>1.31</v>
      </c>
      <c r="F119" s="16">
        <f>NONRESIDENTIAL!F162</f>
        <v>0.41</v>
      </c>
      <c r="G119" s="16">
        <f>NONRESIDENTIAL!G162</f>
        <v>3.04</v>
      </c>
      <c r="H119" s="16">
        <f>NONRESIDENTIAL!H162</f>
        <v>1.9</v>
      </c>
      <c r="I119" s="16">
        <f>NONRESIDENTIAL!I162</f>
        <v>0</v>
      </c>
      <c r="J119" s="16">
        <f>NONRESIDENTIAL!J162</f>
        <v>0</v>
      </c>
      <c r="K119" s="16">
        <f>NONRESIDENTIAL!K162</f>
        <v>5.04</v>
      </c>
      <c r="L119" s="16">
        <f>NONRESIDENTIAL!L162</f>
        <v>1.05</v>
      </c>
      <c r="M119" s="16">
        <f>NONRESIDENTIAL!M162</f>
        <v>0.44</v>
      </c>
      <c r="N119" s="16">
        <f>NONRESIDENTIAL!O162</f>
        <v>0</v>
      </c>
      <c r="O119" s="17">
        <f>NONRESIDENTIAL!P162</f>
        <v>0</v>
      </c>
      <c r="P119" s="17">
        <f>NONRESIDENTIAL!Q162</f>
        <v>0.28399999999999997</v>
      </c>
      <c r="Q119" s="17">
        <f>NONRESIDENTIAL!R162</f>
        <v>0.19</v>
      </c>
      <c r="R119" s="17">
        <f>NONRESIDENTIAL!S162</f>
        <v>0</v>
      </c>
      <c r="S119" s="17">
        <f>NONRESIDENTIAL!T162</f>
        <v>0</v>
      </c>
      <c r="T119" s="17">
        <f>NONRESIDENTIAL!U162</f>
        <v>0</v>
      </c>
      <c r="U119" s="17">
        <v>0</v>
      </c>
      <c r="V119" s="86">
        <v>0</v>
      </c>
    </row>
    <row r="120" spans="1:22" s="133" customFormat="1">
      <c r="A120" s="147">
        <f t="shared" si="81"/>
        <v>6</v>
      </c>
      <c r="B120" s="15">
        <f>NONRESIDENTIAL!B163</f>
        <v>0</v>
      </c>
      <c r="C120" s="16">
        <f>NONRESIDENTIAL!C163</f>
        <v>0</v>
      </c>
      <c r="D120" s="16">
        <f>NONRESIDENTIAL!D163</f>
        <v>0</v>
      </c>
      <c r="E120" s="16">
        <f>NONRESIDENTIAL!E163</f>
        <v>1.1499999999999999</v>
      </c>
      <c r="F120" s="16">
        <f>NONRESIDENTIAL!F163</f>
        <v>0.47</v>
      </c>
      <c r="G120" s="16">
        <f>NONRESIDENTIAL!G163</f>
        <v>4.16</v>
      </c>
      <c r="H120" s="16">
        <f>NONRESIDENTIAL!H163</f>
        <v>4.51</v>
      </c>
      <c r="I120" s="16">
        <f>NONRESIDENTIAL!I163</f>
        <v>0.52</v>
      </c>
      <c r="J120" s="16">
        <f>NONRESIDENTIAL!J163</f>
        <v>0</v>
      </c>
      <c r="K120" s="16">
        <f>NONRESIDENTIAL!K163</f>
        <v>2.81</v>
      </c>
      <c r="L120" s="16">
        <f>NONRESIDENTIAL!L163</f>
        <v>0.59</v>
      </c>
      <c r="M120" s="16">
        <f>NONRESIDENTIAL!M163</f>
        <v>0.25</v>
      </c>
      <c r="N120" s="16">
        <f>NONRESIDENTIAL!O163</f>
        <v>0</v>
      </c>
      <c r="O120" s="17">
        <f>NONRESIDENTIAL!P163</f>
        <v>0</v>
      </c>
      <c r="P120" s="17">
        <f>NONRESIDENTIAL!Q163</f>
        <v>0.28399999999999997</v>
      </c>
      <c r="Q120" s="17">
        <f>NONRESIDENTIAL!R163</f>
        <v>0.19</v>
      </c>
      <c r="R120" s="17">
        <f>NONRESIDENTIAL!S163</f>
        <v>0</v>
      </c>
      <c r="S120" s="17">
        <f>NONRESIDENTIAL!T163</f>
        <v>0</v>
      </c>
      <c r="T120" s="17">
        <f>NONRESIDENTIAL!U163</f>
        <v>0</v>
      </c>
      <c r="U120" s="17">
        <v>0</v>
      </c>
      <c r="V120" s="86">
        <v>0</v>
      </c>
    </row>
    <row r="121" spans="1:22" s="133" customFormat="1">
      <c r="A121" s="147">
        <f t="shared" si="81"/>
        <v>7</v>
      </c>
      <c r="B121" s="15">
        <f>NONRESIDENTIAL!B164</f>
        <v>0</v>
      </c>
      <c r="C121" s="16">
        <f>NONRESIDENTIAL!C164</f>
        <v>0</v>
      </c>
      <c r="D121" s="16">
        <f>NONRESIDENTIAL!D164</f>
        <v>0</v>
      </c>
      <c r="E121" s="16">
        <f>NONRESIDENTIAL!E164</f>
        <v>1.1399999999999999</v>
      </c>
      <c r="F121" s="16">
        <f>NONRESIDENTIAL!F164</f>
        <v>0.41</v>
      </c>
      <c r="G121" s="16">
        <f>NONRESIDENTIAL!G164</f>
        <v>3.61</v>
      </c>
      <c r="H121" s="16">
        <f>NONRESIDENTIAL!H164</f>
        <v>2.71</v>
      </c>
      <c r="I121" s="16">
        <f>NONRESIDENTIAL!I164</f>
        <v>0.42</v>
      </c>
      <c r="J121" s="16">
        <f>NONRESIDENTIAL!J164</f>
        <v>0</v>
      </c>
      <c r="K121" s="16">
        <f>NONRESIDENTIAL!K164</f>
        <v>1.84</v>
      </c>
      <c r="L121" s="16">
        <f>NONRESIDENTIAL!L164</f>
        <v>0</v>
      </c>
      <c r="M121" s="16">
        <f>NONRESIDENTIAL!M164</f>
        <v>0</v>
      </c>
      <c r="N121" s="16">
        <f>NONRESIDENTIAL!O164</f>
        <v>0</v>
      </c>
      <c r="O121" s="17">
        <f>NONRESIDENTIAL!P164</f>
        <v>0</v>
      </c>
      <c r="P121" s="17">
        <f>NONRESIDENTIAL!Q164</f>
        <v>0.28399999999999997</v>
      </c>
      <c r="Q121" s="17">
        <f>NONRESIDENTIAL!R164</f>
        <v>0.19</v>
      </c>
      <c r="R121" s="17">
        <f>NONRESIDENTIAL!S164</f>
        <v>0</v>
      </c>
      <c r="S121" s="17">
        <f>NONRESIDENTIAL!T164</f>
        <v>0</v>
      </c>
      <c r="T121" s="17">
        <f>NONRESIDENTIAL!U164</f>
        <v>0</v>
      </c>
      <c r="U121" s="17">
        <v>0</v>
      </c>
      <c r="V121" s="86">
        <v>0</v>
      </c>
    </row>
    <row r="122" spans="1:22" s="133" customFormat="1">
      <c r="A122" s="147">
        <f t="shared" si="81"/>
        <v>8</v>
      </c>
      <c r="B122" s="15">
        <f>NONRESIDENTIAL!B165</f>
        <v>0</v>
      </c>
      <c r="C122" s="16">
        <f>NONRESIDENTIAL!C165</f>
        <v>0</v>
      </c>
      <c r="D122" s="16">
        <f>NONRESIDENTIAL!D165</f>
        <v>0</v>
      </c>
      <c r="E122" s="16">
        <f>NONRESIDENTIAL!E165</f>
        <v>0.93</v>
      </c>
      <c r="F122" s="16">
        <f>NONRESIDENTIAL!F165</f>
        <v>0.41</v>
      </c>
      <c r="G122" s="16">
        <f>NONRESIDENTIAL!G165</f>
        <v>5</v>
      </c>
      <c r="H122" s="16">
        <f>NONRESIDENTIAL!H165</f>
        <v>3.13</v>
      </c>
      <c r="I122" s="16">
        <f>NONRESIDENTIAL!I165</f>
        <v>0</v>
      </c>
      <c r="J122" s="16">
        <f>NONRESIDENTIAL!J165</f>
        <v>0</v>
      </c>
      <c r="K122" s="16">
        <f>NONRESIDENTIAL!K165</f>
        <v>3.13</v>
      </c>
      <c r="L122" s="16">
        <f>NONRESIDENTIAL!L165</f>
        <v>0</v>
      </c>
      <c r="M122" s="16">
        <f>NONRESIDENTIAL!M165</f>
        <v>0.32</v>
      </c>
      <c r="N122" s="16">
        <f>NONRESIDENTIAL!O165</f>
        <v>0</v>
      </c>
      <c r="O122" s="17">
        <f>NONRESIDENTIAL!P165</f>
        <v>0</v>
      </c>
      <c r="P122" s="17">
        <f>NONRESIDENTIAL!Q165</f>
        <v>0.28399999999999997</v>
      </c>
      <c r="Q122" s="17">
        <f>NONRESIDENTIAL!R165</f>
        <v>0.19</v>
      </c>
      <c r="R122" s="17">
        <f>NONRESIDENTIAL!S165</f>
        <v>0</v>
      </c>
      <c r="S122" s="17">
        <f>NONRESIDENTIAL!T165</f>
        <v>0</v>
      </c>
      <c r="T122" s="17">
        <f>NONRESIDENTIAL!U165</f>
        <v>0</v>
      </c>
      <c r="U122" s="17">
        <v>0</v>
      </c>
      <c r="V122" s="86">
        <v>0</v>
      </c>
    </row>
    <row r="123" spans="1:22" s="133" customFormat="1">
      <c r="A123" s="147">
        <f t="shared" si="81"/>
        <v>9</v>
      </c>
      <c r="B123" s="15">
        <f>NONRESIDENTIAL!B166</f>
        <v>0</v>
      </c>
      <c r="C123" s="16">
        <f>NONRESIDENTIAL!C166</f>
        <v>0</v>
      </c>
      <c r="D123" s="16">
        <f>NONRESIDENTIAL!D166</f>
        <v>0</v>
      </c>
      <c r="E123" s="16">
        <f>NONRESIDENTIAL!E166</f>
        <v>1.04</v>
      </c>
      <c r="F123" s="16">
        <f>NONRESIDENTIAL!F166</f>
        <v>0.41</v>
      </c>
      <c r="G123" s="16">
        <f>NONRESIDENTIAL!G166</f>
        <v>6</v>
      </c>
      <c r="H123" s="16">
        <f>NONRESIDENTIAL!H166</f>
        <v>3.75</v>
      </c>
      <c r="I123" s="16">
        <f>NONRESIDENTIAL!I166</f>
        <v>0</v>
      </c>
      <c r="J123" s="16">
        <f>NONRESIDENTIAL!J166</f>
        <v>0</v>
      </c>
      <c r="K123" s="16">
        <f>NONRESIDENTIAL!K166</f>
        <v>4.2300000000000004</v>
      </c>
      <c r="L123" s="16">
        <f>NONRESIDENTIAL!L166</f>
        <v>0</v>
      </c>
      <c r="M123" s="16">
        <f>NONRESIDENTIAL!M166</f>
        <v>0.49</v>
      </c>
      <c r="N123" s="16">
        <f>NONRESIDENTIAL!O166</f>
        <v>0</v>
      </c>
      <c r="O123" s="17">
        <f>NONRESIDENTIAL!P166</f>
        <v>0</v>
      </c>
      <c r="P123" s="17">
        <f>NONRESIDENTIAL!Q166</f>
        <v>0.28399999999999997</v>
      </c>
      <c r="Q123" s="17">
        <f>NONRESIDENTIAL!R166</f>
        <v>0.19</v>
      </c>
      <c r="R123" s="17">
        <f>NONRESIDENTIAL!S166</f>
        <v>0</v>
      </c>
      <c r="S123" s="17">
        <f>NONRESIDENTIAL!T166</f>
        <v>0</v>
      </c>
      <c r="T123" s="17">
        <f>NONRESIDENTIAL!U166</f>
        <v>0</v>
      </c>
      <c r="U123" s="17">
        <v>0</v>
      </c>
      <c r="V123" s="86">
        <v>0</v>
      </c>
    </row>
    <row r="124" spans="1:22" s="133" customFormat="1">
      <c r="A124" s="147">
        <f t="shared" si="81"/>
        <v>10</v>
      </c>
      <c r="B124" s="15">
        <f>NONRESIDENTIAL!B167</f>
        <v>0</v>
      </c>
      <c r="C124" s="16">
        <f>NONRESIDENTIAL!C167</f>
        <v>0</v>
      </c>
      <c r="D124" s="16">
        <f>NONRESIDENTIAL!D167</f>
        <v>0</v>
      </c>
      <c r="E124" s="16">
        <f>NONRESIDENTIAL!E167</f>
        <v>0.79</v>
      </c>
      <c r="F124" s="16">
        <f>NONRESIDENTIAL!F167</f>
        <v>0.41</v>
      </c>
      <c r="G124" s="16">
        <f>NONRESIDENTIAL!G167</f>
        <v>6.02</v>
      </c>
      <c r="H124" s="16">
        <f>NONRESIDENTIAL!H167</f>
        <v>3.76</v>
      </c>
      <c r="I124" s="16">
        <f>NONRESIDENTIAL!I167</f>
        <v>0</v>
      </c>
      <c r="J124" s="16">
        <f>NONRESIDENTIAL!J167</f>
        <v>0</v>
      </c>
      <c r="K124" s="16">
        <f>NONRESIDENTIAL!K167</f>
        <v>4.57</v>
      </c>
      <c r="L124" s="16">
        <f>NONRESIDENTIAL!L167</f>
        <v>0</v>
      </c>
      <c r="M124" s="16">
        <f>NONRESIDENTIAL!M167</f>
        <v>0.52</v>
      </c>
      <c r="N124" s="16">
        <f>NONRESIDENTIAL!O167</f>
        <v>0</v>
      </c>
      <c r="O124" s="17">
        <f>NONRESIDENTIAL!P167</f>
        <v>0</v>
      </c>
      <c r="P124" s="17">
        <f>NONRESIDENTIAL!Q167</f>
        <v>0.28399999999999997</v>
      </c>
      <c r="Q124" s="17">
        <f>NONRESIDENTIAL!R167</f>
        <v>0.19</v>
      </c>
      <c r="R124" s="17">
        <f>NONRESIDENTIAL!S167</f>
        <v>0</v>
      </c>
      <c r="S124" s="17">
        <f>NONRESIDENTIAL!T167</f>
        <v>0</v>
      </c>
      <c r="T124" s="17">
        <f>NONRESIDENTIAL!U167</f>
        <v>0</v>
      </c>
      <c r="U124" s="17">
        <v>0</v>
      </c>
      <c r="V124" s="86">
        <v>0</v>
      </c>
    </row>
    <row r="125" spans="1:22" s="133" customFormat="1">
      <c r="A125" s="147">
        <f t="shared" si="81"/>
        <v>11</v>
      </c>
      <c r="B125" s="15">
        <f>NONRESIDENTIAL!B168</f>
        <v>0</v>
      </c>
      <c r="C125" s="16">
        <f>NONRESIDENTIAL!C168</f>
        <v>0</v>
      </c>
      <c r="D125" s="16">
        <f>NONRESIDENTIAL!D168</f>
        <v>0</v>
      </c>
      <c r="E125" s="16">
        <f>NONRESIDENTIAL!E168</f>
        <v>1.34</v>
      </c>
      <c r="F125" s="16">
        <f>NONRESIDENTIAL!F168</f>
        <v>0.41</v>
      </c>
      <c r="G125" s="16">
        <f>NONRESIDENTIAL!G168</f>
        <v>7.46</v>
      </c>
      <c r="H125" s="16">
        <f>NONRESIDENTIAL!H168</f>
        <v>4.66</v>
      </c>
      <c r="I125" s="16">
        <f>NONRESIDENTIAL!I168</f>
        <v>0</v>
      </c>
      <c r="J125" s="16">
        <f>NONRESIDENTIAL!J168</f>
        <v>0.68</v>
      </c>
      <c r="K125" s="16">
        <f>NONRESIDENTIAL!K168</f>
        <v>6.23</v>
      </c>
      <c r="L125" s="16">
        <f>NONRESIDENTIAL!L168</f>
        <v>0</v>
      </c>
      <c r="M125" s="16">
        <f>NONRESIDENTIAL!M168</f>
        <v>0.73</v>
      </c>
      <c r="N125" s="16">
        <f>NONRESIDENTIAL!O168</f>
        <v>0</v>
      </c>
      <c r="O125" s="17">
        <f>NONRESIDENTIAL!P168</f>
        <v>0</v>
      </c>
      <c r="P125" s="17">
        <f>NONRESIDENTIAL!Q168</f>
        <v>0.28399999999999997</v>
      </c>
      <c r="Q125" s="17">
        <f>NONRESIDENTIAL!R168</f>
        <v>0.19</v>
      </c>
      <c r="R125" s="17">
        <f>NONRESIDENTIAL!S168</f>
        <v>0</v>
      </c>
      <c r="S125" s="17">
        <f>NONRESIDENTIAL!T168</f>
        <v>0</v>
      </c>
      <c r="T125" s="17">
        <f>NONRESIDENTIAL!U168</f>
        <v>0</v>
      </c>
      <c r="U125" s="17">
        <v>0</v>
      </c>
      <c r="V125" s="86">
        <v>0</v>
      </c>
    </row>
    <row r="126" spans="1:22" s="133" customFormat="1">
      <c r="A126" s="147">
        <f t="shared" si="81"/>
        <v>12</v>
      </c>
      <c r="B126" s="15">
        <f>NONRESIDENTIAL!B169</f>
        <v>0</v>
      </c>
      <c r="C126" s="16">
        <f>NONRESIDENTIAL!C169</f>
        <v>0</v>
      </c>
      <c r="D126" s="16">
        <f>NONRESIDENTIAL!D169</f>
        <v>0</v>
      </c>
      <c r="E126" s="16">
        <f>NONRESIDENTIAL!E169</f>
        <v>1.42</v>
      </c>
      <c r="F126" s="16">
        <f>NONRESIDENTIAL!F169</f>
        <v>0.41</v>
      </c>
      <c r="G126" s="16">
        <f>NONRESIDENTIAL!G169</f>
        <v>6.46</v>
      </c>
      <c r="H126" s="16">
        <f>NONRESIDENTIAL!H169</f>
        <v>4.04</v>
      </c>
      <c r="I126" s="16">
        <f>NONRESIDENTIAL!I169</f>
        <v>0</v>
      </c>
      <c r="J126" s="16">
        <f>NONRESIDENTIAL!J169</f>
        <v>0</v>
      </c>
      <c r="K126" s="16">
        <f>NONRESIDENTIAL!K169</f>
        <v>5.79</v>
      </c>
      <c r="L126" s="16">
        <f>NONRESIDENTIAL!L169</f>
        <v>0</v>
      </c>
      <c r="M126" s="16">
        <f>NONRESIDENTIAL!M169</f>
        <v>0.73</v>
      </c>
      <c r="N126" s="16">
        <f>NONRESIDENTIAL!O169</f>
        <v>0</v>
      </c>
      <c r="O126" s="17">
        <f>NONRESIDENTIAL!P169</f>
        <v>0</v>
      </c>
      <c r="P126" s="17">
        <f>NONRESIDENTIAL!Q169</f>
        <v>0.28399999999999997</v>
      </c>
      <c r="Q126" s="17">
        <f>NONRESIDENTIAL!R169</f>
        <v>0.19</v>
      </c>
      <c r="R126" s="17">
        <f>NONRESIDENTIAL!S169</f>
        <v>0</v>
      </c>
      <c r="S126" s="17">
        <f>NONRESIDENTIAL!T169</f>
        <v>0</v>
      </c>
      <c r="T126" s="17">
        <f>NONRESIDENTIAL!U169</f>
        <v>0</v>
      </c>
      <c r="U126" s="17">
        <v>0</v>
      </c>
      <c r="V126" s="86">
        <v>0</v>
      </c>
    </row>
    <row r="127" spans="1:22" s="133" customFormat="1">
      <c r="A127" s="147">
        <f t="shared" si="81"/>
        <v>13</v>
      </c>
      <c r="B127" s="15">
        <f>NONRESIDENTIAL!B170</f>
        <v>0</v>
      </c>
      <c r="C127" s="16">
        <f>NONRESIDENTIAL!C170</f>
        <v>0</v>
      </c>
      <c r="D127" s="16">
        <f>NONRESIDENTIAL!D170</f>
        <v>0</v>
      </c>
      <c r="E127" s="16">
        <f>NONRESIDENTIAL!E170</f>
        <v>1.25</v>
      </c>
      <c r="F127" s="16">
        <f>NONRESIDENTIAL!F170</f>
        <v>0.41</v>
      </c>
      <c r="G127" s="16">
        <f>NONRESIDENTIAL!G170</f>
        <v>8.0399999999999991</v>
      </c>
      <c r="H127" s="16">
        <f>NONRESIDENTIAL!H170</f>
        <v>5.0199999999999996</v>
      </c>
      <c r="I127" s="16">
        <f>NONRESIDENTIAL!I170</f>
        <v>0</v>
      </c>
      <c r="J127" s="16">
        <f>NONRESIDENTIAL!J170</f>
        <v>0</v>
      </c>
      <c r="K127" s="16">
        <f>NONRESIDENTIAL!K170</f>
        <v>6.23</v>
      </c>
      <c r="L127" s="16">
        <f>NONRESIDENTIAL!L170</f>
        <v>0</v>
      </c>
      <c r="M127" s="16">
        <f>NONRESIDENTIAL!M170</f>
        <v>0.69</v>
      </c>
      <c r="N127" s="16">
        <f>NONRESIDENTIAL!O170</f>
        <v>0</v>
      </c>
      <c r="O127" s="17">
        <f>NONRESIDENTIAL!P170</f>
        <v>0</v>
      </c>
      <c r="P127" s="17">
        <f>NONRESIDENTIAL!Q170</f>
        <v>0.28399999999999997</v>
      </c>
      <c r="Q127" s="17">
        <f>NONRESIDENTIAL!R170</f>
        <v>0.19</v>
      </c>
      <c r="R127" s="17">
        <f>NONRESIDENTIAL!S170</f>
        <v>0</v>
      </c>
      <c r="S127" s="17">
        <f>NONRESIDENTIAL!T170</f>
        <v>0</v>
      </c>
      <c r="T127" s="17">
        <f>NONRESIDENTIAL!U170</f>
        <v>0</v>
      </c>
      <c r="U127" s="17">
        <v>0</v>
      </c>
      <c r="V127" s="86">
        <v>0</v>
      </c>
    </row>
    <row r="128" spans="1:22" s="133" customFormat="1">
      <c r="A128" s="147">
        <f t="shared" si="81"/>
        <v>14</v>
      </c>
      <c r="B128" s="15">
        <f>NONRESIDENTIAL!B171</f>
        <v>0</v>
      </c>
      <c r="C128" s="16">
        <f>NONRESIDENTIAL!C171</f>
        <v>0</v>
      </c>
      <c r="D128" s="16">
        <f>NONRESIDENTIAL!D171</f>
        <v>0</v>
      </c>
      <c r="E128" s="16">
        <f>NONRESIDENTIAL!E171</f>
        <v>1.1200000000000001</v>
      </c>
      <c r="F128" s="16">
        <f>NONRESIDENTIAL!F171</f>
        <v>0.41</v>
      </c>
      <c r="G128" s="16">
        <f>NONRESIDENTIAL!G171</f>
        <v>7.83</v>
      </c>
      <c r="H128" s="16">
        <f>NONRESIDENTIAL!H171</f>
        <v>4.8899999999999997</v>
      </c>
      <c r="I128" s="16">
        <f>NONRESIDENTIAL!I171</f>
        <v>0</v>
      </c>
      <c r="J128" s="16">
        <f>NONRESIDENTIAL!J171</f>
        <v>0</v>
      </c>
      <c r="K128" s="16">
        <f>NONRESIDENTIAL!K171</f>
        <v>6.5</v>
      </c>
      <c r="L128" s="16">
        <f>NONRESIDENTIAL!L171</f>
        <v>0</v>
      </c>
      <c r="M128" s="16">
        <f>NONRESIDENTIAL!M171</f>
        <v>0.69</v>
      </c>
      <c r="N128" s="16">
        <f>NONRESIDENTIAL!O171</f>
        <v>0</v>
      </c>
      <c r="O128" s="17">
        <f>NONRESIDENTIAL!P171</f>
        <v>0</v>
      </c>
      <c r="P128" s="17">
        <f>NONRESIDENTIAL!Q171</f>
        <v>0.28399999999999997</v>
      </c>
      <c r="Q128" s="17">
        <f>NONRESIDENTIAL!R171</f>
        <v>0.19</v>
      </c>
      <c r="R128" s="17">
        <f>NONRESIDENTIAL!S171</f>
        <v>0</v>
      </c>
      <c r="S128" s="17">
        <f>NONRESIDENTIAL!T171</f>
        <v>0</v>
      </c>
      <c r="T128" s="17">
        <f>NONRESIDENTIAL!U171</f>
        <v>0</v>
      </c>
      <c r="U128" s="17">
        <v>0</v>
      </c>
      <c r="V128" s="86">
        <v>0</v>
      </c>
    </row>
    <row r="129" spans="1:22" s="133" customFormat="1">
      <c r="A129" s="147">
        <f t="shared" si="81"/>
        <v>15</v>
      </c>
      <c r="B129" s="15">
        <f>NONRESIDENTIAL!B172</f>
        <v>0</v>
      </c>
      <c r="C129" s="16">
        <f>NONRESIDENTIAL!C172</f>
        <v>0</v>
      </c>
      <c r="D129" s="16">
        <f>NONRESIDENTIAL!D172</f>
        <v>0</v>
      </c>
      <c r="E129" s="16">
        <f>NONRESIDENTIAL!E172</f>
        <v>0.98</v>
      </c>
      <c r="F129" s="16">
        <f>NONRESIDENTIAL!F172</f>
        <v>0.41</v>
      </c>
      <c r="G129" s="16">
        <f>NONRESIDENTIAL!G172</f>
        <v>9.6300000000000008</v>
      </c>
      <c r="H129" s="16">
        <f>NONRESIDENTIAL!H172</f>
        <v>6.02</v>
      </c>
      <c r="I129" s="16">
        <f>NONRESIDENTIAL!I172</f>
        <v>0</v>
      </c>
      <c r="J129" s="16">
        <f>NONRESIDENTIAL!J172</f>
        <v>0</v>
      </c>
      <c r="K129" s="16">
        <f>NONRESIDENTIAL!K172</f>
        <v>4.68</v>
      </c>
      <c r="L129" s="16">
        <f>NONRESIDENTIAL!L172</f>
        <v>0</v>
      </c>
      <c r="M129" s="16">
        <f>NONRESIDENTIAL!M172</f>
        <v>1.81</v>
      </c>
      <c r="N129" s="16">
        <f>NONRESIDENTIAL!O172</f>
        <v>0</v>
      </c>
      <c r="O129" s="17">
        <f>NONRESIDENTIAL!P172</f>
        <v>0</v>
      </c>
      <c r="P129" s="17">
        <f>NONRESIDENTIAL!Q172</f>
        <v>0.28399999999999997</v>
      </c>
      <c r="Q129" s="17">
        <f>NONRESIDENTIAL!R172</f>
        <v>0.19</v>
      </c>
      <c r="R129" s="17">
        <f>NONRESIDENTIAL!S172</f>
        <v>0</v>
      </c>
      <c r="S129" s="17">
        <f>NONRESIDENTIAL!T172</f>
        <v>0</v>
      </c>
      <c r="T129" s="17">
        <f>NONRESIDENTIAL!U172</f>
        <v>0</v>
      </c>
      <c r="U129" s="17">
        <v>0</v>
      </c>
      <c r="V129" s="86">
        <v>0</v>
      </c>
    </row>
    <row r="130" spans="1:22" s="133" customFormat="1">
      <c r="A130" s="147">
        <f>+A129+1</f>
        <v>16</v>
      </c>
      <c r="B130" s="15">
        <f>NONRESIDENTIAL!B173</f>
        <v>0</v>
      </c>
      <c r="C130" s="16">
        <f>NONRESIDENTIAL!C173</f>
        <v>0</v>
      </c>
      <c r="D130" s="16">
        <f>NONRESIDENTIAL!D173</f>
        <v>0</v>
      </c>
      <c r="E130" s="16">
        <f>NONRESIDENTIAL!E173</f>
        <v>1.36</v>
      </c>
      <c r="F130" s="16">
        <f>NONRESIDENTIAL!F173</f>
        <v>0.41</v>
      </c>
      <c r="G130" s="16">
        <f>NONRESIDENTIAL!G173</f>
        <v>7.47</v>
      </c>
      <c r="H130" s="16">
        <f>NONRESIDENTIAL!H173</f>
        <v>4.67</v>
      </c>
      <c r="I130" s="16">
        <f>NONRESIDENTIAL!I173</f>
        <v>0</v>
      </c>
      <c r="J130" s="16">
        <f>NONRESIDENTIAL!J173</f>
        <v>0</v>
      </c>
      <c r="K130" s="16">
        <f>NONRESIDENTIAL!K173</f>
        <v>7.64</v>
      </c>
      <c r="L130" s="16">
        <f>NONRESIDENTIAL!L173</f>
        <v>0</v>
      </c>
      <c r="M130" s="16">
        <f>NONRESIDENTIAL!M173</f>
        <v>0.82</v>
      </c>
      <c r="N130" s="16">
        <f>NONRESIDENTIAL!O173</f>
        <v>0</v>
      </c>
      <c r="O130" s="17">
        <f>NONRESIDENTIAL!P173</f>
        <v>0</v>
      </c>
      <c r="P130" s="17">
        <f>NONRESIDENTIAL!Q173</f>
        <v>0.28399999999999997</v>
      </c>
      <c r="Q130" s="17">
        <f>NONRESIDENTIAL!R173</f>
        <v>0.19</v>
      </c>
      <c r="R130" s="17">
        <f>NONRESIDENTIAL!S173</f>
        <v>0</v>
      </c>
      <c r="S130" s="17">
        <f>NONRESIDENTIAL!T173</f>
        <v>0</v>
      </c>
      <c r="T130" s="17">
        <f>NONRESIDENTIAL!U173</f>
        <v>0</v>
      </c>
      <c r="U130" s="17">
        <v>0</v>
      </c>
      <c r="V130" s="86">
        <v>0</v>
      </c>
    </row>
    <row r="131" spans="1:22" s="133" customFormat="1" ht="13.5" thickBot="1">
      <c r="A131" s="148" t="s">
        <v>6</v>
      </c>
      <c r="B131" s="21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20"/>
      <c r="O131" s="19"/>
      <c r="P131" s="19"/>
      <c r="Q131" s="19"/>
      <c r="R131" s="19"/>
      <c r="S131" s="289"/>
      <c r="T131" s="289"/>
      <c r="U131" s="289"/>
      <c r="V131" s="87" t="s">
        <v>0</v>
      </c>
    </row>
    <row r="132" spans="1:22" s="133" customFormat="1" ht="13.5" thickTop="1">
      <c r="A132" s="416"/>
      <c r="B132" s="152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417"/>
      <c r="O132" s="153"/>
      <c r="P132" s="153"/>
      <c r="Q132" s="153"/>
      <c r="R132" s="153"/>
      <c r="S132" s="153"/>
      <c r="T132" s="153"/>
      <c r="U132" s="153"/>
      <c r="V132" s="418"/>
    </row>
    <row r="134" spans="1:22" s="133" customFormat="1" ht="26.25">
      <c r="A134" s="11" t="s">
        <v>161</v>
      </c>
      <c r="B134" s="91" t="s">
        <v>101</v>
      </c>
      <c r="C134" s="91" t="s">
        <v>101</v>
      </c>
      <c r="D134" s="91" t="s">
        <v>101</v>
      </c>
      <c r="E134" s="91" t="s">
        <v>101</v>
      </c>
      <c r="G134" s="91" t="s">
        <v>101</v>
      </c>
      <c r="I134" s="91" t="s">
        <v>101</v>
      </c>
      <c r="J134" s="91" t="s">
        <v>101</v>
      </c>
      <c r="L134" s="91" t="s">
        <v>101</v>
      </c>
    </row>
    <row r="135" spans="1:22" s="133" customFormat="1">
      <c r="A135" s="104" t="s">
        <v>5</v>
      </c>
      <c r="B135" s="81" t="s">
        <v>96</v>
      </c>
      <c r="C135" s="81" t="s">
        <v>97</v>
      </c>
      <c r="D135" s="81" t="s">
        <v>98</v>
      </c>
      <c r="E135" s="81" t="s">
        <v>77</v>
      </c>
      <c r="F135" s="81" t="s">
        <v>78</v>
      </c>
      <c r="G135" s="104" t="s">
        <v>125</v>
      </c>
      <c r="H135" s="104" t="s">
        <v>162</v>
      </c>
      <c r="I135" s="81" t="s">
        <v>124</v>
      </c>
      <c r="J135" s="105" t="s">
        <v>45</v>
      </c>
      <c r="K135" s="104" t="s">
        <v>40</v>
      </c>
      <c r="L135" s="104" t="s">
        <v>163</v>
      </c>
      <c r="M135" s="104" t="s">
        <v>164</v>
      </c>
    </row>
    <row r="136" spans="1:22" s="133" customFormat="1">
      <c r="A136" s="27">
        <v>1</v>
      </c>
      <c r="B136" s="126">
        <f>B49</f>
        <v>153662.79676320622</v>
      </c>
      <c r="C136" s="126">
        <f t="shared" ref="C136:M136" si="82">C49</f>
        <v>156489.93779789496</v>
      </c>
      <c r="D136" s="126">
        <f t="shared" si="82"/>
        <v>49809.579784533402</v>
      </c>
      <c r="E136" s="126">
        <f t="shared" si="82"/>
        <v>262947.15245557664</v>
      </c>
      <c r="F136" s="126">
        <f t="shared" si="82"/>
        <v>89192.99761840576</v>
      </c>
      <c r="G136" s="126">
        <f t="shared" si="82"/>
        <v>136111.04571193774</v>
      </c>
      <c r="H136" s="126">
        <f t="shared" si="82"/>
        <v>7627.8970583636028</v>
      </c>
      <c r="I136" s="126">
        <f t="shared" si="82"/>
        <v>195574.00634918021</v>
      </c>
      <c r="J136" s="126">
        <f t="shared" si="82"/>
        <v>97200.145469083713</v>
      </c>
      <c r="K136" s="126">
        <f t="shared" si="82"/>
        <v>114333.62467653964</v>
      </c>
      <c r="L136" s="126">
        <f t="shared" si="82"/>
        <v>93671.291263614869</v>
      </c>
      <c r="M136" s="126">
        <f t="shared" si="82"/>
        <v>325583.10874896718</v>
      </c>
    </row>
    <row r="137" spans="1:22" s="133" customFormat="1">
      <c r="A137" s="27">
        <v>2</v>
      </c>
      <c r="B137" s="126">
        <f t="shared" ref="B137:M151" si="83">B50</f>
        <v>669576.60186180449</v>
      </c>
      <c r="C137" s="126">
        <f t="shared" si="83"/>
        <v>2319486.062268273</v>
      </c>
      <c r="D137" s="126">
        <f t="shared" si="83"/>
        <v>251943.15495029173</v>
      </c>
      <c r="E137" s="126">
        <f t="shared" si="83"/>
        <v>1983591.3726963964</v>
      </c>
      <c r="F137" s="126">
        <f t="shared" si="83"/>
        <v>524482.15987697209</v>
      </c>
      <c r="G137" s="126">
        <f t="shared" si="83"/>
        <v>1384542.7352132439</v>
      </c>
      <c r="H137" s="126">
        <f t="shared" si="83"/>
        <v>110744.81421743515</v>
      </c>
      <c r="I137" s="126">
        <f t="shared" si="83"/>
        <v>1075749.6262054557</v>
      </c>
      <c r="J137" s="126">
        <f t="shared" si="83"/>
        <v>589626.76702894224</v>
      </c>
      <c r="K137" s="126">
        <f t="shared" si="83"/>
        <v>732326.70654729393</v>
      </c>
      <c r="L137" s="126">
        <f t="shared" si="83"/>
        <v>714748.06359340565</v>
      </c>
      <c r="M137" s="126">
        <f t="shared" si="83"/>
        <v>2468144.1257739044</v>
      </c>
    </row>
    <row r="138" spans="1:22" s="133" customFormat="1">
      <c r="A138" s="27">
        <v>3</v>
      </c>
      <c r="B138" s="126">
        <f t="shared" si="83"/>
        <v>2145506.901861724</v>
      </c>
      <c r="C138" s="126">
        <f t="shared" si="83"/>
        <v>13982916.476882068</v>
      </c>
      <c r="D138" s="126">
        <f t="shared" si="83"/>
        <v>1025599.708012807</v>
      </c>
      <c r="E138" s="126">
        <f t="shared" si="83"/>
        <v>8347552.8013544213</v>
      </c>
      <c r="F138" s="126">
        <f t="shared" si="83"/>
        <v>1941452.6103180042</v>
      </c>
      <c r="G138" s="126">
        <f t="shared" si="83"/>
        <v>7389233.6538614212</v>
      </c>
      <c r="H138" s="126">
        <f t="shared" si="83"/>
        <v>520989.20837191265</v>
      </c>
      <c r="I138" s="126">
        <f t="shared" si="83"/>
        <v>4208485.0678356094</v>
      </c>
      <c r="J138" s="126">
        <f t="shared" si="83"/>
        <v>2498174.8811531919</v>
      </c>
      <c r="K138" s="126">
        <f t="shared" si="83"/>
        <v>2849733.0518768458</v>
      </c>
      <c r="L138" s="126">
        <f t="shared" si="83"/>
        <v>3389984.3489087336</v>
      </c>
      <c r="M138" s="126">
        <f t="shared" si="83"/>
        <v>11266151.78000675</v>
      </c>
    </row>
    <row r="139" spans="1:22" s="133" customFormat="1">
      <c r="A139" s="27">
        <v>4</v>
      </c>
      <c r="B139" s="126">
        <f t="shared" si="83"/>
        <v>1508069.7737668522</v>
      </c>
      <c r="C139" s="126">
        <f t="shared" si="83"/>
        <v>5421193.7686611088</v>
      </c>
      <c r="D139" s="126">
        <f t="shared" si="83"/>
        <v>561901.00515664741</v>
      </c>
      <c r="E139" s="126">
        <f t="shared" si="83"/>
        <v>4772545.8276258456</v>
      </c>
      <c r="F139" s="126">
        <f t="shared" si="83"/>
        <v>1241178.3570093026</v>
      </c>
      <c r="G139" s="126">
        <f t="shared" si="83"/>
        <v>3212497.8987436318</v>
      </c>
      <c r="H139" s="126">
        <f t="shared" si="83"/>
        <v>276480.36839318951</v>
      </c>
      <c r="I139" s="126">
        <f t="shared" si="83"/>
        <v>2446534.6257749461</v>
      </c>
      <c r="J139" s="126">
        <f t="shared" si="83"/>
        <v>1360179.6231720329</v>
      </c>
      <c r="K139" s="126">
        <f t="shared" si="83"/>
        <v>1740221.3114907932</v>
      </c>
      <c r="L139" s="126">
        <f t="shared" si="83"/>
        <v>1647096.7272704567</v>
      </c>
      <c r="M139" s="126">
        <f t="shared" si="83"/>
        <v>5796729.9984585019</v>
      </c>
    </row>
    <row r="140" spans="1:22" s="133" customFormat="1">
      <c r="A140" s="27">
        <v>5</v>
      </c>
      <c r="B140" s="126">
        <f t="shared" si="83"/>
        <v>292811.48412127624</v>
      </c>
      <c r="C140" s="126">
        <f t="shared" si="83"/>
        <v>1052595.7225080514</v>
      </c>
      <c r="D140" s="126">
        <f t="shared" si="83"/>
        <v>109100.43428440954</v>
      </c>
      <c r="E140" s="126">
        <f t="shared" si="83"/>
        <v>926652.23528309702</v>
      </c>
      <c r="F140" s="126">
        <f t="shared" si="83"/>
        <v>240991.02249581166</v>
      </c>
      <c r="G140" s="126">
        <f t="shared" si="83"/>
        <v>623748.51205858705</v>
      </c>
      <c r="H140" s="126">
        <f t="shared" si="83"/>
        <v>53682.282085260398</v>
      </c>
      <c r="I140" s="126">
        <f t="shared" si="83"/>
        <v>475026.71772135433</v>
      </c>
      <c r="J140" s="126">
        <f t="shared" si="83"/>
        <v>264096.67580413603</v>
      </c>
      <c r="K140" s="126">
        <f t="shared" si="83"/>
        <v>337886.74355850491</v>
      </c>
      <c r="L140" s="126">
        <f t="shared" si="83"/>
        <v>319805.38672206103</v>
      </c>
      <c r="M140" s="126">
        <f t="shared" si="83"/>
        <v>1125510.9965232729</v>
      </c>
    </row>
    <row r="141" spans="1:22" s="133" customFormat="1">
      <c r="A141" s="27">
        <v>6</v>
      </c>
      <c r="B141" s="126">
        <f t="shared" si="83"/>
        <v>2144998.5688274601</v>
      </c>
      <c r="C141" s="126">
        <f t="shared" si="83"/>
        <v>10031469.098745868</v>
      </c>
      <c r="D141" s="126">
        <f t="shared" si="83"/>
        <v>1418069.2336792052</v>
      </c>
      <c r="E141" s="126">
        <f t="shared" si="83"/>
        <v>8321677.4814648107</v>
      </c>
      <c r="F141" s="126">
        <f t="shared" si="83"/>
        <v>2091072.5991587541</v>
      </c>
      <c r="G141" s="126">
        <f t="shared" si="83"/>
        <v>7863657.1896300213</v>
      </c>
      <c r="H141" s="126">
        <f t="shared" si="83"/>
        <v>322780.05208771804</v>
      </c>
      <c r="I141" s="126">
        <f t="shared" si="83"/>
        <v>3715479.4087715792</v>
      </c>
      <c r="J141" s="126">
        <f t="shared" si="83"/>
        <v>2107906.7817976414</v>
      </c>
      <c r="K141" s="126">
        <f t="shared" si="83"/>
        <v>2201342.8850603658</v>
      </c>
      <c r="L141" s="126">
        <f t="shared" si="83"/>
        <v>2362041.9913891857</v>
      </c>
      <c r="M141" s="126">
        <f t="shared" si="83"/>
        <v>9798613.019830713</v>
      </c>
    </row>
    <row r="142" spans="1:22" s="133" customFormat="1">
      <c r="A142" s="27">
        <v>7</v>
      </c>
      <c r="B142" s="126">
        <f t="shared" si="83"/>
        <v>2625296.3134883717</v>
      </c>
      <c r="C142" s="126">
        <f t="shared" si="83"/>
        <v>5703316.6074418603</v>
      </c>
      <c r="D142" s="126">
        <f t="shared" si="83"/>
        <v>760264.91720930242</v>
      </c>
      <c r="E142" s="126">
        <f t="shared" si="83"/>
        <v>5140642.5320930229</v>
      </c>
      <c r="F142" s="126">
        <f t="shared" si="83"/>
        <v>1542271.3786046514</v>
      </c>
      <c r="G142" s="126">
        <f t="shared" si="83"/>
        <v>3489110.1879069768</v>
      </c>
      <c r="H142" s="126">
        <f t="shared" si="83"/>
        <v>33417.918139534879</v>
      </c>
      <c r="I142" s="126">
        <f t="shared" si="83"/>
        <v>2399994.7088372093</v>
      </c>
      <c r="J142" s="126">
        <f t="shared" si="83"/>
        <v>1325520.8009302327</v>
      </c>
      <c r="K142" s="126">
        <f t="shared" si="83"/>
        <v>1798874.9832558143</v>
      </c>
      <c r="L142" s="126">
        <f t="shared" si="83"/>
        <v>2268472.9255813952</v>
      </c>
      <c r="M142" s="126">
        <f t="shared" si="83"/>
        <v>5230850.5283720931</v>
      </c>
    </row>
    <row r="143" spans="1:22" s="133" customFormat="1">
      <c r="A143" s="27">
        <v>8</v>
      </c>
      <c r="B143" s="126">
        <f t="shared" si="83"/>
        <v>2958367.6992849521</v>
      </c>
      <c r="C143" s="126">
        <f t="shared" si="83"/>
        <v>14532954.315901082</v>
      </c>
      <c r="D143" s="126">
        <f t="shared" si="83"/>
        <v>2021205.9601663225</v>
      </c>
      <c r="E143" s="126">
        <f t="shared" si="83"/>
        <v>11841701.570538854</v>
      </c>
      <c r="F143" s="126">
        <f t="shared" si="83"/>
        <v>2963615.1815435826</v>
      </c>
      <c r="G143" s="126">
        <f t="shared" si="83"/>
        <v>11029253.808029655</v>
      </c>
      <c r="H143" s="126">
        <f t="shared" si="83"/>
        <v>445578.60043652396</v>
      </c>
      <c r="I143" s="126">
        <f t="shared" si="83"/>
        <v>5194759.2329310747</v>
      </c>
      <c r="J143" s="126">
        <f t="shared" si="83"/>
        <v>2890547.6018170845</v>
      </c>
      <c r="K143" s="126">
        <f t="shared" si="83"/>
        <v>3240954.9620812186</v>
      </c>
      <c r="L143" s="126">
        <f t="shared" si="83"/>
        <v>3348274.2311591092</v>
      </c>
      <c r="M143" s="126">
        <f t="shared" si="83"/>
        <v>14106898.538329843</v>
      </c>
    </row>
    <row r="144" spans="1:22" s="133" customFormat="1">
      <c r="A144" s="27">
        <v>9</v>
      </c>
      <c r="B144" s="126">
        <f t="shared" si="83"/>
        <v>2727749.136615308</v>
      </c>
      <c r="C144" s="126">
        <f t="shared" si="83"/>
        <v>17832398.817336936</v>
      </c>
      <c r="D144" s="126">
        <f t="shared" si="83"/>
        <v>2170788.5838771239</v>
      </c>
      <c r="E144" s="126">
        <f t="shared" si="83"/>
        <v>11564318.082479803</v>
      </c>
      <c r="F144" s="126">
        <f t="shared" si="83"/>
        <v>2843023.8656406607</v>
      </c>
      <c r="G144" s="126">
        <f t="shared" si="83"/>
        <v>10550342.209040798</v>
      </c>
      <c r="H144" s="126">
        <f t="shared" si="83"/>
        <v>365909.04177830345</v>
      </c>
      <c r="I144" s="126">
        <f t="shared" si="83"/>
        <v>4611219.2697419617</v>
      </c>
      <c r="J144" s="126">
        <f t="shared" si="83"/>
        <v>3132371.0936063398</v>
      </c>
      <c r="K144" s="126">
        <f t="shared" si="83"/>
        <v>3983630.2316246829</v>
      </c>
      <c r="L144" s="126">
        <f t="shared" si="83"/>
        <v>3349238.3554315981</v>
      </c>
      <c r="M144" s="126">
        <f t="shared" si="83"/>
        <v>13472432.448954578</v>
      </c>
    </row>
    <row r="145" spans="1:15" s="133" customFormat="1">
      <c r="A145" s="27">
        <v>10</v>
      </c>
      <c r="B145" s="126">
        <f t="shared" si="83"/>
        <v>3164726.6661865315</v>
      </c>
      <c r="C145" s="126">
        <f t="shared" si="83"/>
        <v>5372855.8737269184</v>
      </c>
      <c r="D145" s="126">
        <f t="shared" si="83"/>
        <v>2006121.2321083746</v>
      </c>
      <c r="E145" s="126">
        <f t="shared" si="83"/>
        <v>9683493.6432889402</v>
      </c>
      <c r="F145" s="126">
        <f t="shared" si="83"/>
        <v>2689735.22625547</v>
      </c>
      <c r="G145" s="126">
        <f t="shared" si="83"/>
        <v>10334606.669441687</v>
      </c>
      <c r="H145" s="126">
        <f t="shared" si="83"/>
        <v>209352.70392093511</v>
      </c>
      <c r="I145" s="126">
        <f t="shared" si="83"/>
        <v>4387173.0306087667</v>
      </c>
      <c r="J145" s="126">
        <f t="shared" si="83"/>
        <v>1898437.8856073695</v>
      </c>
      <c r="K145" s="126">
        <f t="shared" si="83"/>
        <v>2375456.0119073694</v>
      </c>
      <c r="L145" s="126">
        <f t="shared" si="83"/>
        <v>2296045.8082649754</v>
      </c>
      <c r="M145" s="126">
        <f t="shared" si="83"/>
        <v>11128583.716717523</v>
      </c>
    </row>
    <row r="146" spans="1:15" s="133" customFormat="1">
      <c r="A146" s="27">
        <v>11</v>
      </c>
      <c r="B146" s="126">
        <f t="shared" si="83"/>
        <v>832970.02278967272</v>
      </c>
      <c r="C146" s="126">
        <f t="shared" si="83"/>
        <v>909298.29237545899</v>
      </c>
      <c r="D146" s="126">
        <f t="shared" si="83"/>
        <v>243512.12632071218</v>
      </c>
      <c r="E146" s="126">
        <f t="shared" si="83"/>
        <v>1823757.1327003324</v>
      </c>
      <c r="F146" s="126">
        <f t="shared" si="83"/>
        <v>623080.83462489117</v>
      </c>
      <c r="G146" s="126">
        <f t="shared" si="83"/>
        <v>2010095.043852207</v>
      </c>
      <c r="H146" s="126">
        <f t="shared" si="83"/>
        <v>236580.01036171609</v>
      </c>
      <c r="I146" s="126">
        <f t="shared" si="83"/>
        <v>1201061.2726102888</v>
      </c>
      <c r="J146" s="126">
        <f t="shared" si="83"/>
        <v>502859.97626642953</v>
      </c>
      <c r="K146" s="126">
        <f t="shared" si="83"/>
        <v>733854.30434330297</v>
      </c>
      <c r="L146" s="126">
        <f t="shared" si="83"/>
        <v>410902.25968034694</v>
      </c>
      <c r="M146" s="126">
        <f t="shared" si="83"/>
        <v>2039569.9365929319</v>
      </c>
    </row>
    <row r="147" spans="1:15" s="133" customFormat="1">
      <c r="A147" s="27">
        <v>12</v>
      </c>
      <c r="B147" s="126">
        <f t="shared" si="83"/>
        <v>4277853.5864849491</v>
      </c>
      <c r="C147" s="126">
        <f t="shared" si="83"/>
        <v>9863075.4309974462</v>
      </c>
      <c r="D147" s="126">
        <f t="shared" si="83"/>
        <v>1228003.4219340174</v>
      </c>
      <c r="E147" s="126">
        <f t="shared" si="83"/>
        <v>10146073.356975092</v>
      </c>
      <c r="F147" s="126">
        <f t="shared" si="83"/>
        <v>2681773.104581926</v>
      </c>
      <c r="G147" s="126">
        <f t="shared" si="83"/>
        <v>9101494.1160678603</v>
      </c>
      <c r="H147" s="126">
        <f t="shared" si="83"/>
        <v>713429.10998101719</v>
      </c>
      <c r="I147" s="126">
        <f t="shared" si="83"/>
        <v>5156622.9351705536</v>
      </c>
      <c r="J147" s="126">
        <f t="shared" si="83"/>
        <v>2375816.3205387951</v>
      </c>
      <c r="K147" s="126">
        <f t="shared" si="83"/>
        <v>3551790.6388903651</v>
      </c>
      <c r="L147" s="126">
        <f t="shared" si="83"/>
        <v>2691375.6211576578</v>
      </c>
      <c r="M147" s="126">
        <f t="shared" si="83"/>
        <v>10555996.665251259</v>
      </c>
    </row>
    <row r="148" spans="1:15" s="133" customFormat="1">
      <c r="A148" s="27">
        <v>13</v>
      </c>
      <c r="B148" s="126">
        <f t="shared" si="83"/>
        <v>1760718.3313902083</v>
      </c>
      <c r="C148" s="126">
        <f t="shared" si="83"/>
        <v>1566004.1354884158</v>
      </c>
      <c r="D148" s="126">
        <f t="shared" si="83"/>
        <v>539407.91558895586</v>
      </c>
      <c r="E148" s="126">
        <f t="shared" si="83"/>
        <v>3874803.101085586</v>
      </c>
      <c r="F148" s="126">
        <f t="shared" si="83"/>
        <v>1303516.367194576</v>
      </c>
      <c r="G148" s="126">
        <f t="shared" si="83"/>
        <v>3345245.4878458316</v>
      </c>
      <c r="H148" s="126">
        <f t="shared" si="83"/>
        <v>579335.86040982872</v>
      </c>
      <c r="I148" s="126">
        <f t="shared" si="83"/>
        <v>2707824.5843871939</v>
      </c>
      <c r="J148" s="126">
        <f t="shared" si="83"/>
        <v>1011776.0883676666</v>
      </c>
      <c r="K148" s="126">
        <f t="shared" si="83"/>
        <v>1512313.8178196386</v>
      </c>
      <c r="L148" s="126">
        <f t="shared" si="83"/>
        <v>848463.09631946147</v>
      </c>
      <c r="M148" s="126">
        <f t="shared" si="83"/>
        <v>4675060.1687544715</v>
      </c>
    </row>
    <row r="149" spans="1:15" s="133" customFormat="1">
      <c r="A149" s="27">
        <v>14</v>
      </c>
      <c r="B149" s="126">
        <f t="shared" si="83"/>
        <v>516412.05633134447</v>
      </c>
      <c r="C149" s="126">
        <f t="shared" si="83"/>
        <v>1222268.4207021999</v>
      </c>
      <c r="D149" s="126">
        <f t="shared" si="83"/>
        <v>375439.91200250626</v>
      </c>
      <c r="E149" s="126">
        <f t="shared" si="83"/>
        <v>1846023.0171521716</v>
      </c>
      <c r="F149" s="126">
        <f t="shared" si="83"/>
        <v>497505.56498184416</v>
      </c>
      <c r="G149" s="126">
        <f t="shared" si="83"/>
        <v>1914816.1806800298</v>
      </c>
      <c r="H149" s="126">
        <f t="shared" si="83"/>
        <v>61037.899498989471</v>
      </c>
      <c r="I149" s="126">
        <f t="shared" si="83"/>
        <v>828503.27466069616</v>
      </c>
      <c r="J149" s="126">
        <f t="shared" si="83"/>
        <v>338665.26463881455</v>
      </c>
      <c r="K149" s="126">
        <f t="shared" si="83"/>
        <v>469500.11215687351</v>
      </c>
      <c r="L149" s="126">
        <f t="shared" si="83"/>
        <v>400527.21615103289</v>
      </c>
      <c r="M149" s="126">
        <f t="shared" si="83"/>
        <v>2232557.3703761362</v>
      </c>
    </row>
    <row r="150" spans="1:15" s="133" customFormat="1">
      <c r="A150" s="27">
        <v>15</v>
      </c>
      <c r="B150" s="126">
        <f t="shared" si="83"/>
        <v>686973.36290398962</v>
      </c>
      <c r="C150" s="126">
        <f t="shared" si="83"/>
        <v>623554.55771116505</v>
      </c>
      <c r="D150" s="126">
        <f t="shared" si="83"/>
        <v>258300.46463955287</v>
      </c>
      <c r="E150" s="126">
        <f t="shared" si="83"/>
        <v>1542530.6144219895</v>
      </c>
      <c r="F150" s="126">
        <f t="shared" si="83"/>
        <v>513982.3400884447</v>
      </c>
      <c r="G150" s="126">
        <f t="shared" si="83"/>
        <v>1935155.2222431798</v>
      </c>
      <c r="H150" s="126">
        <f t="shared" si="83"/>
        <v>51736.438413090349</v>
      </c>
      <c r="I150" s="126">
        <f t="shared" si="83"/>
        <v>714667.11584375123</v>
      </c>
      <c r="J150" s="126">
        <f t="shared" si="83"/>
        <v>212972.10636146882</v>
      </c>
      <c r="K150" s="126">
        <f t="shared" si="83"/>
        <v>330387.11404435494</v>
      </c>
      <c r="L150" s="126">
        <f t="shared" si="83"/>
        <v>409032.54345837323</v>
      </c>
      <c r="M150" s="126">
        <f t="shared" si="83"/>
        <v>1683594.8611064365</v>
      </c>
    </row>
    <row r="151" spans="1:15" s="133" customFormat="1">
      <c r="A151" s="27">
        <v>16</v>
      </c>
      <c r="B151" s="126">
        <f t="shared" si="83"/>
        <v>680201.57912215043</v>
      </c>
      <c r="C151" s="126">
        <f t="shared" si="83"/>
        <v>2554045.4523533247</v>
      </c>
      <c r="D151" s="126">
        <f t="shared" si="83"/>
        <v>392819.99751576415</v>
      </c>
      <c r="E151" s="126">
        <f t="shared" si="83"/>
        <v>2267793.2472864138</v>
      </c>
      <c r="F151" s="126">
        <f t="shared" si="83"/>
        <v>611357.68051189696</v>
      </c>
      <c r="G151" s="126">
        <f t="shared" si="83"/>
        <v>1776503.9432367163</v>
      </c>
      <c r="H151" s="126">
        <f t="shared" si="83"/>
        <v>101847.9766481718</v>
      </c>
      <c r="I151" s="126">
        <f t="shared" si="83"/>
        <v>943318.78018993628</v>
      </c>
      <c r="J151" s="126">
        <f t="shared" si="83"/>
        <v>594678.93274449371</v>
      </c>
      <c r="K151" s="126">
        <f t="shared" si="83"/>
        <v>681041.18589541013</v>
      </c>
      <c r="L151" s="126">
        <f t="shared" si="83"/>
        <v>495733.7770628836</v>
      </c>
      <c r="M151" s="126">
        <f t="shared" si="83"/>
        <v>2794544.5197995314</v>
      </c>
    </row>
    <row r="152" spans="1:15" s="133" customFormat="1">
      <c r="A152" s="154"/>
      <c r="B152" s="436"/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  <c r="M152" s="436"/>
    </row>
    <row r="153" spans="1:15" s="133" customFormat="1">
      <c r="A153" s="154"/>
      <c r="B153" s="436"/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</row>
    <row r="154" spans="1:15" s="133" customFormat="1">
      <c r="A154" s="119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</row>
    <row r="155" spans="1:15" s="133" customFormat="1" ht="26.25">
      <c r="A155" s="11" t="s">
        <v>106</v>
      </c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</row>
    <row r="156" spans="1:15" s="133" customFormat="1">
      <c r="A156" s="104" t="s">
        <v>5</v>
      </c>
      <c r="B156" s="104" t="s">
        <v>36</v>
      </c>
      <c r="C156" s="104" t="s">
        <v>37</v>
      </c>
      <c r="D156" s="104" t="s">
        <v>38</v>
      </c>
      <c r="E156" s="104" t="s">
        <v>47</v>
      </c>
      <c r="F156" s="104" t="s">
        <v>39</v>
      </c>
      <c r="G156" s="104" t="s">
        <v>40</v>
      </c>
      <c r="H156" s="104" t="s">
        <v>41</v>
      </c>
      <c r="I156" s="104" t="s">
        <v>42</v>
      </c>
      <c r="J156" s="104" t="s">
        <v>48</v>
      </c>
      <c r="K156" s="104" t="s">
        <v>43</v>
      </c>
      <c r="L156" s="105" t="s">
        <v>44</v>
      </c>
      <c r="M156" s="105" t="s">
        <v>45</v>
      </c>
      <c r="N156" s="105" t="s">
        <v>46</v>
      </c>
      <c r="O156" s="105" t="s">
        <v>78</v>
      </c>
    </row>
    <row r="157" spans="1:15" s="133" customFormat="1">
      <c r="A157" s="27">
        <v>1</v>
      </c>
      <c r="B157" s="74">
        <f>$B115+$C115+$D115+($E115*0.1)+$F115+($G115*0.2)+($H115*0.8)+($I115*0.8)+($J115*0.2)+$K115+$L115+$M115+$N115+$O115+($P115*0.24)+$Q115+$S115+$T115</f>
        <v>16.771159999999998</v>
      </c>
      <c r="C157" s="74">
        <f>$B115+$C115+$D115+($E115*0.1)+$F115+($G115*0.2)+($H115*0.8)+($I115*0.8)+($J115*0.2)+$K115+$L115+$M115+$N115+$O115+($P115*0.24)+$Q115+$S115+$T115</f>
        <v>16.771159999999998</v>
      </c>
      <c r="D157" s="74">
        <f>$B115+$C115+$D115+($E115*0.25)+$F115+($G115*0.2)+($H115*0.8)+($I115*0.8)+($J115*0.2)+$K115+$L115+$M115+$N115+$O115+($P115*0.13)+$Q115+$S115+$T115</f>
        <v>17.056419999999999</v>
      </c>
      <c r="E157" s="74">
        <f>$B115+$C115+$D115+$F115+($G115*0.2)+($H115*0.8)+($I115*0.8)+($J115*0.2)+$K115+$L115+$M115+$N115+$O115+($P115*0.13)+$Q115+$S115+$T115</f>
        <v>16.528919999999999</v>
      </c>
      <c r="F157" s="74">
        <f>$B115+$C115+$D115+$F115+($G115*0.2)+($H115*0.8)+($I115*0.8)+($J115*0.2)+$K115+$L115+$M115+$N115+$O115+($P115*0.26)+$Q115+$S115+$T115</f>
        <v>16.565840000000001</v>
      </c>
      <c r="G157" s="74">
        <f>$B115+$C115+$D115+$F115+($G115*0.2)+($H115*0.8)+($I115*0.8)+($J115*0.2)+$K115+$L115+$M115+$N115+$O115+$P115+$Q115+$S115+$T115</f>
        <v>16.776</v>
      </c>
      <c r="H157" s="74">
        <f>$B115+$C115+$D115+$F115+($G115*0.2)+($H115*0.8)+($I115*0.8)+($J115*0.2)+$K115+$L115+$M115+$N115+$O115+($P115*0.91)+$Q115+$S115+$T115</f>
        <v>16.750440000000001</v>
      </c>
      <c r="I157" s="74">
        <f>$B115+$C115+$D115+$F115+($G115*0.2)+($H115*0.8)+($I115*0.8)+($J115*0.2)+$K115+$L115+$M115+$N115+$O115+($P115*0.91)+$Q115+$S115+$T115</f>
        <v>16.750440000000001</v>
      </c>
      <c r="J157" s="74">
        <f>$B115+$C115+$D115+($E115*0.1)+$F115+($G115*0.2)+($H115*0.8)+($I115*0.8)+($J115*0.2)+$K115+$L115+$M115+$N115+$O115+($P115*0.19)+$Q115+$S115+$T115</f>
        <v>16.756959999999999</v>
      </c>
      <c r="K157" s="74">
        <f>$B115+$C115+$D115+($E115*0.1)+$F115+($G115*0.2)+($H115*0.8)+($I115*0.8)+($J115*0.2)+$K115+$L115+$M115+$N115+$O115+($P115*0.19)+$Q115+$S115+$T115</f>
        <v>16.756959999999999</v>
      </c>
      <c r="L157" s="74">
        <f>$B115+$C115+$D115+$F115+($G115*0.2)+($H115*0.8)+($I115*0.8)+($J115*0.2)+$K115+$L115+$M115+$N115+$O115+($P115*0.27)+$Q115+$S115+$T115</f>
        <v>16.568680000000001</v>
      </c>
      <c r="M157" s="74">
        <f>$B115+$C115+$D115+($E115*0.25)+$F115+($G115*0.2)+($H115*0.8)+($I115*0.8)+($J115*0.2)+$K115+$L115+$M115+$N115+$O115+($P115*0.12)+$Q115+$S115+$T115</f>
        <v>17.05358</v>
      </c>
      <c r="N157" s="74">
        <f>$B115+$C115+$D115+$F115+($G115*0.2)+($H115*0.8)+($I115*0.8)+($J115*0.2)+$K115+$L115+$M115+$N115+$O115+$P115+$Q115+$S115+$T115</f>
        <v>16.776</v>
      </c>
      <c r="O157" s="74">
        <f>$B115+$C115+$D115+$F115+($G115*0.2)+($H115*0.8)+($I115*0.8)+($J115*0.2)+$K115+$L115+$M115+$N115+$O115+$P115+$Q115+$S115+$T115</f>
        <v>16.776</v>
      </c>
    </row>
    <row r="158" spans="1:15" s="133" customFormat="1">
      <c r="A158" s="27">
        <v>2</v>
      </c>
      <c r="B158" s="74">
        <f t="shared" ref="B158:C158" si="84">$B116+$C116+$D116+($E116*0.1)+$F116+($G116*0.2)+($H116*0.8)+($I116*0.8)+($J116*0.2)+$K116+$L116+$M116+$N116+$O116+($P116*0.24)+$Q116+$S116+$T116</f>
        <v>10.858160000000002</v>
      </c>
      <c r="C158" s="74">
        <f t="shared" si="84"/>
        <v>10.858160000000002</v>
      </c>
      <c r="D158" s="74">
        <f t="shared" ref="D158:D172" si="85">$B116+$C116+$D116+($E116*0.25)+$F116+($G116*0.2)+($H116*0.8)+($I116*0.8)+($J116*0.2)+$K116+$L116+$M116+$N116+$O116+($P116*0.13)+$Q116+$S116+$T116</f>
        <v>11.018920000000001</v>
      </c>
      <c r="E158" s="74">
        <f t="shared" ref="E158:E172" si="86">$B116+$C116+$D116+$F116+($G116*0.2)+($H116*0.8)+($I116*0.8)+($J116*0.2)+$K116+$L116+$M116+$N116+$O116+($P116*0.13)+$Q116+$S116+$T116</f>
        <v>10.698920000000001</v>
      </c>
      <c r="F158" s="74">
        <f t="shared" ref="F158:F172" si="87">$B116+$C116+$D116+$F116+($G116*0.2)+($H116*0.8)+($I116*0.8)+($J116*0.2)+$K116+$L116+$M116+$N116+$O116+($P116*0.26)+$Q116+$S116+$T116</f>
        <v>10.735840000000001</v>
      </c>
      <c r="G158" s="74">
        <f t="shared" ref="G158:G172" si="88">$B116+$C116+$D116+$F116+($G116*0.2)+($H116*0.8)+($I116*0.8)+($J116*0.2)+$K116+$L116+$M116+$N116+$O116+$P116+$Q116+$S116+$T116</f>
        <v>10.946000000000002</v>
      </c>
      <c r="H158" s="74">
        <f t="shared" ref="H158:I158" si="89">$B116+$C116+$D116+$F116+($G116*0.2)+($H116*0.8)+($I116*0.8)+($J116*0.2)+$K116+$L116+$M116+$N116+$O116+($P116*0.91)+$Q116+$S116+$T116</f>
        <v>10.920440000000001</v>
      </c>
      <c r="I158" s="74">
        <f t="shared" si="89"/>
        <v>10.920440000000001</v>
      </c>
      <c r="J158" s="74">
        <f t="shared" ref="J158:K158" si="90">$B116+$C116+$D116+($E116*0.1)+$F116+($G116*0.2)+($H116*0.8)+($I116*0.8)+($J116*0.2)+$K116+$L116+$M116+$N116+$O116+($P116*0.19)+$Q116+$S116+$T116</f>
        <v>10.843960000000001</v>
      </c>
      <c r="K158" s="74">
        <f t="shared" si="90"/>
        <v>10.843960000000001</v>
      </c>
      <c r="L158" s="74">
        <f t="shared" ref="L158:L172" si="91">$B116+$C116+$D116+$F116+($G116*0.2)+($H116*0.8)+($I116*0.8)+($J116*0.2)+$K116+$L116+$M116+$N116+$O116+($P116*0.27)+$Q116+$S116+$T116</f>
        <v>10.73868</v>
      </c>
      <c r="M158" s="74">
        <f t="shared" ref="M158:M172" si="92">$B116+$C116+$D116+($E116*0.25)+$F116+($G116*0.2)+($H116*0.8)+($I116*0.8)+($J116*0.2)+$K116+$L116+$M116+$N116+$O116+($P116*0.12)+$Q116+$S116+$T116</f>
        <v>11.016080000000001</v>
      </c>
      <c r="N158" s="74">
        <f t="shared" ref="N158:O158" si="93">$B116+$C116+$D116+$F116+($G116*0.2)+($H116*0.8)+($I116*0.8)+($J116*0.2)+$K116+$L116+$M116+$N116+$O116+$P116+$Q116+$S116+$T116</f>
        <v>10.946000000000002</v>
      </c>
      <c r="O158" s="74">
        <f t="shared" si="93"/>
        <v>10.946000000000002</v>
      </c>
    </row>
    <row r="159" spans="1:15" s="133" customFormat="1">
      <c r="A159" s="27">
        <v>3</v>
      </c>
      <c r="B159" s="74">
        <f t="shared" ref="B159:C159" si="94">$B117+$C117+$D117+($E117*0.1)+$F117+($G117*0.2)+($H117*0.8)+($I117*0.8)+($J117*0.2)+$K117+$L117+$M117+$N117+$O117+($P117*0.24)+$Q117+$S117+$T117</f>
        <v>8.9431600000000024</v>
      </c>
      <c r="C159" s="74">
        <f t="shared" si="94"/>
        <v>8.9431600000000024</v>
      </c>
      <c r="D159" s="74">
        <f t="shared" si="85"/>
        <v>9.1594200000000008</v>
      </c>
      <c r="E159" s="74">
        <f t="shared" si="86"/>
        <v>8.7469199999999994</v>
      </c>
      <c r="F159" s="74">
        <f t="shared" si="87"/>
        <v>8.7838399999999996</v>
      </c>
      <c r="G159" s="74">
        <f t="shared" si="88"/>
        <v>8.9939999999999998</v>
      </c>
      <c r="H159" s="74">
        <f t="shared" ref="H159:I159" si="95">$B117+$C117+$D117+$F117+($G117*0.2)+($H117*0.8)+($I117*0.8)+($J117*0.2)+$K117+$L117+$M117+$N117+$O117+($P117*0.91)+$Q117+$S117+$T117</f>
        <v>8.9684399999999993</v>
      </c>
      <c r="I159" s="74">
        <f t="shared" si="95"/>
        <v>8.9684399999999993</v>
      </c>
      <c r="J159" s="74">
        <f t="shared" ref="J159:K159" si="96">$B117+$C117+$D117+($E117*0.1)+$F117+($G117*0.2)+($H117*0.8)+($I117*0.8)+($J117*0.2)+$K117+$L117+$M117+$N117+$O117+($P117*0.19)+$Q117+$S117+$T117</f>
        <v>8.9289600000000018</v>
      </c>
      <c r="K159" s="74">
        <f t="shared" si="96"/>
        <v>8.9289600000000018</v>
      </c>
      <c r="L159" s="74">
        <f t="shared" si="91"/>
        <v>8.7866799999999987</v>
      </c>
      <c r="M159" s="74">
        <f t="shared" si="92"/>
        <v>9.1565799999999999</v>
      </c>
      <c r="N159" s="74">
        <f t="shared" ref="N159:O159" si="97">$B117+$C117+$D117+$F117+($G117*0.2)+($H117*0.8)+($I117*0.8)+($J117*0.2)+$K117+$L117+$M117+$N117+$O117+$P117+$Q117+$S117+$T117</f>
        <v>8.9939999999999998</v>
      </c>
      <c r="O159" s="74">
        <f t="shared" si="97"/>
        <v>8.9939999999999998</v>
      </c>
    </row>
    <row r="160" spans="1:15" s="133" customFormat="1">
      <c r="A160" s="27">
        <v>4</v>
      </c>
      <c r="B160" s="74">
        <f t="shared" ref="B160:C160" si="98">$B118+$C118+$D118+($E118*0.1)+$F118+($G118*0.2)+($H118*0.8)+($I118*0.8)+($J118*0.2)+$K118+$L118+$M118+$N118+$O118+($P118*0.24)+$Q118+$S118+$T118</f>
        <v>9.1301600000000001</v>
      </c>
      <c r="C160" s="74">
        <f t="shared" si="98"/>
        <v>9.1301600000000001</v>
      </c>
      <c r="D160" s="74">
        <f t="shared" si="85"/>
        <v>9.3299199999999978</v>
      </c>
      <c r="E160" s="74">
        <f t="shared" si="86"/>
        <v>8.9449199999999998</v>
      </c>
      <c r="F160" s="74">
        <f t="shared" si="87"/>
        <v>8.98184</v>
      </c>
      <c r="G160" s="74">
        <f t="shared" si="88"/>
        <v>9.1920000000000002</v>
      </c>
      <c r="H160" s="74">
        <f t="shared" ref="H160:I160" si="99">$B118+$C118+$D118+$F118+($G118*0.2)+($H118*0.8)+($I118*0.8)+($J118*0.2)+$K118+$L118+$M118+$N118+$O118+($P118*0.91)+$Q118+$S118+$T118</f>
        <v>9.1664399999999997</v>
      </c>
      <c r="I160" s="74">
        <f t="shared" si="99"/>
        <v>9.1664399999999997</v>
      </c>
      <c r="J160" s="74">
        <f t="shared" ref="J160:K160" si="100">$B118+$C118+$D118+($E118*0.1)+$F118+($G118*0.2)+($H118*0.8)+($I118*0.8)+($J118*0.2)+$K118+$L118+$M118+$N118+$O118+($P118*0.19)+$Q118+$S118+$T118</f>
        <v>9.1159599999999994</v>
      </c>
      <c r="K160" s="74">
        <f t="shared" si="100"/>
        <v>9.1159599999999994</v>
      </c>
      <c r="L160" s="74">
        <f t="shared" si="91"/>
        <v>8.9846799999999991</v>
      </c>
      <c r="M160" s="74">
        <f t="shared" si="92"/>
        <v>9.3270799999999969</v>
      </c>
      <c r="N160" s="74">
        <f t="shared" ref="N160:O160" si="101">$B118+$C118+$D118+$F118+($G118*0.2)+($H118*0.8)+($I118*0.8)+($J118*0.2)+$K118+$L118+$M118+$N118+$O118+$P118+$Q118+$S118+$T118</f>
        <v>9.1920000000000002</v>
      </c>
      <c r="O160" s="74">
        <f t="shared" si="101"/>
        <v>9.1920000000000002</v>
      </c>
    </row>
    <row r="161" spans="1:17" s="133" customFormat="1">
      <c r="A161" s="27">
        <v>5</v>
      </c>
      <c r="B161" s="74">
        <f t="shared" ref="B161:C161" si="102">$B119+$C119+$D119+($E119*0.1)+$F119+($G119*0.2)+($H119*0.8)+($I119*0.8)+($J119*0.2)+$K119+$L119+$M119+$N119+$O119+($P119*0.24)+$Q119+$S119+$T119</f>
        <v>9.45716</v>
      </c>
      <c r="C161" s="74">
        <f t="shared" si="102"/>
        <v>9.45716</v>
      </c>
      <c r="D161" s="74">
        <f t="shared" si="85"/>
        <v>9.62242</v>
      </c>
      <c r="E161" s="74">
        <f t="shared" si="86"/>
        <v>9.2949199999999994</v>
      </c>
      <c r="F161" s="74">
        <f t="shared" si="87"/>
        <v>9.3318399999999997</v>
      </c>
      <c r="G161" s="74">
        <f t="shared" si="88"/>
        <v>9.5419999999999998</v>
      </c>
      <c r="H161" s="74">
        <f t="shared" ref="H161:I161" si="103">$B119+$C119+$D119+$F119+($G119*0.2)+($H119*0.8)+($I119*0.8)+($J119*0.2)+$K119+$L119+$M119+$N119+$O119+($P119*0.91)+$Q119+$S119+$T119</f>
        <v>9.5164399999999993</v>
      </c>
      <c r="I161" s="74">
        <f t="shared" si="103"/>
        <v>9.5164399999999993</v>
      </c>
      <c r="J161" s="74">
        <f t="shared" ref="J161:K161" si="104">$B119+$C119+$D119+($E119*0.1)+$F119+($G119*0.2)+($H119*0.8)+($I119*0.8)+($J119*0.2)+$K119+$L119+$M119+$N119+$O119+($P119*0.19)+$Q119+$S119+$T119</f>
        <v>9.4429599999999994</v>
      </c>
      <c r="K161" s="74">
        <f t="shared" si="104"/>
        <v>9.4429599999999994</v>
      </c>
      <c r="L161" s="74">
        <f t="shared" si="91"/>
        <v>9.3346799999999988</v>
      </c>
      <c r="M161" s="74">
        <f t="shared" si="92"/>
        <v>9.6195799999999991</v>
      </c>
      <c r="N161" s="74">
        <f t="shared" ref="N161:O161" si="105">$B119+$C119+$D119+$F119+($G119*0.2)+($H119*0.8)+($I119*0.8)+($J119*0.2)+$K119+$L119+$M119+$N119+$O119+$P119+$Q119+$S119+$T119</f>
        <v>9.5419999999999998</v>
      </c>
      <c r="O161" s="74">
        <f t="shared" si="105"/>
        <v>9.5419999999999998</v>
      </c>
    </row>
    <row r="162" spans="1:17" s="133" customFormat="1">
      <c r="A162" s="27">
        <v>6</v>
      </c>
      <c r="B162" s="74">
        <f t="shared" ref="B162:C162" si="106">$B120+$C120+$D120+($E120*0.1)+$F120+($G120*0.2)+($H120*0.8)+($I120*0.8)+($J120*0.2)+$K120+$L120+$M120+$N120+$O120+($P120*0.24)+$Q120+$S120+$T120</f>
        <v>9.3491600000000012</v>
      </c>
      <c r="C162" s="74">
        <f t="shared" si="106"/>
        <v>9.3491600000000012</v>
      </c>
      <c r="D162" s="74">
        <f t="shared" si="85"/>
        <v>9.4904200000000003</v>
      </c>
      <c r="E162" s="74">
        <f t="shared" si="86"/>
        <v>9.2029200000000007</v>
      </c>
      <c r="F162" s="74">
        <f t="shared" si="87"/>
        <v>9.2398400000000009</v>
      </c>
      <c r="G162" s="74">
        <f t="shared" si="88"/>
        <v>9.4500000000000011</v>
      </c>
      <c r="H162" s="74">
        <f t="shared" ref="H162:I162" si="107">$B120+$C120+$D120+$F120+($G120*0.2)+($H120*0.8)+($I120*0.8)+($J120*0.2)+$K120+$L120+$M120+$N120+$O120+($P120*0.91)+$Q120+$S120+$T120</f>
        <v>9.4244400000000006</v>
      </c>
      <c r="I162" s="74">
        <f t="shared" si="107"/>
        <v>9.4244400000000006</v>
      </c>
      <c r="J162" s="74">
        <f t="shared" ref="J162:K162" si="108">$B120+$C120+$D120+($E120*0.1)+$F120+($G120*0.2)+($H120*0.8)+($I120*0.8)+($J120*0.2)+$K120+$L120+$M120+$N120+$O120+($P120*0.19)+$Q120+$S120+$T120</f>
        <v>9.3349600000000006</v>
      </c>
      <c r="K162" s="74">
        <f t="shared" si="108"/>
        <v>9.3349600000000006</v>
      </c>
      <c r="L162" s="74">
        <f t="shared" si="91"/>
        <v>9.24268</v>
      </c>
      <c r="M162" s="74">
        <f t="shared" si="92"/>
        <v>9.4875799999999995</v>
      </c>
      <c r="N162" s="74">
        <f t="shared" ref="N162:O162" si="109">$B120+$C120+$D120+$F120+($G120*0.2)+($H120*0.8)+($I120*0.8)+($J120*0.2)+$K120+$L120+$M120+$N120+$O120+$P120+$Q120+$S120+$T120</f>
        <v>9.4500000000000011</v>
      </c>
      <c r="O162" s="74">
        <f t="shared" si="109"/>
        <v>9.4500000000000011</v>
      </c>
    </row>
    <row r="163" spans="1:17" s="133" customFormat="1">
      <c r="A163" s="27">
        <v>7</v>
      </c>
      <c r="B163" s="74">
        <f t="shared" ref="B163:C163" si="110">$B121+$C121+$D121+($E121*0.1)+$F121+($G121*0.2)+($H121*0.8)+($I121*0.8)+($J121*0.2)+$K121+$L121+$M121+$N121+$O121+($P121*0.24)+$Q121+$S121+$T121</f>
        <v>5.84816</v>
      </c>
      <c r="C163" s="74">
        <f t="shared" si="110"/>
        <v>5.84816</v>
      </c>
      <c r="D163" s="74">
        <f t="shared" si="85"/>
        <v>5.9879200000000008</v>
      </c>
      <c r="E163" s="74">
        <f t="shared" si="86"/>
        <v>5.7029200000000007</v>
      </c>
      <c r="F163" s="74">
        <f t="shared" si="87"/>
        <v>5.7398400000000001</v>
      </c>
      <c r="G163" s="74">
        <f t="shared" si="88"/>
        <v>5.95</v>
      </c>
      <c r="H163" s="74">
        <f t="shared" ref="H163:I163" si="111">$B121+$C121+$D121+$F121+($G121*0.2)+($H121*0.8)+($I121*0.8)+($J121*0.2)+$K121+$L121+$M121+$N121+$O121+($P121*0.91)+$Q121+$S121+$T121</f>
        <v>5.9244400000000006</v>
      </c>
      <c r="I163" s="74">
        <f t="shared" si="111"/>
        <v>5.9244400000000006</v>
      </c>
      <c r="J163" s="74">
        <f t="shared" ref="J163:K163" si="112">$B121+$C121+$D121+($E121*0.1)+$F121+($G121*0.2)+($H121*0.8)+($I121*0.8)+($J121*0.2)+$K121+$L121+$M121+$N121+$O121+($P121*0.19)+$Q121+$S121+$T121</f>
        <v>5.8339600000000003</v>
      </c>
      <c r="K163" s="74">
        <f t="shared" si="112"/>
        <v>5.8339600000000003</v>
      </c>
      <c r="L163" s="74">
        <f t="shared" si="91"/>
        <v>5.74268</v>
      </c>
      <c r="M163" s="74">
        <f t="shared" si="92"/>
        <v>5.9850800000000008</v>
      </c>
      <c r="N163" s="74">
        <f t="shared" ref="N163:O163" si="113">$B121+$C121+$D121+$F121+($G121*0.2)+($H121*0.8)+($I121*0.8)+($J121*0.2)+$K121+$L121+$M121+$N121+$O121+$P121+$Q121+$S121+$T121</f>
        <v>5.95</v>
      </c>
      <c r="O163" s="74">
        <f t="shared" si="113"/>
        <v>5.95</v>
      </c>
    </row>
    <row r="164" spans="1:17" s="133" customFormat="1">
      <c r="A164" s="27">
        <v>8</v>
      </c>
      <c r="B164" s="74">
        <f t="shared" ref="B164:C164" si="114">$B122+$C122+$D122+($E122*0.1)+$F122+($G122*0.2)+($H122*0.8)+($I122*0.8)+($J122*0.2)+$K122+$L122+$M122+$N122+$O122+($P122*0.24)+$Q122+$S122+$T122</f>
        <v>7.71516</v>
      </c>
      <c r="C164" s="74">
        <f t="shared" si="114"/>
        <v>7.71516</v>
      </c>
      <c r="D164" s="74">
        <f t="shared" si="85"/>
        <v>7.8234200000000005</v>
      </c>
      <c r="E164" s="74">
        <f t="shared" si="86"/>
        <v>7.5909200000000006</v>
      </c>
      <c r="F164" s="74">
        <f t="shared" si="87"/>
        <v>7.62784</v>
      </c>
      <c r="G164" s="74">
        <f t="shared" si="88"/>
        <v>7.8380000000000001</v>
      </c>
      <c r="H164" s="74">
        <f t="shared" ref="H164:I164" si="115">$B122+$C122+$D122+$F122+($G122*0.2)+($H122*0.8)+($I122*0.8)+($J122*0.2)+$K122+$L122+$M122+$N122+$O122+($P122*0.91)+$Q122+$S122+$T122</f>
        <v>7.8124400000000005</v>
      </c>
      <c r="I164" s="74">
        <f t="shared" si="115"/>
        <v>7.8124400000000005</v>
      </c>
      <c r="J164" s="74">
        <f t="shared" ref="J164:K164" si="116">$B122+$C122+$D122+($E122*0.1)+$F122+($G122*0.2)+($H122*0.8)+($I122*0.8)+($J122*0.2)+$K122+$L122+$M122+$N122+$O122+($P122*0.19)+$Q122+$S122+$T122</f>
        <v>7.7009600000000002</v>
      </c>
      <c r="K164" s="74">
        <f t="shared" si="116"/>
        <v>7.7009600000000002</v>
      </c>
      <c r="L164" s="74">
        <f t="shared" si="91"/>
        <v>7.6306799999999999</v>
      </c>
      <c r="M164" s="74">
        <f t="shared" si="92"/>
        <v>7.8205800000000005</v>
      </c>
      <c r="N164" s="74">
        <f t="shared" ref="N164:O164" si="117">$B122+$C122+$D122+$F122+($G122*0.2)+($H122*0.8)+($I122*0.8)+($J122*0.2)+$K122+$L122+$M122+$N122+$O122+$P122+$Q122+$S122+$T122</f>
        <v>7.8380000000000001</v>
      </c>
      <c r="O164" s="74">
        <f t="shared" si="117"/>
        <v>7.8380000000000001</v>
      </c>
    </row>
    <row r="165" spans="1:17" s="133" customFormat="1">
      <c r="A165" s="27">
        <v>9</v>
      </c>
      <c r="B165" s="74">
        <f t="shared" ref="B165:C165" si="118">$B123+$C123+$D123+($E123*0.1)+$F123+($G123*0.2)+($H123*0.8)+($I123*0.8)+($J123*0.2)+$K123+$L123+$M123+$N123+$O123+($P123*0.24)+$Q123+$S123+$T123</f>
        <v>9.6921600000000012</v>
      </c>
      <c r="C165" s="74">
        <f t="shared" si="118"/>
        <v>9.6921600000000012</v>
      </c>
      <c r="D165" s="74">
        <f t="shared" si="85"/>
        <v>9.8169200000000014</v>
      </c>
      <c r="E165" s="74">
        <f t="shared" si="86"/>
        <v>9.5569199999999999</v>
      </c>
      <c r="F165" s="74">
        <f t="shared" si="87"/>
        <v>9.5938400000000001</v>
      </c>
      <c r="G165" s="74">
        <f t="shared" si="88"/>
        <v>9.8040000000000003</v>
      </c>
      <c r="H165" s="74">
        <f t="shared" ref="H165:I165" si="119">$B123+$C123+$D123+$F123+($G123*0.2)+($H123*0.8)+($I123*0.8)+($J123*0.2)+$K123+$L123+$M123+$N123+$O123+($P123*0.91)+$Q123+$S123+$T123</f>
        <v>9.7784399999999998</v>
      </c>
      <c r="I165" s="74">
        <f t="shared" si="119"/>
        <v>9.7784399999999998</v>
      </c>
      <c r="J165" s="74">
        <f t="shared" ref="J165:K165" si="120">$B123+$C123+$D123+($E123*0.1)+$F123+($G123*0.2)+($H123*0.8)+($I123*0.8)+($J123*0.2)+$K123+$L123+$M123+$N123+$O123+($P123*0.19)+$Q123+$S123+$T123</f>
        <v>9.6779600000000006</v>
      </c>
      <c r="K165" s="74">
        <f t="shared" si="120"/>
        <v>9.6779600000000006</v>
      </c>
      <c r="L165" s="74">
        <f t="shared" si="91"/>
        <v>9.5966799999999992</v>
      </c>
      <c r="M165" s="74">
        <f t="shared" si="92"/>
        <v>9.8140800000000006</v>
      </c>
      <c r="N165" s="74">
        <f t="shared" ref="N165:O165" si="121">$B123+$C123+$D123+$F123+($G123*0.2)+($H123*0.8)+($I123*0.8)+($J123*0.2)+$K123+$L123+$M123+$N123+$O123+$P123+$Q123+$S123+$T123</f>
        <v>9.8040000000000003</v>
      </c>
      <c r="O165" s="74">
        <f t="shared" si="121"/>
        <v>9.8040000000000003</v>
      </c>
    </row>
    <row r="166" spans="1:17" s="133" customFormat="1">
      <c r="A166" s="27">
        <v>10</v>
      </c>
      <c r="B166" s="74">
        <f t="shared" ref="B166:C166" si="122">$B124+$C124+$D124+($E124*0.1)+$F124+($G124*0.2)+($H124*0.8)+($I124*0.8)+($J124*0.2)+$K124+$L124+$M124+$N124+$O124+($P124*0.24)+$Q124+$S124+$T124</f>
        <v>10.049160000000001</v>
      </c>
      <c r="C166" s="74">
        <f t="shared" si="122"/>
        <v>10.049160000000001</v>
      </c>
      <c r="D166" s="74">
        <f t="shared" si="85"/>
        <v>10.136419999999999</v>
      </c>
      <c r="E166" s="74">
        <f t="shared" si="86"/>
        <v>9.9389199999999995</v>
      </c>
      <c r="F166" s="74">
        <f t="shared" si="87"/>
        <v>9.9758399999999998</v>
      </c>
      <c r="G166" s="74">
        <f t="shared" si="88"/>
        <v>10.186</v>
      </c>
      <c r="H166" s="74">
        <f t="shared" ref="H166:I166" si="123">$B124+$C124+$D124+$F124+($G124*0.2)+($H124*0.8)+($I124*0.8)+($J124*0.2)+$K124+$L124+$M124+$N124+$O124+($P124*0.91)+$Q124+$S124+$T124</f>
        <v>10.160439999999999</v>
      </c>
      <c r="I166" s="74">
        <f t="shared" si="123"/>
        <v>10.160439999999999</v>
      </c>
      <c r="J166" s="74">
        <f t="shared" ref="J166:K166" si="124">$B124+$C124+$D124+($E124*0.1)+$F124+($G124*0.2)+($H124*0.8)+($I124*0.8)+($J124*0.2)+$K124+$L124+$M124+$N124+$O124+($P124*0.19)+$Q124+$S124+$T124</f>
        <v>10.03496</v>
      </c>
      <c r="K166" s="74">
        <f t="shared" si="124"/>
        <v>10.03496</v>
      </c>
      <c r="L166" s="74">
        <f t="shared" si="91"/>
        <v>9.9786799999999989</v>
      </c>
      <c r="M166" s="74">
        <f t="shared" si="92"/>
        <v>10.133579999999998</v>
      </c>
      <c r="N166" s="74">
        <f t="shared" ref="N166:O166" si="125">$B124+$C124+$D124+$F124+($G124*0.2)+($H124*0.8)+($I124*0.8)+($J124*0.2)+$K124+$L124+$M124+$N124+$O124+$P124+$Q124+$S124+$T124</f>
        <v>10.186</v>
      </c>
      <c r="O166" s="74">
        <f t="shared" si="125"/>
        <v>10.186</v>
      </c>
    </row>
    <row r="167" spans="1:17" s="133" customFormat="1">
      <c r="A167" s="27">
        <v>11</v>
      </c>
      <c r="B167" s="74">
        <f t="shared" ref="B167:C167" si="126">$B125+$C125+$D125+($E125*0.1)+$F125+($G125*0.2)+($H125*0.8)+($I125*0.8)+($J125*0.2)+$K125+$L125+$M125+$N125+$O125+($P125*0.24)+$Q125+$S125+$T125</f>
        <v>13.118160000000001</v>
      </c>
      <c r="C167" s="74">
        <f t="shared" si="126"/>
        <v>13.118160000000001</v>
      </c>
      <c r="D167" s="74">
        <f t="shared" si="85"/>
        <v>13.28792</v>
      </c>
      <c r="E167" s="74">
        <f t="shared" si="86"/>
        <v>12.952920000000001</v>
      </c>
      <c r="F167" s="74">
        <f t="shared" si="87"/>
        <v>12.989840000000001</v>
      </c>
      <c r="G167" s="74">
        <f t="shared" si="88"/>
        <v>13.200000000000001</v>
      </c>
      <c r="H167" s="74">
        <f t="shared" ref="H167:I167" si="127">$B125+$C125+$D125+$F125+($G125*0.2)+($H125*0.8)+($I125*0.8)+($J125*0.2)+$K125+$L125+$M125+$N125+$O125+($P125*0.91)+$Q125+$S125+$T125</f>
        <v>13.174440000000001</v>
      </c>
      <c r="I167" s="74">
        <f t="shared" si="127"/>
        <v>13.174440000000001</v>
      </c>
      <c r="J167" s="74">
        <f t="shared" ref="J167:K167" si="128">$B125+$C125+$D125+($E125*0.1)+$F125+($G125*0.2)+($H125*0.8)+($I125*0.8)+($J125*0.2)+$K125+$L125+$M125+$N125+$O125+($P125*0.19)+$Q125+$S125+$T125</f>
        <v>13.103960000000001</v>
      </c>
      <c r="K167" s="74">
        <f t="shared" si="128"/>
        <v>13.103960000000001</v>
      </c>
      <c r="L167" s="74">
        <f t="shared" si="91"/>
        <v>12.99268</v>
      </c>
      <c r="M167" s="74">
        <f t="shared" si="92"/>
        <v>13.285079999999999</v>
      </c>
      <c r="N167" s="74">
        <f t="shared" ref="N167:O167" si="129">$B125+$C125+$D125+$F125+($G125*0.2)+($H125*0.8)+($I125*0.8)+($J125*0.2)+$K125+$L125+$M125+$N125+$O125+$P125+$Q125+$S125+$T125</f>
        <v>13.200000000000001</v>
      </c>
      <c r="O167" s="74">
        <f t="shared" si="129"/>
        <v>13.200000000000001</v>
      </c>
    </row>
    <row r="168" spans="1:17" s="133" customFormat="1">
      <c r="A168" s="27">
        <v>12</v>
      </c>
      <c r="B168" s="74">
        <f t="shared" ref="B168:C168" si="130">$B126+$C126+$D126+($E126*0.1)+$F126+($G126*0.2)+($H126*0.8)+($I126*0.8)+($J126*0.2)+$K126+$L126+$M126+$N126+$O126+($P126*0.24)+$Q126+$S126+$T126</f>
        <v>11.85416</v>
      </c>
      <c r="C168" s="74">
        <f t="shared" si="130"/>
        <v>11.85416</v>
      </c>
      <c r="D168" s="74">
        <f t="shared" si="85"/>
        <v>12.035920000000001</v>
      </c>
      <c r="E168" s="74">
        <f t="shared" si="86"/>
        <v>11.68092</v>
      </c>
      <c r="F168" s="74">
        <f t="shared" si="87"/>
        <v>11.717840000000001</v>
      </c>
      <c r="G168" s="74">
        <f t="shared" si="88"/>
        <v>11.928000000000001</v>
      </c>
      <c r="H168" s="74">
        <f t="shared" ref="H168:I168" si="131">$B126+$C126+$D126+$F126+($G126*0.2)+($H126*0.8)+($I126*0.8)+($J126*0.2)+$K126+$L126+$M126+$N126+$O126+($P126*0.91)+$Q126+$S126+$T126</f>
        <v>11.90244</v>
      </c>
      <c r="I168" s="74">
        <f t="shared" si="131"/>
        <v>11.90244</v>
      </c>
      <c r="J168" s="74">
        <f t="shared" ref="J168:K168" si="132">$B126+$C126+$D126+($E126*0.1)+$F126+($G126*0.2)+($H126*0.8)+($I126*0.8)+($J126*0.2)+$K126+$L126+$M126+$N126+$O126+($P126*0.19)+$Q126+$S126+$T126</f>
        <v>11.83996</v>
      </c>
      <c r="K168" s="74">
        <f t="shared" si="132"/>
        <v>11.83996</v>
      </c>
      <c r="L168" s="74">
        <f t="shared" si="91"/>
        <v>11.72068</v>
      </c>
      <c r="M168" s="74">
        <f t="shared" si="92"/>
        <v>12.03308</v>
      </c>
      <c r="N168" s="74">
        <f t="shared" ref="N168:O168" si="133">$B126+$C126+$D126+$F126+($G126*0.2)+($H126*0.8)+($I126*0.8)+($J126*0.2)+$K126+$L126+$M126+$N126+$O126+$P126+$Q126+$S126+$T126</f>
        <v>11.928000000000001</v>
      </c>
      <c r="O168" s="74">
        <f t="shared" si="133"/>
        <v>11.928000000000001</v>
      </c>
    </row>
    <row r="169" spans="1:17" s="133" customFormat="1">
      <c r="A169" s="27">
        <v>13</v>
      </c>
      <c r="B169" s="74">
        <f t="shared" ref="B169:C169" si="134">$B127+$C127+$D127+($E127*0.1)+$F127+($G127*0.2)+($H127*0.8)+($I127*0.8)+($J127*0.2)+$K127+$L127+$M127+$N127+$O127+($P127*0.24)+$Q127+$S127+$T127</f>
        <v>13.337159999999999</v>
      </c>
      <c r="C169" s="74">
        <f t="shared" si="134"/>
        <v>13.337159999999999</v>
      </c>
      <c r="D169" s="74">
        <f t="shared" si="85"/>
        <v>13.493419999999999</v>
      </c>
      <c r="E169" s="74">
        <f t="shared" si="86"/>
        <v>13.180919999999999</v>
      </c>
      <c r="F169" s="74">
        <f t="shared" si="87"/>
        <v>13.217839999999999</v>
      </c>
      <c r="G169" s="74">
        <f t="shared" si="88"/>
        <v>13.427999999999999</v>
      </c>
      <c r="H169" s="74">
        <f t="shared" ref="H169:I169" si="135">$B127+$C127+$D127+$F127+($G127*0.2)+($H127*0.8)+($I127*0.8)+($J127*0.2)+$K127+$L127+$M127+$N127+$O127+($P127*0.91)+$Q127+$S127+$T127</f>
        <v>13.402439999999999</v>
      </c>
      <c r="I169" s="74">
        <f t="shared" si="135"/>
        <v>13.402439999999999</v>
      </c>
      <c r="J169" s="74">
        <f t="shared" ref="J169:K169" si="136">$B127+$C127+$D127+($E127*0.1)+$F127+($G127*0.2)+($H127*0.8)+($I127*0.8)+($J127*0.2)+$K127+$L127+$M127+$N127+$O127+($P127*0.19)+$Q127+$S127+$T127</f>
        <v>13.322959999999998</v>
      </c>
      <c r="K169" s="74">
        <f t="shared" si="136"/>
        <v>13.322959999999998</v>
      </c>
      <c r="L169" s="74">
        <f t="shared" si="91"/>
        <v>13.220679999999998</v>
      </c>
      <c r="M169" s="74">
        <f t="shared" si="92"/>
        <v>13.490579999999998</v>
      </c>
      <c r="N169" s="74">
        <f t="shared" ref="N169:O169" si="137">$B127+$C127+$D127+$F127+($G127*0.2)+($H127*0.8)+($I127*0.8)+($J127*0.2)+$K127+$L127+$M127+$N127+$O127+$P127+$Q127+$S127+$T127</f>
        <v>13.427999999999999</v>
      </c>
      <c r="O169" s="74">
        <f t="shared" si="137"/>
        <v>13.427999999999999</v>
      </c>
    </row>
    <row r="170" spans="1:17" s="133" customFormat="1">
      <c r="A170" s="27">
        <v>14</v>
      </c>
      <c r="B170" s="74">
        <f t="shared" ref="B170:C170" si="138">$B128+$C128+$D128+($E128*0.1)+$F128+($G128*0.2)+($H128*0.8)+($I128*0.8)+($J128*0.2)+$K128+$L128+$M128+$N128+$O128+($P128*0.24)+$Q128+$S128+$T128</f>
        <v>13.44816</v>
      </c>
      <c r="C170" s="74">
        <f t="shared" si="138"/>
        <v>13.44816</v>
      </c>
      <c r="D170" s="74">
        <f t="shared" si="85"/>
        <v>13.584919999999999</v>
      </c>
      <c r="E170" s="74">
        <f t="shared" si="86"/>
        <v>13.304919999999999</v>
      </c>
      <c r="F170" s="74">
        <f t="shared" si="87"/>
        <v>13.341839999999999</v>
      </c>
      <c r="G170" s="74">
        <f t="shared" si="88"/>
        <v>13.552</v>
      </c>
      <c r="H170" s="74">
        <f t="shared" ref="H170:I170" si="139">$B128+$C128+$D128+$F128+($G128*0.2)+($H128*0.8)+($I128*0.8)+($J128*0.2)+$K128+$L128+$M128+$N128+$O128+($P128*0.91)+$Q128+$S128+$T128</f>
        <v>13.526439999999999</v>
      </c>
      <c r="I170" s="74">
        <f t="shared" si="139"/>
        <v>13.526439999999999</v>
      </c>
      <c r="J170" s="74">
        <f t="shared" ref="J170:K170" si="140">$B128+$C128+$D128+($E128*0.1)+$F128+($G128*0.2)+($H128*0.8)+($I128*0.8)+($J128*0.2)+$K128+$L128+$M128+$N128+$O128+($P128*0.19)+$Q128+$S128+$T128</f>
        <v>13.433959999999999</v>
      </c>
      <c r="K170" s="74">
        <f t="shared" si="140"/>
        <v>13.433959999999999</v>
      </c>
      <c r="L170" s="74">
        <f t="shared" si="91"/>
        <v>13.344679999999999</v>
      </c>
      <c r="M170" s="74">
        <f t="shared" si="92"/>
        <v>13.582079999999998</v>
      </c>
      <c r="N170" s="74">
        <f t="shared" ref="N170:O170" si="141">$B128+$C128+$D128+$F128+($G128*0.2)+($H128*0.8)+($I128*0.8)+($J128*0.2)+$K128+$L128+$M128+$N128+$O128+$P128+$Q128+$S128+$T128</f>
        <v>13.552</v>
      </c>
      <c r="O170" s="74">
        <f t="shared" si="141"/>
        <v>13.552</v>
      </c>
    </row>
    <row r="171" spans="1:17" s="133" customFormat="1">
      <c r="A171" s="27">
        <v>15</v>
      </c>
      <c r="B171" s="74">
        <f t="shared" ref="B171:C171" si="142">$B129+$C129+$D129+($E129*0.1)+$F129+($G129*0.2)+($H129*0.8)+($I129*0.8)+($J129*0.2)+$K129+$L129+$M129+$N129+$O129+($P129*0.24)+$Q129+$S129+$T129</f>
        <v>13.99816</v>
      </c>
      <c r="C171" s="74">
        <f t="shared" si="142"/>
        <v>13.99816</v>
      </c>
      <c r="D171" s="74">
        <f t="shared" si="85"/>
        <v>14.11392</v>
      </c>
      <c r="E171" s="74">
        <f t="shared" si="86"/>
        <v>13.868920000000001</v>
      </c>
      <c r="F171" s="74">
        <f t="shared" si="87"/>
        <v>13.905840000000001</v>
      </c>
      <c r="G171" s="74">
        <f t="shared" si="88"/>
        <v>14.116000000000001</v>
      </c>
      <c r="H171" s="74">
        <f t="shared" ref="H171:I171" si="143">$B129+$C129+$D129+$F129+($G129*0.2)+($H129*0.8)+($I129*0.8)+($J129*0.2)+$K129+$L129+$M129+$N129+$O129+($P129*0.91)+$Q129+$S129+$T129</f>
        <v>14.090440000000001</v>
      </c>
      <c r="I171" s="74">
        <f t="shared" si="143"/>
        <v>14.090440000000001</v>
      </c>
      <c r="J171" s="74">
        <f t="shared" ref="J171:K171" si="144">$B129+$C129+$D129+($E129*0.1)+$F129+($G129*0.2)+($H129*0.8)+($I129*0.8)+($J129*0.2)+$K129+$L129+$M129+$N129+$O129+($P129*0.19)+$Q129+$S129+$T129</f>
        <v>13.98396</v>
      </c>
      <c r="K171" s="74">
        <f t="shared" si="144"/>
        <v>13.98396</v>
      </c>
      <c r="L171" s="74">
        <f t="shared" si="91"/>
        <v>13.90868</v>
      </c>
      <c r="M171" s="74">
        <f t="shared" si="92"/>
        <v>14.111079999999999</v>
      </c>
      <c r="N171" s="74">
        <f t="shared" ref="N171:O171" si="145">$B129+$C129+$D129+$F129+($G129*0.2)+($H129*0.8)+($I129*0.8)+($J129*0.2)+$K129+$L129+$M129+$N129+$O129+$P129+$Q129+$S129+$T129</f>
        <v>14.116000000000001</v>
      </c>
      <c r="O171" s="74">
        <f t="shared" si="145"/>
        <v>14.116000000000001</v>
      </c>
    </row>
    <row r="172" spans="1:17" s="133" customFormat="1">
      <c r="A172" s="27">
        <v>16</v>
      </c>
      <c r="B172" s="74">
        <f t="shared" ref="B172:C172" si="146">$B130+$C130+$D130+($E130*0.1)+$F130+($G130*0.2)+($H130*0.8)+($I130*0.8)+($J130*0.2)+$K130+$L130+$M130+$N130+$O130+($P130*0.24)+$Q130+$S130+$T130</f>
        <v>14.494160000000001</v>
      </c>
      <c r="C172" s="74">
        <f t="shared" si="146"/>
        <v>14.494160000000001</v>
      </c>
      <c r="D172" s="74">
        <f t="shared" si="85"/>
        <v>14.666920000000001</v>
      </c>
      <c r="E172" s="74">
        <f t="shared" si="86"/>
        <v>14.326920000000001</v>
      </c>
      <c r="F172" s="74">
        <f t="shared" si="87"/>
        <v>14.363840000000001</v>
      </c>
      <c r="G172" s="74">
        <f t="shared" si="88"/>
        <v>14.574000000000002</v>
      </c>
      <c r="H172" s="74">
        <f t="shared" ref="H172:I172" si="147">$B130+$C130+$D130+$F130+($G130*0.2)+($H130*0.8)+($I130*0.8)+($J130*0.2)+$K130+$L130+$M130+$N130+$O130+($P130*0.91)+$Q130+$S130+$T130</f>
        <v>14.548440000000001</v>
      </c>
      <c r="I172" s="74">
        <f t="shared" si="147"/>
        <v>14.548440000000001</v>
      </c>
      <c r="J172" s="74">
        <f t="shared" ref="J172:K172" si="148">$B130+$C130+$D130+($E130*0.1)+$F130+($G130*0.2)+($H130*0.8)+($I130*0.8)+($J130*0.2)+$K130+$L130+$M130+$N130+$O130+($P130*0.19)+$Q130+$S130+$T130</f>
        <v>14.47996</v>
      </c>
      <c r="K172" s="74">
        <f t="shared" si="148"/>
        <v>14.47996</v>
      </c>
      <c r="L172" s="74">
        <f t="shared" si="91"/>
        <v>14.366680000000001</v>
      </c>
      <c r="M172" s="74">
        <f t="shared" si="92"/>
        <v>14.66408</v>
      </c>
      <c r="N172" s="74">
        <f t="shared" ref="N172:O172" si="149">$B130+$C130+$D130+$F130+($G130*0.2)+($H130*0.8)+($I130*0.8)+($J130*0.2)+$K130+$L130+$M130+$N130+$O130+$P130+$Q130+$S130+$T130</f>
        <v>14.574000000000002</v>
      </c>
      <c r="O172" s="74">
        <f t="shared" si="149"/>
        <v>14.574000000000002</v>
      </c>
      <c r="P172" s="6"/>
      <c r="Q172" s="3"/>
    </row>
    <row r="173" spans="1:17" s="133" customFormat="1"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P173" s="108">
        <f>MAX(B157:O172)</f>
        <v>17.056419999999999</v>
      </c>
      <c r="Q173" s="3" t="s">
        <v>115</v>
      </c>
    </row>
    <row r="174" spans="1:17" s="133" customFormat="1" ht="20.25">
      <c r="A174" s="420" t="s">
        <v>585</v>
      </c>
      <c r="B174" s="420" t="s">
        <v>101</v>
      </c>
      <c r="C174" s="420" t="s">
        <v>101</v>
      </c>
      <c r="D174" s="420" t="s">
        <v>101</v>
      </c>
      <c r="E174" s="420" t="s">
        <v>101</v>
      </c>
      <c r="F174" s="420" t="s">
        <v>101</v>
      </c>
      <c r="G174" s="420" t="s">
        <v>101</v>
      </c>
      <c r="H174" s="420" t="s">
        <v>101</v>
      </c>
      <c r="I174" s="420" t="s">
        <v>101</v>
      </c>
      <c r="J174" s="420"/>
      <c r="K174" s="420"/>
      <c r="L174" s="420"/>
      <c r="M174" s="420"/>
      <c r="N174" s="420"/>
      <c r="O174" s="420"/>
    </row>
    <row r="175" spans="1:17" s="133" customFormat="1" ht="25.5">
      <c r="A175" s="11" t="s">
        <v>165</v>
      </c>
      <c r="B175" s="11" t="s">
        <v>549</v>
      </c>
      <c r="C175" s="11" t="s">
        <v>549</v>
      </c>
      <c r="D175" s="11" t="s">
        <v>550</v>
      </c>
      <c r="E175" s="11" t="s">
        <v>550</v>
      </c>
      <c r="F175" s="11" t="s">
        <v>548</v>
      </c>
      <c r="G175" s="11" t="s">
        <v>551</v>
      </c>
      <c r="H175" s="11" t="s">
        <v>552</v>
      </c>
      <c r="I175" s="11" t="s">
        <v>553</v>
      </c>
      <c r="J175" s="11" t="s">
        <v>554</v>
      </c>
      <c r="K175" s="11" t="s">
        <v>554</v>
      </c>
      <c r="L175" s="11" t="s">
        <v>555</v>
      </c>
      <c r="M175" s="11" t="s">
        <v>556</v>
      </c>
      <c r="N175" s="11" t="s">
        <v>557</v>
      </c>
      <c r="O175" s="11" t="s">
        <v>558</v>
      </c>
    </row>
    <row r="176" spans="1:17" s="133" customFormat="1">
      <c r="A176" s="104" t="s">
        <v>5</v>
      </c>
      <c r="B176" s="104" t="s">
        <v>36</v>
      </c>
      <c r="C176" s="104" t="s">
        <v>37</v>
      </c>
      <c r="D176" s="104" t="s">
        <v>38</v>
      </c>
      <c r="E176" s="104" t="s">
        <v>47</v>
      </c>
      <c r="F176" s="104" t="s">
        <v>39</v>
      </c>
      <c r="G176" s="104" t="s">
        <v>40</v>
      </c>
      <c r="H176" s="104" t="s">
        <v>41</v>
      </c>
      <c r="I176" s="104" t="s">
        <v>42</v>
      </c>
      <c r="J176" s="104" t="s">
        <v>48</v>
      </c>
      <c r="K176" s="104" t="s">
        <v>43</v>
      </c>
      <c r="L176" s="105" t="s">
        <v>44</v>
      </c>
      <c r="M176" s="105" t="s">
        <v>45</v>
      </c>
      <c r="N176" s="105" t="s">
        <v>46</v>
      </c>
      <c r="O176" s="105" t="s">
        <v>78</v>
      </c>
    </row>
    <row r="177" spans="1:15" s="133" customFormat="1">
      <c r="A177" s="27">
        <v>1</v>
      </c>
      <c r="B177" s="127">
        <f t="shared" ref="B177:B192" si="150">B157*L136*0.5</f>
        <v>785488.10659434344</v>
      </c>
      <c r="C177" s="127">
        <f>B157*L136*0.5</f>
        <v>785488.10659434344</v>
      </c>
      <c r="D177" s="74">
        <f t="shared" ref="D177:D192" si="151">D157*C136*0.5</f>
        <v>1334579.0524273857</v>
      </c>
      <c r="E177" s="74">
        <f t="shared" ref="E177:E192" si="152">E157*C136*0.5</f>
        <v>1293304.8313331909</v>
      </c>
      <c r="F177" s="74">
        <f>F157*(B136+(0.8*M136))</f>
        <v>6860399.4541221857</v>
      </c>
      <c r="G177" s="74">
        <f>G157*K136*0.5</f>
        <v>959030.44378681446</v>
      </c>
      <c r="H177" s="74">
        <f>H157*D136*0.6</f>
        <v>500599.42656362383</v>
      </c>
      <c r="I177" s="74">
        <f t="shared" ref="I177:I192" si="153">I157*D136*0.4</f>
        <v>333732.95104241592</v>
      </c>
      <c r="J177" s="74">
        <f t="shared" ref="J177:J192" si="154">J157*E136*0.5</f>
        <v>2203097.4579059999</v>
      </c>
      <c r="K177" s="74">
        <f t="shared" ref="K177:K192" si="155">K157*E136*0.5</f>
        <v>2203097.4579059999</v>
      </c>
      <c r="L177" s="74">
        <f t="shared" ref="L177:L192" si="156">L157*I136</f>
        <v>3240403.1275175354</v>
      </c>
      <c r="M177" s="74">
        <f t="shared" ref="M177:M192" si="157">M157*J136</f>
        <v>1657610.4567686566</v>
      </c>
      <c r="N177" s="74">
        <f t="shared" ref="N177:N192" si="158">N157*G136</f>
        <v>2283398.9028634676</v>
      </c>
      <c r="O177" s="74">
        <f>O157*F136</f>
        <v>1496301.7280463751</v>
      </c>
    </row>
    <row r="178" spans="1:15" s="133" customFormat="1">
      <c r="A178" s="27">
        <v>2</v>
      </c>
      <c r="B178" s="127">
        <f t="shared" si="150"/>
        <v>3880424.4170936872</v>
      </c>
      <c r="C178" s="127">
        <f t="shared" ref="C178:C192" si="159">B158*L137*0.5</f>
        <v>3880424.4170936872</v>
      </c>
      <c r="D178" s="74">
        <f t="shared" si="151"/>
        <v>12779115.680624561</v>
      </c>
      <c r="E178" s="74">
        <f t="shared" si="152"/>
        <v>12407997.910661636</v>
      </c>
      <c r="F178" s="74">
        <f t="shared" ref="F178:F192" si="160">F158*(B137+(0.8*M137))</f>
        <v>28386547.610330854</v>
      </c>
      <c r="G178" s="74">
        <f t="shared" ref="G178:G192" si="161">G158*K137*0.5</f>
        <v>4008024.0649333401</v>
      </c>
      <c r="H178" s="74">
        <f t="shared" ref="H178:H192" si="162">H158*D137*0.6</f>
        <v>1650798.0642272185</v>
      </c>
      <c r="I178" s="74">
        <f t="shared" si="153"/>
        <v>1100532.0428181456</v>
      </c>
      <c r="J178" s="74">
        <f t="shared" si="154"/>
        <v>10754992.750932408</v>
      </c>
      <c r="K178" s="74">
        <f t="shared" si="155"/>
        <v>10754992.750932408</v>
      </c>
      <c r="L178" s="74">
        <f t="shared" si="156"/>
        <v>11552130.995940004</v>
      </c>
      <c r="M178" s="74">
        <f t="shared" si="157"/>
        <v>6495375.6357321907</v>
      </c>
      <c r="N178" s="74">
        <f t="shared" si="158"/>
        <v>15155204.779644169</v>
      </c>
      <c r="O178" s="74">
        <f t="shared" ref="O178:O192" si="163">O158*F137</f>
        <v>5740981.7220133375</v>
      </c>
    </row>
    <row r="179" spans="1:15" s="133" customFormat="1">
      <c r="A179" s="27">
        <v>3</v>
      </c>
      <c r="B179" s="127">
        <f t="shared" si="150"/>
        <v>15158586.214893319</v>
      </c>
      <c r="C179" s="127">
        <f t="shared" si="159"/>
        <v>15158586.214893319</v>
      </c>
      <c r="D179" s="74">
        <f t="shared" si="151"/>
        <v>64037702.418341585</v>
      </c>
      <c r="E179" s="74">
        <f t="shared" si="152"/>
        <v>61153725.894984648</v>
      </c>
      <c r="F179" s="74">
        <f t="shared" si="160"/>
        <v>98013849.06588468</v>
      </c>
      <c r="G179" s="74">
        <f t="shared" si="161"/>
        <v>12815249.534290176</v>
      </c>
      <c r="H179" s="74">
        <f t="shared" si="162"/>
        <v>5518817.6671982268</v>
      </c>
      <c r="I179" s="74">
        <f t="shared" si="153"/>
        <v>3679211.7781321513</v>
      </c>
      <c r="J179" s="74">
        <f t="shared" si="154"/>
        <v>37267482.530590795</v>
      </c>
      <c r="K179" s="74">
        <f t="shared" si="155"/>
        <v>37267482.530590795</v>
      </c>
      <c r="L179" s="74">
        <f t="shared" si="156"/>
        <v>36978611.575849786</v>
      </c>
      <c r="M179" s="74">
        <f t="shared" si="157"/>
        <v>22874738.153269693</v>
      </c>
      <c r="N179" s="74">
        <f t="shared" si="158"/>
        <v>66458767.482829623</v>
      </c>
      <c r="O179" s="74">
        <f t="shared" si="163"/>
        <v>17461424.777200129</v>
      </c>
    </row>
    <row r="180" spans="1:15" s="133" customFormat="1">
      <c r="A180" s="27">
        <v>4</v>
      </c>
      <c r="B180" s="127">
        <f t="shared" si="150"/>
        <v>7519128.327727817</v>
      </c>
      <c r="C180" s="127">
        <f t="shared" si="159"/>
        <v>7519128.327727817</v>
      </c>
      <c r="D180" s="74">
        <f t="shared" si="151"/>
        <v>25289652.083053321</v>
      </c>
      <c r="E180" s="74">
        <f t="shared" si="152"/>
        <v>24246072.28258606</v>
      </c>
      <c r="F180" s="74">
        <f t="shared" si="160"/>
        <v>55197482.512293667</v>
      </c>
      <c r="G180" s="74">
        <f t="shared" si="161"/>
        <v>7998057.147611686</v>
      </c>
      <c r="H180" s="74">
        <f t="shared" si="162"/>
        <v>3090379.1098248591</v>
      </c>
      <c r="I180" s="74">
        <f t="shared" si="153"/>
        <v>2060252.7398832396</v>
      </c>
      <c r="J180" s="74">
        <f t="shared" si="154"/>
        <v>21753168.43140205</v>
      </c>
      <c r="K180" s="74">
        <f t="shared" si="155"/>
        <v>21753168.43140205</v>
      </c>
      <c r="L180" s="74">
        <f t="shared" si="156"/>
        <v>21981330.721507639</v>
      </c>
      <c r="M180" s="74">
        <f t="shared" si="157"/>
        <v>12686504.1596954</v>
      </c>
      <c r="N180" s="74">
        <f t="shared" si="158"/>
        <v>29529280.685251463</v>
      </c>
      <c r="O180" s="74">
        <f t="shared" si="163"/>
        <v>11408911.457629509</v>
      </c>
    </row>
    <row r="181" spans="1:15" s="133" customFormat="1">
      <c r="A181" s="27">
        <v>5</v>
      </c>
      <c r="B181" s="127">
        <f t="shared" si="150"/>
        <v>1512225.3555462034</v>
      </c>
      <c r="C181" s="127">
        <f t="shared" si="159"/>
        <v>1512225.3555462034</v>
      </c>
      <c r="D181" s="74">
        <f t="shared" si="151"/>
        <v>5064259.0660879621</v>
      </c>
      <c r="E181" s="74">
        <f t="shared" si="152"/>
        <v>4891896.5165272681</v>
      </c>
      <c r="F181" s="74">
        <f t="shared" si="160"/>
        <v>11134940.750218883</v>
      </c>
      <c r="G181" s="74">
        <f t="shared" si="161"/>
        <v>1612057.6535176269</v>
      </c>
      <c r="H181" s="74">
        <f t="shared" si="162"/>
        <v>622948.64210491569</v>
      </c>
      <c r="I181" s="74">
        <f t="shared" si="153"/>
        <v>415299.09473661054</v>
      </c>
      <c r="J181" s="74">
        <f t="shared" si="154"/>
        <v>4375169.9958444368</v>
      </c>
      <c r="K181" s="74">
        <f t="shared" si="155"/>
        <v>4375169.9958444368</v>
      </c>
      <c r="L181" s="74">
        <f t="shared" si="156"/>
        <v>4434222.4013791708</v>
      </c>
      <c r="M181" s="74">
        <f t="shared" si="157"/>
        <v>2540499.1006319504</v>
      </c>
      <c r="N181" s="74">
        <f t="shared" si="158"/>
        <v>5951808.3020630376</v>
      </c>
      <c r="O181" s="74">
        <f t="shared" si="163"/>
        <v>2299536.3366550347</v>
      </c>
    </row>
    <row r="182" spans="1:15" s="133" customFormat="1">
      <c r="A182" s="27">
        <v>6</v>
      </c>
      <c r="B182" s="127">
        <f t="shared" si="150"/>
        <v>11041554.252108062</v>
      </c>
      <c r="C182" s="127">
        <f t="shared" si="159"/>
        <v>11041554.252108062</v>
      </c>
      <c r="D182" s="74">
        <f t="shared" si="151"/>
        <v>47601427.482059881</v>
      </c>
      <c r="E182" s="74">
        <f t="shared" si="152"/>
        <v>46159403.799115166</v>
      </c>
      <c r="F182" s="74">
        <f t="shared" si="160"/>
        <v>92249536.796316832</v>
      </c>
      <c r="G182" s="74">
        <f t="shared" si="161"/>
        <v>10401345.131910229</v>
      </c>
      <c r="H182" s="74">
        <f t="shared" si="162"/>
        <v>8018705.0451933891</v>
      </c>
      <c r="I182" s="74">
        <f t="shared" si="153"/>
        <v>5345803.36346226</v>
      </c>
      <c r="J182" s="74">
        <f t="shared" si="154"/>
        <v>38841263.211187378</v>
      </c>
      <c r="K182" s="74">
        <f t="shared" si="155"/>
        <v>38841263.211187378</v>
      </c>
      <c r="L182" s="74">
        <f t="shared" si="156"/>
        <v>34340987.221864901</v>
      </c>
      <c r="M182" s="74">
        <f t="shared" si="157"/>
        <v>19998934.224847667</v>
      </c>
      <c r="N182" s="74">
        <f t="shared" si="158"/>
        <v>74311560.442003712</v>
      </c>
      <c r="O182" s="74">
        <f t="shared" si="163"/>
        <v>19760636.062050227</v>
      </c>
    </row>
    <row r="183" spans="1:15" s="133" customFormat="1">
      <c r="A183" s="27">
        <v>7</v>
      </c>
      <c r="B183" s="127">
        <f t="shared" si="150"/>
        <v>6633196.3122340459</v>
      </c>
      <c r="C183" s="127">
        <f t="shared" si="159"/>
        <v>6633196.3122340459</v>
      </c>
      <c r="D183" s="74">
        <f t="shared" si="151"/>
        <v>17075501.790016633</v>
      </c>
      <c r="E183" s="74">
        <f t="shared" si="152"/>
        <v>16262779.173456168</v>
      </c>
      <c r="F183" s="74">
        <f t="shared" si="160"/>
        <v>39088176.869430117</v>
      </c>
      <c r="G183" s="74">
        <f t="shared" si="161"/>
        <v>5351653.0751860477</v>
      </c>
      <c r="H183" s="74">
        <f t="shared" si="162"/>
        <v>2702486.3316668882</v>
      </c>
      <c r="I183" s="74">
        <f t="shared" si="153"/>
        <v>1801657.5544445922</v>
      </c>
      <c r="J183" s="74">
        <f t="shared" si="154"/>
        <v>14995151.453264706</v>
      </c>
      <c r="K183" s="74">
        <f t="shared" si="155"/>
        <v>14995151.453264706</v>
      </c>
      <c r="L183" s="74">
        <f t="shared" si="156"/>
        <v>13782401.614545265</v>
      </c>
      <c r="M183" s="74">
        <f t="shared" si="157"/>
        <v>7933348.0352315186</v>
      </c>
      <c r="N183" s="74">
        <f t="shared" si="158"/>
        <v>20760205.618046511</v>
      </c>
      <c r="O183" s="74">
        <f t="shared" si="163"/>
        <v>9176514.7026976757</v>
      </c>
    </row>
    <row r="184" spans="1:15" s="133" customFormat="1">
      <c r="A184" s="27">
        <v>8</v>
      </c>
      <c r="B184" s="127">
        <f t="shared" si="150"/>
        <v>12916235.708634757</v>
      </c>
      <c r="C184" s="127">
        <f t="shared" si="159"/>
        <v>12916235.708634757</v>
      </c>
      <c r="D184" s="74">
        <f t="shared" si="151"/>
        <v>56848702.727053426</v>
      </c>
      <c r="E184" s="74">
        <f t="shared" si="152"/>
        <v>55159246.787829928</v>
      </c>
      <c r="F184" s="74">
        <f t="shared" si="160"/>
        <v>108650087.42860486</v>
      </c>
      <c r="G184" s="74">
        <f t="shared" si="161"/>
        <v>12701302.496396296</v>
      </c>
      <c r="H184" s="74">
        <f t="shared" si="162"/>
        <v>9474330.1748650707</v>
      </c>
      <c r="I184" s="74">
        <f t="shared" si="153"/>
        <v>6316220.1165767144</v>
      </c>
      <c r="J184" s="74">
        <f t="shared" si="154"/>
        <v>45596235.063328452</v>
      </c>
      <c r="K184" s="74">
        <f t="shared" si="155"/>
        <v>45596235.063328452</v>
      </c>
      <c r="L184" s="74">
        <f t="shared" si="156"/>
        <v>39639545.383542493</v>
      </c>
      <c r="M184" s="74">
        <f t="shared" si="157"/>
        <v>22605758.763818655</v>
      </c>
      <c r="N184" s="74">
        <f t="shared" si="158"/>
        <v>86447291.347336441</v>
      </c>
      <c r="O184" s="74">
        <f t="shared" si="163"/>
        <v>23228815.792938601</v>
      </c>
    </row>
    <row r="185" spans="1:15" s="133" customFormat="1">
      <c r="A185" s="27">
        <v>9</v>
      </c>
      <c r="B185" s="127">
        <f t="shared" si="150"/>
        <v>16230677.009489961</v>
      </c>
      <c r="C185" s="127">
        <f t="shared" si="159"/>
        <v>16230677.009489961</v>
      </c>
      <c r="D185" s="74">
        <f t="shared" si="151"/>
        <v>87529616.298945665</v>
      </c>
      <c r="E185" s="74">
        <f t="shared" si="152"/>
        <v>85211404.452691853</v>
      </c>
      <c r="F185" s="74">
        <f t="shared" si="160"/>
        <v>129571477.83768813</v>
      </c>
      <c r="G185" s="74">
        <f t="shared" si="161"/>
        <v>19527755.395424195</v>
      </c>
      <c r="H185" s="74">
        <f t="shared" si="162"/>
        <v>12736155.552076453</v>
      </c>
      <c r="I185" s="74">
        <f t="shared" si="153"/>
        <v>8490770.3680509683</v>
      </c>
      <c r="J185" s="74">
        <f t="shared" si="154"/>
        <v>55959503.914758123</v>
      </c>
      <c r="K185" s="74">
        <f t="shared" si="155"/>
        <v>55959503.914758123</v>
      </c>
      <c r="L185" s="74">
        <f t="shared" si="156"/>
        <v>44252395.741547287</v>
      </c>
      <c r="M185" s="74">
        <f t="shared" si="157"/>
        <v>30741340.502340108</v>
      </c>
      <c r="N185" s="74">
        <f t="shared" si="158"/>
        <v>103435555.01743598</v>
      </c>
      <c r="O185" s="74">
        <f t="shared" si="163"/>
        <v>27873005.978741039</v>
      </c>
    </row>
    <row r="186" spans="1:15" s="133" customFormat="1">
      <c r="A186" s="27">
        <v>10</v>
      </c>
      <c r="B186" s="127">
        <f t="shared" si="150"/>
        <v>11536665.84729203</v>
      </c>
      <c r="C186" s="127">
        <f t="shared" si="159"/>
        <v>11536665.84729203</v>
      </c>
      <c r="D186" s="74">
        <f t="shared" si="151"/>
        <v>27230761.867781501</v>
      </c>
      <c r="E186" s="74">
        <f t="shared" si="152"/>
        <v>26700192.350250971</v>
      </c>
      <c r="F186" s="74">
        <f t="shared" si="160"/>
        <v>120384383.33327372</v>
      </c>
      <c r="G186" s="74">
        <f t="shared" si="161"/>
        <v>12098197.468644232</v>
      </c>
      <c r="H186" s="74">
        <f t="shared" si="162"/>
        <v>12229844.646937927</v>
      </c>
      <c r="I186" s="74">
        <f t="shared" si="153"/>
        <v>8153229.7646252858</v>
      </c>
      <c r="J186" s="74">
        <f t="shared" si="154"/>
        <v>48586735.685329393</v>
      </c>
      <c r="K186" s="74">
        <f t="shared" si="155"/>
        <v>48586735.685329393</v>
      </c>
      <c r="L186" s="74">
        <f t="shared" si="156"/>
        <v>43778195.777075082</v>
      </c>
      <c r="M186" s="74">
        <f t="shared" si="157"/>
        <v>19237972.188833125</v>
      </c>
      <c r="N186" s="74">
        <f t="shared" si="158"/>
        <v>105268303.53493302</v>
      </c>
      <c r="O186" s="74">
        <f t="shared" si="163"/>
        <v>27397643.014638215</v>
      </c>
    </row>
    <row r="187" spans="1:15" s="133" customFormat="1">
      <c r="A187" s="27">
        <v>11</v>
      </c>
      <c r="B187" s="127">
        <f t="shared" si="150"/>
        <v>2695140.7934241705</v>
      </c>
      <c r="C187" s="127">
        <f t="shared" si="159"/>
        <v>2695140.7934241705</v>
      </c>
      <c r="D187" s="74">
        <f t="shared" si="151"/>
        <v>6041341.4826108543</v>
      </c>
      <c r="E187" s="74">
        <f t="shared" si="152"/>
        <v>5889034.0186379654</v>
      </c>
      <c r="F187" s="74">
        <f t="shared" si="160"/>
        <v>32015097.036956068</v>
      </c>
      <c r="G187" s="74">
        <f t="shared" si="161"/>
        <v>4843438.4086657995</v>
      </c>
      <c r="H187" s="74">
        <f t="shared" si="162"/>
        <v>1924881.538490786</v>
      </c>
      <c r="I187" s="74">
        <f t="shared" si="153"/>
        <v>1283254.3589938574</v>
      </c>
      <c r="J187" s="74">
        <f t="shared" si="154"/>
        <v>11949220.258309925</v>
      </c>
      <c r="K187" s="74">
        <f t="shared" si="155"/>
        <v>11949220.258309925</v>
      </c>
      <c r="L187" s="74">
        <f t="shared" si="156"/>
        <v>15605004.775418248</v>
      </c>
      <c r="M187" s="74">
        <f t="shared" si="157"/>
        <v>6680535.0134976171</v>
      </c>
      <c r="N187" s="74">
        <f t="shared" si="158"/>
        <v>26533254.578849133</v>
      </c>
      <c r="O187" s="74">
        <f t="shared" si="163"/>
        <v>8224667.0170485638</v>
      </c>
    </row>
    <row r="188" spans="1:15" s="133" customFormat="1">
      <c r="A188" s="27">
        <v>12</v>
      </c>
      <c r="B188" s="127">
        <f t="shared" si="150"/>
        <v>15951998.616651131</v>
      </c>
      <c r="C188" s="127">
        <f t="shared" si="159"/>
        <v>15951998.616651131</v>
      </c>
      <c r="D188" s="74">
        <f t="shared" si="151"/>
        <v>59355593.420725398</v>
      </c>
      <c r="E188" s="74">
        <f t="shared" si="152"/>
        <v>57604897.531723343</v>
      </c>
      <c r="F188" s="74">
        <f t="shared" si="160"/>
        <v>149081987.84101507</v>
      </c>
      <c r="G188" s="74">
        <f t="shared" si="161"/>
        <v>21182879.370342139</v>
      </c>
      <c r="H188" s="74">
        <f t="shared" si="162"/>
        <v>8769742.2296185959</v>
      </c>
      <c r="I188" s="74">
        <f t="shared" si="153"/>
        <v>5846494.8197457306</v>
      </c>
      <c r="J188" s="74">
        <f t="shared" si="154"/>
        <v>60064551.351825401</v>
      </c>
      <c r="K188" s="74">
        <f t="shared" si="155"/>
        <v>60064551.351825401</v>
      </c>
      <c r="L188" s="74">
        <f t="shared" si="156"/>
        <v>60439127.303794801</v>
      </c>
      <c r="M188" s="74">
        <f t="shared" si="157"/>
        <v>28588387.850348964</v>
      </c>
      <c r="N188" s="74">
        <f t="shared" si="158"/>
        <v>108562621.81645745</v>
      </c>
      <c r="O188" s="74">
        <f t="shared" si="163"/>
        <v>31988189.591453217</v>
      </c>
    </row>
    <row r="189" spans="1:15" s="133" customFormat="1">
      <c r="A189" s="27">
        <v>13</v>
      </c>
      <c r="B189" s="127">
        <f t="shared" si="150"/>
        <v>5658044.034854034</v>
      </c>
      <c r="C189" s="127">
        <f t="shared" si="159"/>
        <v>5658044.034854034</v>
      </c>
      <c r="D189" s="74">
        <f t="shared" si="151"/>
        <v>10565375.760941049</v>
      </c>
      <c r="E189" s="74">
        <f t="shared" si="152"/>
        <v>10320687.614770984</v>
      </c>
      <c r="F189" s="74">
        <f t="shared" si="160"/>
        <v>72708251.03015843</v>
      </c>
      <c r="G189" s="74">
        <f t="shared" si="161"/>
        <v>10153674.972841052</v>
      </c>
      <c r="H189" s="74">
        <f t="shared" si="162"/>
        <v>4337629.3345236266</v>
      </c>
      <c r="I189" s="74">
        <f t="shared" si="153"/>
        <v>2891752.8896824182</v>
      </c>
      <c r="J189" s="74">
        <f t="shared" si="154"/>
        <v>25811923.361819606</v>
      </c>
      <c r="K189" s="74">
        <f t="shared" si="155"/>
        <v>25811923.361819606</v>
      </c>
      <c r="L189" s="74">
        <f t="shared" si="156"/>
        <v>35799282.326316081</v>
      </c>
      <c r="M189" s="74">
        <f t="shared" si="157"/>
        <v>13649446.262211073</v>
      </c>
      <c r="N189" s="74">
        <f t="shared" si="158"/>
        <v>44919956.410793826</v>
      </c>
      <c r="O189" s="74">
        <f t="shared" si="163"/>
        <v>17503617.778688766</v>
      </c>
    </row>
    <row r="190" spans="1:15" s="133" customFormat="1">
      <c r="A190" s="27">
        <v>14</v>
      </c>
      <c r="B190" s="127">
        <f t="shared" si="150"/>
        <v>2693177.0435768371</v>
      </c>
      <c r="C190" s="127">
        <f t="shared" si="159"/>
        <v>2693177.0435768371</v>
      </c>
      <c r="D190" s="74">
        <f t="shared" si="151"/>
        <v>8302209.3568828637</v>
      </c>
      <c r="E190" s="74">
        <f t="shared" si="152"/>
        <v>8131091.7779845567</v>
      </c>
      <c r="F190" s="74">
        <f t="shared" si="160"/>
        <v>30719025.610747103</v>
      </c>
      <c r="G190" s="74">
        <f t="shared" si="161"/>
        <v>3181332.7599749747</v>
      </c>
      <c r="H190" s="74">
        <f t="shared" si="162"/>
        <v>3047019.2659843084</v>
      </c>
      <c r="I190" s="74">
        <f t="shared" si="153"/>
        <v>2031346.1773228724</v>
      </c>
      <c r="J190" s="74">
        <f t="shared" si="154"/>
        <v>12399699.685750792</v>
      </c>
      <c r="K190" s="74">
        <f t="shared" si="155"/>
        <v>12399699.685750792</v>
      </c>
      <c r="L190" s="74">
        <f t="shared" si="156"/>
        <v>11056111.079299098</v>
      </c>
      <c r="M190" s="74">
        <f t="shared" si="157"/>
        <v>4599778.7175455494</v>
      </c>
      <c r="N190" s="74">
        <f t="shared" si="158"/>
        <v>25949588.880575761</v>
      </c>
      <c r="O190" s="74">
        <f t="shared" si="163"/>
        <v>6742195.4166339515</v>
      </c>
    </row>
    <row r="191" spans="1:15" s="133" customFormat="1">
      <c r="A191" s="27">
        <v>15</v>
      </c>
      <c r="B191" s="127">
        <f t="shared" si="150"/>
        <v>2862851.4942686311</v>
      </c>
      <c r="C191" s="127">
        <f t="shared" si="159"/>
        <v>2862851.4942686311</v>
      </c>
      <c r="D191" s="74">
        <f t="shared" si="151"/>
        <v>4400399.5715853833</v>
      </c>
      <c r="E191" s="74">
        <f t="shared" si="152"/>
        <v>4324014.1382657662</v>
      </c>
      <c r="F191" s="74">
        <f t="shared" si="160"/>
        <v>28282382.279499482</v>
      </c>
      <c r="G191" s="74">
        <f t="shared" si="161"/>
        <v>2331872.2509250576</v>
      </c>
      <c r="H191" s="74">
        <f t="shared" si="162"/>
        <v>2183740.3193854447</v>
      </c>
      <c r="I191" s="74">
        <f t="shared" si="153"/>
        <v>1455826.8795902967</v>
      </c>
      <c r="J191" s="74">
        <f t="shared" si="154"/>
        <v>10785343.205426263</v>
      </c>
      <c r="K191" s="74">
        <f t="shared" si="155"/>
        <v>10785343.205426263</v>
      </c>
      <c r="L191" s="74">
        <f t="shared" si="156"/>
        <v>9940076.2207936663</v>
      </c>
      <c r="M191" s="74">
        <f t="shared" si="157"/>
        <v>3005266.4306351952</v>
      </c>
      <c r="N191" s="74">
        <f t="shared" si="158"/>
        <v>27316651.117184728</v>
      </c>
      <c r="O191" s="74">
        <f t="shared" si="163"/>
        <v>7255374.7126884861</v>
      </c>
    </row>
    <row r="192" spans="1:15" s="133" customFormat="1">
      <c r="A192" s="27">
        <v>16</v>
      </c>
      <c r="B192" s="127">
        <f t="shared" si="150"/>
        <v>3592622.3410768826</v>
      </c>
      <c r="C192" s="127">
        <f t="shared" si="159"/>
        <v>3592622.3410768826</v>
      </c>
      <c r="D192" s="74">
        <f t="shared" si="151"/>
        <v>18729990.163015015</v>
      </c>
      <c r="E192" s="74">
        <f t="shared" si="152"/>
        <v>18295802.436114948</v>
      </c>
      <c r="F192" s="74">
        <f t="shared" si="160"/>
        <v>41882618.934479758</v>
      </c>
      <c r="G192" s="74">
        <f t="shared" si="161"/>
        <v>4962747.1216198541</v>
      </c>
      <c r="H192" s="74">
        <f t="shared" si="162"/>
        <v>3428950.8987949463</v>
      </c>
      <c r="I192" s="74">
        <f t="shared" si="153"/>
        <v>2285967.2658632975</v>
      </c>
      <c r="J192" s="74">
        <f t="shared" si="154"/>
        <v>16418777.75448869</v>
      </c>
      <c r="K192" s="74">
        <f t="shared" si="155"/>
        <v>16418777.75448869</v>
      </c>
      <c r="L192" s="74">
        <f t="shared" si="156"/>
        <v>13552359.052979155</v>
      </c>
      <c r="M192" s="74">
        <f t="shared" si="157"/>
        <v>8720419.4440798759</v>
      </c>
      <c r="N192" s="74">
        <f t="shared" si="158"/>
        <v>25890768.468731906</v>
      </c>
      <c r="O192" s="74">
        <f t="shared" si="163"/>
        <v>8909926.8357803877</v>
      </c>
    </row>
    <row r="193" spans="1:17" s="133" customFormat="1">
      <c r="A193" s="119"/>
      <c r="B193" s="24"/>
      <c r="E193" s="3"/>
      <c r="P193" s="74">
        <f>SUM(B177:O192)</f>
        <v>4886811746.3826294</v>
      </c>
      <c r="Q193" s="3" t="s">
        <v>702</v>
      </c>
    </row>
    <row r="194" spans="1:17" s="133" customFormat="1">
      <c r="A194" s="119"/>
      <c r="B194" s="24"/>
      <c r="E194" s="3"/>
    </row>
    <row r="195" spans="1:17" s="133" customFormat="1">
      <c r="Q195" s="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pane xSplit="3" topLeftCell="D1" activePane="topRight" state="frozen"/>
      <selection activeCell="P852" sqref="P852"/>
      <selection pane="topRight" activeCell="E2" sqref="E2"/>
    </sheetView>
  </sheetViews>
  <sheetFormatPr defaultRowHeight="12.75"/>
  <cols>
    <col min="4" max="16" width="12.7109375" customWidth="1"/>
  </cols>
  <sheetData>
    <row r="1" spans="1:16">
      <c r="A1">
        <v>15</v>
      </c>
      <c r="B1" s="3" t="s">
        <v>157</v>
      </c>
      <c r="D1" s="3"/>
      <c r="E1" s="236" t="s">
        <v>704</v>
      </c>
    </row>
    <row r="2" spans="1:16">
      <c r="A2">
        <v>8</v>
      </c>
      <c r="B2" s="3" t="s">
        <v>158</v>
      </c>
    </row>
    <row r="3" spans="1:16">
      <c r="A3">
        <v>20</v>
      </c>
      <c r="B3" s="3" t="s">
        <v>159</v>
      </c>
      <c r="E3" s="264"/>
    </row>
    <row r="5" spans="1:16">
      <c r="A5" s="118" t="s">
        <v>136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1:16">
      <c r="A6" s="122" t="s">
        <v>137</v>
      </c>
      <c r="B6" s="122" t="s">
        <v>138</v>
      </c>
      <c r="C6" s="122" t="s">
        <v>424</v>
      </c>
      <c r="D6" s="123" t="s">
        <v>23</v>
      </c>
      <c r="E6" s="123" t="s">
        <v>24</v>
      </c>
      <c r="F6" s="123" t="s">
        <v>25</v>
      </c>
      <c r="G6" s="123" t="s">
        <v>26</v>
      </c>
      <c r="H6" s="123" t="s">
        <v>27</v>
      </c>
      <c r="I6" s="123" t="s">
        <v>28</v>
      </c>
      <c r="J6" s="123" t="s">
        <v>29</v>
      </c>
      <c r="K6" s="123" t="s">
        <v>30</v>
      </c>
      <c r="L6" s="123" t="s">
        <v>31</v>
      </c>
      <c r="M6" s="123" t="s">
        <v>32</v>
      </c>
      <c r="N6" s="123" t="s">
        <v>33</v>
      </c>
      <c r="O6" s="123" t="s">
        <v>34</v>
      </c>
      <c r="P6" s="123" t="s">
        <v>140</v>
      </c>
    </row>
    <row r="7" spans="1:16">
      <c r="A7" s="124" t="s">
        <v>427</v>
      </c>
      <c r="B7" s="124" t="s">
        <v>141</v>
      </c>
      <c r="C7" s="125">
        <v>1</v>
      </c>
      <c r="D7" s="80">
        <f>'Existing Stock for NONRES Rehab'!D852</f>
        <v>2.2025000869392888</v>
      </c>
      <c r="E7" s="80">
        <f>'Existing Stock for NONRES Rehab'!E852</f>
        <v>2.2430224417698277</v>
      </c>
      <c r="F7" s="80">
        <f>'Existing Stock for NONRES Rehab'!F852</f>
        <v>0.71393731024497875</v>
      </c>
      <c r="G7" s="80">
        <f>'Existing Stock for NONRES Rehab'!G852</f>
        <v>3.7689091851965983</v>
      </c>
      <c r="H7" s="80">
        <f>'Existing Stock for NONRES Rehab'!H852</f>
        <v>1.2784329658638158</v>
      </c>
      <c r="I7" s="80">
        <f>'Existing Stock for NONRES Rehab'!I852</f>
        <v>1.9509249885377742</v>
      </c>
      <c r="J7" s="80">
        <f>'Existing Stock for NONRES Rehab'!J852</f>
        <v>0.10933319116987832</v>
      </c>
      <c r="K7" s="80">
        <f>'Existing Stock for NONRES Rehab'!K852</f>
        <v>2.8032274243382496</v>
      </c>
      <c r="L7" s="80">
        <f>'Existing Stock for NONRES Rehab'!L852</f>
        <v>1.3932020850568667</v>
      </c>
      <c r="M7" s="80">
        <f>'Existing Stock for NONRES Rehab'!M852</f>
        <v>1.638781953697068</v>
      </c>
      <c r="N7" s="80">
        <f>'Existing Stock for NONRES Rehab'!N852</f>
        <v>1.3426218414451465</v>
      </c>
      <c r="O7" s="80">
        <f>'Existing Stock for NONRES Rehab'!O852</f>
        <v>4.6666912254018627</v>
      </c>
      <c r="P7" s="80">
        <v>86.328999999999994</v>
      </c>
    </row>
    <row r="8" spans="1:16">
      <c r="A8" s="124" t="s">
        <v>427</v>
      </c>
      <c r="B8" s="124" t="s">
        <v>142</v>
      </c>
      <c r="C8" s="125">
        <v>2</v>
      </c>
      <c r="D8" s="80">
        <f>'Existing Stock for NONRES Rehab'!D853</f>
        <v>9.5972646266858632</v>
      </c>
      <c r="E8" s="80">
        <f>'Existing Stock for NONRES Rehab'!E853</f>
        <v>33.245966892511916</v>
      </c>
      <c r="F8" s="80">
        <f>'Existing Stock for NONRES Rehab'!F853</f>
        <v>3.6111852209541819</v>
      </c>
      <c r="G8" s="80">
        <f>'Existing Stock for NONRES Rehab'!G853</f>
        <v>28.431476341981682</v>
      </c>
      <c r="H8" s="80">
        <f>'Existing Stock for NONRES Rehab'!H853</f>
        <v>7.5175776249032671</v>
      </c>
      <c r="I8" s="80">
        <f>'Existing Stock for NONRES Rehab'!I853</f>
        <v>19.845112538056494</v>
      </c>
      <c r="J8" s="80">
        <f>'Existing Stock for NONRES Rehab'!J853</f>
        <v>1.5873423371165705</v>
      </c>
      <c r="K8" s="80">
        <f>'Existing Stock for NONRES Rehab'!K853</f>
        <v>15.419077975611533</v>
      </c>
      <c r="L8" s="80">
        <f>'Existing Stock for NONRES Rehab'!L853</f>
        <v>8.4513169940815054</v>
      </c>
      <c r="M8" s="80">
        <f>'Existing Stock for NONRES Rehab'!M853</f>
        <v>10.496682793844547</v>
      </c>
      <c r="N8" s="80">
        <f>'Existing Stock for NONRES Rehab'!N853</f>
        <v>10.244722244838815</v>
      </c>
      <c r="O8" s="80">
        <f>'Existing Stock for NONRES Rehab'!O853</f>
        <v>35.37673246942596</v>
      </c>
      <c r="P8" s="80">
        <v>236.30889999999997</v>
      </c>
    </row>
    <row r="9" spans="1:16">
      <c r="A9" s="124" t="s">
        <v>427</v>
      </c>
      <c r="B9" s="124" t="s">
        <v>143</v>
      </c>
      <c r="C9" s="125">
        <v>3</v>
      </c>
      <c r="D9" s="80">
        <f>'Existing Stock for NONRES Rehab'!D854</f>
        <v>30.752265593351378</v>
      </c>
      <c r="E9" s="80">
        <f>'Existing Stock for NONRES Rehab'!E854</f>
        <v>200.42180283530965</v>
      </c>
      <c r="F9" s="80">
        <f>'Existing Stock for NONRES Rehab'!F854</f>
        <v>14.700262481516901</v>
      </c>
      <c r="G9" s="80">
        <f>'Existing Stock for NONRES Rehab'!G854</f>
        <v>119.64825681941338</v>
      </c>
      <c r="H9" s="80">
        <f>'Existing Stock for NONRES Rehab'!H854</f>
        <v>27.82748741455806</v>
      </c>
      <c r="I9" s="80">
        <f>'Existing Stock for NONRES Rehab'!I854</f>
        <v>105.91234903868036</v>
      </c>
      <c r="J9" s="80">
        <f>'Existing Stock for NONRES Rehab'!J854</f>
        <v>7.4675119866640811</v>
      </c>
      <c r="K9" s="80">
        <f>'Existing Stock for NONRES Rehab'!K854</f>
        <v>60.321619305643736</v>
      </c>
      <c r="L9" s="80">
        <f>'Existing Stock for NONRES Rehab'!L854</f>
        <v>35.807173296529086</v>
      </c>
      <c r="M9" s="80">
        <f>'Existing Stock for NONRES Rehab'!M854</f>
        <v>40.846173743568123</v>
      </c>
      <c r="N9" s="80">
        <f>'Existing Stock for NONRES Rehab'!N854</f>
        <v>48.589775667691846</v>
      </c>
      <c r="O9" s="80">
        <f>'Existing Stock for NONRES Rehab'!O854</f>
        <v>161.4815088467634</v>
      </c>
      <c r="P9" s="80">
        <v>485.15549999999996</v>
      </c>
    </row>
    <row r="10" spans="1:16">
      <c r="A10" s="124" t="s">
        <v>427</v>
      </c>
      <c r="B10" s="124" t="s">
        <v>144</v>
      </c>
      <c r="C10" s="125">
        <v>4</v>
      </c>
      <c r="D10" s="80">
        <f>'Existing Stock for NONRES Rehab'!D855</f>
        <v>21.615666757324881</v>
      </c>
      <c r="E10" s="80">
        <f>'Existing Stock for NONRES Rehab'!E855</f>
        <v>77.703777350809219</v>
      </c>
      <c r="F10" s="80">
        <f>'Existing Stock for NONRES Rehab'!F855</f>
        <v>8.05391440724528</v>
      </c>
      <c r="G10" s="80">
        <f>'Existing Stock for NONRES Rehab'!G855</f>
        <v>68.406490195970449</v>
      </c>
      <c r="H10" s="80">
        <f>'Existing Stock for NONRES Rehab'!H855</f>
        <v>17.790223117133337</v>
      </c>
      <c r="I10" s="80">
        <f>'Existing Stock for NONRES Rehab'!I855</f>
        <v>46.045803215325392</v>
      </c>
      <c r="J10" s="80">
        <f>'Existing Stock for NONRES Rehab'!J855</f>
        <v>3.9628852803023826</v>
      </c>
      <c r="K10" s="80">
        <f>'Existing Stock for NONRES Rehab'!K855</f>
        <v>35.066996302774236</v>
      </c>
      <c r="L10" s="80">
        <f>'Existing Stock for NONRES Rehab'!L855</f>
        <v>19.495907932132472</v>
      </c>
      <c r="M10" s="80">
        <f>'Existing Stock for NONRES Rehab'!M855</f>
        <v>24.943172131368037</v>
      </c>
      <c r="N10" s="80">
        <f>'Existing Stock for NONRES Rehab'!N855</f>
        <v>23.608386424209879</v>
      </c>
      <c r="O10" s="80">
        <f>'Existing Stock for NONRES Rehab'!O855</f>
        <v>83.086463311238518</v>
      </c>
      <c r="P10" s="80">
        <v>928.57100000000014</v>
      </c>
    </row>
    <row r="11" spans="1:16">
      <c r="A11" s="124" t="s">
        <v>427</v>
      </c>
      <c r="B11" s="124" t="s">
        <v>145</v>
      </c>
      <c r="C11" s="125">
        <v>5</v>
      </c>
      <c r="D11" s="80">
        <f>'Existing Stock for NONRES Rehab'!D856</f>
        <v>4.1969646057382919</v>
      </c>
      <c r="E11" s="80">
        <f>'Existing Stock for NONRES Rehab'!E856</f>
        <v>15.087205355948736</v>
      </c>
      <c r="F11" s="80">
        <f>'Existing Stock for NONRES Rehab'!F856</f>
        <v>1.5637728914098699</v>
      </c>
      <c r="G11" s="80">
        <f>'Existing Stock for NONRES Rehab'!G856</f>
        <v>13.282015372391058</v>
      </c>
      <c r="H11" s="80">
        <f>'Existing Stock for NONRES Rehab'!H856</f>
        <v>3.4542046557733004</v>
      </c>
      <c r="I11" s="80">
        <f>'Existing Stock for NONRES Rehab'!I856</f>
        <v>8.9403953395064146</v>
      </c>
      <c r="J11" s="80">
        <f>'Existing Stock for NONRES Rehab'!J856</f>
        <v>0.76944604322206578</v>
      </c>
      <c r="K11" s="80">
        <f>'Existing Stock for NONRES Rehab'!K856</f>
        <v>6.8087162873394123</v>
      </c>
      <c r="L11" s="80">
        <f>'Existing Stock for NONRES Rehab'!L856</f>
        <v>3.7853856865259496</v>
      </c>
      <c r="M11" s="80">
        <f>'Existing Stock for NONRES Rehab'!M856</f>
        <v>4.84304332433857</v>
      </c>
      <c r="N11" s="80">
        <f>'Existing Stock for NONRES Rehab'!N856</f>
        <v>4.5838772096828748</v>
      </c>
      <c r="O11" s="80">
        <f>'Existing Stock for NONRES Rehab'!O856</f>
        <v>16.132324283500246</v>
      </c>
      <c r="P11" s="80">
        <v>856.91579999999999</v>
      </c>
    </row>
    <row r="12" spans="1:16">
      <c r="A12" s="124" t="s">
        <v>427</v>
      </c>
      <c r="B12" s="124" t="s">
        <v>146</v>
      </c>
      <c r="C12" s="125">
        <v>6</v>
      </c>
      <c r="D12" s="80">
        <f>'Existing Stock for NONRES Rehab'!D857</f>
        <v>30.744979486526926</v>
      </c>
      <c r="E12" s="80">
        <f>'Existing Stock for NONRES Rehab'!E857</f>
        <v>143.78439041535745</v>
      </c>
      <c r="F12" s="80">
        <f>'Existing Stock for NONRES Rehab'!F857</f>
        <v>20.325659016068609</v>
      </c>
      <c r="G12" s="80">
        <f>'Existing Stock for NONRES Rehab'!G857</f>
        <v>119.27737723432895</v>
      </c>
      <c r="H12" s="80">
        <f>'Existing Stock for NONRES Rehab'!H857</f>
        <v>29.972040587942139</v>
      </c>
      <c r="I12" s="80">
        <f>'Existing Stock for NONRES Rehab'!I857</f>
        <v>112.71241971803029</v>
      </c>
      <c r="J12" s="80">
        <f>'Existing Stock for NONRES Rehab'!J857</f>
        <v>4.6265140799239584</v>
      </c>
      <c r="K12" s="80">
        <f>'Existing Stock for NONRES Rehab'!K857</f>
        <v>53.255204859059297</v>
      </c>
      <c r="L12" s="80">
        <f>'Existing Stock for NONRES Rehab'!L857</f>
        <v>30.21333053909953</v>
      </c>
      <c r="M12" s="80">
        <f>'Existing Stock for NONRES Rehab'!M857</f>
        <v>31.552581352531909</v>
      </c>
      <c r="N12" s="80">
        <f>'Existing Stock for NONRES Rehab'!N857</f>
        <v>33.855935209911657</v>
      </c>
      <c r="O12" s="80">
        <f>'Existing Stock for NONRES Rehab'!O857</f>
        <v>140.44678661757357</v>
      </c>
      <c r="P12" s="80">
        <v>286.72070000000002</v>
      </c>
    </row>
    <row r="13" spans="1:16">
      <c r="A13" s="124" t="s">
        <v>427</v>
      </c>
      <c r="B13" s="124" t="s">
        <v>147</v>
      </c>
      <c r="C13" s="125">
        <v>7</v>
      </c>
      <c r="D13" s="80">
        <f>'Existing Stock for NONRES Rehab'!D858</f>
        <v>37.629247159999998</v>
      </c>
      <c r="E13" s="80">
        <f>'Existing Stock for NONRES Rehab'!E858</f>
        <v>81.747538039999995</v>
      </c>
      <c r="F13" s="80">
        <f>'Existing Stock for NONRES Rehab'!F858</f>
        <v>10.897130480000001</v>
      </c>
      <c r="G13" s="80">
        <f>'Existing Stock for NONRES Rehab'!G858</f>
        <v>73.682542959999992</v>
      </c>
      <c r="H13" s="80">
        <f>'Existing Stock for NONRES Rehab'!H858</f>
        <v>22.10588976</v>
      </c>
      <c r="I13" s="80">
        <f>'Existing Stock for NONRES Rehab'!I858</f>
        <v>50.010579360000001</v>
      </c>
      <c r="J13" s="80">
        <f>'Existing Stock for NONRES Rehab'!J858</f>
        <v>0.47899016</v>
      </c>
      <c r="K13" s="80">
        <f>'Existing Stock for NONRES Rehab'!K858</f>
        <v>34.399924159999998</v>
      </c>
      <c r="L13" s="80">
        <f>'Existing Stock for NONRES Rehab'!L858</f>
        <v>18.999131480000003</v>
      </c>
      <c r="M13" s="80">
        <f>'Existing Stock for NONRES Rehab'!M858</f>
        <v>25.783874760000003</v>
      </c>
      <c r="N13" s="80">
        <f>'Existing Stock for NONRES Rehab'!N858</f>
        <v>32.5147786</v>
      </c>
      <c r="O13" s="80">
        <f>'Existing Stock for NONRES Rehab'!O858</f>
        <v>74.975524239999999</v>
      </c>
      <c r="P13" s="80">
        <v>88.990700000000004</v>
      </c>
    </row>
    <row r="14" spans="1:16">
      <c r="A14" s="124" t="s">
        <v>427</v>
      </c>
      <c r="B14" s="124" t="s">
        <v>148</v>
      </c>
      <c r="C14" s="125">
        <v>8</v>
      </c>
      <c r="D14" s="80">
        <f>'Existing Stock for NONRES Rehab'!D859</f>
        <v>42.403270356417643</v>
      </c>
      <c r="E14" s="80">
        <f>'Existing Stock for NONRES Rehab'!E859</f>
        <v>208.30567852791549</v>
      </c>
      <c r="F14" s="80">
        <f>'Existing Stock for NONRES Rehab'!F859</f>
        <v>28.97061876238396</v>
      </c>
      <c r="G14" s="80">
        <f>'Existing Stock for NONRES Rehab'!G859</f>
        <v>169.73105584439023</v>
      </c>
      <c r="H14" s="80">
        <f>'Existing Stock for NONRES Rehab'!H859</f>
        <v>42.478484268791355</v>
      </c>
      <c r="I14" s="80">
        <f>'Existing Stock for NONRES Rehab'!I859</f>
        <v>158.08597124842507</v>
      </c>
      <c r="J14" s="80">
        <f>'Existing Stock for NONRES Rehab'!J859</f>
        <v>6.3866266062568435</v>
      </c>
      <c r="K14" s="80">
        <f>'Existing Stock for NONRES Rehab'!K859</f>
        <v>74.458215672012074</v>
      </c>
      <c r="L14" s="80">
        <f>'Existing Stock for NONRES Rehab'!L859</f>
        <v>41.431182292711547</v>
      </c>
      <c r="M14" s="80">
        <f>'Existing Stock for NONRES Rehab'!M859</f>
        <v>46.453687789830795</v>
      </c>
      <c r="N14" s="80">
        <f>'Existing Stock for NONRES Rehab'!N859</f>
        <v>47.991930646613895</v>
      </c>
      <c r="O14" s="80">
        <f>'Existing Stock for NONRES Rehab'!O859</f>
        <v>202.19887904939444</v>
      </c>
      <c r="P14" s="80">
        <v>1531.7896000000003</v>
      </c>
    </row>
    <row r="15" spans="1:16">
      <c r="A15" s="124" t="s">
        <v>427</v>
      </c>
      <c r="B15" s="124" t="s">
        <v>149</v>
      </c>
      <c r="C15" s="125">
        <v>9</v>
      </c>
      <c r="D15" s="80">
        <f>'Existing Stock for NONRES Rehab'!D860</f>
        <v>39.097737624819416</v>
      </c>
      <c r="E15" s="80">
        <f>'Existing Stock for NONRES Rehab'!E860</f>
        <v>255.59771638182946</v>
      </c>
      <c r="F15" s="80">
        <f>'Existing Stock for NONRES Rehab'!F860</f>
        <v>31.11463636890544</v>
      </c>
      <c r="G15" s="80">
        <f>'Existing Stock for NONRES Rehab'!G860</f>
        <v>165.75522584887716</v>
      </c>
      <c r="H15" s="80">
        <f>'Existing Stock for NONRES Rehab'!H860</f>
        <v>40.750008740849466</v>
      </c>
      <c r="I15" s="80">
        <f>'Existing Stock for NONRES Rehab'!I860</f>
        <v>151.22157166291811</v>
      </c>
      <c r="J15" s="80">
        <f>'Existing Stock for NONRES Rehab'!J860</f>
        <v>5.2446962654890159</v>
      </c>
      <c r="K15" s="80">
        <f>'Existing Stock for NONRES Rehab'!K860</f>
        <v>66.094142866301453</v>
      </c>
      <c r="L15" s="80">
        <f>'Existing Stock for NONRES Rehab'!L860</f>
        <v>44.897319008357535</v>
      </c>
      <c r="M15" s="80">
        <f>'Existing Stock for NONRES Rehab'!M860</f>
        <v>57.098699986620453</v>
      </c>
      <c r="N15" s="80">
        <f>'Existing Stock for NONRES Rehab'!N860</f>
        <v>48.005749761186244</v>
      </c>
      <c r="O15" s="80">
        <f>'Existing Stock for NONRES Rehab'!O860</f>
        <v>193.10486510168229</v>
      </c>
      <c r="P15" s="80">
        <v>437.99039999999991</v>
      </c>
    </row>
    <row r="16" spans="1:16">
      <c r="A16" s="124" t="s">
        <v>427</v>
      </c>
      <c r="B16" s="124" t="s">
        <v>150</v>
      </c>
      <c r="C16" s="125">
        <v>10</v>
      </c>
      <c r="D16" s="80">
        <f>'Existing Stock for NONRES Rehab'!D861</f>
        <v>45.361082215340282</v>
      </c>
      <c r="E16" s="80">
        <f>'Existing Stock for NONRES Rehab'!E861</f>
        <v>77.010934190085834</v>
      </c>
      <c r="F16" s="80">
        <f>'Existing Stock for NONRES Rehab'!F861</f>
        <v>28.754404326886707</v>
      </c>
      <c r="G16" s="80">
        <f>'Existing Stock for NONRES Rehab'!G861</f>
        <v>138.79674222047481</v>
      </c>
      <c r="H16" s="80">
        <f>'Existing Stock for NONRES Rehab'!H861</f>
        <v>38.552871576328407</v>
      </c>
      <c r="I16" s="80">
        <f>'Existing Stock for NONRES Rehab'!I861</f>
        <v>148.1293622619975</v>
      </c>
      <c r="J16" s="80">
        <f>'Existing Stock for NONRES Rehab'!J861</f>
        <v>3.0007220895334035</v>
      </c>
      <c r="K16" s="80">
        <f>'Existing Stock for NONRES Rehab'!K861</f>
        <v>62.882813438725648</v>
      </c>
      <c r="L16" s="80">
        <f>'Existing Stock for NONRES Rehab'!L861</f>
        <v>27.210943027038962</v>
      </c>
      <c r="M16" s="80">
        <f>'Existing Stock for NONRES Rehab'!M861</f>
        <v>34.048202837338962</v>
      </c>
      <c r="N16" s="80">
        <f>'Existing Stock for NONRES Rehab'!N861</f>
        <v>32.909989918464646</v>
      </c>
      <c r="O16" s="80">
        <f>'Existing Stock for NONRES Rehab'!O861</f>
        <v>159.5096999396178</v>
      </c>
      <c r="P16" s="80">
        <v>754.33910000000014</v>
      </c>
    </row>
    <row r="17" spans="1:16">
      <c r="A17" s="124" t="s">
        <v>427</v>
      </c>
      <c r="B17" s="124" t="s">
        <v>151</v>
      </c>
      <c r="C17" s="125">
        <v>11</v>
      </c>
      <c r="D17" s="80">
        <f>'Existing Stock for NONRES Rehab'!D862</f>
        <v>11.939236993318643</v>
      </c>
      <c r="E17" s="80">
        <f>'Existing Stock for NONRES Rehab'!E862</f>
        <v>13.033275524048246</v>
      </c>
      <c r="F17" s="80">
        <f>'Existing Stock for NONRES Rehab'!F862</f>
        <v>3.4903404772635409</v>
      </c>
      <c r="G17" s="80">
        <f>'Existing Stock for NONRES Rehab'!G862</f>
        <v>26.140518902038096</v>
      </c>
      <c r="H17" s="80">
        <f>'Existing Stock for NONRES Rehab'!H862</f>
        <v>8.9308252962901076</v>
      </c>
      <c r="I17" s="80">
        <f>'Existing Stock for NONRES Rehab'!I862</f>
        <v>28.811362295214966</v>
      </c>
      <c r="J17" s="80">
        <f>'Existing Stock for NONRES Rehab'!J862</f>
        <v>3.3909801485179303</v>
      </c>
      <c r="K17" s="80">
        <f>'Existing Stock for NONRES Rehab'!K862</f>
        <v>17.215211574080804</v>
      </c>
      <c r="L17" s="80">
        <f>'Existing Stock for NONRES Rehab'!L862</f>
        <v>7.2076596598188232</v>
      </c>
      <c r="M17" s="80">
        <f>'Existing Stock for NONRES Rehab'!M862</f>
        <v>10.51857836225401</v>
      </c>
      <c r="N17" s="80">
        <f>'Existing Stock for NONRES Rehab'!N862</f>
        <v>5.8895990554183069</v>
      </c>
      <c r="O17" s="80">
        <f>'Existing Stock for NONRES Rehab'!O862</f>
        <v>29.233835757832022</v>
      </c>
      <c r="P17" s="80">
        <v>490.0754</v>
      </c>
    </row>
    <row r="18" spans="1:16">
      <c r="A18" s="124" t="s">
        <v>427</v>
      </c>
      <c r="B18" s="124" t="s">
        <v>152</v>
      </c>
      <c r="C18" s="125">
        <v>12</v>
      </c>
      <c r="D18" s="80">
        <f>'Existing Stock for NONRES Rehab'!D863</f>
        <v>61.315901406284269</v>
      </c>
      <c r="E18" s="80">
        <f>'Existing Stock for NONRES Rehab'!E863</f>
        <v>141.37074784429672</v>
      </c>
      <c r="F18" s="80">
        <f>'Existing Stock for NONRES Rehab'!F863</f>
        <v>17.60138238105425</v>
      </c>
      <c r="G18" s="80">
        <f>'Existing Stock for NONRES Rehab'!G863</f>
        <v>145.42705144997635</v>
      </c>
      <c r="H18" s="80">
        <f>'Existing Stock for NONRES Rehab'!H863</f>
        <v>38.438747832340937</v>
      </c>
      <c r="I18" s="80">
        <f>'Existing Stock for NONRES Rehab'!I863</f>
        <v>130.45474899697265</v>
      </c>
      <c r="J18" s="80">
        <f>'Existing Stock for NONRES Rehab'!J863</f>
        <v>10.225817243061245</v>
      </c>
      <c r="K18" s="80">
        <f>'Existing Stock for NONRES Rehab'!K863</f>
        <v>73.911595404111267</v>
      </c>
      <c r="L18" s="80">
        <f>'Existing Stock for NONRES Rehab'!L863</f>
        <v>34.05336726105606</v>
      </c>
      <c r="M18" s="80">
        <f>'Existing Stock for NONRES Rehab'!M863</f>
        <v>50.908999157428568</v>
      </c>
      <c r="N18" s="80">
        <f>'Existing Stock for NONRES Rehab'!N863</f>
        <v>38.576383903259767</v>
      </c>
      <c r="O18" s="80">
        <f>'Existing Stock for NONRES Rehab'!O863</f>
        <v>151.30261886860137</v>
      </c>
      <c r="P18" s="80">
        <v>328.26639999999998</v>
      </c>
    </row>
    <row r="19" spans="1:16">
      <c r="A19" s="124" t="s">
        <v>427</v>
      </c>
      <c r="B19" s="124" t="s">
        <v>153</v>
      </c>
      <c r="C19" s="125">
        <v>13</v>
      </c>
      <c r="D19" s="80">
        <f>'Existing Stock for NONRES Rehab'!D864</f>
        <v>25.23696274992632</v>
      </c>
      <c r="E19" s="80">
        <f>'Existing Stock for NONRES Rehab'!E864</f>
        <v>22.446059275333962</v>
      </c>
      <c r="F19" s="80">
        <f>'Existing Stock for NONRES Rehab'!F864</f>
        <v>7.7315134567750334</v>
      </c>
      <c r="G19" s="80">
        <f>'Existing Stock for NONRES Rehab'!G864</f>
        <v>55.5388444488934</v>
      </c>
      <c r="H19" s="80">
        <f>'Existing Stock for NONRES Rehab'!H864</f>
        <v>18.68373459645559</v>
      </c>
      <c r="I19" s="80">
        <f>'Existing Stock for NONRES Rehab'!I864</f>
        <v>47.948518659123586</v>
      </c>
      <c r="J19" s="80">
        <f>'Existing Stock for NONRES Rehab'!J864</f>
        <v>8.3038139992075468</v>
      </c>
      <c r="K19" s="80">
        <f>'Existing Stock for NONRES Rehab'!K864</f>
        <v>38.812152376216439</v>
      </c>
      <c r="L19" s="80">
        <f>'Existing Stock for NONRES Rehab'!L864</f>
        <v>14.502123933269885</v>
      </c>
      <c r="M19" s="80">
        <f>'Existing Stock for NONRES Rehab'!M864</f>
        <v>21.676498055414822</v>
      </c>
      <c r="N19" s="80">
        <f>'Existing Stock for NONRES Rehab'!N864</f>
        <v>12.161304380578947</v>
      </c>
      <c r="O19" s="80">
        <f>'Existing Stock for NONRES Rehab'!O864</f>
        <v>67.00919575214742</v>
      </c>
      <c r="P19" s="80">
        <v>646.72579999999994</v>
      </c>
    </row>
    <row r="20" spans="1:16">
      <c r="A20" s="124" t="s">
        <v>427</v>
      </c>
      <c r="B20" s="124" t="s">
        <v>154</v>
      </c>
      <c r="C20" s="125">
        <v>14</v>
      </c>
      <c r="D20" s="80">
        <f>'Existing Stock for NONRES Rehab'!D865</f>
        <v>7.4019061407492712</v>
      </c>
      <c r="E20" s="80">
        <f>'Existing Stock for NONRES Rehab'!E865</f>
        <v>17.519180696731532</v>
      </c>
      <c r="F20" s="80">
        <f>'Existing Stock for NONRES Rehab'!F865</f>
        <v>5.3813054053692566</v>
      </c>
      <c r="G20" s="80">
        <f>'Existing Stock for NONRES Rehab'!G865</f>
        <v>26.459663245847793</v>
      </c>
      <c r="H20" s="80">
        <f>'Existing Stock for NONRES Rehab'!H865</f>
        <v>7.1309130980731004</v>
      </c>
      <c r="I20" s="80">
        <f>'Existing Stock for NONRES Rehab'!I865</f>
        <v>27.445698589747092</v>
      </c>
      <c r="J20" s="80">
        <f>'Existing Stock for NONRES Rehab'!J865</f>
        <v>0.8748765594855159</v>
      </c>
      <c r="K20" s="80">
        <f>'Existing Stock for NONRES Rehab'!K865</f>
        <v>11.875213603469977</v>
      </c>
      <c r="L20" s="80">
        <f>'Existing Stock for NONRES Rehab'!L865</f>
        <v>4.8542021264896755</v>
      </c>
      <c r="M20" s="80">
        <f>'Existing Stock for NONRES Rehab'!M865</f>
        <v>6.7295016075818532</v>
      </c>
      <c r="N20" s="80">
        <f>'Existing Stock for NONRES Rehab'!N865</f>
        <v>5.7408900981648046</v>
      </c>
      <c r="O20" s="80">
        <f>'Existing Stock for NONRES Rehab'!O865</f>
        <v>31.999988975391286</v>
      </c>
      <c r="P20" s="80">
        <v>74.8215</v>
      </c>
    </row>
    <row r="21" spans="1:16">
      <c r="A21" s="124" t="s">
        <v>427</v>
      </c>
      <c r="B21" s="124" t="s">
        <v>155</v>
      </c>
      <c r="C21" s="125">
        <v>15</v>
      </c>
      <c r="D21" s="80">
        <f>'Existing Stock for NONRES Rehab'!D866</f>
        <v>9.8466182016238513</v>
      </c>
      <c r="E21" s="80">
        <f>'Existing Stock for NONRES Rehab'!E866</f>
        <v>8.9376153271933667</v>
      </c>
      <c r="F21" s="80">
        <f>'Existing Stock for NONRES Rehab'!F866</f>
        <v>3.7023066598335914</v>
      </c>
      <c r="G21" s="80">
        <f>'Existing Stock for NONRES Rehab'!G866</f>
        <v>22.109605473381848</v>
      </c>
      <c r="H21" s="80">
        <f>'Existing Stock for NONRES Rehab'!H866</f>
        <v>7.3670802079343742</v>
      </c>
      <c r="I21" s="80">
        <f>'Existing Stock for NONRES Rehab'!I866</f>
        <v>27.737224852152242</v>
      </c>
      <c r="J21" s="80">
        <f>'Existing Stock for NONRES Rehab'!J866</f>
        <v>0.74155561725429497</v>
      </c>
      <c r="K21" s="80">
        <f>'Existing Stock for NONRES Rehab'!K866</f>
        <v>10.243561993760434</v>
      </c>
      <c r="L21" s="80">
        <f>'Existing Stock for NONRES Rehab'!L866</f>
        <v>3.0526001911810532</v>
      </c>
      <c r="M21" s="80">
        <f>'Existing Stock for NONRES Rehab'!M866</f>
        <v>4.7355486346357543</v>
      </c>
      <c r="N21" s="80">
        <f>'Existing Stock for NONRES Rehab'!N866</f>
        <v>5.8627997895700172</v>
      </c>
      <c r="O21" s="80">
        <f>'Existing Stock for NONRES Rehab'!O866</f>
        <v>24.131526342525589</v>
      </c>
      <c r="P21" s="80">
        <v>64.429999999999993</v>
      </c>
    </row>
    <row r="22" spans="1:16">
      <c r="A22" s="124" t="s">
        <v>427</v>
      </c>
      <c r="B22" s="124" t="s">
        <v>156</v>
      </c>
      <c r="C22" s="125">
        <v>16</v>
      </c>
      <c r="D22" s="80">
        <f>'Existing Stock for NONRES Rehab'!D867</f>
        <v>9.7495559674174892</v>
      </c>
      <c r="E22" s="80">
        <f>'Existing Stock for NONRES Rehab'!E867</f>
        <v>36.607984817064327</v>
      </c>
      <c r="F22" s="80">
        <f>'Existing Stock for NONRES Rehab'!F867</f>
        <v>5.6304199643926189</v>
      </c>
      <c r="G22" s="80">
        <f>'Existing Stock for NONRES Rehab'!G867</f>
        <v>32.505036544438596</v>
      </c>
      <c r="H22" s="80">
        <f>'Existing Stock for NONRES Rehab'!H867</f>
        <v>8.7627934206705227</v>
      </c>
      <c r="I22" s="80">
        <f>'Existing Stock for NONRES Rehab'!I867</f>
        <v>25.463223186392931</v>
      </c>
      <c r="J22" s="80">
        <f>'Existing Stock for NONRES Rehab'!J867</f>
        <v>1.4598209986237958</v>
      </c>
      <c r="K22" s="80">
        <f>'Existing Stock for NONRES Rehab'!K867</f>
        <v>13.520902516055754</v>
      </c>
      <c r="L22" s="80">
        <f>'Existing Stock for NONRES Rehab'!L867</f>
        <v>8.5237313693377423</v>
      </c>
      <c r="M22" s="80">
        <f>'Existing Stock for NONRES Rehab'!M867</f>
        <v>9.7615903311675467</v>
      </c>
      <c r="N22" s="80">
        <f>'Existing Stock for NONRES Rehab'!N867</f>
        <v>7.1055174712346645</v>
      </c>
      <c r="O22" s="80">
        <f>'Existing Stock for NONRES Rehab'!O867</f>
        <v>40.055138117126617</v>
      </c>
      <c r="P22" s="80">
        <v>38.488799999999998</v>
      </c>
    </row>
    <row r="24" spans="1:16">
      <c r="A24" s="3"/>
    </row>
    <row r="25" spans="1:16">
      <c r="A25" s="3" t="s">
        <v>160</v>
      </c>
    </row>
    <row r="26" spans="1:16">
      <c r="A26" s="4" t="s">
        <v>137</v>
      </c>
      <c r="B26" s="4" t="s">
        <v>138</v>
      </c>
      <c r="C26" s="4" t="s">
        <v>424</v>
      </c>
      <c r="D26" s="4" t="s">
        <v>23</v>
      </c>
      <c r="E26" s="4" t="s">
        <v>24</v>
      </c>
      <c r="F26" s="4" t="s">
        <v>25</v>
      </c>
      <c r="G26" s="4" t="s">
        <v>26</v>
      </c>
      <c r="H26" s="4" t="s">
        <v>27</v>
      </c>
      <c r="I26" s="4" t="s">
        <v>28</v>
      </c>
      <c r="J26" s="4" t="s">
        <v>29</v>
      </c>
      <c r="K26" s="4" t="s">
        <v>30</v>
      </c>
      <c r="L26" s="4" t="s">
        <v>31</v>
      </c>
      <c r="M26" s="4" t="s">
        <v>32</v>
      </c>
      <c r="N26" s="4" t="s">
        <v>33</v>
      </c>
      <c r="O26" s="4" t="s">
        <v>34</v>
      </c>
      <c r="P26" s="4" t="s">
        <v>140</v>
      </c>
    </row>
    <row r="27" spans="1:16">
      <c r="A27" s="124" t="s">
        <v>427</v>
      </c>
      <c r="B27" s="4" t="s">
        <v>141</v>
      </c>
      <c r="C27" s="4">
        <v>1</v>
      </c>
      <c r="D27" s="80">
        <f>(D7*3/SUM($A$1:$A$3))*1000000</f>
        <v>153662.79676320622</v>
      </c>
      <c r="E27" s="80">
        <f t="shared" ref="E27:N27" si="0">(E7*3/SUM($A$1:$A$3))*1000000</f>
        <v>156489.93779789496</v>
      </c>
      <c r="F27" s="80">
        <f t="shared" si="0"/>
        <v>49809.579784533402</v>
      </c>
      <c r="G27" s="80">
        <f t="shared" si="0"/>
        <v>262947.15245557664</v>
      </c>
      <c r="H27" s="80">
        <f t="shared" si="0"/>
        <v>89192.99761840576</v>
      </c>
      <c r="I27" s="80">
        <f t="shared" si="0"/>
        <v>136111.04571193774</v>
      </c>
      <c r="J27" s="80">
        <f t="shared" si="0"/>
        <v>7627.8970583636028</v>
      </c>
      <c r="K27" s="80">
        <f t="shared" si="0"/>
        <v>195574.00634918021</v>
      </c>
      <c r="L27" s="80">
        <f t="shared" si="0"/>
        <v>97200.145469083713</v>
      </c>
      <c r="M27" s="80">
        <f t="shared" si="0"/>
        <v>114333.62467653964</v>
      </c>
      <c r="N27" s="80">
        <f t="shared" si="0"/>
        <v>93671.291263614869</v>
      </c>
      <c r="O27" s="80">
        <f>(O7*3/SUM($A$1:$A$3))*1000000</f>
        <v>325583.10874896718</v>
      </c>
      <c r="P27" s="80">
        <f>SUM(D27:O27)</f>
        <v>1682203.5836973037</v>
      </c>
    </row>
    <row r="28" spans="1:16">
      <c r="A28" s="124" t="s">
        <v>427</v>
      </c>
      <c r="B28" s="4" t="s">
        <v>142</v>
      </c>
      <c r="C28" s="4">
        <v>2</v>
      </c>
      <c r="D28" s="80">
        <f t="shared" ref="D28:O28" si="1">(D8*3/SUM($A$1:$A$3))*1000000</f>
        <v>669576.60186180449</v>
      </c>
      <c r="E28" s="80">
        <f t="shared" si="1"/>
        <v>2319486.062268273</v>
      </c>
      <c r="F28" s="80">
        <f t="shared" si="1"/>
        <v>251943.15495029173</v>
      </c>
      <c r="G28" s="80">
        <f t="shared" si="1"/>
        <v>1983591.3726963964</v>
      </c>
      <c r="H28" s="80">
        <f t="shared" si="1"/>
        <v>524482.15987697209</v>
      </c>
      <c r="I28" s="80">
        <f t="shared" si="1"/>
        <v>1384542.7352132439</v>
      </c>
      <c r="J28" s="80">
        <f t="shared" si="1"/>
        <v>110744.81421743515</v>
      </c>
      <c r="K28" s="80">
        <f t="shared" si="1"/>
        <v>1075749.6262054557</v>
      </c>
      <c r="L28" s="80">
        <f t="shared" si="1"/>
        <v>589626.76702894224</v>
      </c>
      <c r="M28" s="80">
        <f t="shared" si="1"/>
        <v>732326.70654729393</v>
      </c>
      <c r="N28" s="80">
        <f t="shared" si="1"/>
        <v>714748.06359340565</v>
      </c>
      <c r="O28" s="80">
        <f t="shared" si="1"/>
        <v>2468144.1257739044</v>
      </c>
      <c r="P28" s="80">
        <f t="shared" ref="P28:P42" si="2">SUM(D28:O28)</f>
        <v>12824962.190233421</v>
      </c>
    </row>
    <row r="29" spans="1:16">
      <c r="A29" s="124" t="s">
        <v>427</v>
      </c>
      <c r="B29" s="4" t="s">
        <v>143</v>
      </c>
      <c r="C29" s="4">
        <v>3</v>
      </c>
      <c r="D29" s="80">
        <f t="shared" ref="D29:O29" si="3">(D9*3/SUM($A$1:$A$3))*1000000</f>
        <v>2145506.901861724</v>
      </c>
      <c r="E29" s="80">
        <f t="shared" si="3"/>
        <v>13982916.476882068</v>
      </c>
      <c r="F29" s="80">
        <f t="shared" si="3"/>
        <v>1025599.708012807</v>
      </c>
      <c r="G29" s="80">
        <f t="shared" si="3"/>
        <v>8347552.8013544213</v>
      </c>
      <c r="H29" s="80">
        <f t="shared" si="3"/>
        <v>1941452.6103180042</v>
      </c>
      <c r="I29" s="80">
        <f t="shared" si="3"/>
        <v>7389233.6538614212</v>
      </c>
      <c r="J29" s="80">
        <f t="shared" si="3"/>
        <v>520989.20837191265</v>
      </c>
      <c r="K29" s="80">
        <f t="shared" si="3"/>
        <v>4208485.0678356094</v>
      </c>
      <c r="L29" s="80">
        <f t="shared" si="3"/>
        <v>2498174.8811531919</v>
      </c>
      <c r="M29" s="80">
        <f t="shared" si="3"/>
        <v>2849733.0518768458</v>
      </c>
      <c r="N29" s="80">
        <f t="shared" si="3"/>
        <v>3389984.3489087336</v>
      </c>
      <c r="O29" s="80">
        <f t="shared" si="3"/>
        <v>11266151.78000675</v>
      </c>
      <c r="P29" s="80">
        <f t="shared" si="2"/>
        <v>59565780.490443483</v>
      </c>
    </row>
    <row r="30" spans="1:16">
      <c r="A30" s="124" t="s">
        <v>427</v>
      </c>
      <c r="B30" s="4" t="s">
        <v>144</v>
      </c>
      <c r="C30" s="4">
        <v>4</v>
      </c>
      <c r="D30" s="80">
        <f t="shared" ref="D30:O30" si="4">(D10*3/SUM($A$1:$A$3))*1000000</f>
        <v>1508069.7737668522</v>
      </c>
      <c r="E30" s="80">
        <f t="shared" si="4"/>
        <v>5421193.7686611088</v>
      </c>
      <c r="F30" s="80">
        <f t="shared" si="4"/>
        <v>561901.00515664741</v>
      </c>
      <c r="G30" s="80">
        <f t="shared" si="4"/>
        <v>4772545.8276258456</v>
      </c>
      <c r="H30" s="80">
        <f t="shared" si="4"/>
        <v>1241178.3570093026</v>
      </c>
      <c r="I30" s="80">
        <f t="shared" si="4"/>
        <v>3212497.8987436318</v>
      </c>
      <c r="J30" s="80">
        <f t="shared" si="4"/>
        <v>276480.36839318951</v>
      </c>
      <c r="K30" s="80">
        <f t="shared" si="4"/>
        <v>2446534.6257749461</v>
      </c>
      <c r="L30" s="80">
        <f t="shared" si="4"/>
        <v>1360179.6231720329</v>
      </c>
      <c r="M30" s="80">
        <f t="shared" si="4"/>
        <v>1740221.3114907932</v>
      </c>
      <c r="N30" s="80">
        <f t="shared" si="4"/>
        <v>1647096.7272704567</v>
      </c>
      <c r="O30" s="80">
        <f t="shared" si="4"/>
        <v>5796729.9984585019</v>
      </c>
      <c r="P30" s="80">
        <f t="shared" si="2"/>
        <v>29984629.285523307</v>
      </c>
    </row>
    <row r="31" spans="1:16">
      <c r="A31" s="124" t="s">
        <v>427</v>
      </c>
      <c r="B31" s="4" t="s">
        <v>145</v>
      </c>
      <c r="C31" s="4">
        <v>5</v>
      </c>
      <c r="D31" s="80">
        <f t="shared" ref="D31:O31" si="5">(D11*3/SUM($A$1:$A$3))*1000000</f>
        <v>292811.48412127624</v>
      </c>
      <c r="E31" s="80">
        <f t="shared" si="5"/>
        <v>1052595.7225080514</v>
      </c>
      <c r="F31" s="80">
        <f t="shared" si="5"/>
        <v>109100.43428440954</v>
      </c>
      <c r="G31" s="80">
        <f t="shared" si="5"/>
        <v>926652.23528309702</v>
      </c>
      <c r="H31" s="80">
        <f t="shared" si="5"/>
        <v>240991.02249581166</v>
      </c>
      <c r="I31" s="80">
        <f t="shared" si="5"/>
        <v>623748.51205858705</v>
      </c>
      <c r="J31" s="80">
        <f t="shared" si="5"/>
        <v>53682.282085260398</v>
      </c>
      <c r="K31" s="80">
        <f t="shared" si="5"/>
        <v>475026.71772135433</v>
      </c>
      <c r="L31" s="80">
        <f t="shared" si="5"/>
        <v>264096.67580413603</v>
      </c>
      <c r="M31" s="80">
        <f t="shared" si="5"/>
        <v>337886.74355850491</v>
      </c>
      <c r="N31" s="80">
        <f t="shared" si="5"/>
        <v>319805.38672206103</v>
      </c>
      <c r="O31" s="80">
        <f t="shared" si="5"/>
        <v>1125510.9965232729</v>
      </c>
      <c r="P31" s="80">
        <f t="shared" si="2"/>
        <v>5821908.2131658224</v>
      </c>
    </row>
    <row r="32" spans="1:16">
      <c r="A32" s="124" t="s">
        <v>427</v>
      </c>
      <c r="B32" s="4" t="s">
        <v>146</v>
      </c>
      <c r="C32" s="4">
        <v>6</v>
      </c>
      <c r="D32" s="80">
        <f t="shared" ref="D32:O32" si="6">(D12*3/SUM($A$1:$A$3))*1000000</f>
        <v>2144998.5688274601</v>
      </c>
      <c r="E32" s="80">
        <f t="shared" si="6"/>
        <v>10031469.098745868</v>
      </c>
      <c r="F32" s="80">
        <f t="shared" si="6"/>
        <v>1418069.2336792052</v>
      </c>
      <c r="G32" s="80">
        <f t="shared" si="6"/>
        <v>8321677.4814648107</v>
      </c>
      <c r="H32" s="80">
        <f t="shared" si="6"/>
        <v>2091072.5991587541</v>
      </c>
      <c r="I32" s="80">
        <f t="shared" si="6"/>
        <v>7863657.1896300213</v>
      </c>
      <c r="J32" s="80">
        <f t="shared" si="6"/>
        <v>322780.05208771804</v>
      </c>
      <c r="K32" s="80">
        <f t="shared" si="6"/>
        <v>3715479.4087715792</v>
      </c>
      <c r="L32" s="80">
        <f t="shared" si="6"/>
        <v>2107906.7817976414</v>
      </c>
      <c r="M32" s="80">
        <f t="shared" si="6"/>
        <v>2201342.8850603658</v>
      </c>
      <c r="N32" s="80">
        <f t="shared" si="6"/>
        <v>2362041.9913891857</v>
      </c>
      <c r="O32" s="80">
        <f t="shared" si="6"/>
        <v>9798613.019830713</v>
      </c>
      <c r="P32" s="80">
        <f t="shared" si="2"/>
        <v>52379108.310443312</v>
      </c>
    </row>
    <row r="33" spans="1:16">
      <c r="A33" s="124" t="s">
        <v>427</v>
      </c>
      <c r="B33" s="4" t="s">
        <v>147</v>
      </c>
      <c r="C33" s="4">
        <v>7</v>
      </c>
      <c r="D33" s="80">
        <f t="shared" ref="D33:O33" si="7">(D13*3/SUM($A$1:$A$3))*1000000</f>
        <v>2625296.3134883717</v>
      </c>
      <c r="E33" s="80">
        <f t="shared" si="7"/>
        <v>5703316.6074418603</v>
      </c>
      <c r="F33" s="80">
        <f t="shared" si="7"/>
        <v>760264.91720930242</v>
      </c>
      <c r="G33" s="80">
        <f t="shared" si="7"/>
        <v>5140642.5320930229</v>
      </c>
      <c r="H33" s="80">
        <f t="shared" si="7"/>
        <v>1542271.3786046514</v>
      </c>
      <c r="I33" s="80">
        <f t="shared" si="7"/>
        <v>3489110.1879069768</v>
      </c>
      <c r="J33" s="80">
        <f t="shared" si="7"/>
        <v>33417.918139534879</v>
      </c>
      <c r="K33" s="80">
        <f t="shared" si="7"/>
        <v>2399994.7088372093</v>
      </c>
      <c r="L33" s="80">
        <f t="shared" si="7"/>
        <v>1325520.8009302327</v>
      </c>
      <c r="M33" s="80">
        <f t="shared" si="7"/>
        <v>1798874.9832558143</v>
      </c>
      <c r="N33" s="80">
        <f t="shared" si="7"/>
        <v>2268472.9255813952</v>
      </c>
      <c r="O33" s="80">
        <f t="shared" si="7"/>
        <v>5230850.5283720931</v>
      </c>
      <c r="P33" s="80">
        <f t="shared" si="2"/>
        <v>32318033.801860463</v>
      </c>
    </row>
    <row r="34" spans="1:16">
      <c r="A34" s="124" t="s">
        <v>427</v>
      </c>
      <c r="B34" s="4" t="s">
        <v>148</v>
      </c>
      <c r="C34" s="4">
        <v>8</v>
      </c>
      <c r="D34" s="80">
        <f t="shared" ref="D34:O34" si="8">(D14*3/SUM($A$1:$A$3))*1000000</f>
        <v>2958367.6992849521</v>
      </c>
      <c r="E34" s="80">
        <f t="shared" si="8"/>
        <v>14532954.315901082</v>
      </c>
      <c r="F34" s="80">
        <f t="shared" si="8"/>
        <v>2021205.9601663225</v>
      </c>
      <c r="G34" s="80">
        <f t="shared" si="8"/>
        <v>11841701.570538854</v>
      </c>
      <c r="H34" s="80">
        <f t="shared" si="8"/>
        <v>2963615.1815435826</v>
      </c>
      <c r="I34" s="80">
        <f t="shared" si="8"/>
        <v>11029253.808029655</v>
      </c>
      <c r="J34" s="80">
        <f t="shared" si="8"/>
        <v>445578.60043652396</v>
      </c>
      <c r="K34" s="80">
        <f t="shared" si="8"/>
        <v>5194759.2329310747</v>
      </c>
      <c r="L34" s="80">
        <f t="shared" si="8"/>
        <v>2890547.6018170845</v>
      </c>
      <c r="M34" s="80">
        <f t="shared" si="8"/>
        <v>3240954.9620812186</v>
      </c>
      <c r="N34" s="80">
        <f t="shared" si="8"/>
        <v>3348274.2311591092</v>
      </c>
      <c r="O34" s="80">
        <f t="shared" si="8"/>
        <v>14106898.538329843</v>
      </c>
      <c r="P34" s="80">
        <f t="shared" si="2"/>
        <v>74574111.702219307</v>
      </c>
    </row>
    <row r="35" spans="1:16">
      <c r="A35" s="124" t="s">
        <v>427</v>
      </c>
      <c r="B35" s="4" t="s">
        <v>149</v>
      </c>
      <c r="C35" s="4">
        <v>9</v>
      </c>
      <c r="D35" s="80">
        <f t="shared" ref="D35:O35" si="9">(D15*3/SUM($A$1:$A$3))*1000000</f>
        <v>2727749.136615308</v>
      </c>
      <c r="E35" s="80">
        <f t="shared" si="9"/>
        <v>17832398.817336936</v>
      </c>
      <c r="F35" s="80">
        <f t="shared" si="9"/>
        <v>2170788.5838771239</v>
      </c>
      <c r="G35" s="80">
        <f t="shared" si="9"/>
        <v>11564318.082479803</v>
      </c>
      <c r="H35" s="80">
        <f t="shared" si="9"/>
        <v>2843023.8656406607</v>
      </c>
      <c r="I35" s="80">
        <f t="shared" si="9"/>
        <v>10550342.209040798</v>
      </c>
      <c r="J35" s="80">
        <f t="shared" si="9"/>
        <v>365909.04177830345</v>
      </c>
      <c r="K35" s="80">
        <f t="shared" si="9"/>
        <v>4611219.2697419617</v>
      </c>
      <c r="L35" s="80">
        <f t="shared" si="9"/>
        <v>3132371.0936063398</v>
      </c>
      <c r="M35" s="80">
        <f t="shared" si="9"/>
        <v>3983630.2316246829</v>
      </c>
      <c r="N35" s="80">
        <f t="shared" si="9"/>
        <v>3349238.3554315981</v>
      </c>
      <c r="O35" s="80">
        <f t="shared" si="9"/>
        <v>13472432.448954578</v>
      </c>
      <c r="P35" s="80">
        <f t="shared" si="2"/>
        <v>76603421.136128098</v>
      </c>
    </row>
    <row r="36" spans="1:16">
      <c r="A36" s="124" t="s">
        <v>427</v>
      </c>
      <c r="B36" s="4" t="s">
        <v>150</v>
      </c>
      <c r="C36" s="4">
        <v>10</v>
      </c>
      <c r="D36" s="80">
        <f t="shared" ref="D36:O36" si="10">(D16*3/SUM($A$1:$A$3))*1000000</f>
        <v>3164726.6661865315</v>
      </c>
      <c r="E36" s="80">
        <f t="shared" si="10"/>
        <v>5372855.8737269184</v>
      </c>
      <c r="F36" s="80">
        <f t="shared" si="10"/>
        <v>2006121.2321083746</v>
      </c>
      <c r="G36" s="80">
        <f t="shared" si="10"/>
        <v>9683493.6432889402</v>
      </c>
      <c r="H36" s="80">
        <f t="shared" si="10"/>
        <v>2689735.22625547</v>
      </c>
      <c r="I36" s="80">
        <f t="shared" si="10"/>
        <v>10334606.669441687</v>
      </c>
      <c r="J36" s="80">
        <f t="shared" si="10"/>
        <v>209352.70392093511</v>
      </c>
      <c r="K36" s="80">
        <f t="shared" si="10"/>
        <v>4387173.0306087667</v>
      </c>
      <c r="L36" s="80">
        <f t="shared" si="10"/>
        <v>1898437.8856073695</v>
      </c>
      <c r="M36" s="80">
        <f t="shared" si="10"/>
        <v>2375456.0119073694</v>
      </c>
      <c r="N36" s="80">
        <f t="shared" si="10"/>
        <v>2296045.8082649754</v>
      </c>
      <c r="O36" s="80">
        <f t="shared" si="10"/>
        <v>11128583.716717523</v>
      </c>
      <c r="P36" s="80">
        <f t="shared" si="2"/>
        <v>55546588.468034863</v>
      </c>
    </row>
    <row r="37" spans="1:16">
      <c r="A37" s="124" t="s">
        <v>427</v>
      </c>
      <c r="B37" s="4" t="s">
        <v>151</v>
      </c>
      <c r="C37" s="4">
        <v>11</v>
      </c>
      <c r="D37" s="80">
        <f t="shared" ref="D37:O37" si="11">(D17*3/SUM($A$1:$A$3))*1000000</f>
        <v>832970.02278967272</v>
      </c>
      <c r="E37" s="80">
        <f t="shared" si="11"/>
        <v>909298.29237545899</v>
      </c>
      <c r="F37" s="80">
        <f t="shared" si="11"/>
        <v>243512.12632071218</v>
      </c>
      <c r="G37" s="80">
        <f t="shared" si="11"/>
        <v>1823757.1327003324</v>
      </c>
      <c r="H37" s="80">
        <f t="shared" si="11"/>
        <v>623080.83462489117</v>
      </c>
      <c r="I37" s="80">
        <f t="shared" si="11"/>
        <v>2010095.043852207</v>
      </c>
      <c r="J37" s="80">
        <f t="shared" si="11"/>
        <v>236580.01036171609</v>
      </c>
      <c r="K37" s="80">
        <f t="shared" si="11"/>
        <v>1201061.2726102888</v>
      </c>
      <c r="L37" s="80">
        <f t="shared" si="11"/>
        <v>502859.97626642953</v>
      </c>
      <c r="M37" s="80">
        <f t="shared" si="11"/>
        <v>733854.30434330297</v>
      </c>
      <c r="N37" s="80">
        <f t="shared" si="11"/>
        <v>410902.25968034694</v>
      </c>
      <c r="O37" s="80">
        <f t="shared" si="11"/>
        <v>2039569.9365929319</v>
      </c>
      <c r="P37" s="80">
        <f t="shared" si="2"/>
        <v>11567541.212518293</v>
      </c>
    </row>
    <row r="38" spans="1:16">
      <c r="A38" s="124" t="s">
        <v>427</v>
      </c>
      <c r="B38" s="4" t="s">
        <v>152</v>
      </c>
      <c r="C38" s="4">
        <v>12</v>
      </c>
      <c r="D38" s="80">
        <f t="shared" ref="D38:O38" si="12">(D18*3/SUM($A$1:$A$3))*1000000</f>
        <v>4277853.5864849491</v>
      </c>
      <c r="E38" s="80">
        <f t="shared" si="12"/>
        <v>9863075.4309974462</v>
      </c>
      <c r="F38" s="80">
        <f t="shared" si="12"/>
        <v>1228003.4219340174</v>
      </c>
      <c r="G38" s="80">
        <f t="shared" si="12"/>
        <v>10146073.356975092</v>
      </c>
      <c r="H38" s="80">
        <f t="shared" si="12"/>
        <v>2681773.104581926</v>
      </c>
      <c r="I38" s="80">
        <f t="shared" si="12"/>
        <v>9101494.1160678603</v>
      </c>
      <c r="J38" s="80">
        <f t="shared" si="12"/>
        <v>713429.10998101719</v>
      </c>
      <c r="K38" s="80">
        <f t="shared" si="12"/>
        <v>5156622.9351705536</v>
      </c>
      <c r="L38" s="80">
        <f t="shared" si="12"/>
        <v>2375816.3205387951</v>
      </c>
      <c r="M38" s="80">
        <f t="shared" si="12"/>
        <v>3551790.6388903651</v>
      </c>
      <c r="N38" s="80">
        <f t="shared" si="12"/>
        <v>2691375.6211576578</v>
      </c>
      <c r="O38" s="80">
        <f t="shared" si="12"/>
        <v>10555996.665251259</v>
      </c>
      <c r="P38" s="80">
        <f t="shared" si="2"/>
        <v>62343304.308030948</v>
      </c>
    </row>
    <row r="39" spans="1:16">
      <c r="A39" s="124" t="s">
        <v>427</v>
      </c>
      <c r="B39" s="4" t="s">
        <v>153</v>
      </c>
      <c r="C39" s="4">
        <v>13</v>
      </c>
      <c r="D39" s="80">
        <f t="shared" ref="D39:O39" si="13">(D19*3/SUM($A$1:$A$3))*1000000</f>
        <v>1760718.3313902083</v>
      </c>
      <c r="E39" s="80">
        <f t="shared" si="13"/>
        <v>1566004.1354884158</v>
      </c>
      <c r="F39" s="80">
        <f t="shared" si="13"/>
        <v>539407.91558895586</v>
      </c>
      <c r="G39" s="80">
        <f t="shared" si="13"/>
        <v>3874803.101085586</v>
      </c>
      <c r="H39" s="80">
        <f t="shared" si="13"/>
        <v>1303516.367194576</v>
      </c>
      <c r="I39" s="80">
        <f t="shared" si="13"/>
        <v>3345245.4878458316</v>
      </c>
      <c r="J39" s="80">
        <f t="shared" si="13"/>
        <v>579335.86040982872</v>
      </c>
      <c r="K39" s="80">
        <f t="shared" si="13"/>
        <v>2707824.5843871939</v>
      </c>
      <c r="L39" s="80">
        <f t="shared" si="13"/>
        <v>1011776.0883676666</v>
      </c>
      <c r="M39" s="80">
        <f t="shared" si="13"/>
        <v>1512313.8178196386</v>
      </c>
      <c r="N39" s="80">
        <f t="shared" si="13"/>
        <v>848463.09631946147</v>
      </c>
      <c r="O39" s="80">
        <f t="shared" si="13"/>
        <v>4675060.1687544715</v>
      </c>
      <c r="P39" s="80">
        <f t="shared" si="2"/>
        <v>23724468.954651833</v>
      </c>
    </row>
    <row r="40" spans="1:16">
      <c r="A40" s="124" t="s">
        <v>427</v>
      </c>
      <c r="B40" s="4" t="s">
        <v>154</v>
      </c>
      <c r="C40" s="4">
        <v>14</v>
      </c>
      <c r="D40" s="80">
        <f t="shared" ref="D40:O40" si="14">(D20*3/SUM($A$1:$A$3))*1000000</f>
        <v>516412.05633134447</v>
      </c>
      <c r="E40" s="80">
        <f t="shared" si="14"/>
        <v>1222268.4207021999</v>
      </c>
      <c r="F40" s="80">
        <f t="shared" si="14"/>
        <v>375439.91200250626</v>
      </c>
      <c r="G40" s="80">
        <f t="shared" si="14"/>
        <v>1846023.0171521716</v>
      </c>
      <c r="H40" s="80">
        <f t="shared" si="14"/>
        <v>497505.56498184416</v>
      </c>
      <c r="I40" s="80">
        <f t="shared" si="14"/>
        <v>1914816.1806800298</v>
      </c>
      <c r="J40" s="80">
        <f t="shared" si="14"/>
        <v>61037.899498989471</v>
      </c>
      <c r="K40" s="80">
        <f t="shared" si="14"/>
        <v>828503.27466069616</v>
      </c>
      <c r="L40" s="80">
        <f t="shared" si="14"/>
        <v>338665.26463881455</v>
      </c>
      <c r="M40" s="80">
        <f t="shared" si="14"/>
        <v>469500.11215687351</v>
      </c>
      <c r="N40" s="80">
        <f t="shared" si="14"/>
        <v>400527.21615103289</v>
      </c>
      <c r="O40" s="80">
        <f t="shared" si="14"/>
        <v>2232557.3703761362</v>
      </c>
      <c r="P40" s="80">
        <f t="shared" si="2"/>
        <v>10703256.289332639</v>
      </c>
    </row>
    <row r="41" spans="1:16">
      <c r="A41" s="124" t="s">
        <v>427</v>
      </c>
      <c r="B41" s="4" t="s">
        <v>155</v>
      </c>
      <c r="C41" s="4">
        <v>15</v>
      </c>
      <c r="D41" s="80">
        <f t="shared" ref="D41:O41" si="15">(D21*3/SUM($A$1:$A$3))*1000000</f>
        <v>686973.36290398962</v>
      </c>
      <c r="E41" s="80">
        <f t="shared" si="15"/>
        <v>623554.55771116505</v>
      </c>
      <c r="F41" s="80">
        <f t="shared" si="15"/>
        <v>258300.46463955287</v>
      </c>
      <c r="G41" s="80">
        <f t="shared" si="15"/>
        <v>1542530.6144219895</v>
      </c>
      <c r="H41" s="80">
        <f t="shared" si="15"/>
        <v>513982.3400884447</v>
      </c>
      <c r="I41" s="80">
        <f t="shared" si="15"/>
        <v>1935155.2222431798</v>
      </c>
      <c r="J41" s="80">
        <f t="shared" si="15"/>
        <v>51736.438413090349</v>
      </c>
      <c r="K41" s="80">
        <f t="shared" si="15"/>
        <v>714667.11584375123</v>
      </c>
      <c r="L41" s="80">
        <f t="shared" si="15"/>
        <v>212972.10636146882</v>
      </c>
      <c r="M41" s="80">
        <f t="shared" si="15"/>
        <v>330387.11404435494</v>
      </c>
      <c r="N41" s="80">
        <f t="shared" si="15"/>
        <v>409032.54345837323</v>
      </c>
      <c r="O41" s="80">
        <f t="shared" si="15"/>
        <v>1683594.8611064365</v>
      </c>
      <c r="P41" s="80">
        <f t="shared" si="2"/>
        <v>8962886.7412357964</v>
      </c>
    </row>
    <row r="42" spans="1:16">
      <c r="A42" s="124" t="s">
        <v>427</v>
      </c>
      <c r="B42" s="4" t="s">
        <v>156</v>
      </c>
      <c r="C42" s="4">
        <v>16</v>
      </c>
      <c r="D42" s="80">
        <f t="shared" ref="D42:O42" si="16">(D22*3/SUM($A$1:$A$3))*1000000</f>
        <v>680201.57912215043</v>
      </c>
      <c r="E42" s="80">
        <f t="shared" si="16"/>
        <v>2554045.4523533247</v>
      </c>
      <c r="F42" s="80">
        <f t="shared" si="16"/>
        <v>392819.99751576415</v>
      </c>
      <c r="G42" s="80">
        <f t="shared" si="16"/>
        <v>2267793.2472864138</v>
      </c>
      <c r="H42" s="80">
        <f t="shared" si="16"/>
        <v>611357.68051189696</v>
      </c>
      <c r="I42" s="80">
        <f t="shared" si="16"/>
        <v>1776503.9432367163</v>
      </c>
      <c r="J42" s="80">
        <f t="shared" si="16"/>
        <v>101847.9766481718</v>
      </c>
      <c r="K42" s="80">
        <f t="shared" si="16"/>
        <v>943318.78018993628</v>
      </c>
      <c r="L42" s="80">
        <f t="shared" si="16"/>
        <v>594678.93274449371</v>
      </c>
      <c r="M42" s="80">
        <f t="shared" si="16"/>
        <v>681041.18589541013</v>
      </c>
      <c r="N42" s="80">
        <f t="shared" si="16"/>
        <v>495733.7770628836</v>
      </c>
      <c r="O42" s="80">
        <f t="shared" si="16"/>
        <v>2794544.5197995314</v>
      </c>
      <c r="P42" s="80">
        <f t="shared" si="2"/>
        <v>13893887.072366692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P45" sqref="P45"/>
    </sheetView>
  </sheetViews>
  <sheetFormatPr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9"/>
  <sheetViews>
    <sheetView topLeftCell="B1" workbookViewId="0">
      <selection activeCell="M20" sqref="M20"/>
    </sheetView>
  </sheetViews>
  <sheetFormatPr defaultRowHeight="12.75"/>
  <cols>
    <col min="1" max="1" width="18.140625" style="133" customWidth="1"/>
    <col min="2" max="4" width="15.7109375" style="133" customWidth="1"/>
    <col min="5" max="8" width="18.7109375" style="133" customWidth="1"/>
    <col min="9" max="9" width="10.140625" style="133" bestFit="1" customWidth="1"/>
    <col min="10" max="16384" width="9.140625" style="133"/>
  </cols>
  <sheetData>
    <row r="2" spans="1:10">
      <c r="A2" s="3" t="s">
        <v>726</v>
      </c>
    </row>
    <row r="3" spans="1:10" ht="51.75">
      <c r="A3" s="484" t="s">
        <v>35</v>
      </c>
      <c r="B3" s="478" t="s">
        <v>727</v>
      </c>
      <c r="C3" s="478" t="s">
        <v>728</v>
      </c>
      <c r="D3" s="478" t="s">
        <v>729</v>
      </c>
      <c r="E3" s="478" t="s">
        <v>730</v>
      </c>
      <c r="F3" s="478" t="s">
        <v>731</v>
      </c>
      <c r="G3" s="478" t="s">
        <v>732</v>
      </c>
      <c r="H3" s="485" t="s">
        <v>733</v>
      </c>
      <c r="J3" s="486" t="s">
        <v>734</v>
      </c>
    </row>
    <row r="4" spans="1:10" ht="17.25">
      <c r="A4" s="480">
        <v>2005</v>
      </c>
      <c r="B4" s="487">
        <f>'[5]2005'!D756</f>
        <v>155322</v>
      </c>
      <c r="C4" s="488">
        <f>'[5]2005'!E756</f>
        <v>53650</v>
      </c>
      <c r="D4" s="488">
        <f>'[5]2005'!F756</f>
        <v>208972</v>
      </c>
      <c r="E4" s="489">
        <f>'[5]2005'!G756</f>
        <v>33832463459</v>
      </c>
      <c r="F4" s="489">
        <f>'[5]2005'!H756</f>
        <v>6698664638</v>
      </c>
      <c r="G4" s="489">
        <f>'[5]2005'!I756</f>
        <v>6607066387</v>
      </c>
      <c r="H4" s="489">
        <f>'[5]2005'!J756</f>
        <v>47138194484</v>
      </c>
      <c r="J4" s="490">
        <f>H4-SUM(E4:G4)</f>
        <v>0</v>
      </c>
    </row>
    <row r="5" spans="1:10" ht="17.25">
      <c r="A5" s="480">
        <v>2006</v>
      </c>
      <c r="B5" s="487">
        <f>'[5]2006'!D756</f>
        <v>108021</v>
      </c>
      <c r="C5" s="488">
        <f>'[5]2006'!E756</f>
        <v>56259</v>
      </c>
      <c r="D5" s="488">
        <f>'[5]2006'!F756</f>
        <v>164280</v>
      </c>
      <c r="E5" s="489">
        <f>'[5]2006'!G756</f>
        <v>24294324662</v>
      </c>
      <c r="F5" s="489">
        <f>'[5]2006'!H756</f>
        <v>7310562274</v>
      </c>
      <c r="G5" s="489">
        <f>'[5]2006'!I756</f>
        <v>6503397761</v>
      </c>
      <c r="H5" s="489">
        <f>'[5]2006'!J756</f>
        <v>38108284697</v>
      </c>
      <c r="J5" s="490">
        <f t="shared" ref="J5:J13" si="0">H5-SUM(E5:G5)</f>
        <v>0</v>
      </c>
    </row>
    <row r="6" spans="1:10" ht="17.25">
      <c r="A6" s="480">
        <v>2007</v>
      </c>
      <c r="B6" s="487">
        <f>'[5]2007'!D756</f>
        <v>68409</v>
      </c>
      <c r="C6" s="488">
        <f>'[5]2007'!E756</f>
        <v>44625</v>
      </c>
      <c r="D6" s="488">
        <f>'[5]2007'!F756</f>
        <v>113034</v>
      </c>
      <c r="E6" s="489">
        <f>'[5]2007'!G756</f>
        <v>16297746999</v>
      </c>
      <c r="F6" s="489">
        <f>'[5]2007'!H756</f>
        <v>6128416826</v>
      </c>
      <c r="G6" s="489">
        <f>'[5]2007'!I756</f>
        <v>6194893478</v>
      </c>
      <c r="H6" s="489">
        <f>'[5]2007'!J756</f>
        <v>28621057303</v>
      </c>
      <c r="J6" s="490">
        <f t="shared" si="0"/>
        <v>0</v>
      </c>
    </row>
    <row r="7" spans="1:10" ht="17.25">
      <c r="A7" s="480">
        <v>2008</v>
      </c>
      <c r="B7" s="487">
        <f>'[5]2008'!D756</f>
        <v>33050</v>
      </c>
      <c r="C7" s="488">
        <f>'[5]2008'!E756</f>
        <v>31912</v>
      </c>
      <c r="D7" s="488">
        <f>'[5]2008'!F756</f>
        <v>64962</v>
      </c>
      <c r="E7" s="489">
        <f>'[5]2008'!G756</f>
        <v>8825494382</v>
      </c>
      <c r="F7" s="489">
        <f>'[5]2008'!H756</f>
        <v>4187378971</v>
      </c>
      <c r="G7" s="489">
        <f>'[5]2008'!I756</f>
        <v>5059245436</v>
      </c>
      <c r="H7" s="489">
        <f>'[5]2008'!J756</f>
        <v>18072118789</v>
      </c>
      <c r="J7" s="490">
        <f t="shared" si="0"/>
        <v>0</v>
      </c>
    </row>
    <row r="8" spans="1:10" ht="17.25">
      <c r="A8" s="480">
        <v>2009</v>
      </c>
      <c r="B8" s="487">
        <f>'[5]2009'!D756</f>
        <v>25454</v>
      </c>
      <c r="C8" s="488">
        <f>'[5]2009'!E756</f>
        <v>10967</v>
      </c>
      <c r="D8" s="488">
        <f>'[5]2009'!F756</f>
        <v>36421</v>
      </c>
      <c r="E8" s="489">
        <f>'[5]2009'!G756</f>
        <v>6621574915</v>
      </c>
      <c r="F8" s="489">
        <f>'[5]2009'!H756</f>
        <v>1498850193</v>
      </c>
      <c r="G8" s="489">
        <f>'[5]2009'!I756</f>
        <v>3916559055</v>
      </c>
      <c r="H8" s="489">
        <f>'[5]2009'!J756</f>
        <v>12036984163</v>
      </c>
      <c r="J8" s="490">
        <f t="shared" si="0"/>
        <v>0</v>
      </c>
    </row>
    <row r="9" spans="1:10" ht="17.25">
      <c r="A9" s="480">
        <v>2010</v>
      </c>
      <c r="B9" s="487">
        <f>'[5]2010'!D756</f>
        <v>25526</v>
      </c>
      <c r="C9" s="488">
        <f>'[5]2010'!E756</f>
        <v>19236</v>
      </c>
      <c r="D9" s="488">
        <f>'[5]2010'!F756</f>
        <v>44762</v>
      </c>
      <c r="E9" s="489">
        <f>'[5]2010'!G756</f>
        <v>6789208436</v>
      </c>
      <c r="F9" s="489">
        <f>'[5]2010'!H756</f>
        <v>2655186535</v>
      </c>
      <c r="G9" s="489">
        <f>'[5]2010'!I756</f>
        <v>4286475582</v>
      </c>
      <c r="H9" s="489">
        <f>'[5]2010'!J756</f>
        <v>13730870553</v>
      </c>
      <c r="J9" s="490">
        <f t="shared" si="0"/>
        <v>0</v>
      </c>
    </row>
    <row r="10" spans="1:10" ht="17.25">
      <c r="A10" s="480">
        <v>2011</v>
      </c>
      <c r="B10" s="487">
        <f>'[5]2011'!D756</f>
        <v>21631</v>
      </c>
      <c r="C10" s="488">
        <f>'[5]2011'!E756</f>
        <v>25705</v>
      </c>
      <c r="D10" s="488">
        <f>'[5]2011'!F756</f>
        <v>47336</v>
      </c>
      <c r="E10" s="489">
        <f>'[5]2011'!G756</f>
        <v>6312671131</v>
      </c>
      <c r="F10" s="489">
        <f>'[5]2011'!H756</f>
        <v>3773070153</v>
      </c>
      <c r="G10" s="489">
        <f>'[5]2011'!I756</f>
        <v>4329580249</v>
      </c>
      <c r="H10" s="489">
        <f>'[5]2011'!J756</f>
        <v>14415321533</v>
      </c>
      <c r="J10" s="490">
        <f t="shared" si="0"/>
        <v>0</v>
      </c>
    </row>
    <row r="11" spans="1:10" ht="17.25">
      <c r="A11" s="480">
        <v>2012</v>
      </c>
      <c r="B11" s="487">
        <f>'[5]2012'!D756</f>
        <v>27560</v>
      </c>
      <c r="C11" s="488">
        <f>'[5]2012'!E756</f>
        <v>31665</v>
      </c>
      <c r="D11" s="488">
        <f>'[5]2012'!F756</f>
        <v>59225</v>
      </c>
      <c r="E11" s="489">
        <f>'[5]2012'!G756</f>
        <v>8272039511</v>
      </c>
      <c r="F11" s="489">
        <f>'[5]2012'!H756</f>
        <v>5126545178</v>
      </c>
      <c r="G11" s="489">
        <f>'[5]2012'!I756</f>
        <v>4332903073</v>
      </c>
      <c r="H11" s="489">
        <f>'[5]2012'!J756</f>
        <v>17731487762</v>
      </c>
      <c r="J11" s="490">
        <f t="shared" si="0"/>
        <v>0</v>
      </c>
    </row>
    <row r="12" spans="1:10" ht="17.25">
      <c r="A12" s="480">
        <v>2013</v>
      </c>
      <c r="B12" s="487">
        <f>'[5]2013'!D756</f>
        <v>36991</v>
      </c>
      <c r="C12" s="488">
        <f>'[5]2013'!E756</f>
        <v>48481</v>
      </c>
      <c r="D12" s="488">
        <f>'[5]2013'!F756</f>
        <v>85472</v>
      </c>
      <c r="E12" s="489">
        <f>'[5]2013'!G756</f>
        <v>11068503277</v>
      </c>
      <c r="F12" s="489">
        <f>'[5]2013'!H756</f>
        <v>7324620434</v>
      </c>
      <c r="G12" s="489">
        <f>'[5]2013'!I756</f>
        <v>4633654825</v>
      </c>
      <c r="H12" s="489">
        <f>'[5]2013'!J756</f>
        <v>23026778536</v>
      </c>
      <c r="J12" s="490">
        <f t="shared" si="0"/>
        <v>0</v>
      </c>
    </row>
    <row r="13" spans="1:10" ht="17.25">
      <c r="A13" s="480" t="s">
        <v>724</v>
      </c>
      <c r="B13" s="487">
        <f>'[5]Jan-Oct 2014'!D640</f>
        <v>31021</v>
      </c>
      <c r="C13" s="488">
        <f>'[5]Jan-Oct 2014'!E640</f>
        <v>38459</v>
      </c>
      <c r="D13" s="488">
        <f>'[5]Jan-Oct 2014'!F640</f>
        <v>69480</v>
      </c>
      <c r="E13" s="489">
        <f>'[5]Jan-Oct 2014'!G640</f>
        <v>9575172433</v>
      </c>
      <c r="F13" s="489">
        <f>'[5]Jan-Oct 2014'!H640</f>
        <v>5747751698</v>
      </c>
      <c r="G13" s="489">
        <f>'[5]Jan-Oct 2014'!I640</f>
        <v>4709592388</v>
      </c>
      <c r="H13" s="489">
        <f>'[5]Jan-Oct 2014'!J640</f>
        <v>20032516519</v>
      </c>
      <c r="J13" s="490">
        <f t="shared" si="0"/>
        <v>0</v>
      </c>
    </row>
    <row r="14" spans="1:10" ht="18" thickBot="1">
      <c r="A14" s="480" t="s">
        <v>725</v>
      </c>
      <c r="B14" s="487">
        <f>SUM(B4:B13)</f>
        <v>532985</v>
      </c>
      <c r="C14" s="488">
        <f t="shared" ref="C14:H14" si="1">SUM(C4:C13)</f>
        <v>360959</v>
      </c>
      <c r="D14" s="488">
        <f t="shared" si="1"/>
        <v>893944</v>
      </c>
      <c r="E14" s="489">
        <f t="shared" si="1"/>
        <v>131889199205</v>
      </c>
      <c r="F14" s="489">
        <f t="shared" si="1"/>
        <v>50451046900</v>
      </c>
      <c r="G14" s="489">
        <f t="shared" si="1"/>
        <v>50573368234</v>
      </c>
      <c r="H14" s="489">
        <f t="shared" si="1"/>
        <v>232913614339</v>
      </c>
    </row>
    <row r="15" spans="1:10" ht="13.5" thickBot="1">
      <c r="A15" s="3"/>
      <c r="G15" s="483">
        <f>G14/(H14-G14)</f>
        <v>0.27735713488550134</v>
      </c>
    </row>
    <row r="16" spans="1:10">
      <c r="A16" s="3"/>
      <c r="H16" s="117"/>
    </row>
    <row r="18" spans="1:9" ht="51.75">
      <c r="A18" s="484" t="s">
        <v>35</v>
      </c>
      <c r="B18" s="478" t="s">
        <v>727</v>
      </c>
      <c r="C18" s="478" t="s">
        <v>728</v>
      </c>
      <c r="D18" s="478" t="s">
        <v>729</v>
      </c>
      <c r="E18" s="478" t="s">
        <v>730</v>
      </c>
      <c r="F18" s="478" t="s">
        <v>731</v>
      </c>
      <c r="G18" s="478" t="s">
        <v>732</v>
      </c>
      <c r="H18" s="485" t="s">
        <v>733</v>
      </c>
    </row>
    <row r="19" spans="1:9" ht="17.25">
      <c r="A19" s="480">
        <v>2005</v>
      </c>
      <c r="G19" s="491">
        <f>G4/(H4-G4)</f>
        <v>0.16301215133188054</v>
      </c>
    </row>
    <row r="20" spans="1:9" ht="17.25">
      <c r="A20" s="480">
        <v>2006</v>
      </c>
      <c r="G20" s="491">
        <f t="shared" ref="G20:G28" si="2">G5/(H5-G5)</f>
        <v>0.20577190401501522</v>
      </c>
    </row>
    <row r="21" spans="1:9" ht="17.25">
      <c r="A21" s="480">
        <v>2007</v>
      </c>
      <c r="G21" s="491">
        <f t="shared" si="2"/>
        <v>0.27623509425602799</v>
      </c>
    </row>
    <row r="22" spans="1:9" ht="17.25">
      <c r="A22" s="480">
        <v>2008</v>
      </c>
      <c r="G22" s="491">
        <f t="shared" si="2"/>
        <v>0.38878772572036419</v>
      </c>
    </row>
    <row r="23" spans="1:9" ht="17.25">
      <c r="A23" s="480">
        <v>2009</v>
      </c>
      <c r="G23" s="491">
        <f t="shared" si="2"/>
        <v>0.48230960853779969</v>
      </c>
    </row>
    <row r="24" spans="1:9" ht="17.25">
      <c r="A24" s="480">
        <v>2010</v>
      </c>
      <c r="G24" s="491">
        <f t="shared" si="2"/>
        <v>0.45386449795482614</v>
      </c>
    </row>
    <row r="25" spans="1:9" ht="17.25">
      <c r="A25" s="480">
        <v>2011</v>
      </c>
      <c r="G25" s="491">
        <f t="shared" si="2"/>
        <v>0.42927734581774746</v>
      </c>
    </row>
    <row r="26" spans="1:9" ht="17.25">
      <c r="A26" s="480">
        <v>2012</v>
      </c>
      <c r="G26" s="491">
        <f t="shared" si="2"/>
        <v>0.32338513160701493</v>
      </c>
    </row>
    <row r="27" spans="1:9" ht="17.25">
      <c r="A27" s="480">
        <v>2013</v>
      </c>
      <c r="G27" s="491">
        <f t="shared" si="2"/>
        <v>0.25192321314235738</v>
      </c>
    </row>
    <row r="28" spans="1:9" ht="18" thickBot="1">
      <c r="A28" s="480" t="s">
        <v>724</v>
      </c>
      <c r="G28" s="491">
        <f t="shared" si="2"/>
        <v>0.30735598164791306</v>
      </c>
      <c r="I28" s="3" t="s">
        <v>735</v>
      </c>
    </row>
    <row r="29" spans="1:9" ht="13.5" thickBot="1">
      <c r="A29" s="3" t="s">
        <v>736</v>
      </c>
      <c r="G29" s="492">
        <f>AVERAGE(G19:G28)</f>
        <v>0.32819226540309465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I17" sqref="I17"/>
    </sheetView>
  </sheetViews>
  <sheetFormatPr defaultRowHeight="12.75"/>
  <cols>
    <col min="1" max="1" width="35.42578125" style="117" bestFit="1" customWidth="1"/>
    <col min="2" max="2" width="6.5703125" bestFit="1" customWidth="1"/>
    <col min="4" max="4" width="35.42578125" bestFit="1" customWidth="1"/>
    <col min="7" max="7" width="35.42578125" bestFit="1" customWidth="1"/>
  </cols>
  <sheetData>
    <row r="1" spans="1:9">
      <c r="A1" s="190" t="s">
        <v>236</v>
      </c>
      <c r="D1" s="3" t="s">
        <v>237</v>
      </c>
      <c r="G1" s="3" t="s">
        <v>238</v>
      </c>
    </row>
    <row r="2" spans="1:9">
      <c r="A2" s="512" t="s">
        <v>233</v>
      </c>
      <c r="B2" s="513"/>
      <c r="D2" s="512" t="s">
        <v>233</v>
      </c>
      <c r="E2" s="513"/>
      <c r="G2" s="512" t="s">
        <v>233</v>
      </c>
      <c r="H2" s="513"/>
    </row>
    <row r="3" spans="1:9">
      <c r="A3" s="512"/>
      <c r="B3" s="513"/>
      <c r="D3" s="512"/>
      <c r="E3" s="513"/>
      <c r="G3" s="512"/>
      <c r="H3" s="513"/>
    </row>
    <row r="4" spans="1:9">
      <c r="A4" s="510"/>
      <c r="B4" s="513"/>
      <c r="D4" s="510"/>
      <c r="E4" s="513"/>
      <c r="G4" s="510"/>
      <c r="H4" s="513"/>
    </row>
    <row r="5" spans="1:9">
      <c r="A5" s="510"/>
      <c r="B5" s="513"/>
      <c r="D5" s="510"/>
      <c r="E5" s="513"/>
      <c r="G5" s="510"/>
      <c r="H5" s="513"/>
    </row>
    <row r="6" spans="1:9">
      <c r="A6" s="510">
        <v>1</v>
      </c>
      <c r="B6" s="511">
        <v>36540</v>
      </c>
      <c r="D6" s="510">
        <v>1</v>
      </c>
      <c r="E6" s="511">
        <v>26072</v>
      </c>
      <c r="G6" s="510">
        <v>1</v>
      </c>
      <c r="H6" s="511">
        <v>10468</v>
      </c>
    </row>
    <row r="7" spans="1:9">
      <c r="A7" s="510"/>
      <c r="B7" s="511"/>
      <c r="D7" s="510"/>
      <c r="E7" s="511"/>
      <c r="G7" s="510"/>
      <c r="H7" s="511"/>
      <c r="I7" s="3" t="s">
        <v>240</v>
      </c>
    </row>
    <row r="8" spans="1:9">
      <c r="A8" s="510">
        <v>2</v>
      </c>
      <c r="B8" s="511">
        <v>38677</v>
      </c>
      <c r="D8" s="510">
        <v>2</v>
      </c>
      <c r="E8" s="511">
        <v>24933</v>
      </c>
      <c r="G8" s="510">
        <v>2</v>
      </c>
      <c r="H8" s="511">
        <v>13744</v>
      </c>
    </row>
    <row r="9" spans="1:9">
      <c r="A9" s="510"/>
      <c r="B9" s="511"/>
      <c r="D9" s="510"/>
      <c r="E9" s="511"/>
      <c r="G9" s="510"/>
      <c r="H9" s="511"/>
      <c r="I9" s="3" t="s">
        <v>240</v>
      </c>
    </row>
    <row r="10" spans="1:9">
      <c r="A10" s="510">
        <v>3</v>
      </c>
      <c r="B10" s="511">
        <v>24940</v>
      </c>
      <c r="D10" s="510">
        <v>3</v>
      </c>
      <c r="E10" s="511">
        <v>16538</v>
      </c>
      <c r="G10" s="510">
        <v>3</v>
      </c>
      <c r="H10" s="511">
        <v>8401</v>
      </c>
    </row>
    <row r="11" spans="1:9">
      <c r="A11" s="510"/>
      <c r="B11" s="511"/>
      <c r="D11" s="510"/>
      <c r="E11" s="511"/>
      <c r="G11" s="510"/>
      <c r="H11" s="511"/>
      <c r="I11" s="3" t="s">
        <v>240</v>
      </c>
    </row>
    <row r="12" spans="1:9">
      <c r="A12" s="510" t="s">
        <v>234</v>
      </c>
      <c r="B12" s="511">
        <v>5511</v>
      </c>
      <c r="D12" s="510" t="s">
        <v>234</v>
      </c>
      <c r="E12" s="511">
        <v>2367</v>
      </c>
      <c r="G12" s="510" t="s">
        <v>234</v>
      </c>
      <c r="H12" s="511">
        <v>3144</v>
      </c>
    </row>
    <row r="13" spans="1:9">
      <c r="A13" s="510"/>
      <c r="B13" s="511"/>
      <c r="D13" s="510"/>
      <c r="E13" s="511"/>
      <c r="G13" s="510"/>
      <c r="H13" s="511"/>
      <c r="I13" s="3" t="s">
        <v>241</v>
      </c>
    </row>
    <row r="14" spans="1:9">
      <c r="A14" s="510" t="s">
        <v>235</v>
      </c>
      <c r="B14" s="511">
        <v>2049</v>
      </c>
      <c r="D14" s="510" t="s">
        <v>235</v>
      </c>
      <c r="E14" s="513">
        <v>502</v>
      </c>
      <c r="G14" s="510" t="s">
        <v>235</v>
      </c>
      <c r="H14" s="511">
        <v>1547</v>
      </c>
    </row>
    <row r="15" spans="1:9">
      <c r="A15" s="510"/>
      <c r="B15" s="511"/>
      <c r="D15" s="510"/>
      <c r="E15" s="513"/>
      <c r="G15" s="510"/>
      <c r="H15" s="511"/>
      <c r="I15" s="3" t="s">
        <v>241</v>
      </c>
    </row>
    <row r="17" spans="1:9">
      <c r="C17" s="133">
        <f>SUM(B12:B15)/SUM(B6:B15)</f>
        <v>7.0183907832561246E-2</v>
      </c>
      <c r="F17" s="133">
        <f>SUM(E12:E15)/SUM(E6:E15)</f>
        <v>4.0745895585979665E-2</v>
      </c>
      <c r="I17" s="193">
        <f>SUM(H12:H15)/SUM(H6:H15)</f>
        <v>0.12575058974908856</v>
      </c>
    </row>
    <row r="18" spans="1:9">
      <c r="A18" s="191" t="s">
        <v>239</v>
      </c>
    </row>
  </sheetData>
  <mergeCells count="42">
    <mergeCell ref="A2:A3"/>
    <mergeCell ref="B2:B3"/>
    <mergeCell ref="A4:A5"/>
    <mergeCell ref="B4:B5"/>
    <mergeCell ref="A6:A7"/>
    <mergeCell ref="B6:B7"/>
    <mergeCell ref="A14:A15"/>
    <mergeCell ref="B14:B15"/>
    <mergeCell ref="D2:D3"/>
    <mergeCell ref="E2:E3"/>
    <mergeCell ref="D4:D5"/>
    <mergeCell ref="E4:E5"/>
    <mergeCell ref="D6:D7"/>
    <mergeCell ref="E6:E7"/>
    <mergeCell ref="D8:D9"/>
    <mergeCell ref="E8:E9"/>
    <mergeCell ref="A8:A9"/>
    <mergeCell ref="B8:B9"/>
    <mergeCell ref="A10:A11"/>
    <mergeCell ref="B10:B11"/>
    <mergeCell ref="A12:A13"/>
    <mergeCell ref="B12:B13"/>
    <mergeCell ref="D10:D11"/>
    <mergeCell ref="E10:E11"/>
    <mergeCell ref="D12:D13"/>
    <mergeCell ref="E12:E13"/>
    <mergeCell ref="D14:D15"/>
    <mergeCell ref="E14:E15"/>
    <mergeCell ref="G2:G3"/>
    <mergeCell ref="H2:H3"/>
    <mergeCell ref="G4:G5"/>
    <mergeCell ref="H4:H5"/>
    <mergeCell ref="G6:G7"/>
    <mergeCell ref="H6:H7"/>
    <mergeCell ref="G14:G15"/>
    <mergeCell ref="H14:H15"/>
    <mergeCell ref="G8:G9"/>
    <mergeCell ref="H8:H9"/>
    <mergeCell ref="G10:G11"/>
    <mergeCell ref="H10:H11"/>
    <mergeCell ref="G12:G13"/>
    <mergeCell ref="H12:H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1"/>
  <sheetViews>
    <sheetView workbookViewId="0">
      <selection activeCell="I33" sqref="I33"/>
    </sheetView>
  </sheetViews>
  <sheetFormatPr defaultRowHeight="15"/>
  <cols>
    <col min="1" max="2" width="12.5703125" style="161" bestFit="1" customWidth="1"/>
    <col min="3" max="5" width="20.42578125" style="161" bestFit="1" customWidth="1"/>
    <col min="6" max="6" width="25.140625" style="161" bestFit="1" customWidth="1"/>
    <col min="7" max="9" width="14.140625" style="161" bestFit="1" customWidth="1"/>
    <col min="10" max="10" width="12.5703125" style="161" bestFit="1" customWidth="1"/>
    <col min="11" max="11" width="26.7109375" style="161" bestFit="1" customWidth="1"/>
    <col min="12" max="16384" width="9.140625" style="161"/>
  </cols>
  <sheetData>
    <row r="1" spans="1:11" ht="15" customHeight="1">
      <c r="A1" s="160" t="s">
        <v>202</v>
      </c>
      <c r="B1" s="160" t="s">
        <v>203</v>
      </c>
      <c r="C1" s="160" t="s">
        <v>204</v>
      </c>
      <c r="D1" s="160" t="s">
        <v>205</v>
      </c>
      <c r="E1" s="160" t="s">
        <v>206</v>
      </c>
      <c r="F1" s="160" t="s">
        <v>207</v>
      </c>
      <c r="G1" s="160" t="s">
        <v>208</v>
      </c>
      <c r="H1" s="160" t="s">
        <v>209</v>
      </c>
      <c r="I1" s="160" t="s">
        <v>210</v>
      </c>
      <c r="J1" s="160" t="s">
        <v>211</v>
      </c>
      <c r="K1" s="160" t="s">
        <v>212</v>
      </c>
    </row>
    <row r="2" spans="1:11" ht="17.100000000000001" customHeight="1">
      <c r="A2" s="162">
        <v>1970</v>
      </c>
      <c r="B2" s="162">
        <v>1</v>
      </c>
      <c r="C2" s="162">
        <v>77809.990000000005</v>
      </c>
      <c r="D2" s="162">
        <v>10944.56</v>
      </c>
      <c r="E2" s="162">
        <v>9740.4599999999991</v>
      </c>
      <c r="F2" s="162">
        <v>98495.01</v>
      </c>
      <c r="G2" s="162">
        <v>0</v>
      </c>
      <c r="H2" s="162">
        <v>0</v>
      </c>
      <c r="I2" s="162">
        <v>0</v>
      </c>
      <c r="J2" s="162">
        <v>2.8635000000000002</v>
      </c>
      <c r="K2" s="162">
        <v>6561.82</v>
      </c>
    </row>
    <row r="3" spans="1:11" ht="17.100000000000001" customHeight="1">
      <c r="A3" s="162">
        <v>1970</v>
      </c>
      <c r="B3" s="162">
        <v>2</v>
      </c>
      <c r="C3" s="162">
        <v>112666.1</v>
      </c>
      <c r="D3" s="162">
        <v>29578.57</v>
      </c>
      <c r="E3" s="162">
        <v>7142.5</v>
      </c>
      <c r="F3" s="162">
        <v>149387.17000000001</v>
      </c>
      <c r="G3" s="162">
        <v>0</v>
      </c>
      <c r="H3" s="162">
        <v>0</v>
      </c>
      <c r="I3" s="162">
        <v>0</v>
      </c>
      <c r="J3" s="162">
        <v>3.0295899999999998</v>
      </c>
      <c r="K3" s="162">
        <v>7206.43</v>
      </c>
    </row>
    <row r="4" spans="1:11" ht="17.100000000000001" customHeight="1">
      <c r="A4" s="162">
        <v>1970</v>
      </c>
      <c r="B4" s="162">
        <v>3</v>
      </c>
      <c r="C4" s="162">
        <v>353857.47</v>
      </c>
      <c r="D4" s="162">
        <v>55263.21</v>
      </c>
      <c r="E4" s="162">
        <v>21899.93</v>
      </c>
      <c r="F4" s="162">
        <v>431020.61</v>
      </c>
      <c r="G4" s="162">
        <v>0</v>
      </c>
      <c r="H4" s="162">
        <v>0</v>
      </c>
      <c r="I4" s="162">
        <v>0</v>
      </c>
      <c r="J4" s="162">
        <v>3.1509900000000002</v>
      </c>
      <c r="K4" s="162">
        <v>6345.15</v>
      </c>
    </row>
    <row r="5" spans="1:11" ht="17.100000000000001" customHeight="1">
      <c r="A5" s="162">
        <v>1970</v>
      </c>
      <c r="B5" s="162">
        <v>4</v>
      </c>
      <c r="C5" s="162">
        <v>534329.57999999996</v>
      </c>
      <c r="D5" s="162">
        <v>179489.86</v>
      </c>
      <c r="E5" s="162">
        <v>29342.21</v>
      </c>
      <c r="F5" s="162">
        <v>743161.66</v>
      </c>
      <c r="G5" s="162">
        <v>0</v>
      </c>
      <c r="H5" s="162">
        <v>0</v>
      </c>
      <c r="I5" s="162">
        <v>0</v>
      </c>
      <c r="J5" s="162">
        <v>3.12235</v>
      </c>
      <c r="K5" s="162">
        <v>7961.79</v>
      </c>
    </row>
    <row r="6" spans="1:11" ht="17.100000000000001" customHeight="1">
      <c r="A6" s="162">
        <v>1970</v>
      </c>
      <c r="B6" s="162">
        <v>5</v>
      </c>
      <c r="C6" s="162">
        <v>575710.94999999995</v>
      </c>
      <c r="D6" s="162">
        <v>416758.05</v>
      </c>
      <c r="E6" s="162">
        <v>10452.5</v>
      </c>
      <c r="F6" s="162">
        <v>1002921.5</v>
      </c>
      <c r="G6" s="162">
        <v>0</v>
      </c>
      <c r="H6" s="162">
        <v>0</v>
      </c>
      <c r="I6" s="162">
        <v>0</v>
      </c>
      <c r="J6" s="162">
        <v>2.7455599999999998</v>
      </c>
      <c r="K6" s="162">
        <v>9125.0400000000009</v>
      </c>
    </row>
    <row r="7" spans="1:11" ht="17.100000000000001" customHeight="1">
      <c r="A7" s="162">
        <v>1970</v>
      </c>
      <c r="B7" s="162">
        <v>6</v>
      </c>
      <c r="C7" s="162">
        <v>147022.23000000001</v>
      </c>
      <c r="D7" s="162">
        <v>48511.3</v>
      </c>
      <c r="E7" s="162">
        <v>5108.22</v>
      </c>
      <c r="F7" s="162">
        <v>200641.75</v>
      </c>
      <c r="G7" s="162">
        <v>0</v>
      </c>
      <c r="H7" s="162">
        <v>0</v>
      </c>
      <c r="I7" s="162">
        <v>0</v>
      </c>
      <c r="J7" s="162">
        <v>3.07647</v>
      </c>
      <c r="K7" s="162">
        <v>7231.05</v>
      </c>
    </row>
    <row r="8" spans="1:11" ht="17.100000000000001" customHeight="1">
      <c r="A8" s="162">
        <v>1970</v>
      </c>
      <c r="B8" s="162">
        <v>7</v>
      </c>
      <c r="C8" s="162">
        <v>72886.91</v>
      </c>
      <c r="D8" s="162">
        <v>8505.0400000000009</v>
      </c>
      <c r="E8" s="162">
        <v>3798.85</v>
      </c>
      <c r="F8" s="162">
        <v>85190.8</v>
      </c>
      <c r="G8" s="162">
        <v>0</v>
      </c>
      <c r="H8" s="162">
        <v>0</v>
      </c>
      <c r="I8" s="162">
        <v>0</v>
      </c>
      <c r="J8" s="162">
        <v>3.2368100000000002</v>
      </c>
      <c r="K8" s="162">
        <v>6087.93</v>
      </c>
    </row>
    <row r="9" spans="1:11" ht="17.100000000000001" customHeight="1">
      <c r="A9" s="162">
        <v>1970</v>
      </c>
      <c r="B9" s="162">
        <v>8</v>
      </c>
      <c r="C9" s="162">
        <v>673444.59</v>
      </c>
      <c r="D9" s="162">
        <v>269490.21000000002</v>
      </c>
      <c r="E9" s="162">
        <v>35257.300000000003</v>
      </c>
      <c r="F9" s="162">
        <v>978192.1</v>
      </c>
      <c r="G9" s="162">
        <v>0</v>
      </c>
      <c r="H9" s="162">
        <v>0</v>
      </c>
      <c r="I9" s="162">
        <v>0</v>
      </c>
      <c r="J9" s="162">
        <v>3.06609</v>
      </c>
      <c r="K9" s="162">
        <v>7914.07</v>
      </c>
    </row>
    <row r="10" spans="1:11" ht="17.100000000000001" customHeight="1">
      <c r="A10" s="162">
        <v>1970</v>
      </c>
      <c r="B10" s="162">
        <v>9</v>
      </c>
      <c r="C10" s="162">
        <v>647499.31000000006</v>
      </c>
      <c r="D10" s="162">
        <v>277315.59999999998</v>
      </c>
      <c r="E10" s="162">
        <v>24597.86</v>
      </c>
      <c r="F10" s="162">
        <v>949412.78</v>
      </c>
      <c r="G10" s="162">
        <v>0</v>
      </c>
      <c r="H10" s="162">
        <v>0</v>
      </c>
      <c r="I10" s="162">
        <v>0</v>
      </c>
      <c r="J10" s="162">
        <v>2.8326699999999998</v>
      </c>
      <c r="K10" s="162">
        <v>8109.53</v>
      </c>
    </row>
    <row r="11" spans="1:11" ht="17.100000000000001" customHeight="1">
      <c r="A11" s="162">
        <v>1970</v>
      </c>
      <c r="B11" s="162">
        <v>10</v>
      </c>
      <c r="C11" s="162">
        <v>271343.88</v>
      </c>
      <c r="D11" s="162">
        <v>53694.51</v>
      </c>
      <c r="E11" s="162">
        <v>27008.84</v>
      </c>
      <c r="F11" s="162">
        <v>352047.24</v>
      </c>
      <c r="G11" s="162">
        <v>0</v>
      </c>
      <c r="H11" s="162">
        <v>0</v>
      </c>
      <c r="I11" s="162">
        <v>0</v>
      </c>
      <c r="J11" s="162">
        <v>3.0462899999999999</v>
      </c>
      <c r="K11" s="162">
        <v>6759.76</v>
      </c>
    </row>
    <row r="12" spans="1:11" ht="17.100000000000001" customHeight="1">
      <c r="A12" s="162">
        <v>1970</v>
      </c>
      <c r="B12" s="162">
        <v>11</v>
      </c>
      <c r="C12" s="162">
        <v>199663.65</v>
      </c>
      <c r="D12" s="162">
        <v>189883.12</v>
      </c>
      <c r="E12" s="162">
        <v>116.71</v>
      </c>
      <c r="F12" s="162">
        <v>389663.48</v>
      </c>
      <c r="G12" s="162">
        <v>0</v>
      </c>
      <c r="H12" s="162">
        <v>0</v>
      </c>
      <c r="I12" s="162">
        <v>0</v>
      </c>
      <c r="J12" s="162">
        <v>2.8328700000000002</v>
      </c>
      <c r="K12" s="162">
        <v>8116.51</v>
      </c>
    </row>
    <row r="13" spans="1:11" ht="17.100000000000001" customHeight="1">
      <c r="A13" s="162">
        <v>1970</v>
      </c>
      <c r="B13" s="162">
        <v>12</v>
      </c>
      <c r="C13" s="162">
        <v>300639.86</v>
      </c>
      <c r="D13" s="162">
        <v>278713.69</v>
      </c>
      <c r="E13" s="162">
        <v>7460.29</v>
      </c>
      <c r="F13" s="162">
        <v>586813.84</v>
      </c>
      <c r="G13" s="162">
        <v>0</v>
      </c>
      <c r="H13" s="162">
        <v>0</v>
      </c>
      <c r="I13" s="162">
        <v>0</v>
      </c>
      <c r="J13" s="162">
        <v>2.83264</v>
      </c>
      <c r="K13" s="162">
        <v>8110.4</v>
      </c>
    </row>
    <row r="14" spans="1:11" ht="17.100000000000001" customHeight="1">
      <c r="A14" s="162">
        <v>1970</v>
      </c>
      <c r="B14" s="162">
        <v>13</v>
      </c>
      <c r="C14" s="162">
        <v>301046.98</v>
      </c>
      <c r="D14" s="162">
        <v>123916.75</v>
      </c>
      <c r="E14" s="162">
        <v>24277.09</v>
      </c>
      <c r="F14" s="162">
        <v>449240.82</v>
      </c>
      <c r="G14" s="162">
        <v>0</v>
      </c>
      <c r="H14" s="162">
        <v>0</v>
      </c>
      <c r="I14" s="162">
        <v>0</v>
      </c>
      <c r="J14" s="162">
        <v>2.9589099999999999</v>
      </c>
      <c r="K14" s="162">
        <v>7968.93</v>
      </c>
    </row>
    <row r="15" spans="1:11" ht="17.100000000000001" customHeight="1">
      <c r="A15" s="162">
        <v>1970</v>
      </c>
      <c r="B15" s="162">
        <v>14</v>
      </c>
      <c r="C15" s="162">
        <v>45021.34</v>
      </c>
      <c r="D15" s="162">
        <v>31386.04</v>
      </c>
      <c r="E15" s="162">
        <v>344.23</v>
      </c>
      <c r="F15" s="162">
        <v>76751.61</v>
      </c>
      <c r="G15" s="162">
        <v>0</v>
      </c>
      <c r="H15" s="162">
        <v>0</v>
      </c>
      <c r="I15" s="162">
        <v>0</v>
      </c>
      <c r="J15" s="162">
        <v>2.8328700000000002</v>
      </c>
      <c r="K15" s="162">
        <v>8116.51</v>
      </c>
    </row>
    <row r="16" spans="1:11" ht="17.100000000000001" customHeight="1">
      <c r="A16" s="162">
        <v>1970</v>
      </c>
      <c r="B16" s="162">
        <v>15</v>
      </c>
      <c r="C16" s="162">
        <v>25986.69</v>
      </c>
      <c r="D16" s="162">
        <v>4671.6000000000004</v>
      </c>
      <c r="E16" s="162">
        <v>3096.22</v>
      </c>
      <c r="F16" s="162">
        <v>33754.519999999997</v>
      </c>
      <c r="G16" s="162">
        <v>0</v>
      </c>
      <c r="H16" s="162">
        <v>0</v>
      </c>
      <c r="I16" s="162">
        <v>0</v>
      </c>
      <c r="J16" s="162">
        <v>3.3081200000000002</v>
      </c>
      <c r="K16" s="162">
        <v>6518.97</v>
      </c>
    </row>
    <row r="17" spans="1:11" ht="17.100000000000001" customHeight="1">
      <c r="A17" s="162">
        <v>1970</v>
      </c>
      <c r="B17" s="162">
        <v>16</v>
      </c>
      <c r="C17" s="162">
        <v>25915.09</v>
      </c>
      <c r="D17" s="162">
        <v>13019.09</v>
      </c>
      <c r="E17" s="162">
        <v>198.1</v>
      </c>
      <c r="F17" s="162">
        <v>39132.29</v>
      </c>
      <c r="G17" s="162">
        <v>0</v>
      </c>
      <c r="H17" s="162">
        <v>0</v>
      </c>
      <c r="I17" s="162">
        <v>0</v>
      </c>
      <c r="J17" s="162">
        <v>2.8328700000000002</v>
      </c>
      <c r="K17" s="162">
        <v>8116.51</v>
      </c>
    </row>
    <row r="18" spans="1:11" ht="17.100000000000001" customHeight="1">
      <c r="A18" s="162">
        <v>1971</v>
      </c>
      <c r="B18" s="162">
        <v>1</v>
      </c>
      <c r="C18" s="162">
        <v>80294.039999999994</v>
      </c>
      <c r="D18" s="162">
        <v>11489.13</v>
      </c>
      <c r="E18" s="162">
        <v>10702.84</v>
      </c>
      <c r="F18" s="162">
        <v>102486</v>
      </c>
      <c r="G18" s="162">
        <v>2865.49</v>
      </c>
      <c r="H18" s="162">
        <v>590.67999999999995</v>
      </c>
      <c r="I18" s="162">
        <v>987.83</v>
      </c>
      <c r="J18" s="162">
        <v>2.8315899999999998</v>
      </c>
      <c r="K18" s="162">
        <v>6664.84</v>
      </c>
    </row>
    <row r="19" spans="1:11" ht="17.100000000000001" customHeight="1">
      <c r="A19" s="162">
        <v>1971</v>
      </c>
      <c r="B19" s="162">
        <v>2</v>
      </c>
      <c r="C19" s="162">
        <v>113862.86</v>
      </c>
      <c r="D19" s="162">
        <v>31861.63</v>
      </c>
      <c r="E19" s="162">
        <v>7928.61</v>
      </c>
      <c r="F19" s="162">
        <v>153653.1</v>
      </c>
      <c r="G19" s="162">
        <v>3603.73</v>
      </c>
      <c r="H19" s="162">
        <v>3024.15</v>
      </c>
      <c r="I19" s="162">
        <v>970.17</v>
      </c>
      <c r="J19" s="162">
        <v>2.9786800000000002</v>
      </c>
      <c r="K19" s="162">
        <v>7457.44</v>
      </c>
    </row>
    <row r="20" spans="1:11" ht="17.100000000000001" customHeight="1">
      <c r="A20" s="162">
        <v>1971</v>
      </c>
      <c r="B20" s="162">
        <v>3</v>
      </c>
      <c r="C20" s="162">
        <v>358814.34</v>
      </c>
      <c r="D20" s="162">
        <v>62930.52</v>
      </c>
      <c r="E20" s="162">
        <v>26288.57</v>
      </c>
      <c r="F20" s="162">
        <v>448033.43</v>
      </c>
      <c r="G20" s="162">
        <v>7992.8</v>
      </c>
      <c r="H20" s="162">
        <v>8281.02</v>
      </c>
      <c r="I20" s="162">
        <v>4501.2</v>
      </c>
      <c r="J20" s="162">
        <v>3.1064099999999999</v>
      </c>
      <c r="K20" s="162">
        <v>6410.02</v>
      </c>
    </row>
    <row r="21" spans="1:11" ht="17.100000000000001" customHeight="1">
      <c r="A21" s="162">
        <v>1971</v>
      </c>
      <c r="B21" s="162">
        <v>4</v>
      </c>
      <c r="C21" s="162">
        <v>547041.68000000005</v>
      </c>
      <c r="D21" s="162">
        <v>197466.21</v>
      </c>
      <c r="E21" s="162">
        <v>33446.080000000002</v>
      </c>
      <c r="F21" s="162">
        <v>777953.96</v>
      </c>
      <c r="G21" s="162">
        <v>21185.55</v>
      </c>
      <c r="H21" s="162">
        <v>20791.36</v>
      </c>
      <c r="I21" s="162">
        <v>4611.59</v>
      </c>
      <c r="J21" s="162">
        <v>3.0632600000000001</v>
      </c>
      <c r="K21" s="162">
        <v>8086.42</v>
      </c>
    </row>
    <row r="22" spans="1:11" ht="17.100000000000001" customHeight="1">
      <c r="A22" s="162">
        <v>1971</v>
      </c>
      <c r="B22" s="162">
        <v>5</v>
      </c>
      <c r="C22" s="162">
        <v>582528.46</v>
      </c>
      <c r="D22" s="162">
        <v>431908.89</v>
      </c>
      <c r="E22" s="162">
        <v>11699.57</v>
      </c>
      <c r="F22" s="162">
        <v>1026136.92</v>
      </c>
      <c r="G22" s="162">
        <v>14219.43</v>
      </c>
      <c r="H22" s="162">
        <v>19289.39</v>
      </c>
      <c r="I22" s="162">
        <v>1401.98</v>
      </c>
      <c r="J22" s="162">
        <v>2.7103000000000002</v>
      </c>
      <c r="K22" s="162">
        <v>9212.3799999999992</v>
      </c>
    </row>
    <row r="23" spans="1:11" ht="17.100000000000001" customHeight="1">
      <c r="A23" s="162">
        <v>1971</v>
      </c>
      <c r="B23" s="162">
        <v>6</v>
      </c>
      <c r="C23" s="162">
        <v>149682.96</v>
      </c>
      <c r="D23" s="162">
        <v>54238.94</v>
      </c>
      <c r="E23" s="162">
        <v>6041.86</v>
      </c>
      <c r="F23" s="162">
        <v>209963.76</v>
      </c>
      <c r="G23" s="162">
        <v>4450.2299999999996</v>
      </c>
      <c r="H23" s="162">
        <v>6352.27</v>
      </c>
      <c r="I23" s="162">
        <v>1001.75</v>
      </c>
      <c r="J23" s="162">
        <v>3.0068299999999999</v>
      </c>
      <c r="K23" s="162">
        <v>7357.54</v>
      </c>
    </row>
    <row r="24" spans="1:11" ht="17.100000000000001" customHeight="1">
      <c r="A24" s="162">
        <v>1971</v>
      </c>
      <c r="B24" s="162">
        <v>7</v>
      </c>
      <c r="C24" s="162">
        <v>74302.02</v>
      </c>
      <c r="D24" s="162">
        <v>9262.34</v>
      </c>
      <c r="E24" s="162">
        <v>4472.53</v>
      </c>
      <c r="F24" s="162">
        <v>88036.89</v>
      </c>
      <c r="G24" s="162">
        <v>1696.16</v>
      </c>
      <c r="H24" s="162">
        <v>782.19</v>
      </c>
      <c r="I24" s="162">
        <v>688.09</v>
      </c>
      <c r="J24" s="162">
        <v>3.2152599999999998</v>
      </c>
      <c r="K24" s="162">
        <v>6130.88</v>
      </c>
    </row>
    <row r="25" spans="1:11" ht="17.100000000000001" customHeight="1">
      <c r="A25" s="162">
        <v>1971</v>
      </c>
      <c r="B25" s="162">
        <v>8</v>
      </c>
      <c r="C25" s="162">
        <v>683088.14</v>
      </c>
      <c r="D25" s="162">
        <v>290347.83</v>
      </c>
      <c r="E25" s="162">
        <v>39577.370000000003</v>
      </c>
      <c r="F25" s="162">
        <v>1013013.34</v>
      </c>
      <c r="G25" s="162">
        <v>19661.09</v>
      </c>
      <c r="H25" s="162">
        <v>25601.63</v>
      </c>
      <c r="I25" s="162">
        <v>4357.91</v>
      </c>
      <c r="J25" s="162">
        <v>3.0236499999999999</v>
      </c>
      <c r="K25" s="162">
        <v>7891.34</v>
      </c>
    </row>
    <row r="26" spans="1:11" ht="17.100000000000001" customHeight="1">
      <c r="A26" s="162">
        <v>1971</v>
      </c>
      <c r="B26" s="162">
        <v>9</v>
      </c>
      <c r="C26" s="162">
        <v>650192.19999999995</v>
      </c>
      <c r="D26" s="162">
        <v>286717.53000000003</v>
      </c>
      <c r="E26" s="162">
        <v>27202.97</v>
      </c>
      <c r="F26" s="162">
        <v>964112.69</v>
      </c>
      <c r="G26" s="162">
        <v>3710.88</v>
      </c>
      <c r="H26" s="162">
        <v>11894.96</v>
      </c>
      <c r="I26" s="162">
        <v>1422.02</v>
      </c>
      <c r="J26" s="162">
        <v>2.8174000000000001</v>
      </c>
      <c r="K26" s="162">
        <v>8041.61</v>
      </c>
    </row>
    <row r="27" spans="1:11" ht="17.100000000000001" customHeight="1">
      <c r="A27" s="162">
        <v>1971</v>
      </c>
      <c r="B27" s="162">
        <v>10</v>
      </c>
      <c r="C27" s="162">
        <v>275104.45</v>
      </c>
      <c r="D27" s="162">
        <v>59589.79</v>
      </c>
      <c r="E27" s="162">
        <v>30785.31</v>
      </c>
      <c r="F27" s="162">
        <v>365479.55</v>
      </c>
      <c r="G27" s="162">
        <v>8141.03</v>
      </c>
      <c r="H27" s="162">
        <v>6802.96</v>
      </c>
      <c r="I27" s="162">
        <v>4227.67</v>
      </c>
      <c r="J27" s="162">
        <v>2.9946000000000002</v>
      </c>
      <c r="K27" s="162">
        <v>6881.6</v>
      </c>
    </row>
    <row r="28" spans="1:11" ht="17.100000000000001" customHeight="1">
      <c r="A28" s="162">
        <v>1971</v>
      </c>
      <c r="B28" s="162">
        <v>11</v>
      </c>
      <c r="C28" s="162">
        <v>197142.31</v>
      </c>
      <c r="D28" s="162">
        <v>191972.13</v>
      </c>
      <c r="E28" s="162">
        <v>114.84</v>
      </c>
      <c r="F28" s="162">
        <v>389229.28</v>
      </c>
      <c r="G28" s="162">
        <v>1428.23</v>
      </c>
      <c r="H28" s="162">
        <v>4576.84</v>
      </c>
      <c r="I28" s="162">
        <v>548.53</v>
      </c>
      <c r="J28" s="162">
        <v>2.8178399999999999</v>
      </c>
      <c r="K28" s="162">
        <v>8048.73</v>
      </c>
    </row>
    <row r="29" spans="1:11" ht="17.100000000000001" customHeight="1">
      <c r="A29" s="162">
        <v>1971</v>
      </c>
      <c r="B29" s="162">
        <v>12</v>
      </c>
      <c r="C29" s="162">
        <v>302925.90999999997</v>
      </c>
      <c r="D29" s="162">
        <v>287445.67</v>
      </c>
      <c r="E29" s="162">
        <v>7540.42</v>
      </c>
      <c r="F29" s="162">
        <v>597912</v>
      </c>
      <c r="G29" s="162">
        <v>2210.17</v>
      </c>
      <c r="H29" s="162">
        <v>7013.93</v>
      </c>
      <c r="I29" s="162">
        <v>887.7</v>
      </c>
      <c r="J29" s="162">
        <v>2.81758</v>
      </c>
      <c r="K29" s="162">
        <v>8043.07</v>
      </c>
    </row>
    <row r="30" spans="1:11" ht="17.100000000000001" customHeight="1">
      <c r="A30" s="162">
        <v>1971</v>
      </c>
      <c r="B30" s="162">
        <v>13</v>
      </c>
      <c r="C30" s="162">
        <v>301604.77</v>
      </c>
      <c r="D30" s="162">
        <v>137267.35</v>
      </c>
      <c r="E30" s="162">
        <v>25962.11</v>
      </c>
      <c r="F30" s="162">
        <v>464834.24</v>
      </c>
      <c r="G30" s="162">
        <v>17894.71</v>
      </c>
      <c r="H30" s="162">
        <v>21173.08</v>
      </c>
      <c r="I30" s="162">
        <v>3180.46</v>
      </c>
      <c r="J30" s="162">
        <v>2.9121199999999998</v>
      </c>
      <c r="K30" s="162">
        <v>8113.84</v>
      </c>
    </row>
    <row r="31" spans="1:11" ht="17.100000000000001" customHeight="1">
      <c r="A31" s="162">
        <v>1971</v>
      </c>
      <c r="B31" s="162">
        <v>14</v>
      </c>
      <c r="C31" s="162">
        <v>44688.639999999999</v>
      </c>
      <c r="D31" s="162">
        <v>32044.06</v>
      </c>
      <c r="E31" s="162">
        <v>339.15</v>
      </c>
      <c r="F31" s="162">
        <v>77071.850000000006</v>
      </c>
      <c r="G31" s="162">
        <v>282.81</v>
      </c>
      <c r="H31" s="162">
        <v>906.27</v>
      </c>
      <c r="I31" s="162">
        <v>108.62</v>
      </c>
      <c r="J31" s="162">
        <v>2.8178399999999999</v>
      </c>
      <c r="K31" s="162">
        <v>8048.73</v>
      </c>
    </row>
    <row r="32" spans="1:11" ht="17.100000000000001" customHeight="1">
      <c r="A32" s="162">
        <v>1971</v>
      </c>
      <c r="B32" s="162">
        <v>15</v>
      </c>
      <c r="C32" s="162">
        <v>26280.46</v>
      </c>
      <c r="D32" s="162">
        <v>5245.86</v>
      </c>
      <c r="E32" s="162">
        <v>3351.43</v>
      </c>
      <c r="F32" s="162">
        <v>34877.75</v>
      </c>
      <c r="G32" s="162">
        <v>934.97</v>
      </c>
      <c r="H32" s="162">
        <v>691.04</v>
      </c>
      <c r="I32" s="162">
        <v>330.33</v>
      </c>
      <c r="J32" s="162">
        <v>3.2517499999999999</v>
      </c>
      <c r="K32" s="162">
        <v>6376.98</v>
      </c>
    </row>
    <row r="33" spans="1:11" ht="17.100000000000001" customHeight="1">
      <c r="A33" s="162">
        <v>1971</v>
      </c>
      <c r="B33" s="162">
        <v>16</v>
      </c>
      <c r="C33" s="162">
        <v>25696.53</v>
      </c>
      <c r="D33" s="162">
        <v>13271.64</v>
      </c>
      <c r="E33" s="162">
        <v>194.93</v>
      </c>
      <c r="F33" s="162">
        <v>39163.089999999997</v>
      </c>
      <c r="G33" s="162">
        <v>143.69999999999999</v>
      </c>
      <c r="H33" s="162">
        <v>460.51</v>
      </c>
      <c r="I33" s="162">
        <v>55.19</v>
      </c>
      <c r="J33" s="162">
        <v>2.8178399999999999</v>
      </c>
      <c r="K33" s="162">
        <v>8048.73</v>
      </c>
    </row>
    <row r="34" spans="1:11" ht="17.100000000000001" customHeight="1">
      <c r="A34" s="162">
        <v>1972</v>
      </c>
      <c r="B34" s="162">
        <v>1</v>
      </c>
      <c r="C34" s="162">
        <v>83322.39</v>
      </c>
      <c r="D34" s="162">
        <v>12087.14</v>
      </c>
      <c r="E34" s="162">
        <v>11710.67</v>
      </c>
      <c r="F34" s="162">
        <v>107120.21</v>
      </c>
      <c r="G34" s="162">
        <v>3921.92</v>
      </c>
      <c r="H34" s="162">
        <v>755.81</v>
      </c>
      <c r="I34" s="162">
        <v>1105.0899999999999</v>
      </c>
      <c r="J34" s="162">
        <v>2.8014100000000002</v>
      </c>
      <c r="K34" s="162">
        <v>6934.49</v>
      </c>
    </row>
    <row r="35" spans="1:11" ht="17.100000000000001" customHeight="1">
      <c r="A35" s="162">
        <v>1972</v>
      </c>
      <c r="B35" s="162">
        <v>2</v>
      </c>
      <c r="C35" s="162">
        <v>116051.7</v>
      </c>
      <c r="D35" s="162">
        <v>34164.71</v>
      </c>
      <c r="E35" s="162">
        <v>8763.1299999999992</v>
      </c>
      <c r="F35" s="162">
        <v>158979.54</v>
      </c>
      <c r="G35" s="162">
        <v>4844.97</v>
      </c>
      <c r="H35" s="162">
        <v>3035.13</v>
      </c>
      <c r="I35" s="162">
        <v>1061.56</v>
      </c>
      <c r="J35" s="162">
        <v>2.9313400000000001</v>
      </c>
      <c r="K35" s="162">
        <v>7851.34</v>
      </c>
    </row>
    <row r="36" spans="1:11" ht="17.100000000000001" customHeight="1">
      <c r="A36" s="162">
        <v>1972</v>
      </c>
      <c r="B36" s="162">
        <v>3</v>
      </c>
      <c r="C36" s="162">
        <v>362969.35</v>
      </c>
      <c r="D36" s="162">
        <v>69497.69</v>
      </c>
      <c r="E36" s="162">
        <v>31027.33</v>
      </c>
      <c r="F36" s="162">
        <v>463494.37</v>
      </c>
      <c r="G36" s="162">
        <v>11068.79</v>
      </c>
      <c r="H36" s="162">
        <v>8018.79</v>
      </c>
      <c r="I36" s="162">
        <v>5259.56</v>
      </c>
      <c r="J36" s="162">
        <v>3.0640999999999998</v>
      </c>
      <c r="K36" s="162">
        <v>6784.98</v>
      </c>
    </row>
    <row r="37" spans="1:11" ht="17.100000000000001" customHeight="1">
      <c r="A37" s="162">
        <v>1972</v>
      </c>
      <c r="B37" s="162">
        <v>4</v>
      </c>
      <c r="C37" s="162">
        <v>562017.23</v>
      </c>
      <c r="D37" s="162">
        <v>210712.39</v>
      </c>
      <c r="E37" s="162">
        <v>37681.279999999999</v>
      </c>
      <c r="F37" s="162">
        <v>810410.9</v>
      </c>
      <c r="G37" s="162">
        <v>23025.22</v>
      </c>
      <c r="H37" s="162">
        <v>15887.12</v>
      </c>
      <c r="I37" s="162">
        <v>4881.6899999999996</v>
      </c>
      <c r="J37" s="162">
        <v>3.0084300000000002</v>
      </c>
      <c r="K37" s="162">
        <v>8453.43</v>
      </c>
    </row>
    <row r="38" spans="1:11" ht="17.100000000000001" customHeight="1">
      <c r="A38" s="162">
        <v>1972</v>
      </c>
      <c r="B38" s="162">
        <v>5</v>
      </c>
      <c r="C38" s="162">
        <v>585394.56999999995</v>
      </c>
      <c r="D38" s="162">
        <v>445802.29</v>
      </c>
      <c r="E38" s="162">
        <v>12971.98</v>
      </c>
      <c r="F38" s="162">
        <v>1044168.84</v>
      </c>
      <c r="G38" s="162">
        <v>13155.96</v>
      </c>
      <c r="H38" s="162">
        <v>20722.990000000002</v>
      </c>
      <c r="I38" s="162">
        <v>1484.12</v>
      </c>
      <c r="J38" s="162">
        <v>2.67659</v>
      </c>
      <c r="K38" s="162">
        <v>9600.85</v>
      </c>
    </row>
    <row r="39" spans="1:11" ht="17.100000000000001" customHeight="1">
      <c r="A39" s="162">
        <v>1972</v>
      </c>
      <c r="B39" s="162">
        <v>6</v>
      </c>
      <c r="C39" s="162">
        <v>150238.03</v>
      </c>
      <c r="D39" s="162">
        <v>60765.42</v>
      </c>
      <c r="E39" s="162">
        <v>7291.17</v>
      </c>
      <c r="F39" s="162">
        <v>218294.62</v>
      </c>
      <c r="G39" s="162">
        <v>4374.3900000000003</v>
      </c>
      <c r="H39" s="162">
        <v>8083.9</v>
      </c>
      <c r="I39" s="162">
        <v>1437.12</v>
      </c>
      <c r="J39" s="162">
        <v>2.94225</v>
      </c>
      <c r="K39" s="162">
        <v>7666.48</v>
      </c>
    </row>
    <row r="40" spans="1:11" ht="17.100000000000001" customHeight="1">
      <c r="A40" s="162">
        <v>1972</v>
      </c>
      <c r="B40" s="162">
        <v>7</v>
      </c>
      <c r="C40" s="162">
        <v>75047.23</v>
      </c>
      <c r="D40" s="162">
        <v>10273.790000000001</v>
      </c>
      <c r="E40" s="162">
        <v>5150.2299999999996</v>
      </c>
      <c r="F40" s="162">
        <v>90471.25</v>
      </c>
      <c r="G40" s="162">
        <v>2085.9499999999998</v>
      </c>
      <c r="H40" s="162">
        <v>1190.27</v>
      </c>
      <c r="I40" s="162">
        <v>768.62</v>
      </c>
      <c r="J40" s="162">
        <v>3.1949399999999999</v>
      </c>
      <c r="K40" s="162">
        <v>6480.79</v>
      </c>
    </row>
    <row r="41" spans="1:11" ht="17.100000000000001" customHeight="1">
      <c r="A41" s="162">
        <v>1972</v>
      </c>
      <c r="B41" s="162">
        <v>8</v>
      </c>
      <c r="C41" s="162">
        <v>689439.18</v>
      </c>
      <c r="D41" s="162">
        <v>309269.48</v>
      </c>
      <c r="E41" s="162">
        <v>43465.04</v>
      </c>
      <c r="F41" s="162">
        <v>1042173.7</v>
      </c>
      <c r="G41" s="162">
        <v>23147.77</v>
      </c>
      <c r="H41" s="162">
        <v>26621.56</v>
      </c>
      <c r="I41" s="162">
        <v>4459.96</v>
      </c>
      <c r="J41" s="162">
        <v>2.9845000000000002</v>
      </c>
      <c r="K41" s="162">
        <v>8315.48</v>
      </c>
    </row>
    <row r="42" spans="1:11" ht="17.100000000000001" customHeight="1">
      <c r="A42" s="162">
        <v>1972</v>
      </c>
      <c r="B42" s="162">
        <v>9</v>
      </c>
      <c r="C42" s="162">
        <v>646187.59</v>
      </c>
      <c r="D42" s="162">
        <v>295705.92</v>
      </c>
      <c r="E42" s="162">
        <v>29424.21</v>
      </c>
      <c r="F42" s="162">
        <v>971317.72</v>
      </c>
      <c r="G42" s="162">
        <v>3767.35</v>
      </c>
      <c r="H42" s="162">
        <v>13282.95</v>
      </c>
      <c r="I42" s="162">
        <v>1398.61</v>
      </c>
      <c r="J42" s="162">
        <v>2.8023799999999999</v>
      </c>
      <c r="K42" s="162">
        <v>8409.7800000000007</v>
      </c>
    </row>
    <row r="43" spans="1:11" ht="17.100000000000001" customHeight="1">
      <c r="A43" s="162">
        <v>1972</v>
      </c>
      <c r="B43" s="162">
        <v>10</v>
      </c>
      <c r="C43" s="162">
        <v>276364.55</v>
      </c>
      <c r="D43" s="162">
        <v>65589.77</v>
      </c>
      <c r="E43" s="162">
        <v>33915.33</v>
      </c>
      <c r="F43" s="162">
        <v>375869.65</v>
      </c>
      <c r="G43" s="162">
        <v>10916.16</v>
      </c>
      <c r="H43" s="162">
        <v>8340.6200000000008</v>
      </c>
      <c r="I43" s="162">
        <v>4354.0600000000004</v>
      </c>
      <c r="J43" s="162">
        <v>2.9460700000000002</v>
      </c>
      <c r="K43" s="162">
        <v>7352.54</v>
      </c>
    </row>
    <row r="44" spans="1:11" ht="17.100000000000001" customHeight="1">
      <c r="A44" s="162">
        <v>1972</v>
      </c>
      <c r="B44" s="162">
        <v>11</v>
      </c>
      <c r="C44" s="162">
        <v>193484.65</v>
      </c>
      <c r="D44" s="162">
        <v>192162.22</v>
      </c>
      <c r="E44" s="162">
        <v>112.25</v>
      </c>
      <c r="F44" s="162">
        <v>385759.11</v>
      </c>
      <c r="G44" s="162">
        <v>1442.32</v>
      </c>
      <c r="H44" s="162">
        <v>4847.3900000000003</v>
      </c>
      <c r="I44" s="162">
        <v>521.16</v>
      </c>
      <c r="J44" s="162">
        <v>2.80307</v>
      </c>
      <c r="K44" s="162">
        <v>8417.9699999999993</v>
      </c>
    </row>
    <row r="45" spans="1:11" ht="17.100000000000001" customHeight="1">
      <c r="A45" s="162">
        <v>1972</v>
      </c>
      <c r="B45" s="162">
        <v>12</v>
      </c>
      <c r="C45" s="162">
        <v>303437.69</v>
      </c>
      <c r="D45" s="162">
        <v>293500.75</v>
      </c>
      <c r="E45" s="162">
        <v>7575.4</v>
      </c>
      <c r="F45" s="162">
        <v>604513.85</v>
      </c>
      <c r="G45" s="162">
        <v>2280.11</v>
      </c>
      <c r="H45" s="162">
        <v>7594.41</v>
      </c>
      <c r="I45" s="162">
        <v>874.34</v>
      </c>
      <c r="J45" s="162">
        <v>2.8027899999999999</v>
      </c>
      <c r="K45" s="162">
        <v>8412.0400000000009</v>
      </c>
    </row>
    <row r="46" spans="1:11" ht="17.100000000000001" customHeight="1">
      <c r="A46" s="162">
        <v>1972</v>
      </c>
      <c r="B46" s="162">
        <v>13</v>
      </c>
      <c r="C46" s="162">
        <v>306252.40000000002</v>
      </c>
      <c r="D46" s="162">
        <v>155896.99</v>
      </c>
      <c r="E46" s="162">
        <v>28026.69</v>
      </c>
      <c r="F46" s="162">
        <v>490176.08</v>
      </c>
      <c r="G46" s="162">
        <v>15842.02</v>
      </c>
      <c r="H46" s="162">
        <v>25117.51</v>
      </c>
      <c r="I46" s="162">
        <v>3169.28</v>
      </c>
      <c r="J46" s="162">
        <v>2.8694999999999999</v>
      </c>
      <c r="K46" s="162">
        <v>8402.3799999999992</v>
      </c>
    </row>
    <row r="47" spans="1:11" ht="17.100000000000001" customHeight="1">
      <c r="A47" s="162">
        <v>1972</v>
      </c>
      <c r="B47" s="162">
        <v>14</v>
      </c>
      <c r="C47" s="162">
        <v>43757.32</v>
      </c>
      <c r="D47" s="162">
        <v>32515.34</v>
      </c>
      <c r="E47" s="162">
        <v>329.82</v>
      </c>
      <c r="F47" s="162">
        <v>76602.48</v>
      </c>
      <c r="G47" s="162">
        <v>286.41000000000003</v>
      </c>
      <c r="H47" s="162">
        <v>962.57</v>
      </c>
      <c r="I47" s="162">
        <v>103.49</v>
      </c>
      <c r="J47" s="162">
        <v>2.80307</v>
      </c>
      <c r="K47" s="162">
        <v>8417.9699999999993</v>
      </c>
    </row>
    <row r="48" spans="1:11" ht="17.100000000000001" customHeight="1">
      <c r="A48" s="162">
        <v>1972</v>
      </c>
      <c r="B48" s="162">
        <v>15</v>
      </c>
      <c r="C48" s="162">
        <v>26795.72</v>
      </c>
      <c r="D48" s="162">
        <v>5609.57</v>
      </c>
      <c r="E48" s="162">
        <v>3676.44</v>
      </c>
      <c r="F48" s="162">
        <v>36081.72</v>
      </c>
      <c r="G48" s="162">
        <v>1104.8399999999999</v>
      </c>
      <c r="H48" s="162">
        <v>504.38</v>
      </c>
      <c r="I48" s="162">
        <v>417.94</v>
      </c>
      <c r="J48" s="162">
        <v>3.2017699999999998</v>
      </c>
      <c r="K48" s="162">
        <v>7385.73</v>
      </c>
    </row>
    <row r="49" spans="1:11" ht="17.100000000000001" customHeight="1">
      <c r="A49" s="162">
        <v>1972</v>
      </c>
      <c r="B49" s="162">
        <v>16</v>
      </c>
      <c r="C49" s="162">
        <v>25129.62</v>
      </c>
      <c r="D49" s="162">
        <v>13436.28</v>
      </c>
      <c r="E49" s="162">
        <v>189.23</v>
      </c>
      <c r="F49" s="162">
        <v>38755.129999999997</v>
      </c>
      <c r="G49" s="162">
        <v>144.9</v>
      </c>
      <c r="H49" s="162">
        <v>486.99</v>
      </c>
      <c r="I49" s="162">
        <v>52.36</v>
      </c>
      <c r="J49" s="162">
        <v>2.80307</v>
      </c>
      <c r="K49" s="162">
        <v>8417.9699999999993</v>
      </c>
    </row>
    <row r="50" spans="1:11" ht="17.100000000000001" customHeight="1">
      <c r="A50" s="162">
        <v>1973</v>
      </c>
      <c r="B50" s="162">
        <v>1</v>
      </c>
      <c r="C50" s="162">
        <v>86384.63</v>
      </c>
      <c r="D50" s="162">
        <v>13111.31</v>
      </c>
      <c r="E50" s="162">
        <v>13062.19</v>
      </c>
      <c r="F50" s="162">
        <v>112558.14</v>
      </c>
      <c r="G50" s="162">
        <v>3644.79</v>
      </c>
      <c r="H50" s="162">
        <v>1163.54</v>
      </c>
      <c r="I50" s="162">
        <v>1418.67</v>
      </c>
      <c r="J50" s="162">
        <v>2.77468</v>
      </c>
      <c r="K50" s="162">
        <v>7241.19</v>
      </c>
    </row>
    <row r="51" spans="1:11" ht="17.100000000000001" customHeight="1">
      <c r="A51" s="162">
        <v>1973</v>
      </c>
      <c r="B51" s="162">
        <v>2</v>
      </c>
      <c r="C51" s="162">
        <v>117702.48</v>
      </c>
      <c r="D51" s="162">
        <v>35888.71</v>
      </c>
      <c r="E51" s="162">
        <v>9679.6200000000008</v>
      </c>
      <c r="F51" s="162">
        <v>163270.79999999999</v>
      </c>
      <c r="G51" s="162">
        <v>4652.84</v>
      </c>
      <c r="H51" s="162">
        <v>2802.07</v>
      </c>
      <c r="I51" s="162">
        <v>1240.98</v>
      </c>
      <c r="J51" s="162">
        <v>2.8863300000000001</v>
      </c>
      <c r="K51" s="162">
        <v>8325.85</v>
      </c>
    </row>
    <row r="52" spans="1:11" ht="17.100000000000001" customHeight="1">
      <c r="A52" s="162">
        <v>1973</v>
      </c>
      <c r="B52" s="162">
        <v>3</v>
      </c>
      <c r="C52" s="162">
        <v>366321.29</v>
      </c>
      <c r="D52" s="162">
        <v>74957.98</v>
      </c>
      <c r="E52" s="162">
        <v>36077.279999999999</v>
      </c>
      <c r="F52" s="162">
        <v>477356.56</v>
      </c>
      <c r="G52" s="162">
        <v>8018.82</v>
      </c>
      <c r="H52" s="162">
        <v>6640.57</v>
      </c>
      <c r="I52" s="162">
        <v>5556.95</v>
      </c>
      <c r="J52" s="162">
        <v>3.02454</v>
      </c>
      <c r="K52" s="162">
        <v>7367.63</v>
      </c>
    </row>
    <row r="53" spans="1:11" ht="17.100000000000001" customHeight="1">
      <c r="A53" s="162">
        <v>1973</v>
      </c>
      <c r="B53" s="162">
        <v>4</v>
      </c>
      <c r="C53" s="162">
        <v>578710.81000000006</v>
      </c>
      <c r="D53" s="162">
        <v>222757.71</v>
      </c>
      <c r="E53" s="162">
        <v>42019.71</v>
      </c>
      <c r="F53" s="162">
        <v>843488.24</v>
      </c>
      <c r="G53" s="162">
        <v>19420.349999999999</v>
      </c>
      <c r="H53" s="162">
        <v>13028.97</v>
      </c>
      <c r="I53" s="162">
        <v>4633.13</v>
      </c>
      <c r="J53" s="162">
        <v>2.9575</v>
      </c>
      <c r="K53" s="162">
        <v>8807.27</v>
      </c>
    </row>
    <row r="54" spans="1:11" ht="17.100000000000001" customHeight="1">
      <c r="A54" s="162">
        <v>1973</v>
      </c>
      <c r="B54" s="162">
        <v>5</v>
      </c>
      <c r="C54" s="162">
        <v>589819.9</v>
      </c>
      <c r="D54" s="162">
        <v>456946.72</v>
      </c>
      <c r="E54" s="162">
        <v>14157.87</v>
      </c>
      <c r="F54" s="162">
        <v>1060924.48</v>
      </c>
      <c r="G54" s="162">
        <v>10089.65</v>
      </c>
      <c r="H54" s="162">
        <v>15336.78</v>
      </c>
      <c r="I54" s="162">
        <v>1287.49</v>
      </c>
      <c r="J54" s="162">
        <v>2.6431100000000001</v>
      </c>
      <c r="K54" s="162">
        <v>9833.18</v>
      </c>
    </row>
    <row r="55" spans="1:11" ht="17.100000000000001" customHeight="1">
      <c r="A55" s="162">
        <v>1973</v>
      </c>
      <c r="B55" s="162">
        <v>6</v>
      </c>
      <c r="C55" s="162">
        <v>152245.16</v>
      </c>
      <c r="D55" s="162">
        <v>65491.48</v>
      </c>
      <c r="E55" s="162">
        <v>8335.85</v>
      </c>
      <c r="F55" s="162">
        <v>226072.5</v>
      </c>
      <c r="G55" s="162">
        <v>3073.2</v>
      </c>
      <c r="H55" s="162">
        <v>5270.74</v>
      </c>
      <c r="I55" s="162">
        <v>1123.8900000000001</v>
      </c>
      <c r="J55" s="162">
        <v>2.88219</v>
      </c>
      <c r="K55" s="162">
        <v>7896.8</v>
      </c>
    </row>
    <row r="56" spans="1:11" ht="17.100000000000001" customHeight="1">
      <c r="A56" s="162">
        <v>1973</v>
      </c>
      <c r="B56" s="162">
        <v>7</v>
      </c>
      <c r="C56" s="162">
        <v>75806.5</v>
      </c>
      <c r="D56" s="162">
        <v>10878.75</v>
      </c>
      <c r="E56" s="162">
        <v>5889.22</v>
      </c>
      <c r="F56" s="162">
        <v>92574.47</v>
      </c>
      <c r="G56" s="162">
        <v>1573.52</v>
      </c>
      <c r="H56" s="162">
        <v>725.86</v>
      </c>
      <c r="I56" s="162">
        <v>812.6</v>
      </c>
      <c r="J56" s="162">
        <v>3.1757300000000002</v>
      </c>
      <c r="K56" s="162">
        <v>7074.29</v>
      </c>
    </row>
    <row r="57" spans="1:11" ht="17.100000000000001" customHeight="1">
      <c r="A57" s="162">
        <v>1973</v>
      </c>
      <c r="B57" s="162">
        <v>8</v>
      </c>
      <c r="C57" s="162">
        <v>703637.87</v>
      </c>
      <c r="D57" s="162">
        <v>327296.3</v>
      </c>
      <c r="E57" s="162">
        <v>48041.85</v>
      </c>
      <c r="F57" s="162">
        <v>1078976.02</v>
      </c>
      <c r="G57" s="162">
        <v>19197.689999999999</v>
      </c>
      <c r="H57" s="162">
        <v>20742.009999999998</v>
      </c>
      <c r="I57" s="162">
        <v>4429.08</v>
      </c>
      <c r="J57" s="162">
        <v>2.9478300000000002</v>
      </c>
      <c r="K57" s="162">
        <v>8586.49</v>
      </c>
    </row>
    <row r="58" spans="1:11" ht="17.100000000000001" customHeight="1">
      <c r="A58" s="162">
        <v>1973</v>
      </c>
      <c r="B58" s="162">
        <v>9</v>
      </c>
      <c r="C58" s="162">
        <v>646983.93999999994</v>
      </c>
      <c r="D58" s="162">
        <v>304158.53000000003</v>
      </c>
      <c r="E58" s="162">
        <v>31766.47</v>
      </c>
      <c r="F58" s="162">
        <v>982908.94</v>
      </c>
      <c r="G58" s="162">
        <v>3336.5</v>
      </c>
      <c r="H58" s="162">
        <v>10541.93</v>
      </c>
      <c r="I58" s="162">
        <v>1341.33</v>
      </c>
      <c r="J58" s="162">
        <v>2.7876400000000001</v>
      </c>
      <c r="K58" s="162">
        <v>8612.69</v>
      </c>
    </row>
    <row r="59" spans="1:11" ht="17.100000000000001" customHeight="1">
      <c r="A59" s="162">
        <v>1973</v>
      </c>
      <c r="B59" s="162">
        <v>10</v>
      </c>
      <c r="C59" s="162">
        <v>279561.58</v>
      </c>
      <c r="D59" s="162">
        <v>69200.789999999994</v>
      </c>
      <c r="E59" s="162">
        <v>37279.15</v>
      </c>
      <c r="F59" s="162">
        <v>386041.52</v>
      </c>
      <c r="G59" s="162">
        <v>9763.59</v>
      </c>
      <c r="H59" s="162">
        <v>5325.55</v>
      </c>
      <c r="I59" s="162">
        <v>4330.6400000000003</v>
      </c>
      <c r="J59" s="162">
        <v>2.9001000000000001</v>
      </c>
      <c r="K59" s="162">
        <v>7708.51</v>
      </c>
    </row>
    <row r="60" spans="1:11" ht="17.100000000000001" customHeight="1">
      <c r="A60" s="162">
        <v>1973</v>
      </c>
      <c r="B60" s="162">
        <v>11</v>
      </c>
      <c r="C60" s="162">
        <v>190922.13</v>
      </c>
      <c r="D60" s="162">
        <v>192837.83</v>
      </c>
      <c r="E60" s="162">
        <v>110.35</v>
      </c>
      <c r="F60" s="162">
        <v>383870.31</v>
      </c>
      <c r="G60" s="162">
        <v>1269.24</v>
      </c>
      <c r="H60" s="162">
        <v>3956.15</v>
      </c>
      <c r="I60" s="162">
        <v>494.95</v>
      </c>
      <c r="J60" s="162">
        <v>2.7885599999999999</v>
      </c>
      <c r="K60" s="162">
        <v>8621.73</v>
      </c>
    </row>
    <row r="61" spans="1:11" ht="17.100000000000001" customHeight="1">
      <c r="A61" s="162">
        <v>1973</v>
      </c>
      <c r="B61" s="162">
        <v>12</v>
      </c>
      <c r="C61" s="162">
        <v>305619.20000000001</v>
      </c>
      <c r="D61" s="162">
        <v>300418.02</v>
      </c>
      <c r="E61" s="162">
        <v>7640.07</v>
      </c>
      <c r="F61" s="162">
        <v>613677.28</v>
      </c>
      <c r="G61" s="162">
        <v>2036.92</v>
      </c>
      <c r="H61" s="162">
        <v>6320.28</v>
      </c>
      <c r="I61" s="162">
        <v>838.12</v>
      </c>
      <c r="J61" s="162">
        <v>2.7882600000000002</v>
      </c>
      <c r="K61" s="162">
        <v>8615.2099999999991</v>
      </c>
    </row>
    <row r="62" spans="1:11" ht="17.100000000000001" customHeight="1">
      <c r="A62" s="162">
        <v>1973</v>
      </c>
      <c r="B62" s="162">
        <v>13</v>
      </c>
      <c r="C62" s="162">
        <v>319283.61</v>
      </c>
      <c r="D62" s="162">
        <v>167654.07999999999</v>
      </c>
      <c r="E62" s="162">
        <v>30657.17</v>
      </c>
      <c r="F62" s="162">
        <v>517594.86</v>
      </c>
      <c r="G62" s="162">
        <v>13396.78</v>
      </c>
      <c r="H62" s="162">
        <v>12332.31</v>
      </c>
      <c r="I62" s="162">
        <v>2772.65</v>
      </c>
      <c r="J62" s="162">
        <v>2.8308499999999999</v>
      </c>
      <c r="K62" s="162">
        <v>8543.61</v>
      </c>
    </row>
    <row r="63" spans="1:11" ht="17.100000000000001" customHeight="1">
      <c r="A63" s="162">
        <v>1973</v>
      </c>
      <c r="B63" s="162">
        <v>14</v>
      </c>
      <c r="C63" s="162">
        <v>43169.41</v>
      </c>
      <c r="D63" s="162">
        <v>32946.97</v>
      </c>
      <c r="E63" s="162">
        <v>323.52</v>
      </c>
      <c r="F63" s="162">
        <v>76439.91</v>
      </c>
      <c r="G63" s="162">
        <v>252.74</v>
      </c>
      <c r="H63" s="162">
        <v>787.79</v>
      </c>
      <c r="I63" s="162">
        <v>98.56</v>
      </c>
      <c r="J63" s="162">
        <v>2.7885599999999999</v>
      </c>
      <c r="K63" s="162">
        <v>8621.73</v>
      </c>
    </row>
    <row r="64" spans="1:11" ht="17.100000000000001" customHeight="1">
      <c r="A64" s="162">
        <v>1973</v>
      </c>
      <c r="B64" s="162">
        <v>15</v>
      </c>
      <c r="C64" s="162">
        <v>27504.43</v>
      </c>
      <c r="D64" s="162">
        <v>5967.4</v>
      </c>
      <c r="E64" s="162">
        <v>4134.87</v>
      </c>
      <c r="F64" s="162">
        <v>37606.699999999997</v>
      </c>
      <c r="G64" s="162">
        <v>570.41</v>
      </c>
      <c r="H64" s="162">
        <v>369.45</v>
      </c>
      <c r="I64" s="162">
        <v>467.36</v>
      </c>
      <c r="J64" s="162">
        <v>3.1563099999999999</v>
      </c>
      <c r="K64" s="162">
        <v>7636.22</v>
      </c>
    </row>
    <row r="65" spans="1:11" ht="17.100000000000001" customHeight="1">
      <c r="A65" s="162">
        <v>1973</v>
      </c>
      <c r="B65" s="162">
        <v>16</v>
      </c>
      <c r="C65" s="162">
        <v>24767.24</v>
      </c>
      <c r="D65" s="162">
        <v>13584.14</v>
      </c>
      <c r="E65" s="162">
        <v>185.31</v>
      </c>
      <c r="F65" s="162">
        <v>38536.69</v>
      </c>
      <c r="G65" s="162">
        <v>127.42</v>
      </c>
      <c r="H65" s="162">
        <v>397.16</v>
      </c>
      <c r="I65" s="162">
        <v>49.69</v>
      </c>
      <c r="J65" s="162">
        <v>2.7885599999999999</v>
      </c>
      <c r="K65" s="162">
        <v>8621.73</v>
      </c>
    </row>
    <row r="66" spans="1:11" ht="17.100000000000001" customHeight="1">
      <c r="A66" s="162">
        <v>1974</v>
      </c>
      <c r="B66" s="162">
        <v>1</v>
      </c>
      <c r="C66" s="162">
        <v>89688.639999999999</v>
      </c>
      <c r="D66" s="162">
        <v>13595.16</v>
      </c>
      <c r="E66" s="162">
        <v>14169.65</v>
      </c>
      <c r="F66" s="162">
        <v>117453.45</v>
      </c>
      <c r="G66" s="162">
        <v>3226.95</v>
      </c>
      <c r="H66" s="162">
        <v>517.26</v>
      </c>
      <c r="I66" s="162">
        <v>1060.44</v>
      </c>
      <c r="J66" s="162">
        <v>2.7496900000000002</v>
      </c>
      <c r="K66" s="162">
        <v>7120.03</v>
      </c>
    </row>
    <row r="67" spans="1:11" ht="17.100000000000001" customHeight="1">
      <c r="A67" s="162">
        <v>1974</v>
      </c>
      <c r="B67" s="162">
        <v>2</v>
      </c>
      <c r="C67" s="162">
        <v>121086.91</v>
      </c>
      <c r="D67" s="162">
        <v>37386.1</v>
      </c>
      <c r="E67" s="162">
        <v>10568.03</v>
      </c>
      <c r="F67" s="162">
        <v>169041.04</v>
      </c>
      <c r="G67" s="162">
        <v>3974.24</v>
      </c>
      <c r="H67" s="162">
        <v>1685.46</v>
      </c>
      <c r="I67" s="162">
        <v>955.96</v>
      </c>
      <c r="J67" s="162">
        <v>2.84396</v>
      </c>
      <c r="K67" s="162">
        <v>8495.9599999999991</v>
      </c>
    </row>
    <row r="68" spans="1:11" ht="17.100000000000001" customHeight="1">
      <c r="A68" s="162">
        <v>1974</v>
      </c>
      <c r="B68" s="162">
        <v>3</v>
      </c>
      <c r="C68" s="162">
        <v>374146.68</v>
      </c>
      <c r="D68" s="162">
        <v>78488.31</v>
      </c>
      <c r="E68" s="162">
        <v>40262.89</v>
      </c>
      <c r="F68" s="162">
        <v>492897.89</v>
      </c>
      <c r="G68" s="162">
        <v>8609.57</v>
      </c>
      <c r="H68" s="162">
        <v>3892.47</v>
      </c>
      <c r="I68" s="162">
        <v>4263.17</v>
      </c>
      <c r="J68" s="162">
        <v>2.98719</v>
      </c>
      <c r="K68" s="162">
        <v>7643.95</v>
      </c>
    </row>
    <row r="69" spans="1:11" ht="17.100000000000001" customHeight="1">
      <c r="A69" s="162">
        <v>1974</v>
      </c>
      <c r="B69" s="162">
        <v>4</v>
      </c>
      <c r="C69" s="162">
        <v>598356.85</v>
      </c>
      <c r="D69" s="162">
        <v>231240.33</v>
      </c>
      <c r="E69" s="162">
        <v>45941.27</v>
      </c>
      <c r="F69" s="162">
        <v>875538.44</v>
      </c>
      <c r="G69" s="162">
        <v>14166.52</v>
      </c>
      <c r="H69" s="162">
        <v>6289.09</v>
      </c>
      <c r="I69" s="162">
        <v>3550.43</v>
      </c>
      <c r="J69" s="162">
        <v>2.90991</v>
      </c>
      <c r="K69" s="162">
        <v>8828.9500000000007</v>
      </c>
    </row>
    <row r="70" spans="1:11" ht="17.100000000000001" customHeight="1">
      <c r="A70" s="162">
        <v>1974</v>
      </c>
      <c r="B70" s="162">
        <v>5</v>
      </c>
      <c r="C70" s="162">
        <v>599769.12</v>
      </c>
      <c r="D70" s="162">
        <v>461819.14</v>
      </c>
      <c r="E70" s="162">
        <v>15250.82</v>
      </c>
      <c r="F70" s="162">
        <v>1076839.08</v>
      </c>
      <c r="G70" s="162">
        <v>6747.78</v>
      </c>
      <c r="H70" s="162">
        <v>3734.76</v>
      </c>
      <c r="I70" s="162">
        <v>959.22</v>
      </c>
      <c r="J70" s="162">
        <v>2.6115400000000002</v>
      </c>
      <c r="K70" s="162">
        <v>9812.26</v>
      </c>
    </row>
    <row r="71" spans="1:11" ht="17.100000000000001" customHeight="1">
      <c r="A71" s="162">
        <v>1974</v>
      </c>
      <c r="B71" s="162">
        <v>6</v>
      </c>
      <c r="C71" s="162">
        <v>156035.25</v>
      </c>
      <c r="D71" s="162">
        <v>68288.81</v>
      </c>
      <c r="E71" s="162">
        <v>9007.9599999999991</v>
      </c>
      <c r="F71" s="162">
        <v>233332.02</v>
      </c>
      <c r="G71" s="162">
        <v>3665.19</v>
      </c>
      <c r="H71" s="162">
        <v>2769.82</v>
      </c>
      <c r="I71" s="162">
        <v>675.71</v>
      </c>
      <c r="J71" s="162">
        <v>2.8262</v>
      </c>
      <c r="K71" s="162">
        <v>7909.35</v>
      </c>
    </row>
    <row r="72" spans="1:11" ht="17.100000000000001" customHeight="1">
      <c r="A72" s="162">
        <v>1974</v>
      </c>
      <c r="B72" s="162">
        <v>7</v>
      </c>
      <c r="C72" s="162">
        <v>76926.62</v>
      </c>
      <c r="D72" s="162">
        <v>11392.61</v>
      </c>
      <c r="E72" s="162">
        <v>6491.63</v>
      </c>
      <c r="F72" s="162">
        <v>94810.86</v>
      </c>
      <c r="G72" s="162">
        <v>1802.22</v>
      </c>
      <c r="H72" s="162">
        <v>621.97</v>
      </c>
      <c r="I72" s="162">
        <v>664.56</v>
      </c>
      <c r="J72" s="162">
        <v>3.1575799999999998</v>
      </c>
      <c r="K72" s="162">
        <v>7436.89</v>
      </c>
    </row>
    <row r="73" spans="1:11" ht="17.100000000000001" customHeight="1">
      <c r="A73" s="162">
        <v>1974</v>
      </c>
      <c r="B73" s="162">
        <v>8</v>
      </c>
      <c r="C73" s="162">
        <v>724441.59</v>
      </c>
      <c r="D73" s="162">
        <v>341363.94</v>
      </c>
      <c r="E73" s="162">
        <v>51920.11</v>
      </c>
      <c r="F73" s="162">
        <v>1117725.6399999999</v>
      </c>
      <c r="G73" s="162">
        <v>12831.38</v>
      </c>
      <c r="H73" s="162">
        <v>10876.09</v>
      </c>
      <c r="I73" s="162">
        <v>2937.43</v>
      </c>
      <c r="J73" s="162">
        <v>2.9129999999999998</v>
      </c>
      <c r="K73" s="162">
        <v>8505.9500000000007</v>
      </c>
    </row>
    <row r="74" spans="1:11" ht="17.100000000000001" customHeight="1">
      <c r="A74" s="162">
        <v>1974</v>
      </c>
      <c r="B74" s="162">
        <v>9</v>
      </c>
      <c r="C74" s="162">
        <v>654367.52</v>
      </c>
      <c r="D74" s="162">
        <v>310636.07</v>
      </c>
      <c r="E74" s="162">
        <v>33486.26</v>
      </c>
      <c r="F74" s="162">
        <v>998489.84</v>
      </c>
      <c r="G74" s="162">
        <v>2144.33</v>
      </c>
      <c r="H74" s="162">
        <v>5413.38</v>
      </c>
      <c r="I74" s="162">
        <v>816.72</v>
      </c>
      <c r="J74" s="162">
        <v>2.7732100000000002</v>
      </c>
      <c r="K74" s="162">
        <v>8550.6</v>
      </c>
    </row>
    <row r="75" spans="1:11" ht="17.100000000000001" customHeight="1">
      <c r="A75" s="162">
        <v>1974</v>
      </c>
      <c r="B75" s="162">
        <v>10</v>
      </c>
      <c r="C75" s="162">
        <v>285784.12</v>
      </c>
      <c r="D75" s="162">
        <v>70641.83</v>
      </c>
      <c r="E75" s="162">
        <v>40331.5</v>
      </c>
      <c r="F75" s="162">
        <v>396757.45</v>
      </c>
      <c r="G75" s="162">
        <v>6425.27</v>
      </c>
      <c r="H75" s="162">
        <v>1370.46</v>
      </c>
      <c r="I75" s="162">
        <v>3049.18</v>
      </c>
      <c r="J75" s="162">
        <v>2.8566799999999999</v>
      </c>
      <c r="K75" s="162">
        <v>7751.2</v>
      </c>
    </row>
    <row r="76" spans="1:11" ht="17.100000000000001" customHeight="1">
      <c r="A76" s="162">
        <v>1974</v>
      </c>
      <c r="B76" s="162">
        <v>11</v>
      </c>
      <c r="C76" s="162">
        <v>189570.25</v>
      </c>
      <c r="D76" s="162">
        <v>193606.79</v>
      </c>
      <c r="E76" s="162">
        <v>109.31</v>
      </c>
      <c r="F76" s="162">
        <v>383286.35</v>
      </c>
      <c r="G76" s="162">
        <v>799.32</v>
      </c>
      <c r="H76" s="162">
        <v>2058.4899999999998</v>
      </c>
      <c r="I76" s="162">
        <v>285.8</v>
      </c>
      <c r="J76" s="162">
        <v>2.7743000000000002</v>
      </c>
      <c r="K76" s="162">
        <v>8560.31</v>
      </c>
    </row>
    <row r="77" spans="1:11" ht="17.100000000000001" customHeight="1">
      <c r="A77" s="162">
        <v>1974</v>
      </c>
      <c r="B77" s="162">
        <v>12</v>
      </c>
      <c r="C77" s="162">
        <v>309703.34000000003</v>
      </c>
      <c r="D77" s="162">
        <v>307639.65000000002</v>
      </c>
      <c r="E77" s="162">
        <v>7751.62</v>
      </c>
      <c r="F77" s="162">
        <v>625094.61</v>
      </c>
      <c r="G77" s="162">
        <v>1309.94</v>
      </c>
      <c r="H77" s="162">
        <v>3343.34</v>
      </c>
      <c r="I77" s="162">
        <v>512.26</v>
      </c>
      <c r="J77" s="162">
        <v>2.77399</v>
      </c>
      <c r="K77" s="162">
        <v>8554.06</v>
      </c>
    </row>
    <row r="78" spans="1:11" ht="17.100000000000001" customHeight="1">
      <c r="A78" s="162">
        <v>1974</v>
      </c>
      <c r="B78" s="162">
        <v>13</v>
      </c>
      <c r="C78" s="162">
        <v>330722.81</v>
      </c>
      <c r="D78" s="162">
        <v>177968.8</v>
      </c>
      <c r="E78" s="162">
        <v>32738.3</v>
      </c>
      <c r="F78" s="162">
        <v>541429.91</v>
      </c>
      <c r="G78" s="162">
        <v>8189.98</v>
      </c>
      <c r="H78" s="162">
        <v>8870.6</v>
      </c>
      <c r="I78" s="162">
        <v>1829.36</v>
      </c>
      <c r="J78" s="162">
        <v>2.7956500000000002</v>
      </c>
      <c r="K78" s="162">
        <v>8437.85</v>
      </c>
    </row>
    <row r="79" spans="1:11" ht="17.100000000000001" customHeight="1">
      <c r="A79" s="162">
        <v>1974</v>
      </c>
      <c r="B79" s="162">
        <v>14</v>
      </c>
      <c r="C79" s="162">
        <v>43202.42</v>
      </c>
      <c r="D79" s="162">
        <v>33304.28</v>
      </c>
      <c r="E79" s="162">
        <v>322.64</v>
      </c>
      <c r="F79" s="162">
        <v>76829.350000000006</v>
      </c>
      <c r="G79" s="162">
        <v>160.22</v>
      </c>
      <c r="H79" s="162">
        <v>412.62</v>
      </c>
      <c r="I79" s="162">
        <v>57.29</v>
      </c>
      <c r="J79" s="162">
        <v>2.7743000000000002</v>
      </c>
      <c r="K79" s="162">
        <v>8560.31</v>
      </c>
    </row>
    <row r="80" spans="1:11" ht="17.100000000000001" customHeight="1">
      <c r="A80" s="162">
        <v>1974</v>
      </c>
      <c r="B80" s="162">
        <v>15</v>
      </c>
      <c r="C80" s="162">
        <v>28429.27</v>
      </c>
      <c r="D80" s="162">
        <v>6265.84</v>
      </c>
      <c r="E80" s="162">
        <v>4567.93</v>
      </c>
      <c r="F80" s="162">
        <v>39263.040000000001</v>
      </c>
      <c r="G80" s="162">
        <v>355.73</v>
      </c>
      <c r="H80" s="162">
        <v>183.54</v>
      </c>
      <c r="I80" s="162">
        <v>353.82</v>
      </c>
      <c r="J80" s="162">
        <v>3.1141299999999998</v>
      </c>
      <c r="K80" s="162">
        <v>7646.79</v>
      </c>
    </row>
    <row r="81" spans="1:11" ht="17.100000000000001" customHeight="1">
      <c r="A81" s="162">
        <v>1974</v>
      </c>
      <c r="B81" s="162">
        <v>16</v>
      </c>
      <c r="C81" s="162">
        <v>24484.560000000001</v>
      </c>
      <c r="D81" s="162">
        <v>13552.48</v>
      </c>
      <c r="E81" s="162">
        <v>182.46</v>
      </c>
      <c r="F81" s="162">
        <v>38219.49</v>
      </c>
      <c r="G81" s="162">
        <v>79.7</v>
      </c>
      <c r="H81" s="162">
        <v>205.26</v>
      </c>
      <c r="I81" s="162">
        <v>28.5</v>
      </c>
      <c r="J81" s="162">
        <v>2.7743000000000002</v>
      </c>
      <c r="K81" s="162">
        <v>8560.31</v>
      </c>
    </row>
    <row r="82" spans="1:11" ht="17.100000000000001" customHeight="1">
      <c r="A82" s="162">
        <v>1975</v>
      </c>
      <c r="B82" s="162">
        <v>1</v>
      </c>
      <c r="C82" s="162">
        <v>92913.55</v>
      </c>
      <c r="D82" s="162">
        <v>14096.31</v>
      </c>
      <c r="E82" s="162">
        <v>14859.2</v>
      </c>
      <c r="F82" s="162">
        <v>121869.06</v>
      </c>
      <c r="G82" s="162">
        <v>3590.18</v>
      </c>
      <c r="H82" s="162">
        <v>601.39</v>
      </c>
      <c r="I82" s="162">
        <v>688.46</v>
      </c>
      <c r="J82" s="162">
        <v>2.72593</v>
      </c>
      <c r="K82" s="162">
        <v>7247.26</v>
      </c>
    </row>
    <row r="83" spans="1:11" ht="17.100000000000001" customHeight="1">
      <c r="A83" s="162">
        <v>1975</v>
      </c>
      <c r="B83" s="162">
        <v>2</v>
      </c>
      <c r="C83" s="162">
        <v>123864.48</v>
      </c>
      <c r="D83" s="162">
        <v>38676.949999999997</v>
      </c>
      <c r="E83" s="162">
        <v>11221.87</v>
      </c>
      <c r="F83" s="162">
        <v>173763.3</v>
      </c>
      <c r="G83" s="162">
        <v>3797.41</v>
      </c>
      <c r="H83" s="162">
        <v>1482.15</v>
      </c>
      <c r="I83" s="162">
        <v>705.93</v>
      </c>
      <c r="J83" s="162">
        <v>2.8039999999999998</v>
      </c>
      <c r="K83" s="162">
        <v>8562.52</v>
      </c>
    </row>
    <row r="84" spans="1:11" ht="17.100000000000001" customHeight="1">
      <c r="A84" s="162">
        <v>1975</v>
      </c>
      <c r="B84" s="162">
        <v>3</v>
      </c>
      <c r="C84" s="162">
        <v>384934.64</v>
      </c>
      <c r="D84" s="162">
        <v>82927.429999999993</v>
      </c>
      <c r="E84" s="162">
        <v>43257.66</v>
      </c>
      <c r="F84" s="162">
        <v>511119.73</v>
      </c>
      <c r="G84" s="162">
        <v>9663.24</v>
      </c>
      <c r="H84" s="162">
        <v>4192.55</v>
      </c>
      <c r="I84" s="162">
        <v>3014.09</v>
      </c>
      <c r="J84" s="162">
        <v>2.9531700000000001</v>
      </c>
      <c r="K84" s="162">
        <v>7482.88</v>
      </c>
    </row>
    <row r="85" spans="1:11" ht="17.100000000000001" customHeight="1">
      <c r="A85" s="162">
        <v>1975</v>
      </c>
      <c r="B85" s="162">
        <v>4</v>
      </c>
      <c r="C85" s="162">
        <v>618726.25</v>
      </c>
      <c r="D85" s="162">
        <v>238550.53</v>
      </c>
      <c r="E85" s="162">
        <v>49014.239999999998</v>
      </c>
      <c r="F85" s="162">
        <v>906291.02</v>
      </c>
      <c r="G85" s="162">
        <v>16401.38</v>
      </c>
      <c r="H85" s="162">
        <v>5302.62</v>
      </c>
      <c r="I85" s="162">
        <v>2955.61</v>
      </c>
      <c r="J85" s="162">
        <v>2.8665699999999998</v>
      </c>
      <c r="K85" s="162">
        <v>8928.2199999999993</v>
      </c>
    </row>
    <row r="86" spans="1:11" ht="17.100000000000001" customHeight="1">
      <c r="A86" s="162">
        <v>1975</v>
      </c>
      <c r="B86" s="162">
        <v>5</v>
      </c>
      <c r="C86" s="162">
        <v>613870.93000000005</v>
      </c>
      <c r="D86" s="162">
        <v>467772.99</v>
      </c>
      <c r="E86" s="162">
        <v>16353.11</v>
      </c>
      <c r="F86" s="162">
        <v>1097997.04</v>
      </c>
      <c r="G86" s="162">
        <v>7522.78</v>
      </c>
      <c r="H86" s="162">
        <v>2944.7</v>
      </c>
      <c r="I86" s="162">
        <v>885.53</v>
      </c>
      <c r="J86" s="162">
        <v>2.5815999999999999</v>
      </c>
      <c r="K86" s="162">
        <v>9925.7099999999991</v>
      </c>
    </row>
    <row r="87" spans="1:11" ht="17.100000000000001" customHeight="1">
      <c r="A87" s="162">
        <v>1975</v>
      </c>
      <c r="B87" s="162">
        <v>6</v>
      </c>
      <c r="C87" s="162">
        <v>159528.95000000001</v>
      </c>
      <c r="D87" s="162">
        <v>71481.350000000006</v>
      </c>
      <c r="E87" s="162">
        <v>9488.6</v>
      </c>
      <c r="F87" s="162">
        <v>240498.89</v>
      </c>
      <c r="G87" s="162">
        <v>4193.1499999999996</v>
      </c>
      <c r="H87" s="162">
        <v>3534.18</v>
      </c>
      <c r="I87" s="162">
        <v>526.98</v>
      </c>
      <c r="J87" s="162">
        <v>2.7738700000000001</v>
      </c>
      <c r="K87" s="162">
        <v>8112.31</v>
      </c>
    </row>
    <row r="88" spans="1:11" ht="17.100000000000001" customHeight="1">
      <c r="A88" s="162">
        <v>1975</v>
      </c>
      <c r="B88" s="162">
        <v>7</v>
      </c>
      <c r="C88" s="162">
        <v>79147.72</v>
      </c>
      <c r="D88" s="162">
        <v>12036.25</v>
      </c>
      <c r="E88" s="162">
        <v>7049.16</v>
      </c>
      <c r="F88" s="162">
        <v>98233.13</v>
      </c>
      <c r="G88" s="162">
        <v>1865.61</v>
      </c>
      <c r="H88" s="162">
        <v>578.08000000000004</v>
      </c>
      <c r="I88" s="162">
        <v>532.52</v>
      </c>
      <c r="J88" s="162">
        <v>3.1398000000000001</v>
      </c>
      <c r="K88" s="162">
        <v>7111.61</v>
      </c>
    </row>
    <row r="89" spans="1:11" ht="17.100000000000001" customHeight="1">
      <c r="A89" s="162">
        <v>1975</v>
      </c>
      <c r="B89" s="162">
        <v>8</v>
      </c>
      <c r="C89" s="162">
        <v>744523.19</v>
      </c>
      <c r="D89" s="162">
        <v>351308.78</v>
      </c>
      <c r="E89" s="162">
        <v>55083.31</v>
      </c>
      <c r="F89" s="162">
        <v>1150915.28</v>
      </c>
      <c r="G89" s="162">
        <v>14969.33</v>
      </c>
      <c r="H89" s="162">
        <v>8006.72</v>
      </c>
      <c r="I89" s="162">
        <v>2547.36</v>
      </c>
      <c r="J89" s="162">
        <v>2.88001</v>
      </c>
      <c r="K89" s="162">
        <v>8579.67</v>
      </c>
    </row>
    <row r="90" spans="1:11" ht="17.100000000000001" customHeight="1">
      <c r="A90" s="162">
        <v>1975</v>
      </c>
      <c r="B90" s="162">
        <v>9</v>
      </c>
      <c r="C90" s="162">
        <v>667148.27</v>
      </c>
      <c r="D90" s="162">
        <v>317346.78999999998</v>
      </c>
      <c r="E90" s="162">
        <v>35046.629999999997</v>
      </c>
      <c r="F90" s="162">
        <v>1019541.69</v>
      </c>
      <c r="G90" s="162">
        <v>3314.41</v>
      </c>
      <c r="H90" s="162">
        <v>3762.84</v>
      </c>
      <c r="I90" s="162">
        <v>609.73</v>
      </c>
      <c r="J90" s="162">
        <v>2.75908</v>
      </c>
      <c r="K90" s="162">
        <v>8539.09</v>
      </c>
    </row>
    <row r="91" spans="1:11" ht="17.100000000000001" customHeight="1">
      <c r="A91" s="162">
        <v>1975</v>
      </c>
      <c r="B91" s="162">
        <v>10</v>
      </c>
      <c r="C91" s="162">
        <v>294778.08</v>
      </c>
      <c r="D91" s="162">
        <v>71794.67</v>
      </c>
      <c r="E91" s="162">
        <v>42748.79</v>
      </c>
      <c r="F91" s="162">
        <v>409321.54</v>
      </c>
      <c r="G91" s="162">
        <v>9035.5400000000009</v>
      </c>
      <c r="H91" s="162">
        <v>1051.8399999999999</v>
      </c>
      <c r="I91" s="162">
        <v>2384.77</v>
      </c>
      <c r="J91" s="162">
        <v>2.81609</v>
      </c>
      <c r="K91" s="162">
        <v>7965.53</v>
      </c>
    </row>
    <row r="92" spans="1:11" ht="17.100000000000001" customHeight="1">
      <c r="A92" s="162">
        <v>1975</v>
      </c>
      <c r="B92" s="162">
        <v>11</v>
      </c>
      <c r="C92" s="162">
        <v>188649.18</v>
      </c>
      <c r="D92" s="162">
        <v>193792.44</v>
      </c>
      <c r="E92" s="162">
        <v>108.37</v>
      </c>
      <c r="F92" s="162">
        <v>382550</v>
      </c>
      <c r="G92" s="162">
        <v>1198.97</v>
      </c>
      <c r="H92" s="162">
        <v>1352.21</v>
      </c>
      <c r="I92" s="162">
        <v>209.4</v>
      </c>
      <c r="J92" s="162">
        <v>2.7602899999999999</v>
      </c>
      <c r="K92" s="162">
        <v>8547.57</v>
      </c>
    </row>
    <row r="93" spans="1:11" ht="17.100000000000001" customHeight="1">
      <c r="A93" s="162">
        <v>1975</v>
      </c>
      <c r="B93" s="162">
        <v>12</v>
      </c>
      <c r="C93" s="162">
        <v>314662.55</v>
      </c>
      <c r="D93" s="162">
        <v>314087.17</v>
      </c>
      <c r="E93" s="162">
        <v>7872.25</v>
      </c>
      <c r="F93" s="162">
        <v>636621.97</v>
      </c>
      <c r="G93" s="162">
        <v>2047.07</v>
      </c>
      <c r="H93" s="162">
        <v>2248.36</v>
      </c>
      <c r="I93" s="162">
        <v>386.72</v>
      </c>
      <c r="J93" s="162">
        <v>2.75996</v>
      </c>
      <c r="K93" s="162">
        <v>8541.31</v>
      </c>
    </row>
    <row r="94" spans="1:11" ht="17.100000000000001" customHeight="1">
      <c r="A94" s="162">
        <v>1975</v>
      </c>
      <c r="B94" s="162">
        <v>13</v>
      </c>
      <c r="C94" s="162">
        <v>350584.56</v>
      </c>
      <c r="D94" s="162">
        <v>190044.72</v>
      </c>
      <c r="E94" s="162">
        <v>35205.06</v>
      </c>
      <c r="F94" s="162">
        <v>575834.34</v>
      </c>
      <c r="G94" s="162">
        <v>9281.26</v>
      </c>
      <c r="H94" s="162">
        <v>6401.3</v>
      </c>
      <c r="I94" s="162">
        <v>1422.41</v>
      </c>
      <c r="J94" s="162">
        <v>2.7631000000000001</v>
      </c>
      <c r="K94" s="162">
        <v>8344.2199999999993</v>
      </c>
    </row>
    <row r="95" spans="1:11" ht="17.100000000000001" customHeight="1">
      <c r="A95" s="162">
        <v>1975</v>
      </c>
      <c r="B95" s="162">
        <v>14</v>
      </c>
      <c r="C95" s="162">
        <v>44172.09</v>
      </c>
      <c r="D95" s="162">
        <v>34162.1</v>
      </c>
      <c r="E95" s="162">
        <v>328.23</v>
      </c>
      <c r="F95" s="162">
        <v>78662.42</v>
      </c>
      <c r="G95" s="162">
        <v>246.54</v>
      </c>
      <c r="H95" s="162">
        <v>278.05</v>
      </c>
      <c r="I95" s="162">
        <v>43.06</v>
      </c>
      <c r="J95" s="162">
        <v>2.7602899999999999</v>
      </c>
      <c r="K95" s="162">
        <v>8547.57</v>
      </c>
    </row>
    <row r="96" spans="1:11" ht="17.100000000000001" customHeight="1">
      <c r="A96" s="162">
        <v>1975</v>
      </c>
      <c r="B96" s="162">
        <v>15</v>
      </c>
      <c r="C96" s="162">
        <v>29412.68</v>
      </c>
      <c r="D96" s="162">
        <v>6516.46</v>
      </c>
      <c r="E96" s="162">
        <v>4934.51</v>
      </c>
      <c r="F96" s="162">
        <v>40863.65</v>
      </c>
      <c r="G96" s="162">
        <v>607.46</v>
      </c>
      <c r="H96" s="162">
        <v>171.16</v>
      </c>
      <c r="I96" s="162">
        <v>306.23</v>
      </c>
      <c r="J96" s="162">
        <v>3.0748600000000001</v>
      </c>
      <c r="K96" s="162">
        <v>7496.71</v>
      </c>
    </row>
    <row r="97" spans="1:11" ht="17.100000000000001" customHeight="1">
      <c r="A97" s="162">
        <v>1975</v>
      </c>
      <c r="B97" s="162">
        <v>16</v>
      </c>
      <c r="C97" s="162">
        <v>24790.69</v>
      </c>
      <c r="D97" s="162">
        <v>13749.04</v>
      </c>
      <c r="E97" s="162">
        <v>183.64</v>
      </c>
      <c r="F97" s="162">
        <v>38723.370000000003</v>
      </c>
      <c r="G97" s="162">
        <v>121.36</v>
      </c>
      <c r="H97" s="162">
        <v>136.88</v>
      </c>
      <c r="I97" s="162">
        <v>21.2</v>
      </c>
      <c r="J97" s="162">
        <v>2.7602899999999999</v>
      </c>
      <c r="K97" s="162">
        <v>8547.57</v>
      </c>
    </row>
    <row r="98" spans="1:11" ht="17.100000000000001" customHeight="1">
      <c r="A98" s="162">
        <v>1976</v>
      </c>
      <c r="B98" s="162">
        <v>1</v>
      </c>
      <c r="C98" s="162">
        <v>96260.18</v>
      </c>
      <c r="D98" s="162">
        <v>14341.79</v>
      </c>
      <c r="E98" s="162">
        <v>15526.32</v>
      </c>
      <c r="F98" s="162">
        <v>126128.28</v>
      </c>
      <c r="G98" s="162">
        <v>5544.55</v>
      </c>
      <c r="H98" s="162">
        <v>668.23</v>
      </c>
      <c r="I98" s="162">
        <v>868.79</v>
      </c>
      <c r="J98" s="162">
        <v>2.7041900000000001</v>
      </c>
      <c r="K98" s="162">
        <v>7736.22</v>
      </c>
    </row>
    <row r="99" spans="1:11" ht="17.100000000000001" customHeight="1">
      <c r="A99" s="162">
        <v>1976</v>
      </c>
      <c r="B99" s="162">
        <v>2</v>
      </c>
      <c r="C99" s="162">
        <v>127782.55</v>
      </c>
      <c r="D99" s="162">
        <v>41386.76</v>
      </c>
      <c r="E99" s="162">
        <v>11872.35</v>
      </c>
      <c r="F99" s="162">
        <v>181041.66</v>
      </c>
      <c r="G99" s="162">
        <v>5254.14</v>
      </c>
      <c r="H99" s="162">
        <v>3129.14</v>
      </c>
      <c r="I99" s="162">
        <v>797.78</v>
      </c>
      <c r="J99" s="162">
        <v>2.7705799999999998</v>
      </c>
      <c r="K99" s="162">
        <v>8651.06</v>
      </c>
    </row>
    <row r="100" spans="1:11" ht="17.100000000000001" customHeight="1">
      <c r="A100" s="162">
        <v>1976</v>
      </c>
      <c r="B100" s="162">
        <v>3</v>
      </c>
      <c r="C100" s="162">
        <v>391968.31</v>
      </c>
      <c r="D100" s="162">
        <v>91473.26</v>
      </c>
      <c r="E100" s="162">
        <v>46341.85</v>
      </c>
      <c r="F100" s="162">
        <v>529783.43000000005</v>
      </c>
      <c r="G100" s="162">
        <v>13221.81</v>
      </c>
      <c r="H100" s="162">
        <v>10156.69</v>
      </c>
      <c r="I100" s="162">
        <v>3901.09</v>
      </c>
      <c r="J100" s="162">
        <v>2.9391600000000002</v>
      </c>
      <c r="K100" s="162">
        <v>7797.35</v>
      </c>
    </row>
    <row r="101" spans="1:11" ht="17.100000000000001" customHeight="1">
      <c r="A101" s="162">
        <v>1976</v>
      </c>
      <c r="B101" s="162">
        <v>4</v>
      </c>
      <c r="C101" s="162">
        <v>640143.26</v>
      </c>
      <c r="D101" s="162">
        <v>246286.7</v>
      </c>
      <c r="E101" s="162">
        <v>52220.38</v>
      </c>
      <c r="F101" s="162">
        <v>938650.34</v>
      </c>
      <c r="G101" s="162">
        <v>24090</v>
      </c>
      <c r="H101" s="162">
        <v>8486.14</v>
      </c>
      <c r="I101" s="162">
        <v>3451.06</v>
      </c>
      <c r="J101" s="162">
        <v>2.8525299999999998</v>
      </c>
      <c r="K101" s="162">
        <v>9219.07</v>
      </c>
    </row>
    <row r="102" spans="1:11" ht="17.100000000000001" customHeight="1">
      <c r="A102" s="162">
        <v>1976</v>
      </c>
      <c r="B102" s="162">
        <v>5</v>
      </c>
      <c r="C102" s="162">
        <v>621675.93999999994</v>
      </c>
      <c r="D102" s="162">
        <v>471031.44</v>
      </c>
      <c r="E102" s="162">
        <v>17220.14</v>
      </c>
      <c r="F102" s="162">
        <v>1109927.52</v>
      </c>
      <c r="G102" s="162">
        <v>11187.97</v>
      </c>
      <c r="H102" s="162">
        <v>4595.4799999999996</v>
      </c>
      <c r="I102" s="162">
        <v>944.42</v>
      </c>
      <c r="J102" s="162">
        <v>2.55992</v>
      </c>
      <c r="K102" s="162">
        <v>10346.790000000001</v>
      </c>
    </row>
    <row r="103" spans="1:11" ht="17.100000000000001" customHeight="1">
      <c r="A103" s="162">
        <v>1976</v>
      </c>
      <c r="B103" s="162">
        <v>6</v>
      </c>
      <c r="C103" s="162">
        <v>164395.56</v>
      </c>
      <c r="D103" s="162">
        <v>76018.38</v>
      </c>
      <c r="E103" s="162">
        <v>10258.57</v>
      </c>
      <c r="F103" s="162">
        <v>250672.51</v>
      </c>
      <c r="G103" s="162">
        <v>6438.95</v>
      </c>
      <c r="H103" s="162">
        <v>5301.27</v>
      </c>
      <c r="I103" s="162">
        <v>875.67</v>
      </c>
      <c r="J103" s="162">
        <v>2.73495</v>
      </c>
      <c r="K103" s="162">
        <v>8389.61</v>
      </c>
    </row>
    <row r="104" spans="1:11" ht="17.100000000000001" customHeight="1">
      <c r="A104" s="162">
        <v>1976</v>
      </c>
      <c r="B104" s="162">
        <v>7</v>
      </c>
      <c r="C104" s="162">
        <v>79980.710000000006</v>
      </c>
      <c r="D104" s="162">
        <v>12902.03</v>
      </c>
      <c r="E104" s="162">
        <v>7551.69</v>
      </c>
      <c r="F104" s="162">
        <v>100434.42</v>
      </c>
      <c r="G104" s="162">
        <v>2229.17</v>
      </c>
      <c r="H104" s="162">
        <v>1120.24</v>
      </c>
      <c r="I104" s="162">
        <v>640.21</v>
      </c>
      <c r="J104" s="162">
        <v>3.11707</v>
      </c>
      <c r="K104" s="162">
        <v>7683.8</v>
      </c>
    </row>
    <row r="105" spans="1:11" ht="17.100000000000001" customHeight="1">
      <c r="A105" s="162">
        <v>1976</v>
      </c>
      <c r="B105" s="162">
        <v>8</v>
      </c>
      <c r="C105" s="162">
        <v>755561.6</v>
      </c>
      <c r="D105" s="162">
        <v>361597.96</v>
      </c>
      <c r="E105" s="162">
        <v>57710.46</v>
      </c>
      <c r="F105" s="162">
        <v>1174870.02</v>
      </c>
      <c r="G105" s="162">
        <v>25293.94</v>
      </c>
      <c r="H105" s="162">
        <v>17971.09</v>
      </c>
      <c r="I105" s="162">
        <v>3480.74</v>
      </c>
      <c r="J105" s="162">
        <v>2.8685299999999998</v>
      </c>
      <c r="K105" s="162">
        <v>9003.58</v>
      </c>
    </row>
    <row r="106" spans="1:11" ht="17.100000000000001" customHeight="1">
      <c r="A106" s="162">
        <v>1976</v>
      </c>
      <c r="B106" s="162">
        <v>9</v>
      </c>
      <c r="C106" s="162">
        <v>671858.4</v>
      </c>
      <c r="D106" s="162">
        <v>320620.53000000003</v>
      </c>
      <c r="E106" s="162">
        <v>36434.74</v>
      </c>
      <c r="F106" s="162">
        <v>1028913.67</v>
      </c>
      <c r="G106" s="162">
        <v>5667.38</v>
      </c>
      <c r="H106" s="162">
        <v>5922.94</v>
      </c>
      <c r="I106" s="162">
        <v>800.83</v>
      </c>
      <c r="J106" s="162">
        <v>2.75787</v>
      </c>
      <c r="K106" s="162">
        <v>8886.4500000000007</v>
      </c>
    </row>
    <row r="107" spans="1:11" ht="17.100000000000001" customHeight="1">
      <c r="A107" s="162">
        <v>1976</v>
      </c>
      <c r="B107" s="162">
        <v>10</v>
      </c>
      <c r="C107" s="162">
        <v>307088.07</v>
      </c>
      <c r="D107" s="162">
        <v>73213.78</v>
      </c>
      <c r="E107" s="162">
        <v>45423.65</v>
      </c>
      <c r="F107" s="162">
        <v>425725.49</v>
      </c>
      <c r="G107" s="162">
        <v>16540</v>
      </c>
      <c r="H107" s="162">
        <v>2514.6799999999998</v>
      </c>
      <c r="I107" s="162">
        <v>3539.37</v>
      </c>
      <c r="J107" s="162">
        <v>2.8164199999999999</v>
      </c>
      <c r="K107" s="162">
        <v>8271.51</v>
      </c>
    </row>
    <row r="108" spans="1:11" ht="17.100000000000001" customHeight="1">
      <c r="A108" s="162">
        <v>1976</v>
      </c>
      <c r="B108" s="162">
        <v>11</v>
      </c>
      <c r="C108" s="162">
        <v>187536.67</v>
      </c>
      <c r="D108" s="162">
        <v>194165.77</v>
      </c>
      <c r="E108" s="162">
        <v>106.93</v>
      </c>
      <c r="F108" s="162">
        <v>381809.37</v>
      </c>
      <c r="G108" s="162">
        <v>2073.2800000000002</v>
      </c>
      <c r="H108" s="162">
        <v>2196.96</v>
      </c>
      <c r="I108" s="162">
        <v>281.51</v>
      </c>
      <c r="J108" s="162">
        <v>2.7591199999999998</v>
      </c>
      <c r="K108" s="162">
        <v>8895.75</v>
      </c>
    </row>
    <row r="109" spans="1:11" ht="17.100000000000001" customHeight="1">
      <c r="A109" s="162">
        <v>1976</v>
      </c>
      <c r="B109" s="162">
        <v>12</v>
      </c>
      <c r="C109" s="162">
        <v>319531.18</v>
      </c>
      <c r="D109" s="162">
        <v>320851.63</v>
      </c>
      <c r="E109" s="162">
        <v>7940.27</v>
      </c>
      <c r="F109" s="162">
        <v>648323.07999999996</v>
      </c>
      <c r="G109" s="162">
        <v>3534.33</v>
      </c>
      <c r="H109" s="162">
        <v>3715.05</v>
      </c>
      <c r="I109" s="162">
        <v>509.89</v>
      </c>
      <c r="J109" s="162">
        <v>2.75888</v>
      </c>
      <c r="K109" s="162">
        <v>8888.8799999999992</v>
      </c>
    </row>
    <row r="110" spans="1:11" ht="17.100000000000001" customHeight="1">
      <c r="A110" s="162">
        <v>1976</v>
      </c>
      <c r="B110" s="162">
        <v>13</v>
      </c>
      <c r="C110" s="162">
        <v>359274.01</v>
      </c>
      <c r="D110" s="162">
        <v>200036.03</v>
      </c>
      <c r="E110" s="162">
        <v>36109.43</v>
      </c>
      <c r="F110" s="162">
        <v>595419.47</v>
      </c>
      <c r="G110" s="162">
        <v>16552.77</v>
      </c>
      <c r="H110" s="162">
        <v>14443.8</v>
      </c>
      <c r="I110" s="162">
        <v>1692.11</v>
      </c>
      <c r="J110" s="162">
        <v>2.76891</v>
      </c>
      <c r="K110" s="162">
        <v>8634.3799999999992</v>
      </c>
    </row>
    <row r="111" spans="1:11" ht="17.100000000000001" customHeight="1">
      <c r="A111" s="162">
        <v>1976</v>
      </c>
      <c r="B111" s="162">
        <v>14</v>
      </c>
      <c r="C111" s="162">
        <v>44047.81</v>
      </c>
      <c r="D111" s="162">
        <v>34266.42</v>
      </c>
      <c r="E111" s="162">
        <v>324.77999999999997</v>
      </c>
      <c r="F111" s="162">
        <v>78639.009999999995</v>
      </c>
      <c r="G111" s="162">
        <v>427.02</v>
      </c>
      <c r="H111" s="162">
        <v>452.5</v>
      </c>
      <c r="I111" s="162">
        <v>57.98</v>
      </c>
      <c r="J111" s="162">
        <v>2.7591199999999998</v>
      </c>
      <c r="K111" s="162">
        <v>8895.75</v>
      </c>
    </row>
    <row r="112" spans="1:11" ht="17.100000000000001" customHeight="1">
      <c r="A112" s="162">
        <v>1976</v>
      </c>
      <c r="B112" s="162">
        <v>15</v>
      </c>
      <c r="C112" s="162">
        <v>29730.61</v>
      </c>
      <c r="D112" s="162">
        <v>6737.78</v>
      </c>
      <c r="E112" s="162">
        <v>5180.7</v>
      </c>
      <c r="F112" s="162">
        <v>41649.089999999997</v>
      </c>
      <c r="G112" s="162">
        <v>983</v>
      </c>
      <c r="H112" s="162">
        <v>374.32</v>
      </c>
      <c r="I112" s="162">
        <v>363.63</v>
      </c>
      <c r="J112" s="162">
        <v>3.08277</v>
      </c>
      <c r="K112" s="162">
        <v>7848.22</v>
      </c>
    </row>
    <row r="113" spans="1:11" ht="17.100000000000001" customHeight="1">
      <c r="A113" s="162">
        <v>1976</v>
      </c>
      <c r="B113" s="162">
        <v>16</v>
      </c>
      <c r="C113" s="162">
        <v>24674.99</v>
      </c>
      <c r="D113" s="162">
        <v>13731.72</v>
      </c>
      <c r="E113" s="162">
        <v>181.02</v>
      </c>
      <c r="F113" s="162">
        <v>38587.730000000003</v>
      </c>
      <c r="G113" s="162">
        <v>209.54</v>
      </c>
      <c r="H113" s="162">
        <v>222.04</v>
      </c>
      <c r="I113" s="162">
        <v>28.45</v>
      </c>
      <c r="J113" s="162">
        <v>2.7591199999999998</v>
      </c>
      <c r="K113" s="162">
        <v>8895.75</v>
      </c>
    </row>
    <row r="114" spans="1:11" ht="17.100000000000001" customHeight="1">
      <c r="A114" s="162">
        <v>1977</v>
      </c>
      <c r="B114" s="162">
        <v>1</v>
      </c>
      <c r="C114" s="162">
        <v>102442.63</v>
      </c>
      <c r="D114" s="162">
        <v>15093.13</v>
      </c>
      <c r="E114" s="162">
        <v>16315.26</v>
      </c>
      <c r="F114" s="162">
        <v>133851.01999999999</v>
      </c>
      <c r="G114" s="162">
        <v>7458.71</v>
      </c>
      <c r="H114" s="162">
        <v>873.64</v>
      </c>
      <c r="I114" s="162">
        <v>840.24</v>
      </c>
      <c r="J114" s="162">
        <v>2.6714500000000001</v>
      </c>
      <c r="K114" s="162">
        <v>7840.93</v>
      </c>
    </row>
    <row r="115" spans="1:11" ht="17.100000000000001" customHeight="1">
      <c r="A115" s="162">
        <v>1977</v>
      </c>
      <c r="B115" s="162">
        <v>2</v>
      </c>
      <c r="C115" s="162">
        <v>132524.97</v>
      </c>
      <c r="D115" s="162">
        <v>43149.05</v>
      </c>
      <c r="E115" s="162">
        <v>12708.91</v>
      </c>
      <c r="F115" s="162">
        <v>188382.93</v>
      </c>
      <c r="G115" s="162">
        <v>7674.65</v>
      </c>
      <c r="H115" s="162">
        <v>2787.56</v>
      </c>
      <c r="I115" s="162">
        <v>1187.57</v>
      </c>
      <c r="J115" s="162">
        <v>2.7600699999999998</v>
      </c>
      <c r="K115" s="162">
        <v>8786.41</v>
      </c>
    </row>
    <row r="116" spans="1:11" ht="17.100000000000001" customHeight="1">
      <c r="A116" s="162">
        <v>1977</v>
      </c>
      <c r="B116" s="162">
        <v>3</v>
      </c>
      <c r="C116" s="162">
        <v>405266.65</v>
      </c>
      <c r="D116" s="162">
        <v>98983.16</v>
      </c>
      <c r="E116" s="162">
        <v>50045.39</v>
      </c>
      <c r="F116" s="162">
        <v>554295.19999999995</v>
      </c>
      <c r="G116" s="162">
        <v>16670.98</v>
      </c>
      <c r="H116" s="162">
        <v>8352.6</v>
      </c>
      <c r="I116" s="162">
        <v>4054.94</v>
      </c>
      <c r="J116" s="162">
        <v>2.9065799999999999</v>
      </c>
      <c r="K116" s="162">
        <v>7792.51</v>
      </c>
    </row>
    <row r="117" spans="1:11" ht="17.100000000000001" customHeight="1">
      <c r="A117" s="162">
        <v>1977</v>
      </c>
      <c r="B117" s="162">
        <v>4</v>
      </c>
      <c r="C117" s="162">
        <v>662038.97</v>
      </c>
      <c r="D117" s="162">
        <v>254886.5</v>
      </c>
      <c r="E117" s="162">
        <v>54119.34</v>
      </c>
      <c r="F117" s="162">
        <v>971044.81</v>
      </c>
      <c r="G117" s="162">
        <v>27692.51</v>
      </c>
      <c r="H117" s="162">
        <v>10452.59</v>
      </c>
      <c r="I117" s="162">
        <v>2446.58</v>
      </c>
      <c r="J117" s="162">
        <v>2.83114</v>
      </c>
      <c r="K117" s="162">
        <v>9471.9500000000007</v>
      </c>
    </row>
    <row r="118" spans="1:11" ht="17.100000000000001" customHeight="1">
      <c r="A118" s="162">
        <v>1977</v>
      </c>
      <c r="B118" s="162">
        <v>5</v>
      </c>
      <c r="C118" s="162">
        <v>631705.55000000005</v>
      </c>
      <c r="D118" s="162">
        <v>475824.79</v>
      </c>
      <c r="E118" s="162">
        <v>17993.73</v>
      </c>
      <c r="F118" s="162">
        <v>1125524.07</v>
      </c>
      <c r="G118" s="162">
        <v>12175.16</v>
      </c>
      <c r="H118" s="162">
        <v>5774.39</v>
      </c>
      <c r="I118" s="162">
        <v>942.66</v>
      </c>
      <c r="J118" s="162">
        <v>2.5341100000000001</v>
      </c>
      <c r="K118" s="162">
        <v>10635.96</v>
      </c>
    </row>
    <row r="119" spans="1:11" ht="17.100000000000001" customHeight="1">
      <c r="A119" s="162">
        <v>1977</v>
      </c>
      <c r="B119" s="162">
        <v>6</v>
      </c>
      <c r="C119" s="162">
        <v>168393.86</v>
      </c>
      <c r="D119" s="162">
        <v>79805.929999999993</v>
      </c>
      <c r="E119" s="162">
        <v>10786.9</v>
      </c>
      <c r="F119" s="162">
        <v>258986.69</v>
      </c>
      <c r="G119" s="162">
        <v>8888.64</v>
      </c>
      <c r="H119" s="162">
        <v>6143.45</v>
      </c>
      <c r="I119" s="162">
        <v>847.1</v>
      </c>
      <c r="J119" s="162">
        <v>2.71211</v>
      </c>
      <c r="K119" s="162">
        <v>8587.34</v>
      </c>
    </row>
    <row r="120" spans="1:11" ht="17.100000000000001" customHeight="1">
      <c r="A120" s="162">
        <v>1977</v>
      </c>
      <c r="B120" s="162">
        <v>7</v>
      </c>
      <c r="C120" s="162">
        <v>82176.3</v>
      </c>
      <c r="D120" s="162">
        <v>14094.56</v>
      </c>
      <c r="E120" s="162">
        <v>8051.47</v>
      </c>
      <c r="F120" s="162">
        <v>104322.33</v>
      </c>
      <c r="G120" s="162">
        <v>3052.45</v>
      </c>
      <c r="H120" s="162">
        <v>1333.35</v>
      </c>
      <c r="I120" s="162">
        <v>594.77</v>
      </c>
      <c r="J120" s="162">
        <v>3.0855100000000002</v>
      </c>
      <c r="K120" s="162">
        <v>7571.53</v>
      </c>
    </row>
    <row r="121" spans="1:11" ht="17.100000000000001" customHeight="1">
      <c r="A121" s="162">
        <v>1977</v>
      </c>
      <c r="B121" s="162">
        <v>8</v>
      </c>
      <c r="C121" s="162">
        <v>772774</v>
      </c>
      <c r="D121" s="162">
        <v>373465.65</v>
      </c>
      <c r="E121" s="162">
        <v>60301.59</v>
      </c>
      <c r="F121" s="162">
        <v>1206541.24</v>
      </c>
      <c r="G121" s="162">
        <v>25113.93</v>
      </c>
      <c r="H121" s="162">
        <v>16759.86</v>
      </c>
      <c r="I121" s="162">
        <v>2977.71</v>
      </c>
      <c r="J121" s="162">
        <v>2.85215</v>
      </c>
      <c r="K121" s="162">
        <v>9389.01</v>
      </c>
    </row>
    <row r="122" spans="1:11" ht="17.100000000000001" customHeight="1">
      <c r="A122" s="162">
        <v>1977</v>
      </c>
      <c r="B122" s="162">
        <v>9</v>
      </c>
      <c r="C122" s="162">
        <v>680549.13</v>
      </c>
      <c r="D122" s="162">
        <v>326748.01</v>
      </c>
      <c r="E122" s="162">
        <v>37950.550000000003</v>
      </c>
      <c r="F122" s="162">
        <v>1045247.69</v>
      </c>
      <c r="G122" s="162">
        <v>6787.99</v>
      </c>
      <c r="H122" s="162">
        <v>8318.86</v>
      </c>
      <c r="I122" s="162">
        <v>777.84</v>
      </c>
      <c r="J122" s="162">
        <v>2.7412100000000001</v>
      </c>
      <c r="K122" s="162">
        <v>9211.32</v>
      </c>
    </row>
    <row r="123" spans="1:11" ht="17.100000000000001" customHeight="1">
      <c r="A123" s="162">
        <v>1977</v>
      </c>
      <c r="B123" s="162">
        <v>10</v>
      </c>
      <c r="C123" s="162">
        <v>321580.34999999998</v>
      </c>
      <c r="D123" s="162">
        <v>75443.5</v>
      </c>
      <c r="E123" s="162">
        <v>48304.52</v>
      </c>
      <c r="F123" s="162">
        <v>445328.37</v>
      </c>
      <c r="G123" s="162">
        <v>27795.06</v>
      </c>
      <c r="H123" s="162">
        <v>5293.28</v>
      </c>
      <c r="I123" s="162">
        <v>4910.1400000000003</v>
      </c>
      <c r="J123" s="162">
        <v>2.82185</v>
      </c>
      <c r="K123" s="162">
        <v>8372.1200000000008</v>
      </c>
    </row>
    <row r="124" spans="1:11" ht="17.100000000000001" customHeight="1">
      <c r="A124" s="162">
        <v>1977</v>
      </c>
      <c r="B124" s="162">
        <v>11</v>
      </c>
      <c r="C124" s="162">
        <v>184069.99</v>
      </c>
      <c r="D124" s="162">
        <v>193163.34</v>
      </c>
      <c r="E124" s="162">
        <v>104.16</v>
      </c>
      <c r="F124" s="162">
        <v>377337.5</v>
      </c>
      <c r="G124" s="162">
        <v>2421.5500000000002</v>
      </c>
      <c r="H124" s="162">
        <v>3017.95</v>
      </c>
      <c r="I124" s="162">
        <v>261.60000000000002</v>
      </c>
      <c r="J124" s="162">
        <v>2.7435999999999998</v>
      </c>
      <c r="K124" s="162">
        <v>9223.6</v>
      </c>
    </row>
    <row r="125" spans="1:11" ht="17.100000000000001" customHeight="1">
      <c r="A125" s="162">
        <v>1977</v>
      </c>
      <c r="B125" s="162">
        <v>12</v>
      </c>
      <c r="C125" s="162">
        <v>320699.40000000002</v>
      </c>
      <c r="D125" s="162">
        <v>325444</v>
      </c>
      <c r="E125" s="162">
        <v>7991.41</v>
      </c>
      <c r="F125" s="162">
        <v>654134.81999999995</v>
      </c>
      <c r="G125" s="162">
        <v>4212.32</v>
      </c>
      <c r="H125" s="162">
        <v>5212.26</v>
      </c>
      <c r="I125" s="162">
        <v>488.22</v>
      </c>
      <c r="J125" s="162">
        <v>2.7422399999999998</v>
      </c>
      <c r="K125" s="162">
        <v>9215.98</v>
      </c>
    </row>
    <row r="126" spans="1:11" ht="17.100000000000001" customHeight="1">
      <c r="A126" s="162">
        <v>1977</v>
      </c>
      <c r="B126" s="162">
        <v>13</v>
      </c>
      <c r="C126" s="162">
        <v>368857.03</v>
      </c>
      <c r="D126" s="162">
        <v>213081.2</v>
      </c>
      <c r="E126" s="162">
        <v>36790.870000000003</v>
      </c>
      <c r="F126" s="162">
        <v>618729.09</v>
      </c>
      <c r="G126" s="162">
        <v>19115.82</v>
      </c>
      <c r="H126" s="162">
        <v>18807.38</v>
      </c>
      <c r="I126" s="162">
        <v>1623.51</v>
      </c>
      <c r="J126" s="162">
        <v>2.7511299999999999</v>
      </c>
      <c r="K126" s="162">
        <v>8836.1</v>
      </c>
    </row>
    <row r="127" spans="1:11" ht="17.100000000000001" customHeight="1">
      <c r="A127" s="162">
        <v>1977</v>
      </c>
      <c r="B127" s="162">
        <v>14</v>
      </c>
      <c r="C127" s="162">
        <v>44118.86</v>
      </c>
      <c r="D127" s="162">
        <v>34661.199999999997</v>
      </c>
      <c r="E127" s="162">
        <v>322.29000000000002</v>
      </c>
      <c r="F127" s="162">
        <v>79102.350000000006</v>
      </c>
      <c r="G127" s="162">
        <v>507.64</v>
      </c>
      <c r="H127" s="162">
        <v>632.66</v>
      </c>
      <c r="I127" s="162">
        <v>54.84</v>
      </c>
      <c r="J127" s="162">
        <v>2.7435999999999998</v>
      </c>
      <c r="K127" s="162">
        <v>9223.6</v>
      </c>
    </row>
    <row r="128" spans="1:11" ht="17.100000000000001" customHeight="1">
      <c r="A128" s="162">
        <v>1977</v>
      </c>
      <c r="B128" s="162">
        <v>15</v>
      </c>
      <c r="C128" s="162">
        <v>30949.67</v>
      </c>
      <c r="D128" s="162">
        <v>7353.93</v>
      </c>
      <c r="E128" s="162">
        <v>5492.68</v>
      </c>
      <c r="F128" s="162">
        <v>43796.28</v>
      </c>
      <c r="G128" s="162">
        <v>1573.94</v>
      </c>
      <c r="H128" s="162">
        <v>715.72</v>
      </c>
      <c r="I128" s="162">
        <v>400.86</v>
      </c>
      <c r="J128" s="162">
        <v>3.0284</v>
      </c>
      <c r="K128" s="162">
        <v>7673.14</v>
      </c>
    </row>
    <row r="129" spans="1:11" ht="17.100000000000001" customHeight="1">
      <c r="A129" s="162">
        <v>1977</v>
      </c>
      <c r="B129" s="162">
        <v>16</v>
      </c>
      <c r="C129" s="162">
        <v>24882.58</v>
      </c>
      <c r="D129" s="162">
        <v>13933.22</v>
      </c>
      <c r="E129" s="162">
        <v>180.34</v>
      </c>
      <c r="F129" s="162">
        <v>38996.14</v>
      </c>
      <c r="G129" s="162">
        <v>250.26</v>
      </c>
      <c r="H129" s="162">
        <v>311.89</v>
      </c>
      <c r="I129" s="162">
        <v>27.04</v>
      </c>
      <c r="J129" s="162">
        <v>2.7435999999999998</v>
      </c>
      <c r="K129" s="162">
        <v>9223.6</v>
      </c>
    </row>
    <row r="130" spans="1:11" ht="17.100000000000001" customHeight="1">
      <c r="A130" s="162">
        <v>1978</v>
      </c>
      <c r="B130" s="162">
        <v>1</v>
      </c>
      <c r="C130" s="162">
        <v>108972.37</v>
      </c>
      <c r="D130" s="162">
        <v>16020.73</v>
      </c>
      <c r="E130" s="162">
        <v>17013.79</v>
      </c>
      <c r="F130" s="162">
        <v>142006.89000000001</v>
      </c>
      <c r="G130" s="162">
        <v>8426.17</v>
      </c>
      <c r="H130" s="162">
        <v>1121.08</v>
      </c>
      <c r="I130" s="162">
        <v>839.86</v>
      </c>
      <c r="J130" s="162">
        <v>2.6425100000000001</v>
      </c>
      <c r="K130" s="162">
        <v>8088.64</v>
      </c>
    </row>
    <row r="131" spans="1:11" ht="17.100000000000001" customHeight="1">
      <c r="A131" s="162">
        <v>1978</v>
      </c>
      <c r="B131" s="162">
        <v>2</v>
      </c>
      <c r="C131" s="162">
        <v>137885.79</v>
      </c>
      <c r="D131" s="162">
        <v>46332.45</v>
      </c>
      <c r="E131" s="162">
        <v>13590.57</v>
      </c>
      <c r="F131" s="162">
        <v>197808.8</v>
      </c>
      <c r="G131" s="162">
        <v>7120.5</v>
      </c>
      <c r="H131" s="162">
        <v>3737.21</v>
      </c>
      <c r="I131" s="162">
        <v>1030.5999999999999</v>
      </c>
      <c r="J131" s="162">
        <v>2.7440500000000001</v>
      </c>
      <c r="K131" s="162">
        <v>8909.9699999999993</v>
      </c>
    </row>
    <row r="132" spans="1:11" ht="17.100000000000001" customHeight="1">
      <c r="A132" s="162">
        <v>1978</v>
      </c>
      <c r="B132" s="162">
        <v>3</v>
      </c>
      <c r="C132" s="162">
        <v>415152.03</v>
      </c>
      <c r="D132" s="162">
        <v>108018.52</v>
      </c>
      <c r="E132" s="162">
        <v>53334.44</v>
      </c>
      <c r="F132" s="162">
        <v>576504.99</v>
      </c>
      <c r="G132" s="162">
        <v>14880.22</v>
      </c>
      <c r="H132" s="162">
        <v>10588.16</v>
      </c>
      <c r="I132" s="162">
        <v>3848.66</v>
      </c>
      <c r="J132" s="162">
        <v>2.8779300000000001</v>
      </c>
      <c r="K132" s="162">
        <v>7848.86</v>
      </c>
    </row>
    <row r="133" spans="1:11" ht="17.100000000000001" customHeight="1">
      <c r="A133" s="162">
        <v>1978</v>
      </c>
      <c r="B133" s="162">
        <v>4</v>
      </c>
      <c r="C133" s="162">
        <v>684845.56</v>
      </c>
      <c r="D133" s="162">
        <v>264796.61</v>
      </c>
      <c r="E133" s="162">
        <v>57450.57</v>
      </c>
      <c r="F133" s="162">
        <v>1007092.74</v>
      </c>
      <c r="G133" s="162">
        <v>20994.92</v>
      </c>
      <c r="H133" s="162">
        <v>8894.92</v>
      </c>
      <c r="I133" s="162">
        <v>3303.9</v>
      </c>
      <c r="J133" s="162">
        <v>2.8030599999999999</v>
      </c>
      <c r="K133" s="162">
        <v>9943.5</v>
      </c>
    </row>
    <row r="134" spans="1:11" ht="17.100000000000001" customHeight="1">
      <c r="A134" s="162">
        <v>1978</v>
      </c>
      <c r="B134" s="162">
        <v>5</v>
      </c>
      <c r="C134" s="162">
        <v>638280.36</v>
      </c>
      <c r="D134" s="162">
        <v>482916.49</v>
      </c>
      <c r="E134" s="162">
        <v>18758.79</v>
      </c>
      <c r="F134" s="162">
        <v>1139955.6499999999</v>
      </c>
      <c r="G134" s="162">
        <v>9676.01</v>
      </c>
      <c r="H134" s="162">
        <v>8022.68</v>
      </c>
      <c r="I134" s="162">
        <v>902.55</v>
      </c>
      <c r="J134" s="162">
        <v>2.5066899999999999</v>
      </c>
      <c r="K134" s="162">
        <v>11111.79</v>
      </c>
    </row>
    <row r="135" spans="1:11" ht="17.100000000000001" customHeight="1">
      <c r="A135" s="162">
        <v>1978</v>
      </c>
      <c r="B135" s="162">
        <v>6</v>
      </c>
      <c r="C135" s="162">
        <v>176825.48</v>
      </c>
      <c r="D135" s="162">
        <v>83428.62</v>
      </c>
      <c r="E135" s="162">
        <v>11489.75</v>
      </c>
      <c r="F135" s="162">
        <v>271743.84999999998</v>
      </c>
      <c r="G135" s="162">
        <v>8122.31</v>
      </c>
      <c r="H135" s="162">
        <v>3461.29</v>
      </c>
      <c r="I135" s="162">
        <v>689.5</v>
      </c>
      <c r="J135" s="162">
        <v>2.64506</v>
      </c>
      <c r="K135" s="162">
        <v>8958.11</v>
      </c>
    </row>
    <row r="136" spans="1:11" ht="17.100000000000001" customHeight="1">
      <c r="A136" s="162">
        <v>1978</v>
      </c>
      <c r="B136" s="162">
        <v>7</v>
      </c>
      <c r="C136" s="162">
        <v>84101.69</v>
      </c>
      <c r="D136" s="162">
        <v>15640.58</v>
      </c>
      <c r="E136" s="162">
        <v>8527.19</v>
      </c>
      <c r="F136" s="162">
        <v>108269.46</v>
      </c>
      <c r="G136" s="162">
        <v>2840.4</v>
      </c>
      <c r="H136" s="162">
        <v>1742.85</v>
      </c>
      <c r="I136" s="162">
        <v>575.58000000000004</v>
      </c>
      <c r="J136" s="162">
        <v>3.0625900000000001</v>
      </c>
      <c r="K136" s="162">
        <v>7665.76</v>
      </c>
    </row>
    <row r="137" spans="1:11" ht="17.100000000000001" customHeight="1">
      <c r="A137" s="162">
        <v>1978</v>
      </c>
      <c r="B137" s="162">
        <v>8</v>
      </c>
      <c r="C137" s="162">
        <v>790864.83</v>
      </c>
      <c r="D137" s="162">
        <v>389007</v>
      </c>
      <c r="E137" s="162">
        <v>63368.68</v>
      </c>
      <c r="F137" s="162">
        <v>1243240.51</v>
      </c>
      <c r="G137" s="162">
        <v>17574.669999999998</v>
      </c>
      <c r="H137" s="162">
        <v>16396.2</v>
      </c>
      <c r="I137" s="162">
        <v>2742.27</v>
      </c>
      <c r="J137" s="162">
        <v>2.8189500000000001</v>
      </c>
      <c r="K137" s="162">
        <v>9961.7900000000009</v>
      </c>
    </row>
    <row r="138" spans="1:11" ht="17.100000000000001" customHeight="1">
      <c r="A138" s="162">
        <v>1978</v>
      </c>
      <c r="B138" s="162">
        <v>9</v>
      </c>
      <c r="C138" s="162">
        <v>691268.42</v>
      </c>
      <c r="D138" s="162">
        <v>336437.63</v>
      </c>
      <c r="E138" s="162">
        <v>39613.06</v>
      </c>
      <c r="F138" s="162">
        <v>1067319.1100000001</v>
      </c>
      <c r="G138" s="162">
        <v>5116.6499999999996</v>
      </c>
      <c r="H138" s="162">
        <v>10375.280000000001</v>
      </c>
      <c r="I138" s="162">
        <v>778.25</v>
      </c>
      <c r="J138" s="162">
        <v>2.7185100000000002</v>
      </c>
      <c r="K138" s="162">
        <v>9686.25</v>
      </c>
    </row>
    <row r="139" spans="1:11" ht="17.100000000000001" customHeight="1">
      <c r="A139" s="162">
        <v>1978</v>
      </c>
      <c r="B139" s="162">
        <v>10</v>
      </c>
      <c r="C139" s="162">
        <v>339443.94</v>
      </c>
      <c r="D139" s="162">
        <v>82538.789999999994</v>
      </c>
      <c r="E139" s="162">
        <v>51619.7</v>
      </c>
      <c r="F139" s="162">
        <v>473602.44</v>
      </c>
      <c r="G139" s="162">
        <v>23425.98</v>
      </c>
      <c r="H139" s="162">
        <v>8633.6299999999992</v>
      </c>
      <c r="I139" s="162">
        <v>4148</v>
      </c>
      <c r="J139" s="162">
        <v>2.8256800000000002</v>
      </c>
      <c r="K139" s="162">
        <v>8522.86</v>
      </c>
    </row>
    <row r="140" spans="1:11" ht="17.100000000000001" customHeight="1">
      <c r="A140" s="162">
        <v>1978</v>
      </c>
      <c r="B140" s="162">
        <v>11</v>
      </c>
      <c r="C140" s="162">
        <v>183830.09</v>
      </c>
      <c r="D140" s="162">
        <v>196882.32</v>
      </c>
      <c r="E140" s="162">
        <v>103.54</v>
      </c>
      <c r="F140" s="162">
        <v>380815.95</v>
      </c>
      <c r="G140" s="162">
        <v>1757.94</v>
      </c>
      <c r="H140" s="162">
        <v>3665.1</v>
      </c>
      <c r="I140" s="162">
        <v>258.97000000000003</v>
      </c>
      <c r="J140" s="162">
        <v>2.7208700000000001</v>
      </c>
      <c r="K140" s="162">
        <v>9696.16</v>
      </c>
    </row>
    <row r="141" spans="1:11" ht="17.100000000000001" customHeight="1">
      <c r="A141" s="162">
        <v>1978</v>
      </c>
      <c r="B141" s="162">
        <v>12</v>
      </c>
      <c r="C141" s="162">
        <v>327399.19</v>
      </c>
      <c r="D141" s="162">
        <v>338224.37</v>
      </c>
      <c r="E141" s="162">
        <v>8131.07</v>
      </c>
      <c r="F141" s="162">
        <v>673754.64</v>
      </c>
      <c r="G141" s="162">
        <v>3126.38</v>
      </c>
      <c r="H141" s="162">
        <v>6462.93</v>
      </c>
      <c r="I141" s="162">
        <v>491.66</v>
      </c>
      <c r="J141" s="162">
        <v>2.7196500000000001</v>
      </c>
      <c r="K141" s="162">
        <v>9688.2199999999993</v>
      </c>
    </row>
    <row r="142" spans="1:11" ht="17.100000000000001" customHeight="1">
      <c r="A142" s="162">
        <v>1978</v>
      </c>
      <c r="B142" s="162">
        <v>13</v>
      </c>
      <c r="C142" s="162">
        <v>383736.63</v>
      </c>
      <c r="D142" s="162">
        <v>228797.38</v>
      </c>
      <c r="E142" s="162">
        <v>38285.39</v>
      </c>
      <c r="F142" s="162">
        <v>650819.41</v>
      </c>
      <c r="G142" s="162">
        <v>13993.5</v>
      </c>
      <c r="H142" s="162">
        <v>15545.31</v>
      </c>
      <c r="I142" s="162">
        <v>1404</v>
      </c>
      <c r="J142" s="162">
        <v>2.6921400000000002</v>
      </c>
      <c r="K142" s="162">
        <v>9236.7199999999993</v>
      </c>
    </row>
    <row r="143" spans="1:11" ht="17.100000000000001" customHeight="1">
      <c r="A143" s="162">
        <v>1978</v>
      </c>
      <c r="B143" s="162">
        <v>14</v>
      </c>
      <c r="C143" s="162">
        <v>44299.91</v>
      </c>
      <c r="D143" s="162">
        <v>35386.15</v>
      </c>
      <c r="E143" s="162">
        <v>321.43</v>
      </c>
      <c r="F143" s="162">
        <v>80007.5</v>
      </c>
      <c r="G143" s="162">
        <v>369.33</v>
      </c>
      <c r="H143" s="162">
        <v>770.02</v>
      </c>
      <c r="I143" s="162">
        <v>54.41</v>
      </c>
      <c r="J143" s="162">
        <v>2.7208700000000001</v>
      </c>
      <c r="K143" s="162">
        <v>9696.16</v>
      </c>
    </row>
    <row r="144" spans="1:11" ht="17.100000000000001" customHeight="1">
      <c r="A144" s="162">
        <v>1978</v>
      </c>
      <c r="B144" s="162">
        <v>15</v>
      </c>
      <c r="C144" s="162">
        <v>31649.18</v>
      </c>
      <c r="D144" s="162">
        <v>8049.2</v>
      </c>
      <c r="E144" s="162">
        <v>5761.64</v>
      </c>
      <c r="F144" s="162">
        <v>45460.01</v>
      </c>
      <c r="G144" s="162">
        <v>1318.02</v>
      </c>
      <c r="H144" s="162">
        <v>832.37</v>
      </c>
      <c r="I144" s="162">
        <v>377</v>
      </c>
      <c r="J144" s="162">
        <v>3.0255700000000001</v>
      </c>
      <c r="K144" s="162">
        <v>7754.05</v>
      </c>
    </row>
    <row r="145" spans="1:11" ht="17.100000000000001" customHeight="1">
      <c r="A145" s="162">
        <v>1978</v>
      </c>
      <c r="B145" s="162">
        <v>16</v>
      </c>
      <c r="C145" s="162">
        <v>25212.01</v>
      </c>
      <c r="D145" s="162">
        <v>14302.54</v>
      </c>
      <c r="E145" s="162">
        <v>181.07</v>
      </c>
      <c r="F145" s="162">
        <v>39695.61</v>
      </c>
      <c r="G145" s="162">
        <v>183.24</v>
      </c>
      <c r="H145" s="162">
        <v>382.04</v>
      </c>
      <c r="I145" s="162">
        <v>26.99</v>
      </c>
      <c r="J145" s="162">
        <v>2.7208700000000001</v>
      </c>
      <c r="K145" s="162">
        <v>9696.16</v>
      </c>
    </row>
    <row r="146" spans="1:11" ht="17.100000000000001" customHeight="1">
      <c r="A146" s="162">
        <v>1979</v>
      </c>
      <c r="B146" s="162">
        <v>1</v>
      </c>
      <c r="C146" s="162">
        <v>115422.1</v>
      </c>
      <c r="D146" s="162">
        <v>16977.34</v>
      </c>
      <c r="E146" s="162">
        <v>17843.27</v>
      </c>
      <c r="F146" s="162">
        <v>150242.71</v>
      </c>
      <c r="G146" s="162">
        <v>7234.25</v>
      </c>
      <c r="H146" s="162">
        <v>984.89</v>
      </c>
      <c r="I146" s="162">
        <v>909.9</v>
      </c>
      <c r="J146" s="162">
        <v>2.61591</v>
      </c>
      <c r="K146" s="162">
        <v>8053.78</v>
      </c>
    </row>
    <row r="147" spans="1:11" ht="17.100000000000001" customHeight="1">
      <c r="A147" s="162">
        <v>1979</v>
      </c>
      <c r="B147" s="162">
        <v>2</v>
      </c>
      <c r="C147" s="162">
        <v>143263.75</v>
      </c>
      <c r="D147" s="162">
        <v>48769.03</v>
      </c>
      <c r="E147" s="162">
        <v>14346.53</v>
      </c>
      <c r="F147" s="162">
        <v>206379.31</v>
      </c>
      <c r="G147" s="162">
        <v>6049.02</v>
      </c>
      <c r="H147" s="162">
        <v>2772.94</v>
      </c>
      <c r="I147" s="162">
        <v>843.37</v>
      </c>
      <c r="J147" s="162">
        <v>2.72058</v>
      </c>
      <c r="K147" s="162">
        <v>9049.48</v>
      </c>
    </row>
    <row r="148" spans="1:11" ht="17.100000000000001" customHeight="1">
      <c r="A148" s="162">
        <v>1979</v>
      </c>
      <c r="B148" s="162">
        <v>3</v>
      </c>
      <c r="C148" s="162">
        <v>428805.15</v>
      </c>
      <c r="D148" s="162">
        <v>116135.29</v>
      </c>
      <c r="E148" s="162">
        <v>56936.99</v>
      </c>
      <c r="F148" s="162">
        <v>601877.43999999994</v>
      </c>
      <c r="G148" s="162">
        <v>14432.94</v>
      </c>
      <c r="H148" s="162">
        <v>8501.43</v>
      </c>
      <c r="I148" s="162">
        <v>3810.4</v>
      </c>
      <c r="J148" s="162">
        <v>2.8320400000000001</v>
      </c>
      <c r="K148" s="162">
        <v>8303.17</v>
      </c>
    </row>
    <row r="149" spans="1:11" ht="17.100000000000001" customHeight="1">
      <c r="A149" s="162">
        <v>1979</v>
      </c>
      <c r="B149" s="162">
        <v>4</v>
      </c>
      <c r="C149" s="162">
        <v>707586.94</v>
      </c>
      <c r="D149" s="162">
        <v>272247.18</v>
      </c>
      <c r="E149" s="162">
        <v>59716.76</v>
      </c>
      <c r="F149" s="162">
        <v>1039550.88</v>
      </c>
      <c r="G149" s="162">
        <v>19882.75</v>
      </c>
      <c r="H149" s="162">
        <v>6129.25</v>
      </c>
      <c r="I149" s="162">
        <v>2123.69</v>
      </c>
      <c r="J149" s="162">
        <v>2.7775400000000001</v>
      </c>
      <c r="K149" s="162">
        <v>10256.459999999999</v>
      </c>
    </row>
    <row r="150" spans="1:11" ht="17.100000000000001" customHeight="1">
      <c r="A150" s="162">
        <v>1979</v>
      </c>
      <c r="B150" s="162">
        <v>5</v>
      </c>
      <c r="C150" s="162">
        <v>647478.07999999996</v>
      </c>
      <c r="D150" s="162">
        <v>488211.85</v>
      </c>
      <c r="E150" s="162">
        <v>19114.13</v>
      </c>
      <c r="F150" s="162">
        <v>1154804.07</v>
      </c>
      <c r="G150" s="162">
        <v>9558.93</v>
      </c>
      <c r="H150" s="162">
        <v>5441.17</v>
      </c>
      <c r="I150" s="162">
        <v>344.42</v>
      </c>
      <c r="J150" s="162">
        <v>2.47479</v>
      </c>
      <c r="K150" s="162">
        <v>11432.98</v>
      </c>
    </row>
    <row r="151" spans="1:11" ht="17.100000000000001" customHeight="1">
      <c r="A151" s="162">
        <v>1979</v>
      </c>
      <c r="B151" s="162">
        <v>6</v>
      </c>
      <c r="C151" s="162">
        <v>185477.31</v>
      </c>
      <c r="D151" s="162">
        <v>87222.61</v>
      </c>
      <c r="E151" s="162">
        <v>12149.61</v>
      </c>
      <c r="F151" s="162">
        <v>284849.53000000003</v>
      </c>
      <c r="G151" s="162">
        <v>9491.4599999999991</v>
      </c>
      <c r="H151" s="162">
        <v>4179.3599999999997</v>
      </c>
      <c r="I151" s="162">
        <v>718.07</v>
      </c>
      <c r="J151" s="162">
        <v>2.5952000000000002</v>
      </c>
      <c r="K151" s="162">
        <v>9115.11</v>
      </c>
    </row>
    <row r="152" spans="1:11" ht="17.100000000000001" customHeight="1">
      <c r="A152" s="162">
        <v>1979</v>
      </c>
      <c r="B152" s="162">
        <v>7</v>
      </c>
      <c r="C152" s="162">
        <v>86814.94</v>
      </c>
      <c r="D152" s="162">
        <v>16901.18</v>
      </c>
      <c r="E152" s="162">
        <v>9283.93</v>
      </c>
      <c r="F152" s="162">
        <v>113000.06</v>
      </c>
      <c r="G152" s="162">
        <v>2701.47</v>
      </c>
      <c r="H152" s="162">
        <v>1263.32</v>
      </c>
      <c r="I152" s="162">
        <v>766.68</v>
      </c>
      <c r="J152" s="162">
        <v>3.0076900000000002</v>
      </c>
      <c r="K152" s="162">
        <v>8249.75</v>
      </c>
    </row>
    <row r="153" spans="1:11" ht="17.100000000000001" customHeight="1">
      <c r="A153" s="162">
        <v>1979</v>
      </c>
      <c r="B153" s="162">
        <v>8</v>
      </c>
      <c r="C153" s="162">
        <v>805055.47</v>
      </c>
      <c r="D153" s="162">
        <v>400834.87</v>
      </c>
      <c r="E153" s="162">
        <v>65673.289999999994</v>
      </c>
      <c r="F153" s="162">
        <v>1271563.6299999999</v>
      </c>
      <c r="G153" s="162">
        <v>15553.3</v>
      </c>
      <c r="H153" s="162">
        <v>13182.8</v>
      </c>
      <c r="I153" s="162">
        <v>2105.94</v>
      </c>
      <c r="J153" s="162">
        <v>2.7975300000000001</v>
      </c>
      <c r="K153" s="162">
        <v>10285.540000000001</v>
      </c>
    </row>
    <row r="154" spans="1:11" ht="17.100000000000001" customHeight="1">
      <c r="A154" s="162">
        <v>1979</v>
      </c>
      <c r="B154" s="162">
        <v>9</v>
      </c>
      <c r="C154" s="162">
        <v>697220.71</v>
      </c>
      <c r="D154" s="162">
        <v>343478.58</v>
      </c>
      <c r="E154" s="162">
        <v>40996.57</v>
      </c>
      <c r="F154" s="162">
        <v>1081695.8600000001</v>
      </c>
      <c r="G154" s="162">
        <v>4552.99</v>
      </c>
      <c r="H154" s="162">
        <v>8810.17</v>
      </c>
      <c r="I154" s="162">
        <v>755.75</v>
      </c>
      <c r="J154" s="162">
        <v>2.7057799999999999</v>
      </c>
      <c r="K154" s="162">
        <v>9973.8799999999992</v>
      </c>
    </row>
    <row r="155" spans="1:11" ht="17.100000000000001" customHeight="1">
      <c r="A155" s="162">
        <v>1979</v>
      </c>
      <c r="B155" s="162">
        <v>10</v>
      </c>
      <c r="C155" s="162">
        <v>355831.41</v>
      </c>
      <c r="D155" s="162">
        <v>89597.32</v>
      </c>
      <c r="E155" s="162">
        <v>54727.62</v>
      </c>
      <c r="F155" s="162">
        <v>500156.35</v>
      </c>
      <c r="G155" s="162">
        <v>18795.580000000002</v>
      </c>
      <c r="H155" s="162">
        <v>7971.8</v>
      </c>
      <c r="I155" s="162">
        <v>3599.26</v>
      </c>
      <c r="J155" s="162">
        <v>2.8077100000000002</v>
      </c>
      <c r="K155" s="162">
        <v>8501.94</v>
      </c>
    </row>
    <row r="156" spans="1:11" ht="17.100000000000001" customHeight="1">
      <c r="A156" s="162">
        <v>1979</v>
      </c>
      <c r="B156" s="162">
        <v>11</v>
      </c>
      <c r="C156" s="162">
        <v>182150.6</v>
      </c>
      <c r="D156" s="162">
        <v>198000.39</v>
      </c>
      <c r="E156" s="162">
        <v>102.2</v>
      </c>
      <c r="F156" s="162">
        <v>380253.19</v>
      </c>
      <c r="G156" s="162">
        <v>1514.17</v>
      </c>
      <c r="H156" s="162">
        <v>2950.39</v>
      </c>
      <c r="I156" s="162">
        <v>240.03</v>
      </c>
      <c r="J156" s="162">
        <v>2.7081400000000002</v>
      </c>
      <c r="K156" s="162">
        <v>9984.18</v>
      </c>
    </row>
    <row r="157" spans="1:11" ht="17.100000000000001" customHeight="1">
      <c r="A157" s="162">
        <v>1979</v>
      </c>
      <c r="B157" s="162">
        <v>12</v>
      </c>
      <c r="C157" s="162">
        <v>331604.94</v>
      </c>
      <c r="D157" s="162">
        <v>346913.23</v>
      </c>
      <c r="E157" s="162">
        <v>8242.7099999999991</v>
      </c>
      <c r="F157" s="162">
        <v>686760.88</v>
      </c>
      <c r="G157" s="162">
        <v>2762.84</v>
      </c>
      <c r="H157" s="162">
        <v>5316.12</v>
      </c>
      <c r="I157" s="162">
        <v>486.72</v>
      </c>
      <c r="J157" s="162">
        <v>2.7067399999999999</v>
      </c>
      <c r="K157" s="162">
        <v>9976.51</v>
      </c>
    </row>
    <row r="158" spans="1:11" ht="17.100000000000001" customHeight="1">
      <c r="A158" s="162">
        <v>1979</v>
      </c>
      <c r="B158" s="162">
        <v>13</v>
      </c>
      <c r="C158" s="162">
        <v>397842.95</v>
      </c>
      <c r="D158" s="162">
        <v>240686.71</v>
      </c>
      <c r="E158" s="162">
        <v>39662.46</v>
      </c>
      <c r="F158" s="162">
        <v>678192.11</v>
      </c>
      <c r="G158" s="162">
        <v>10259.56</v>
      </c>
      <c r="H158" s="162">
        <v>9691.4599999999991</v>
      </c>
      <c r="I158" s="162">
        <v>989.86</v>
      </c>
      <c r="J158" s="162">
        <v>2.67659</v>
      </c>
      <c r="K158" s="162">
        <v>9397.92</v>
      </c>
    </row>
    <row r="159" spans="1:11" ht="17.100000000000001" customHeight="1">
      <c r="A159" s="162">
        <v>1979</v>
      </c>
      <c r="B159" s="162">
        <v>14</v>
      </c>
      <c r="C159" s="162">
        <v>44241.53</v>
      </c>
      <c r="D159" s="162">
        <v>35863.81</v>
      </c>
      <c r="E159" s="162">
        <v>319.20999999999998</v>
      </c>
      <c r="F159" s="162">
        <v>80424.539999999994</v>
      </c>
      <c r="G159" s="162">
        <v>320.25</v>
      </c>
      <c r="H159" s="162">
        <v>624.01</v>
      </c>
      <c r="I159" s="162">
        <v>50.77</v>
      </c>
      <c r="J159" s="162">
        <v>2.7081400000000002</v>
      </c>
      <c r="K159" s="162">
        <v>9984.18</v>
      </c>
    </row>
    <row r="160" spans="1:11" ht="17.100000000000001" customHeight="1">
      <c r="A160" s="162">
        <v>1979</v>
      </c>
      <c r="B160" s="162">
        <v>15</v>
      </c>
      <c r="C160" s="162">
        <v>32737.26</v>
      </c>
      <c r="D160" s="162">
        <v>8698.25</v>
      </c>
      <c r="E160" s="162">
        <v>6015.8</v>
      </c>
      <c r="F160" s="162">
        <v>47451.31</v>
      </c>
      <c r="G160" s="162">
        <v>1118.42</v>
      </c>
      <c r="H160" s="162">
        <v>668.2</v>
      </c>
      <c r="I160" s="162">
        <v>270.74</v>
      </c>
      <c r="J160" s="162">
        <v>2.9788199999999998</v>
      </c>
      <c r="K160" s="162">
        <v>9074.83</v>
      </c>
    </row>
    <row r="161" spans="1:11" ht="17.100000000000001" customHeight="1">
      <c r="A161" s="162">
        <v>1979</v>
      </c>
      <c r="B161" s="162">
        <v>16</v>
      </c>
      <c r="C161" s="162">
        <v>25874.43</v>
      </c>
      <c r="D161" s="162">
        <v>14843.68</v>
      </c>
      <c r="E161" s="162">
        <v>184.35</v>
      </c>
      <c r="F161" s="162">
        <v>40902.46</v>
      </c>
      <c r="G161" s="162">
        <v>162.87</v>
      </c>
      <c r="H161" s="162">
        <v>317.36</v>
      </c>
      <c r="I161" s="162">
        <v>25.82</v>
      </c>
      <c r="J161" s="162">
        <v>2.7081400000000002</v>
      </c>
      <c r="K161" s="162">
        <v>9984.18</v>
      </c>
    </row>
    <row r="162" spans="1:11" ht="17.100000000000001" customHeight="1">
      <c r="A162" s="162">
        <v>1980</v>
      </c>
      <c r="B162" s="162">
        <v>1</v>
      </c>
      <c r="C162" s="162">
        <v>123152.9</v>
      </c>
      <c r="D162" s="162">
        <v>18130.419999999998</v>
      </c>
      <c r="E162" s="162">
        <v>18992.55</v>
      </c>
      <c r="F162" s="162">
        <v>160275.85999999999</v>
      </c>
      <c r="G162" s="162">
        <v>5417.44</v>
      </c>
      <c r="H162" s="162">
        <v>596.02</v>
      </c>
      <c r="I162" s="162">
        <v>619.91</v>
      </c>
      <c r="J162" s="162">
        <v>2.55383</v>
      </c>
      <c r="K162" s="162">
        <v>7977.03</v>
      </c>
    </row>
    <row r="163" spans="1:11" ht="17.100000000000001" customHeight="1">
      <c r="A163" s="162">
        <v>1980</v>
      </c>
      <c r="B163" s="162">
        <v>2</v>
      </c>
      <c r="C163" s="162">
        <v>150550.48000000001</v>
      </c>
      <c r="D163" s="162">
        <v>51672.74</v>
      </c>
      <c r="E163" s="162">
        <v>14960.66</v>
      </c>
      <c r="F163" s="162">
        <v>217183.88</v>
      </c>
      <c r="G163" s="162">
        <v>3811.17</v>
      </c>
      <c r="H163" s="162">
        <v>1703.82</v>
      </c>
      <c r="I163" s="162">
        <v>251.03</v>
      </c>
      <c r="J163" s="162">
        <v>2.6752500000000001</v>
      </c>
      <c r="K163" s="162">
        <v>9035.6299999999992</v>
      </c>
    </row>
    <row r="164" spans="1:11" ht="17.100000000000001" customHeight="1">
      <c r="A164" s="162">
        <v>1980</v>
      </c>
      <c r="B164" s="162">
        <v>3</v>
      </c>
      <c r="C164" s="162">
        <v>446933.26</v>
      </c>
      <c r="D164" s="162">
        <v>123350.14</v>
      </c>
      <c r="E164" s="162">
        <v>60841.86</v>
      </c>
      <c r="F164" s="162">
        <v>631125.27</v>
      </c>
      <c r="G164" s="162">
        <v>9598.66</v>
      </c>
      <c r="H164" s="162">
        <v>4644.1899999999996</v>
      </c>
      <c r="I164" s="162">
        <v>2911.67</v>
      </c>
      <c r="J164" s="162">
        <v>2.78749</v>
      </c>
      <c r="K164" s="162">
        <v>8379.8700000000008</v>
      </c>
    </row>
    <row r="165" spans="1:11" ht="17.100000000000001" customHeight="1">
      <c r="A165" s="162">
        <v>1980</v>
      </c>
      <c r="B165" s="162">
        <v>4</v>
      </c>
      <c r="C165" s="162">
        <v>743801.79</v>
      </c>
      <c r="D165" s="162">
        <v>285903.7</v>
      </c>
      <c r="E165" s="162">
        <v>62473.86</v>
      </c>
      <c r="F165" s="162">
        <v>1092179.3400000001</v>
      </c>
      <c r="G165" s="162">
        <v>15155.69</v>
      </c>
      <c r="H165" s="162">
        <v>5959.08</v>
      </c>
      <c r="I165" s="162">
        <v>832.03</v>
      </c>
      <c r="J165" s="162">
        <v>2.71122</v>
      </c>
      <c r="K165" s="162">
        <v>10409.620000000001</v>
      </c>
    </row>
    <row r="166" spans="1:11" ht="17.100000000000001" customHeight="1">
      <c r="A166" s="162">
        <v>1980</v>
      </c>
      <c r="B166" s="162">
        <v>5</v>
      </c>
      <c r="C166" s="162">
        <v>660080.98</v>
      </c>
      <c r="D166" s="162">
        <v>490512.15</v>
      </c>
      <c r="E166" s="162">
        <v>19885.060000000001</v>
      </c>
      <c r="F166" s="162">
        <v>1170478.18</v>
      </c>
      <c r="G166" s="162">
        <v>7186.57</v>
      </c>
      <c r="H166" s="162">
        <v>5160.22</v>
      </c>
      <c r="I166" s="162">
        <v>295.97000000000003</v>
      </c>
      <c r="J166" s="162">
        <v>2.4570599999999998</v>
      </c>
      <c r="K166" s="162">
        <v>11607.04</v>
      </c>
    </row>
    <row r="167" spans="1:11" ht="17.100000000000001" customHeight="1">
      <c r="A167" s="162">
        <v>1980</v>
      </c>
      <c r="B167" s="162">
        <v>6</v>
      </c>
      <c r="C167" s="162">
        <v>193705.67</v>
      </c>
      <c r="D167" s="162">
        <v>90626.15</v>
      </c>
      <c r="E167" s="162">
        <v>12679.99</v>
      </c>
      <c r="F167" s="162">
        <v>297011.81</v>
      </c>
      <c r="G167" s="162">
        <v>4809.76</v>
      </c>
      <c r="H167" s="162">
        <v>1789.75</v>
      </c>
      <c r="I167" s="162">
        <v>306.33999999999997</v>
      </c>
      <c r="J167" s="162">
        <v>2.5639099999999999</v>
      </c>
      <c r="K167" s="162">
        <v>8932.27</v>
      </c>
    </row>
    <row r="168" spans="1:11" ht="17.100000000000001" customHeight="1">
      <c r="A168" s="162">
        <v>1980</v>
      </c>
      <c r="B168" s="162">
        <v>7</v>
      </c>
      <c r="C168" s="162">
        <v>90905.95</v>
      </c>
      <c r="D168" s="162">
        <v>18268.38</v>
      </c>
      <c r="E168" s="162">
        <v>10059.27</v>
      </c>
      <c r="F168" s="162">
        <v>119233.60000000001</v>
      </c>
      <c r="G168" s="162">
        <v>1579.79</v>
      </c>
      <c r="H168" s="162">
        <v>879.7</v>
      </c>
      <c r="I168" s="162">
        <v>490.91</v>
      </c>
      <c r="J168" s="162">
        <v>2.93459</v>
      </c>
      <c r="K168" s="162">
        <v>8258.6299999999992</v>
      </c>
    </row>
    <row r="169" spans="1:11" ht="17.100000000000001" customHeight="1">
      <c r="A169" s="162">
        <v>1980</v>
      </c>
      <c r="B169" s="162">
        <v>8</v>
      </c>
      <c r="C169" s="162">
        <v>829803.63</v>
      </c>
      <c r="D169" s="162">
        <v>414279.47</v>
      </c>
      <c r="E169" s="162">
        <v>66841.570000000007</v>
      </c>
      <c r="F169" s="162">
        <v>1310924.68</v>
      </c>
      <c r="G169" s="162">
        <v>11116.23</v>
      </c>
      <c r="H169" s="162">
        <v>8033.06</v>
      </c>
      <c r="I169" s="162">
        <v>86.27</v>
      </c>
      <c r="J169" s="162">
        <v>2.7708499999999998</v>
      </c>
      <c r="K169" s="162">
        <v>10402.91</v>
      </c>
    </row>
    <row r="170" spans="1:11" ht="17.100000000000001" customHeight="1">
      <c r="A170" s="162">
        <v>1980</v>
      </c>
      <c r="B170" s="162">
        <v>9</v>
      </c>
      <c r="C170" s="162">
        <v>713924.56</v>
      </c>
      <c r="D170" s="162">
        <v>355621.2</v>
      </c>
      <c r="E170" s="162">
        <v>41690.86</v>
      </c>
      <c r="F170" s="162">
        <v>1111236.6200000001</v>
      </c>
      <c r="G170" s="162">
        <v>3120.66</v>
      </c>
      <c r="H170" s="162">
        <v>7561.69</v>
      </c>
      <c r="I170" s="162">
        <v>68.680000000000007</v>
      </c>
      <c r="J170" s="162">
        <v>2.6846299999999998</v>
      </c>
      <c r="K170" s="162">
        <v>9949.77</v>
      </c>
    </row>
    <row r="171" spans="1:11" ht="17.100000000000001" customHeight="1">
      <c r="A171" s="162">
        <v>1980</v>
      </c>
      <c r="B171" s="162">
        <v>10</v>
      </c>
      <c r="C171" s="162">
        <v>382134.1</v>
      </c>
      <c r="D171" s="162">
        <v>97147.09</v>
      </c>
      <c r="E171" s="162">
        <v>56612.43</v>
      </c>
      <c r="F171" s="162">
        <v>535893.63</v>
      </c>
      <c r="G171" s="162">
        <v>11360.51</v>
      </c>
      <c r="H171" s="162">
        <v>4188.33</v>
      </c>
      <c r="I171" s="162">
        <v>0</v>
      </c>
      <c r="J171" s="162">
        <v>2.76613</v>
      </c>
      <c r="K171" s="162">
        <v>8407.2900000000009</v>
      </c>
    </row>
    <row r="172" spans="1:11" ht="17.100000000000001" customHeight="1">
      <c r="A172" s="162">
        <v>1980</v>
      </c>
      <c r="B172" s="162">
        <v>11</v>
      </c>
      <c r="C172" s="162">
        <v>182298.75</v>
      </c>
      <c r="D172" s="162">
        <v>201065.13</v>
      </c>
      <c r="E172" s="162">
        <v>102.04</v>
      </c>
      <c r="F172" s="162">
        <v>383465.92</v>
      </c>
      <c r="G172" s="162">
        <v>1024.18</v>
      </c>
      <c r="H172" s="162">
        <v>2553.59</v>
      </c>
      <c r="I172" s="162">
        <v>0</v>
      </c>
      <c r="J172" s="162">
        <v>2.6863299999999999</v>
      </c>
      <c r="K172" s="162">
        <v>9957.43</v>
      </c>
    </row>
    <row r="173" spans="1:11" ht="17.100000000000001" customHeight="1">
      <c r="A173" s="162">
        <v>1980</v>
      </c>
      <c r="B173" s="162">
        <v>12</v>
      </c>
      <c r="C173" s="162">
        <v>339092.95</v>
      </c>
      <c r="D173" s="162">
        <v>359351.22</v>
      </c>
      <c r="E173" s="162">
        <v>8388.7099999999991</v>
      </c>
      <c r="F173" s="162">
        <v>706832.89</v>
      </c>
      <c r="G173" s="162">
        <v>1896.52</v>
      </c>
      <c r="H173" s="162">
        <v>4691.91</v>
      </c>
      <c r="I173" s="162">
        <v>49.32</v>
      </c>
      <c r="J173" s="162">
        <v>2.6853199999999999</v>
      </c>
      <c r="K173" s="162">
        <v>9951.2800000000007</v>
      </c>
    </row>
    <row r="174" spans="1:11" ht="17.100000000000001" customHeight="1">
      <c r="A174" s="162">
        <v>1980</v>
      </c>
      <c r="B174" s="162">
        <v>13</v>
      </c>
      <c r="C174" s="162">
        <v>415399.58</v>
      </c>
      <c r="D174" s="162">
        <v>253998.54</v>
      </c>
      <c r="E174" s="162">
        <v>40733.01</v>
      </c>
      <c r="F174" s="162">
        <v>710131.13</v>
      </c>
      <c r="G174" s="162">
        <v>6857.65</v>
      </c>
      <c r="H174" s="162">
        <v>6824.42</v>
      </c>
      <c r="I174" s="162">
        <v>4.7300000000000004</v>
      </c>
      <c r="J174" s="162">
        <v>2.6320299999999999</v>
      </c>
      <c r="K174" s="162">
        <v>9580.35</v>
      </c>
    </row>
    <row r="175" spans="1:11" ht="17.100000000000001" customHeight="1">
      <c r="A175" s="162">
        <v>1980</v>
      </c>
      <c r="B175" s="162">
        <v>14</v>
      </c>
      <c r="C175" s="162">
        <v>44787.42</v>
      </c>
      <c r="D175" s="162">
        <v>36783.75</v>
      </c>
      <c r="E175" s="162">
        <v>321.94</v>
      </c>
      <c r="F175" s="162">
        <v>81893.11</v>
      </c>
      <c r="G175" s="162">
        <v>218.72</v>
      </c>
      <c r="H175" s="162">
        <v>545.35</v>
      </c>
      <c r="I175" s="162">
        <v>0</v>
      </c>
      <c r="J175" s="162">
        <v>2.6863299999999999</v>
      </c>
      <c r="K175" s="162">
        <v>9957.43</v>
      </c>
    </row>
    <row r="176" spans="1:11" ht="17.100000000000001" customHeight="1">
      <c r="A176" s="162">
        <v>1980</v>
      </c>
      <c r="B176" s="162">
        <v>15</v>
      </c>
      <c r="C176" s="162">
        <v>33524.29</v>
      </c>
      <c r="D176" s="162">
        <v>9236.6</v>
      </c>
      <c r="E176" s="162">
        <v>6127.77</v>
      </c>
      <c r="F176" s="162">
        <v>48888.66</v>
      </c>
      <c r="G176" s="162">
        <v>724.49</v>
      </c>
      <c r="H176" s="162">
        <v>507.67</v>
      </c>
      <c r="I176" s="162">
        <v>82</v>
      </c>
      <c r="J176" s="162">
        <v>3.0038100000000001</v>
      </c>
      <c r="K176" s="162">
        <v>8122.99</v>
      </c>
    </row>
    <row r="177" spans="1:11" ht="17.100000000000001" customHeight="1">
      <c r="A177" s="162">
        <v>1980</v>
      </c>
      <c r="B177" s="162">
        <v>16</v>
      </c>
      <c r="C177" s="162">
        <v>27187.47</v>
      </c>
      <c r="D177" s="162">
        <v>15756.4</v>
      </c>
      <c r="E177" s="162">
        <v>192.63</v>
      </c>
      <c r="F177" s="162">
        <v>43136.5</v>
      </c>
      <c r="G177" s="162">
        <v>115.21</v>
      </c>
      <c r="H177" s="162">
        <v>287.26</v>
      </c>
      <c r="I177" s="162">
        <v>0</v>
      </c>
      <c r="J177" s="162">
        <v>2.6863299999999999</v>
      </c>
      <c r="K177" s="162">
        <v>9957.43</v>
      </c>
    </row>
    <row r="178" spans="1:11" ht="17.100000000000001" customHeight="1">
      <c r="A178" s="162">
        <v>1981</v>
      </c>
      <c r="B178" s="162">
        <v>1</v>
      </c>
      <c r="C178" s="162">
        <v>127657.83</v>
      </c>
      <c r="D178" s="162">
        <v>18817.169999999998</v>
      </c>
      <c r="E178" s="162">
        <v>20069.599999999999</v>
      </c>
      <c r="F178" s="162">
        <v>166544.6</v>
      </c>
      <c r="G178" s="162">
        <v>4335.13</v>
      </c>
      <c r="H178" s="162">
        <v>632.83000000000004</v>
      </c>
      <c r="I178" s="162">
        <v>1005.58</v>
      </c>
      <c r="J178" s="162">
        <v>2.5336699999999999</v>
      </c>
      <c r="K178" s="162">
        <v>7822.42</v>
      </c>
    </row>
    <row r="179" spans="1:11" ht="17.100000000000001" customHeight="1">
      <c r="A179" s="162">
        <v>1981</v>
      </c>
      <c r="B179" s="162">
        <v>2</v>
      </c>
      <c r="C179" s="162">
        <v>154315.9</v>
      </c>
      <c r="D179" s="162">
        <v>53103.47</v>
      </c>
      <c r="E179" s="162">
        <v>15415.79</v>
      </c>
      <c r="F179" s="162">
        <v>222835.16</v>
      </c>
      <c r="G179" s="162">
        <v>3200.35</v>
      </c>
      <c r="H179" s="162">
        <v>1262.77</v>
      </c>
      <c r="I179" s="162">
        <v>423.51</v>
      </c>
      <c r="J179" s="162">
        <v>2.6827399999999999</v>
      </c>
      <c r="K179" s="162">
        <v>8885.56</v>
      </c>
    </row>
    <row r="180" spans="1:11" ht="17.100000000000001" customHeight="1">
      <c r="A180" s="162">
        <v>1981</v>
      </c>
      <c r="B180" s="162">
        <v>3</v>
      </c>
      <c r="C180" s="162">
        <v>457732.04</v>
      </c>
      <c r="D180" s="162">
        <v>128168.92</v>
      </c>
      <c r="E180" s="162">
        <v>64382.78</v>
      </c>
      <c r="F180" s="162">
        <v>650283.73</v>
      </c>
      <c r="G180" s="162">
        <v>6026.33</v>
      </c>
      <c r="H180" s="162">
        <v>3480.61</v>
      </c>
      <c r="I180" s="162">
        <v>2864.92</v>
      </c>
      <c r="J180" s="162">
        <v>2.7791399999999999</v>
      </c>
      <c r="K180" s="162">
        <v>7958.95</v>
      </c>
    </row>
    <row r="181" spans="1:11" ht="17.100000000000001" customHeight="1">
      <c r="A181" s="162">
        <v>1981</v>
      </c>
      <c r="B181" s="162">
        <v>4</v>
      </c>
      <c r="C181" s="162">
        <v>759653.78</v>
      </c>
      <c r="D181" s="162">
        <v>292281.34999999998</v>
      </c>
      <c r="E181" s="162">
        <v>63711.91</v>
      </c>
      <c r="F181" s="162">
        <v>1115647.04</v>
      </c>
      <c r="G181" s="162">
        <v>8939.2199999999993</v>
      </c>
      <c r="H181" s="162">
        <v>3655.31</v>
      </c>
      <c r="I181" s="162">
        <v>707.94</v>
      </c>
      <c r="J181" s="162">
        <v>2.7126299999999999</v>
      </c>
      <c r="K181" s="162">
        <v>10648.11</v>
      </c>
    </row>
    <row r="182" spans="1:11" ht="17.100000000000001" customHeight="1">
      <c r="A182" s="162">
        <v>1981</v>
      </c>
      <c r="B182" s="162">
        <v>5</v>
      </c>
      <c r="C182" s="162">
        <v>664807.43999999994</v>
      </c>
      <c r="D182" s="162">
        <v>494020.2</v>
      </c>
      <c r="E182" s="162">
        <v>20048.169999999998</v>
      </c>
      <c r="F182" s="162">
        <v>1178875.81</v>
      </c>
      <c r="G182" s="162">
        <v>4671.7</v>
      </c>
      <c r="H182" s="162">
        <v>4101.21</v>
      </c>
      <c r="I182" s="162">
        <v>143.19</v>
      </c>
      <c r="J182" s="162">
        <v>2.4615100000000001</v>
      </c>
      <c r="K182" s="162">
        <v>11935.09</v>
      </c>
    </row>
    <row r="183" spans="1:11" ht="17.100000000000001" customHeight="1">
      <c r="A183" s="162">
        <v>1981</v>
      </c>
      <c r="B183" s="162">
        <v>6</v>
      </c>
      <c r="C183" s="162">
        <v>200065.91</v>
      </c>
      <c r="D183" s="162">
        <v>93172.87</v>
      </c>
      <c r="E183" s="162">
        <v>13348.06</v>
      </c>
      <c r="F183" s="162">
        <v>306586.84000000003</v>
      </c>
      <c r="G183" s="162">
        <v>2815.84</v>
      </c>
      <c r="H183" s="162">
        <v>892.27</v>
      </c>
      <c r="I183" s="162">
        <v>433.81</v>
      </c>
      <c r="J183" s="162">
        <v>2.5464500000000001</v>
      </c>
      <c r="K183" s="162">
        <v>8850.92</v>
      </c>
    </row>
    <row r="184" spans="1:11" ht="17.100000000000001" customHeight="1">
      <c r="A184" s="162">
        <v>1981</v>
      </c>
      <c r="B184" s="162">
        <v>7</v>
      </c>
      <c r="C184" s="162">
        <v>92855.679999999993</v>
      </c>
      <c r="D184" s="162">
        <v>18878.03</v>
      </c>
      <c r="E184" s="162">
        <v>10784.13</v>
      </c>
      <c r="F184" s="162">
        <v>122517.83</v>
      </c>
      <c r="G184" s="162">
        <v>1245.19</v>
      </c>
      <c r="H184" s="162">
        <v>466.01</v>
      </c>
      <c r="I184" s="162">
        <v>635.12</v>
      </c>
      <c r="J184" s="162">
        <v>2.9356</v>
      </c>
      <c r="K184" s="162">
        <v>7770.41</v>
      </c>
    </row>
    <row r="185" spans="1:11" ht="17.100000000000001" customHeight="1">
      <c r="A185" s="162">
        <v>1981</v>
      </c>
      <c r="B185" s="162">
        <v>8</v>
      </c>
      <c r="C185" s="162">
        <v>842416.01</v>
      </c>
      <c r="D185" s="162">
        <v>424486.78</v>
      </c>
      <c r="E185" s="162">
        <v>67883.820000000007</v>
      </c>
      <c r="F185" s="162">
        <v>1334786.6000000001</v>
      </c>
      <c r="G185" s="162">
        <v>7404.13</v>
      </c>
      <c r="H185" s="162">
        <v>8566.24</v>
      </c>
      <c r="I185" s="162">
        <v>547.16999999999996</v>
      </c>
      <c r="J185" s="162">
        <v>2.7788300000000001</v>
      </c>
      <c r="K185" s="162">
        <v>10593.87</v>
      </c>
    </row>
    <row r="186" spans="1:11" ht="17.100000000000001" customHeight="1">
      <c r="A186" s="162">
        <v>1981</v>
      </c>
      <c r="B186" s="162">
        <v>9</v>
      </c>
      <c r="C186" s="162">
        <v>721532.56</v>
      </c>
      <c r="D186" s="162">
        <v>363367.13</v>
      </c>
      <c r="E186" s="162">
        <v>42232.73</v>
      </c>
      <c r="F186" s="162">
        <v>1127132.42</v>
      </c>
      <c r="G186" s="162">
        <v>2415.2800000000002</v>
      </c>
      <c r="H186" s="162">
        <v>7878.43</v>
      </c>
      <c r="I186" s="162">
        <v>262.14</v>
      </c>
      <c r="J186" s="162">
        <v>2.6949399999999999</v>
      </c>
      <c r="K186" s="162">
        <v>10098.969999999999</v>
      </c>
    </row>
    <row r="187" spans="1:11" ht="17.100000000000001" customHeight="1">
      <c r="A187" s="162">
        <v>1981</v>
      </c>
      <c r="B187" s="162">
        <v>10</v>
      </c>
      <c r="C187" s="162">
        <v>394695.65</v>
      </c>
      <c r="D187" s="162">
        <v>101015.96</v>
      </c>
      <c r="E187" s="162">
        <v>59276.62</v>
      </c>
      <c r="F187" s="162">
        <v>554988.24</v>
      </c>
      <c r="G187" s="162">
        <v>9547.43</v>
      </c>
      <c r="H187" s="162">
        <v>3072.7</v>
      </c>
      <c r="I187" s="162">
        <v>2171.35</v>
      </c>
      <c r="J187" s="162">
        <v>2.7657600000000002</v>
      </c>
      <c r="K187" s="162">
        <v>8558.6</v>
      </c>
    </row>
    <row r="188" spans="1:11" ht="17.100000000000001" customHeight="1">
      <c r="A188" s="162">
        <v>1981</v>
      </c>
      <c r="B188" s="162">
        <v>11</v>
      </c>
      <c r="C188" s="162">
        <v>179847.25</v>
      </c>
      <c r="D188" s="162">
        <v>201693.48</v>
      </c>
      <c r="E188" s="162">
        <v>100.51</v>
      </c>
      <c r="F188" s="162">
        <v>381641.24</v>
      </c>
      <c r="G188" s="162">
        <v>759.48</v>
      </c>
      <c r="H188" s="162">
        <v>2530.58</v>
      </c>
      <c r="I188" s="162">
        <v>35.17</v>
      </c>
      <c r="J188" s="162">
        <v>2.6969699999999999</v>
      </c>
      <c r="K188" s="162">
        <v>10106.34</v>
      </c>
    </row>
    <row r="189" spans="1:11" ht="17.100000000000001" customHeight="1">
      <c r="A189" s="162">
        <v>1981</v>
      </c>
      <c r="B189" s="162">
        <v>12</v>
      </c>
      <c r="C189" s="162">
        <v>341960.15</v>
      </c>
      <c r="D189" s="162">
        <v>367776.82</v>
      </c>
      <c r="E189" s="162">
        <v>8498.34</v>
      </c>
      <c r="F189" s="162">
        <v>718235.31</v>
      </c>
      <c r="G189" s="162">
        <v>1438.29</v>
      </c>
      <c r="H189" s="162">
        <v>4742.22</v>
      </c>
      <c r="I189" s="162">
        <v>144.91</v>
      </c>
      <c r="J189" s="162">
        <v>2.6958000000000002</v>
      </c>
      <c r="K189" s="162">
        <v>10100.86</v>
      </c>
    </row>
    <row r="190" spans="1:11" ht="17.100000000000001" customHeight="1">
      <c r="A190" s="162">
        <v>1981</v>
      </c>
      <c r="B190" s="162">
        <v>13</v>
      </c>
      <c r="C190" s="162">
        <v>423422.3</v>
      </c>
      <c r="D190" s="162">
        <v>261496.87</v>
      </c>
      <c r="E190" s="162">
        <v>41102.199999999997</v>
      </c>
      <c r="F190" s="162">
        <v>726021.37</v>
      </c>
      <c r="G190" s="162">
        <v>4194.38</v>
      </c>
      <c r="H190" s="162">
        <v>5155.24</v>
      </c>
      <c r="I190" s="162">
        <v>0.85</v>
      </c>
      <c r="J190" s="162">
        <v>2.63611</v>
      </c>
      <c r="K190" s="162">
        <v>9856.27</v>
      </c>
    </row>
    <row r="191" spans="1:11" ht="17.100000000000001" customHeight="1">
      <c r="A191" s="162">
        <v>1981</v>
      </c>
      <c r="B191" s="162">
        <v>14</v>
      </c>
      <c r="C191" s="162">
        <v>44919.32</v>
      </c>
      <c r="D191" s="162">
        <v>37351.99</v>
      </c>
      <c r="E191" s="162">
        <v>322</v>
      </c>
      <c r="F191" s="162">
        <v>82593.31</v>
      </c>
      <c r="G191" s="162">
        <v>164.36</v>
      </c>
      <c r="H191" s="162">
        <v>547.66</v>
      </c>
      <c r="I191" s="162">
        <v>7.61</v>
      </c>
      <c r="J191" s="162">
        <v>2.6969699999999999</v>
      </c>
      <c r="K191" s="162">
        <v>10106.34</v>
      </c>
    </row>
    <row r="192" spans="1:11" ht="17.100000000000001" customHeight="1">
      <c r="A192" s="162">
        <v>1981</v>
      </c>
      <c r="B192" s="162">
        <v>15</v>
      </c>
      <c r="C192" s="162">
        <v>34137.269999999997</v>
      </c>
      <c r="D192" s="162">
        <v>9521.6299999999992</v>
      </c>
      <c r="E192" s="162">
        <v>6377.67</v>
      </c>
      <c r="F192" s="162">
        <v>50036.57</v>
      </c>
      <c r="G192" s="162">
        <v>590.57000000000005</v>
      </c>
      <c r="H192" s="162">
        <v>274.3</v>
      </c>
      <c r="I192" s="162">
        <v>239.65</v>
      </c>
      <c r="J192" s="162">
        <v>2.99539</v>
      </c>
      <c r="K192" s="162">
        <v>7952.32</v>
      </c>
    </row>
    <row r="193" spans="1:11" ht="17.100000000000001" customHeight="1">
      <c r="A193" s="162">
        <v>1981</v>
      </c>
      <c r="B193" s="162">
        <v>16</v>
      </c>
      <c r="C193" s="162">
        <v>27395.96</v>
      </c>
      <c r="D193" s="162">
        <v>16033.21</v>
      </c>
      <c r="E193" s="162">
        <v>193.28</v>
      </c>
      <c r="F193" s="162">
        <v>43622.45</v>
      </c>
      <c r="G193" s="162">
        <v>86.81</v>
      </c>
      <c r="H193" s="162">
        <v>289.25</v>
      </c>
      <c r="I193" s="162">
        <v>4.0199999999999996</v>
      </c>
      <c r="J193" s="162">
        <v>2.6969699999999999</v>
      </c>
      <c r="K193" s="162">
        <v>10106.34</v>
      </c>
    </row>
    <row r="194" spans="1:11" ht="17.100000000000001" customHeight="1">
      <c r="A194" s="162">
        <v>1982</v>
      </c>
      <c r="B194" s="162">
        <v>1</v>
      </c>
      <c r="C194" s="162">
        <v>131212.51999999999</v>
      </c>
      <c r="D194" s="162">
        <v>19230.61</v>
      </c>
      <c r="E194" s="162">
        <v>20765.59</v>
      </c>
      <c r="F194" s="162">
        <v>171208.72</v>
      </c>
      <c r="G194" s="162">
        <v>3223.61</v>
      </c>
      <c r="H194" s="162">
        <v>376.29</v>
      </c>
      <c r="I194" s="162">
        <v>665.43</v>
      </c>
      <c r="J194" s="162">
        <v>2.5182899999999999</v>
      </c>
      <c r="K194" s="162">
        <v>7630.47</v>
      </c>
    </row>
    <row r="195" spans="1:11" ht="17.100000000000001" customHeight="1">
      <c r="A195" s="162">
        <v>1982</v>
      </c>
      <c r="B195" s="162">
        <v>2</v>
      </c>
      <c r="C195" s="162">
        <v>157830.82</v>
      </c>
      <c r="D195" s="162">
        <v>54609.16</v>
      </c>
      <c r="E195" s="162">
        <v>15607.64</v>
      </c>
      <c r="F195" s="162">
        <v>228047.62</v>
      </c>
      <c r="G195" s="162">
        <v>2784</v>
      </c>
      <c r="H195" s="162">
        <v>1219.23</v>
      </c>
      <c r="I195" s="162">
        <v>62.29</v>
      </c>
      <c r="J195" s="162">
        <v>2.6993200000000002</v>
      </c>
      <c r="K195" s="162">
        <v>8665.11</v>
      </c>
    </row>
    <row r="196" spans="1:11" ht="17.100000000000001" customHeight="1">
      <c r="A196" s="162">
        <v>1982</v>
      </c>
      <c r="B196" s="162">
        <v>3</v>
      </c>
      <c r="C196" s="162">
        <v>464585.54</v>
      </c>
      <c r="D196" s="162">
        <v>131283.56</v>
      </c>
      <c r="E196" s="162">
        <v>66655.89</v>
      </c>
      <c r="F196" s="162">
        <v>662525</v>
      </c>
      <c r="G196" s="162">
        <v>6407.59</v>
      </c>
      <c r="H196" s="162">
        <v>2856.21</v>
      </c>
      <c r="I196" s="162">
        <v>2146.42</v>
      </c>
      <c r="J196" s="162">
        <v>2.7942399999999998</v>
      </c>
      <c r="K196" s="162">
        <v>7793.56</v>
      </c>
    </row>
    <row r="197" spans="1:11" ht="17.100000000000001" customHeight="1">
      <c r="A197" s="162">
        <v>1982</v>
      </c>
      <c r="B197" s="162">
        <v>4</v>
      </c>
      <c r="C197" s="162">
        <v>772908.79</v>
      </c>
      <c r="D197" s="162">
        <v>298069.11</v>
      </c>
      <c r="E197" s="162">
        <v>64604.24</v>
      </c>
      <c r="F197" s="162">
        <v>1135582.1399999999</v>
      </c>
      <c r="G197" s="162">
        <v>7459.95</v>
      </c>
      <c r="H197" s="162">
        <v>3399.98</v>
      </c>
      <c r="I197" s="162">
        <v>505.4</v>
      </c>
      <c r="J197" s="162">
        <v>2.7208700000000001</v>
      </c>
      <c r="K197" s="162">
        <v>10717.75</v>
      </c>
    </row>
    <row r="198" spans="1:11" ht="17.100000000000001" customHeight="1">
      <c r="A198" s="162">
        <v>1982</v>
      </c>
      <c r="B198" s="162">
        <v>5</v>
      </c>
      <c r="C198" s="162">
        <v>667966.03</v>
      </c>
      <c r="D198" s="162">
        <v>497702.75</v>
      </c>
      <c r="E198" s="162">
        <v>20152.39</v>
      </c>
      <c r="F198" s="162">
        <v>1185821.17</v>
      </c>
      <c r="G198" s="162">
        <v>3620.06</v>
      </c>
      <c r="H198" s="162">
        <v>3751.75</v>
      </c>
      <c r="I198" s="162">
        <v>109.96</v>
      </c>
      <c r="J198" s="162">
        <v>2.46916</v>
      </c>
      <c r="K198" s="162">
        <v>11952.27</v>
      </c>
    </row>
    <row r="199" spans="1:11" ht="17.100000000000001" customHeight="1">
      <c r="A199" s="162">
        <v>1982</v>
      </c>
      <c r="B199" s="162">
        <v>6</v>
      </c>
      <c r="C199" s="162">
        <v>205515.95</v>
      </c>
      <c r="D199" s="162">
        <v>95156.09</v>
      </c>
      <c r="E199" s="162">
        <v>13644.45</v>
      </c>
      <c r="F199" s="162">
        <v>314316.5</v>
      </c>
      <c r="G199" s="162">
        <v>2905.34</v>
      </c>
      <c r="H199" s="162">
        <v>811.97</v>
      </c>
      <c r="I199" s="162">
        <v>128.29</v>
      </c>
      <c r="J199" s="162">
        <v>2.5611100000000002</v>
      </c>
      <c r="K199" s="162">
        <v>8753.25</v>
      </c>
    </row>
    <row r="200" spans="1:11" ht="17.100000000000001" customHeight="1">
      <c r="A200" s="162">
        <v>1982</v>
      </c>
      <c r="B200" s="162">
        <v>7</v>
      </c>
      <c r="C200" s="162">
        <v>94507.29</v>
      </c>
      <c r="D200" s="162">
        <v>19350.36</v>
      </c>
      <c r="E200" s="162">
        <v>11298.77</v>
      </c>
      <c r="F200" s="162">
        <v>125156.42</v>
      </c>
      <c r="G200" s="162">
        <v>1609.35</v>
      </c>
      <c r="H200" s="162">
        <v>465.31</v>
      </c>
      <c r="I200" s="162">
        <v>504.86</v>
      </c>
      <c r="J200" s="162">
        <v>2.9545300000000001</v>
      </c>
      <c r="K200" s="162">
        <v>7732.53</v>
      </c>
    </row>
    <row r="201" spans="1:11" ht="17.100000000000001" customHeight="1">
      <c r="A201" s="162">
        <v>1982</v>
      </c>
      <c r="B201" s="162">
        <v>8</v>
      </c>
      <c r="C201" s="162">
        <v>852571.23</v>
      </c>
      <c r="D201" s="162">
        <v>431104.42</v>
      </c>
      <c r="E201" s="162">
        <v>68499.210000000006</v>
      </c>
      <c r="F201" s="162">
        <v>1352174.85</v>
      </c>
      <c r="G201" s="162">
        <v>4511.34</v>
      </c>
      <c r="H201" s="162">
        <v>4311.55</v>
      </c>
      <c r="I201" s="162">
        <v>200.26</v>
      </c>
      <c r="J201" s="162">
        <v>2.8008099999999998</v>
      </c>
      <c r="K201" s="162">
        <v>10459.040000000001</v>
      </c>
    </row>
    <row r="202" spans="1:11" ht="17.100000000000001" customHeight="1">
      <c r="A202" s="162">
        <v>1982</v>
      </c>
      <c r="B202" s="162">
        <v>9</v>
      </c>
      <c r="C202" s="162">
        <v>728686.55</v>
      </c>
      <c r="D202" s="162">
        <v>369281.68</v>
      </c>
      <c r="E202" s="162">
        <v>42571.44</v>
      </c>
      <c r="F202" s="162">
        <v>1140539.67</v>
      </c>
      <c r="G202" s="162">
        <v>1947.16</v>
      </c>
      <c r="H202" s="162">
        <v>3841.6</v>
      </c>
      <c r="I202" s="162">
        <v>37.42</v>
      </c>
      <c r="J202" s="162">
        <v>2.7271000000000001</v>
      </c>
      <c r="K202" s="162">
        <v>9956.69</v>
      </c>
    </row>
    <row r="203" spans="1:11" ht="17.100000000000001" customHeight="1">
      <c r="A203" s="162">
        <v>1982</v>
      </c>
      <c r="B203" s="162">
        <v>10</v>
      </c>
      <c r="C203" s="162">
        <v>405816.7</v>
      </c>
      <c r="D203" s="162">
        <v>104045.64</v>
      </c>
      <c r="E203" s="162">
        <v>62645.41</v>
      </c>
      <c r="F203" s="162">
        <v>572507.75</v>
      </c>
      <c r="G203" s="162">
        <v>7958.47</v>
      </c>
      <c r="H203" s="162">
        <v>2174.3200000000002</v>
      </c>
      <c r="I203" s="162">
        <v>2887.69</v>
      </c>
      <c r="J203" s="162">
        <v>2.7753700000000001</v>
      </c>
      <c r="K203" s="162">
        <v>8452.48</v>
      </c>
    </row>
    <row r="204" spans="1:11" ht="17.100000000000001" customHeight="1">
      <c r="A204" s="162">
        <v>1982</v>
      </c>
      <c r="B204" s="162">
        <v>11</v>
      </c>
      <c r="C204" s="162">
        <v>177265.15</v>
      </c>
      <c r="D204" s="162">
        <v>200800.94</v>
      </c>
      <c r="E204" s="162">
        <v>98.95</v>
      </c>
      <c r="F204" s="162">
        <v>378165.05</v>
      </c>
      <c r="G204" s="162">
        <v>610.76</v>
      </c>
      <c r="H204" s="162">
        <v>1234.52</v>
      </c>
      <c r="I204" s="162">
        <v>5.15</v>
      </c>
      <c r="J204" s="162">
        <v>2.7296999999999998</v>
      </c>
      <c r="K204" s="162">
        <v>9964.25</v>
      </c>
    </row>
    <row r="205" spans="1:11" ht="17.100000000000001" customHeight="1">
      <c r="A205" s="162">
        <v>1982</v>
      </c>
      <c r="B205" s="162">
        <v>12</v>
      </c>
      <c r="C205" s="162">
        <v>344535.73</v>
      </c>
      <c r="D205" s="162">
        <v>373706.42</v>
      </c>
      <c r="E205" s="162">
        <v>8566.61</v>
      </c>
      <c r="F205" s="162">
        <v>726808.76</v>
      </c>
      <c r="G205" s="162">
        <v>1191.23</v>
      </c>
      <c r="H205" s="162">
        <v>2365.42</v>
      </c>
      <c r="I205" s="162">
        <v>9.85</v>
      </c>
      <c r="J205" s="162">
        <v>2.72831</v>
      </c>
      <c r="K205" s="162">
        <v>9957.7800000000007</v>
      </c>
    </row>
    <row r="206" spans="1:11" ht="17.100000000000001" customHeight="1">
      <c r="A206" s="162">
        <v>1982</v>
      </c>
      <c r="B206" s="162">
        <v>13</v>
      </c>
      <c r="C206" s="162">
        <v>431206.96</v>
      </c>
      <c r="D206" s="162">
        <v>267589.28999999998</v>
      </c>
      <c r="E206" s="162">
        <v>41670.300000000003</v>
      </c>
      <c r="F206" s="162">
        <v>740466.55</v>
      </c>
      <c r="G206" s="162">
        <v>3822.28</v>
      </c>
      <c r="H206" s="162">
        <v>3637.5</v>
      </c>
      <c r="I206" s="162">
        <v>189.23</v>
      </c>
      <c r="J206" s="162">
        <v>2.6604299999999999</v>
      </c>
      <c r="K206" s="162">
        <v>9819.0499999999993</v>
      </c>
    </row>
    <row r="207" spans="1:11" ht="17.100000000000001" customHeight="1">
      <c r="A207" s="162">
        <v>1982</v>
      </c>
      <c r="B207" s="162">
        <v>14</v>
      </c>
      <c r="C207" s="162">
        <v>45347.06</v>
      </c>
      <c r="D207" s="162">
        <v>37986.43</v>
      </c>
      <c r="E207" s="162">
        <v>324.49</v>
      </c>
      <c r="F207" s="162">
        <v>83657.990000000005</v>
      </c>
      <c r="G207" s="162">
        <v>135.11000000000001</v>
      </c>
      <c r="H207" s="162">
        <v>273.10000000000002</v>
      </c>
      <c r="I207" s="162">
        <v>1.1399999999999999</v>
      </c>
      <c r="J207" s="162">
        <v>2.7296999999999998</v>
      </c>
      <c r="K207" s="162">
        <v>9964.25</v>
      </c>
    </row>
    <row r="208" spans="1:11" ht="17.100000000000001" customHeight="1">
      <c r="A208" s="162">
        <v>1982</v>
      </c>
      <c r="B208" s="162">
        <v>15</v>
      </c>
      <c r="C208" s="162">
        <v>34604.639999999999</v>
      </c>
      <c r="D208" s="162">
        <v>9798.66</v>
      </c>
      <c r="E208" s="162">
        <v>6550.03</v>
      </c>
      <c r="F208" s="162">
        <v>50953.33</v>
      </c>
      <c r="G208" s="162">
        <v>477.89</v>
      </c>
      <c r="H208" s="162">
        <v>270.8</v>
      </c>
      <c r="I208" s="162">
        <v>177.31</v>
      </c>
      <c r="J208" s="162">
        <v>3.0025599999999999</v>
      </c>
      <c r="K208" s="162">
        <v>8074.19</v>
      </c>
    </row>
    <row r="209" spans="1:11" ht="17.100000000000001" customHeight="1">
      <c r="A209" s="162">
        <v>1982</v>
      </c>
      <c r="B209" s="162">
        <v>16</v>
      </c>
      <c r="C209" s="162">
        <v>27570.23</v>
      </c>
      <c r="D209" s="162">
        <v>16224.32</v>
      </c>
      <c r="E209" s="162">
        <v>193.94</v>
      </c>
      <c r="F209" s="162">
        <v>43988.5</v>
      </c>
      <c r="G209" s="162">
        <v>71.040000000000006</v>
      </c>
      <c r="H209" s="162">
        <v>143.6</v>
      </c>
      <c r="I209" s="162">
        <v>0.6</v>
      </c>
      <c r="J209" s="162">
        <v>2.7296999999999998</v>
      </c>
      <c r="K209" s="162">
        <v>9964.25</v>
      </c>
    </row>
    <row r="210" spans="1:11" ht="17.100000000000001" customHeight="1">
      <c r="A210" s="162">
        <v>1983</v>
      </c>
      <c r="B210" s="162">
        <v>1</v>
      </c>
      <c r="C210" s="162">
        <v>133046.91</v>
      </c>
      <c r="D210" s="162">
        <v>19367.5</v>
      </c>
      <c r="E210" s="162">
        <v>21409.91</v>
      </c>
      <c r="F210" s="162">
        <v>173824.32</v>
      </c>
      <c r="G210" s="162">
        <v>3873.26</v>
      </c>
      <c r="H210" s="162">
        <v>359.72</v>
      </c>
      <c r="I210" s="162">
        <v>867.55</v>
      </c>
      <c r="J210" s="162">
        <v>2.5147499999999998</v>
      </c>
      <c r="K210" s="162">
        <v>7904.72</v>
      </c>
    </row>
    <row r="211" spans="1:11" ht="17.100000000000001" customHeight="1">
      <c r="A211" s="162">
        <v>1983</v>
      </c>
      <c r="B211" s="162">
        <v>2</v>
      </c>
      <c r="C211" s="162">
        <v>159922.85</v>
      </c>
      <c r="D211" s="162">
        <v>55781.68</v>
      </c>
      <c r="E211" s="162">
        <v>15556.4</v>
      </c>
      <c r="F211" s="162">
        <v>231260.93</v>
      </c>
      <c r="G211" s="162">
        <v>4381.71</v>
      </c>
      <c r="H211" s="162">
        <v>1977.35</v>
      </c>
      <c r="I211" s="162">
        <v>184.17</v>
      </c>
      <c r="J211" s="162">
        <v>2.7312500000000002</v>
      </c>
      <c r="K211" s="162">
        <v>8589.51</v>
      </c>
    </row>
    <row r="212" spans="1:11" ht="17.100000000000001" customHeight="1">
      <c r="A212" s="162">
        <v>1983</v>
      </c>
      <c r="B212" s="162">
        <v>3</v>
      </c>
      <c r="C212" s="162">
        <v>467804.7</v>
      </c>
      <c r="D212" s="162">
        <v>136089.94</v>
      </c>
      <c r="E212" s="162">
        <v>68074.62</v>
      </c>
      <c r="F212" s="162">
        <v>671969.26</v>
      </c>
      <c r="G212" s="162">
        <v>11360.84</v>
      </c>
      <c r="H212" s="162">
        <v>7143.85</v>
      </c>
      <c r="I212" s="162">
        <v>2550.02</v>
      </c>
      <c r="J212" s="162">
        <v>2.8262</v>
      </c>
      <c r="K212" s="162">
        <v>7618.82</v>
      </c>
    </row>
    <row r="213" spans="1:11" ht="17.100000000000001" customHeight="1">
      <c r="A213" s="162">
        <v>1983</v>
      </c>
      <c r="B213" s="162">
        <v>4</v>
      </c>
      <c r="C213" s="162">
        <v>780121.12</v>
      </c>
      <c r="D213" s="162">
        <v>304300.63</v>
      </c>
      <c r="E213" s="162">
        <v>64384.89</v>
      </c>
      <c r="F213" s="162">
        <v>1148806.6399999999</v>
      </c>
      <c r="G213" s="162">
        <v>15283.44</v>
      </c>
      <c r="H213" s="162">
        <v>8527.32</v>
      </c>
      <c r="I213" s="162">
        <v>639.15</v>
      </c>
      <c r="J213" s="162">
        <v>2.7503899999999999</v>
      </c>
      <c r="K213" s="162">
        <v>11104.48</v>
      </c>
    </row>
    <row r="214" spans="1:11" ht="17.100000000000001" customHeight="1">
      <c r="A214" s="162">
        <v>1983</v>
      </c>
      <c r="B214" s="162">
        <v>5</v>
      </c>
      <c r="C214" s="162">
        <v>670694.54</v>
      </c>
      <c r="D214" s="162">
        <v>500319.9</v>
      </c>
      <c r="E214" s="162">
        <v>20170.14</v>
      </c>
      <c r="F214" s="162">
        <v>1191184.58</v>
      </c>
      <c r="G214" s="162">
        <v>7247.32</v>
      </c>
      <c r="H214" s="162">
        <v>4993.08</v>
      </c>
      <c r="I214" s="162">
        <v>165.35</v>
      </c>
      <c r="J214" s="162">
        <v>2.4893999999999998</v>
      </c>
      <c r="K214" s="162">
        <v>12284.37</v>
      </c>
    </row>
    <row r="215" spans="1:11" ht="17.100000000000001" customHeight="1">
      <c r="A215" s="162">
        <v>1983</v>
      </c>
      <c r="B215" s="162">
        <v>6</v>
      </c>
      <c r="C215" s="162">
        <v>207962.16</v>
      </c>
      <c r="D215" s="162">
        <v>95574.37</v>
      </c>
      <c r="E215" s="162">
        <v>13743.12</v>
      </c>
      <c r="F215" s="162">
        <v>317279.65999999997</v>
      </c>
      <c r="G215" s="162">
        <v>6097.43</v>
      </c>
      <c r="H215" s="162">
        <v>2116.6999999999998</v>
      </c>
      <c r="I215" s="162">
        <v>341.78</v>
      </c>
      <c r="J215" s="162">
        <v>2.6022599999999998</v>
      </c>
      <c r="K215" s="162">
        <v>8836.59</v>
      </c>
    </row>
    <row r="216" spans="1:11" ht="17.100000000000001" customHeight="1">
      <c r="A216" s="162">
        <v>1983</v>
      </c>
      <c r="B216" s="162">
        <v>7</v>
      </c>
      <c r="C216" s="162">
        <v>95050.05</v>
      </c>
      <c r="D216" s="162">
        <v>20346.509999999998</v>
      </c>
      <c r="E216" s="162">
        <v>11652.44</v>
      </c>
      <c r="F216" s="162">
        <v>127049</v>
      </c>
      <c r="G216" s="162">
        <v>2639.34</v>
      </c>
      <c r="H216" s="162">
        <v>1426.09</v>
      </c>
      <c r="I216" s="162">
        <v>599.69000000000005</v>
      </c>
      <c r="J216" s="162">
        <v>2.9965700000000002</v>
      </c>
      <c r="K216" s="162">
        <v>7380.44</v>
      </c>
    </row>
    <row r="217" spans="1:11" ht="17.100000000000001" customHeight="1">
      <c r="A217" s="162">
        <v>1983</v>
      </c>
      <c r="B217" s="162">
        <v>8</v>
      </c>
      <c r="C217" s="162">
        <v>857475.63</v>
      </c>
      <c r="D217" s="162">
        <v>436432.04</v>
      </c>
      <c r="E217" s="162">
        <v>68281.34</v>
      </c>
      <c r="F217" s="162">
        <v>1362189</v>
      </c>
      <c r="G217" s="162">
        <v>11758.24</v>
      </c>
      <c r="H217" s="162">
        <v>8985.14</v>
      </c>
      <c r="I217" s="162">
        <v>398.46</v>
      </c>
      <c r="J217" s="162">
        <v>2.83562</v>
      </c>
      <c r="K217" s="162">
        <v>10568.27</v>
      </c>
    </row>
    <row r="218" spans="1:11" ht="17.100000000000001" customHeight="1">
      <c r="A218" s="162">
        <v>1983</v>
      </c>
      <c r="B218" s="162">
        <v>9</v>
      </c>
      <c r="C218" s="162">
        <v>729871.15</v>
      </c>
      <c r="D218" s="162">
        <v>373473.55</v>
      </c>
      <c r="E218" s="162">
        <v>42404.08</v>
      </c>
      <c r="F218" s="162">
        <v>1145748.78</v>
      </c>
      <c r="G218" s="162">
        <v>4550.3500000000004</v>
      </c>
      <c r="H218" s="162">
        <v>6589.03</v>
      </c>
      <c r="I218" s="162">
        <v>91.9</v>
      </c>
      <c r="J218" s="162">
        <v>2.7698</v>
      </c>
      <c r="K218" s="162">
        <v>10023.82</v>
      </c>
    </row>
    <row r="219" spans="1:11" ht="17.100000000000001" customHeight="1">
      <c r="A219" s="162">
        <v>1983</v>
      </c>
      <c r="B219" s="162">
        <v>10</v>
      </c>
      <c r="C219" s="162">
        <v>412872.29</v>
      </c>
      <c r="D219" s="162">
        <v>106622.46</v>
      </c>
      <c r="E219" s="162">
        <v>63556.04</v>
      </c>
      <c r="F219" s="162">
        <v>583050.79</v>
      </c>
      <c r="G219" s="162">
        <v>18148.099999999999</v>
      </c>
      <c r="H219" s="162">
        <v>5522.96</v>
      </c>
      <c r="I219" s="162">
        <v>2835.86</v>
      </c>
      <c r="J219" s="162">
        <v>2.8185899999999999</v>
      </c>
      <c r="K219" s="162">
        <v>8592.74</v>
      </c>
    </row>
    <row r="220" spans="1:11" ht="17.100000000000001" customHeight="1">
      <c r="A220" s="162">
        <v>1983</v>
      </c>
      <c r="B220" s="162">
        <v>11</v>
      </c>
      <c r="C220" s="162">
        <v>173749.12</v>
      </c>
      <c r="D220" s="162">
        <v>200675.3</v>
      </c>
      <c r="E220" s="162">
        <v>96.81</v>
      </c>
      <c r="F220" s="162">
        <v>374521.23</v>
      </c>
      <c r="G220" s="162">
        <v>1458.99</v>
      </c>
      <c r="H220" s="162">
        <v>2128.08</v>
      </c>
      <c r="I220" s="162">
        <v>14.16</v>
      </c>
      <c r="J220" s="162">
        <v>2.7726899999999999</v>
      </c>
      <c r="K220" s="162">
        <v>10031.82</v>
      </c>
    </row>
    <row r="221" spans="1:11" ht="17.100000000000001" customHeight="1">
      <c r="A221" s="162">
        <v>1983</v>
      </c>
      <c r="B221" s="162">
        <v>12</v>
      </c>
      <c r="C221" s="162">
        <v>345445.16</v>
      </c>
      <c r="D221" s="162">
        <v>381041.11</v>
      </c>
      <c r="E221" s="162">
        <v>8571.0400000000009</v>
      </c>
      <c r="F221" s="162">
        <v>735057.31</v>
      </c>
      <c r="G221" s="162">
        <v>2875.53</v>
      </c>
      <c r="H221" s="162">
        <v>4170.46</v>
      </c>
      <c r="I221" s="162">
        <v>62.79</v>
      </c>
      <c r="J221" s="162">
        <v>2.77121</v>
      </c>
      <c r="K221" s="162">
        <v>10025.879999999999</v>
      </c>
    </row>
    <row r="222" spans="1:11" ht="17.100000000000001" customHeight="1">
      <c r="A222" s="162">
        <v>1983</v>
      </c>
      <c r="B222" s="162">
        <v>13</v>
      </c>
      <c r="C222" s="162">
        <v>434663.39</v>
      </c>
      <c r="D222" s="162">
        <v>271712.90999999997</v>
      </c>
      <c r="E222" s="162">
        <v>41048.5</v>
      </c>
      <c r="F222" s="162">
        <v>747424.8</v>
      </c>
      <c r="G222" s="162">
        <v>11530.53</v>
      </c>
      <c r="H222" s="162">
        <v>9161.25</v>
      </c>
      <c r="I222" s="162">
        <v>170.33</v>
      </c>
      <c r="J222" s="162">
        <v>2.7040299999999999</v>
      </c>
      <c r="K222" s="162">
        <v>9931.9500000000007</v>
      </c>
    </row>
    <row r="223" spans="1:11" ht="17.100000000000001" customHeight="1">
      <c r="A223" s="162">
        <v>1983</v>
      </c>
      <c r="B223" s="162">
        <v>14</v>
      </c>
      <c r="C223" s="162">
        <v>45273.4</v>
      </c>
      <c r="D223" s="162">
        <v>38419.410000000003</v>
      </c>
      <c r="E223" s="162">
        <v>322.74</v>
      </c>
      <c r="F223" s="162">
        <v>84015.55</v>
      </c>
      <c r="G223" s="162">
        <v>327.29000000000002</v>
      </c>
      <c r="H223" s="162">
        <v>477.39</v>
      </c>
      <c r="I223" s="162">
        <v>3.18</v>
      </c>
      <c r="J223" s="162">
        <v>2.7726899999999999</v>
      </c>
      <c r="K223" s="162">
        <v>10031.82</v>
      </c>
    </row>
    <row r="224" spans="1:11" ht="17.100000000000001" customHeight="1">
      <c r="A224" s="162">
        <v>1983</v>
      </c>
      <c r="B224" s="162">
        <v>15</v>
      </c>
      <c r="C224" s="162">
        <v>34647.129999999997</v>
      </c>
      <c r="D224" s="162">
        <v>9748.66</v>
      </c>
      <c r="E224" s="162">
        <v>6649.3</v>
      </c>
      <c r="F224" s="162">
        <v>51045.09</v>
      </c>
      <c r="G224" s="162">
        <v>1087.6099999999999</v>
      </c>
      <c r="H224" s="162">
        <v>248.2</v>
      </c>
      <c r="I224" s="162">
        <v>311.14</v>
      </c>
      <c r="J224" s="162">
        <v>3.0444900000000001</v>
      </c>
      <c r="K224" s="162">
        <v>8184.88</v>
      </c>
    </row>
    <row r="225" spans="1:11" ht="17.100000000000001" customHeight="1">
      <c r="A225" s="162">
        <v>1983</v>
      </c>
      <c r="B225" s="162">
        <v>16</v>
      </c>
      <c r="C225" s="162">
        <v>27583.78</v>
      </c>
      <c r="D225" s="162">
        <v>16374.49</v>
      </c>
      <c r="E225" s="162">
        <v>192.76</v>
      </c>
      <c r="F225" s="162">
        <v>44151.03</v>
      </c>
      <c r="G225" s="162">
        <v>172</v>
      </c>
      <c r="H225" s="162">
        <v>250.87</v>
      </c>
      <c r="I225" s="162">
        <v>1.67</v>
      </c>
      <c r="J225" s="162">
        <v>2.7726899999999999</v>
      </c>
      <c r="K225" s="162">
        <v>10031.82</v>
      </c>
    </row>
    <row r="226" spans="1:11" ht="17.100000000000001" customHeight="1">
      <c r="A226" s="162">
        <v>1984</v>
      </c>
      <c r="B226" s="162">
        <v>1</v>
      </c>
      <c r="C226" s="162">
        <v>136061.54</v>
      </c>
      <c r="D226" s="162">
        <v>19840.07</v>
      </c>
      <c r="E226" s="162">
        <v>22375.95</v>
      </c>
      <c r="F226" s="162">
        <v>178277.56</v>
      </c>
      <c r="G226" s="162">
        <v>3879.27</v>
      </c>
      <c r="H226" s="162">
        <v>533.28</v>
      </c>
      <c r="I226" s="162">
        <v>1040.77</v>
      </c>
      <c r="J226" s="162">
        <v>2.5023300000000002</v>
      </c>
      <c r="K226" s="162">
        <v>8302.44</v>
      </c>
    </row>
    <row r="227" spans="1:11" ht="17.100000000000001" customHeight="1">
      <c r="A227" s="162">
        <v>1984</v>
      </c>
      <c r="B227" s="162">
        <v>2</v>
      </c>
      <c r="C227" s="162">
        <v>163158.85999999999</v>
      </c>
      <c r="D227" s="162">
        <v>58274.55</v>
      </c>
      <c r="E227" s="162">
        <v>15825.34</v>
      </c>
      <c r="F227" s="162">
        <v>237258.75</v>
      </c>
      <c r="G227" s="162">
        <v>4746.42</v>
      </c>
      <c r="H227" s="162">
        <v>3035.23</v>
      </c>
      <c r="I227" s="162">
        <v>366.87</v>
      </c>
      <c r="J227" s="162">
        <v>2.7367499999999998</v>
      </c>
      <c r="K227" s="162">
        <v>9109.9599999999991</v>
      </c>
    </row>
    <row r="228" spans="1:11" ht="17.100000000000001" customHeight="1">
      <c r="A228" s="162">
        <v>1984</v>
      </c>
      <c r="B228" s="162">
        <v>3</v>
      </c>
      <c r="C228" s="162">
        <v>469822.59</v>
      </c>
      <c r="D228" s="162">
        <v>143522.28</v>
      </c>
      <c r="E228" s="162">
        <v>69495.990000000005</v>
      </c>
      <c r="F228" s="162">
        <v>682840.86</v>
      </c>
      <c r="G228" s="162">
        <v>9862.65</v>
      </c>
      <c r="H228" s="162">
        <v>9894.3799999999992</v>
      </c>
      <c r="I228" s="162">
        <v>2466.84</v>
      </c>
      <c r="J228" s="162">
        <v>2.8432499999999998</v>
      </c>
      <c r="K228" s="162">
        <v>8028.53</v>
      </c>
    </row>
    <row r="229" spans="1:11" ht="17.100000000000001" customHeight="1">
      <c r="A229" s="162">
        <v>1984</v>
      </c>
      <c r="B229" s="162">
        <v>4</v>
      </c>
      <c r="C229" s="162">
        <v>786846.49</v>
      </c>
      <c r="D229" s="162">
        <v>311675.01</v>
      </c>
      <c r="E229" s="162">
        <v>64017</v>
      </c>
      <c r="F229" s="162">
        <v>1162538.5</v>
      </c>
      <c r="G229" s="162">
        <v>15849.81</v>
      </c>
      <c r="H229" s="162">
        <v>10271.870000000001</v>
      </c>
      <c r="I229" s="162">
        <v>568.9</v>
      </c>
      <c r="J229" s="162">
        <v>2.76688</v>
      </c>
      <c r="K229" s="162">
        <v>11766.36</v>
      </c>
    </row>
    <row r="230" spans="1:11" ht="17.100000000000001" customHeight="1">
      <c r="A230" s="162">
        <v>1984</v>
      </c>
      <c r="B230" s="162">
        <v>5</v>
      </c>
      <c r="C230" s="162">
        <v>671359.03</v>
      </c>
      <c r="D230" s="162">
        <v>503421.3</v>
      </c>
      <c r="E230" s="162">
        <v>20143.2</v>
      </c>
      <c r="F230" s="162">
        <v>1194923.53</v>
      </c>
      <c r="G230" s="162">
        <v>7590.83</v>
      </c>
      <c r="H230" s="162">
        <v>6515.93</v>
      </c>
      <c r="I230" s="162">
        <v>183.38</v>
      </c>
      <c r="J230" s="162">
        <v>2.5045099999999998</v>
      </c>
      <c r="K230" s="162">
        <v>13033.23</v>
      </c>
    </row>
    <row r="231" spans="1:11" ht="17.100000000000001" customHeight="1">
      <c r="A231" s="162">
        <v>1984</v>
      </c>
      <c r="B231" s="162">
        <v>6</v>
      </c>
      <c r="C231" s="162">
        <v>210381.13</v>
      </c>
      <c r="D231" s="162">
        <v>98722.61</v>
      </c>
      <c r="E231" s="162">
        <v>13700.87</v>
      </c>
      <c r="F231" s="162">
        <v>322804.61</v>
      </c>
      <c r="G231" s="162">
        <v>5784.96</v>
      </c>
      <c r="H231" s="162">
        <v>4697.51</v>
      </c>
      <c r="I231" s="162">
        <v>179.95</v>
      </c>
      <c r="J231" s="162">
        <v>2.6102099999999999</v>
      </c>
      <c r="K231" s="162">
        <v>9406.7199999999993</v>
      </c>
    </row>
    <row r="232" spans="1:11" ht="17.100000000000001" customHeight="1">
      <c r="A232" s="162">
        <v>1984</v>
      </c>
      <c r="B232" s="162">
        <v>7</v>
      </c>
      <c r="C232" s="162">
        <v>96107.36</v>
      </c>
      <c r="D232" s="162">
        <v>21310.81</v>
      </c>
      <c r="E232" s="162">
        <v>12117.6</v>
      </c>
      <c r="F232" s="162">
        <v>129535.77</v>
      </c>
      <c r="G232" s="162">
        <v>2241.2199999999998</v>
      </c>
      <c r="H232" s="162">
        <v>1256.68</v>
      </c>
      <c r="I232" s="162">
        <v>614.02</v>
      </c>
      <c r="J232" s="162">
        <v>3.0072999999999999</v>
      </c>
      <c r="K232" s="162">
        <v>7720.21</v>
      </c>
    </row>
    <row r="233" spans="1:11" ht="17.100000000000001" customHeight="1">
      <c r="A233" s="162">
        <v>1984</v>
      </c>
      <c r="B233" s="162">
        <v>8</v>
      </c>
      <c r="C233" s="162">
        <v>860387.72</v>
      </c>
      <c r="D233" s="162">
        <v>442911.21</v>
      </c>
      <c r="E233" s="162">
        <v>67635.399999999994</v>
      </c>
      <c r="F233" s="162">
        <v>1370934.33</v>
      </c>
      <c r="G233" s="162">
        <v>14691.88</v>
      </c>
      <c r="H233" s="162">
        <v>12453.03</v>
      </c>
      <c r="I233" s="162">
        <v>385.72</v>
      </c>
      <c r="J233" s="162">
        <v>2.8615699999999999</v>
      </c>
      <c r="K233" s="162">
        <v>11221.73</v>
      </c>
    </row>
    <row r="234" spans="1:11" ht="17.100000000000001" customHeight="1">
      <c r="A234" s="162">
        <v>1984</v>
      </c>
      <c r="B234" s="162">
        <v>9</v>
      </c>
      <c r="C234" s="162">
        <v>727016.6</v>
      </c>
      <c r="D234" s="162">
        <v>377262.61</v>
      </c>
      <c r="E234" s="162">
        <v>41830.089999999997</v>
      </c>
      <c r="F234" s="162">
        <v>1146109.3</v>
      </c>
      <c r="G234" s="162">
        <v>5942.48</v>
      </c>
      <c r="H234" s="162">
        <v>8678.1299999999992</v>
      </c>
      <c r="I234" s="162">
        <v>30.26</v>
      </c>
      <c r="J234" s="162">
        <v>2.8073299999999999</v>
      </c>
      <c r="K234" s="162">
        <v>10520.43</v>
      </c>
    </row>
    <row r="235" spans="1:11" ht="17.100000000000001" customHeight="1">
      <c r="A235" s="162">
        <v>1984</v>
      </c>
      <c r="B235" s="162">
        <v>10</v>
      </c>
      <c r="C235" s="162">
        <v>420023.92</v>
      </c>
      <c r="D235" s="162">
        <v>115623.76</v>
      </c>
      <c r="E235" s="162">
        <v>65270</v>
      </c>
      <c r="F235" s="162">
        <v>600917.68000000005</v>
      </c>
      <c r="G235" s="162">
        <v>22146.78</v>
      </c>
      <c r="H235" s="162">
        <v>13340.7</v>
      </c>
      <c r="I235" s="162">
        <v>4243.7299999999996</v>
      </c>
      <c r="J235" s="162">
        <v>2.8412799999999998</v>
      </c>
      <c r="K235" s="162">
        <v>9014.2900000000009</v>
      </c>
    </row>
    <row r="236" spans="1:11" ht="17.100000000000001" customHeight="1">
      <c r="A236" s="162">
        <v>1984</v>
      </c>
      <c r="B236" s="162">
        <v>11</v>
      </c>
      <c r="C236" s="162">
        <v>169530.23</v>
      </c>
      <c r="D236" s="162">
        <v>201110</v>
      </c>
      <c r="E236" s="162">
        <v>94.15</v>
      </c>
      <c r="F236" s="162">
        <v>370734.38</v>
      </c>
      <c r="G236" s="162">
        <v>1898.79</v>
      </c>
      <c r="H236" s="162">
        <v>2778.32</v>
      </c>
      <c r="I236" s="162">
        <v>0</v>
      </c>
      <c r="J236" s="162">
        <v>2.8107000000000002</v>
      </c>
      <c r="K236" s="162">
        <v>10529.14</v>
      </c>
    </row>
    <row r="237" spans="1:11" ht="17.100000000000001" customHeight="1">
      <c r="A237" s="162">
        <v>1984</v>
      </c>
      <c r="B237" s="162">
        <v>12</v>
      </c>
      <c r="C237" s="162">
        <v>345209.51</v>
      </c>
      <c r="D237" s="162">
        <v>389430.33</v>
      </c>
      <c r="E237" s="162">
        <v>8531.74</v>
      </c>
      <c r="F237" s="162">
        <v>743171.59</v>
      </c>
      <c r="G237" s="162">
        <v>3808.71</v>
      </c>
      <c r="H237" s="162">
        <v>5561.26</v>
      </c>
      <c r="I237" s="162">
        <v>21.74</v>
      </c>
      <c r="J237" s="162">
        <v>2.8089499999999998</v>
      </c>
      <c r="K237" s="162">
        <v>10522.47</v>
      </c>
    </row>
    <row r="238" spans="1:11" ht="17.100000000000001" customHeight="1">
      <c r="A238" s="162">
        <v>1984</v>
      </c>
      <c r="B238" s="162">
        <v>13</v>
      </c>
      <c r="C238" s="162">
        <v>436284.21</v>
      </c>
      <c r="D238" s="162">
        <v>282864.49</v>
      </c>
      <c r="E238" s="162">
        <v>40350.6</v>
      </c>
      <c r="F238" s="162">
        <v>759499.3</v>
      </c>
      <c r="G238" s="162">
        <v>13078.18</v>
      </c>
      <c r="H238" s="162">
        <v>18505.03</v>
      </c>
      <c r="I238" s="162">
        <v>376</v>
      </c>
      <c r="J238" s="162">
        <v>2.72906</v>
      </c>
      <c r="K238" s="162">
        <v>10660.2</v>
      </c>
    </row>
    <row r="239" spans="1:11" ht="17.100000000000001" customHeight="1">
      <c r="A239" s="162">
        <v>1984</v>
      </c>
      <c r="B239" s="162">
        <v>14</v>
      </c>
      <c r="C239" s="162">
        <v>44724.7</v>
      </c>
      <c r="D239" s="162">
        <v>38661.43</v>
      </c>
      <c r="E239" s="162">
        <v>317.39</v>
      </c>
      <c r="F239" s="162">
        <v>83703.53</v>
      </c>
      <c r="G239" s="162">
        <v>428.7</v>
      </c>
      <c r="H239" s="162">
        <v>627.28</v>
      </c>
      <c r="I239" s="162">
        <v>0</v>
      </c>
      <c r="J239" s="162">
        <v>2.8107000000000002</v>
      </c>
      <c r="K239" s="162">
        <v>10529.14</v>
      </c>
    </row>
    <row r="240" spans="1:11" ht="17.100000000000001" customHeight="1">
      <c r="A240" s="162">
        <v>1984</v>
      </c>
      <c r="B240" s="162">
        <v>15</v>
      </c>
      <c r="C240" s="162">
        <v>35022.080000000002</v>
      </c>
      <c r="D240" s="162">
        <v>10029.629999999999</v>
      </c>
      <c r="E240" s="162">
        <v>6826.63</v>
      </c>
      <c r="F240" s="162">
        <v>51878.35</v>
      </c>
      <c r="G240" s="162">
        <v>1322.71</v>
      </c>
      <c r="H240" s="162">
        <v>572.03</v>
      </c>
      <c r="I240" s="162">
        <v>392.28</v>
      </c>
      <c r="J240" s="162">
        <v>3.0524499999999999</v>
      </c>
      <c r="K240" s="162">
        <v>8296.2000000000007</v>
      </c>
    </row>
    <row r="241" spans="1:11" ht="17.100000000000001" customHeight="1">
      <c r="A241" s="162">
        <v>1984</v>
      </c>
      <c r="B241" s="162">
        <v>16</v>
      </c>
      <c r="C241" s="162">
        <v>27447.87</v>
      </c>
      <c r="D241" s="162">
        <v>16499.689999999999</v>
      </c>
      <c r="E241" s="162">
        <v>190.22</v>
      </c>
      <c r="F241" s="162">
        <v>44137.78</v>
      </c>
      <c r="G241" s="162">
        <v>226.06</v>
      </c>
      <c r="H241" s="162">
        <v>330.77</v>
      </c>
      <c r="I241" s="162">
        <v>0</v>
      </c>
      <c r="J241" s="162">
        <v>2.8107000000000002</v>
      </c>
      <c r="K241" s="162">
        <v>10529.14</v>
      </c>
    </row>
    <row r="242" spans="1:11" ht="17.100000000000001" customHeight="1">
      <c r="A242" s="162">
        <v>1985</v>
      </c>
      <c r="B242" s="162">
        <v>1</v>
      </c>
      <c r="C242" s="162">
        <v>139003.32</v>
      </c>
      <c r="D242" s="162">
        <v>20441.21</v>
      </c>
      <c r="E242" s="162">
        <v>23240.04</v>
      </c>
      <c r="F242" s="162">
        <v>182684.57</v>
      </c>
      <c r="G242" s="162">
        <v>4218.3100000000004</v>
      </c>
      <c r="H242" s="162">
        <v>771.11</v>
      </c>
      <c r="I242" s="162">
        <v>1047.78</v>
      </c>
      <c r="J242" s="162">
        <v>2.5053999999999998</v>
      </c>
      <c r="K242" s="162">
        <v>8461</v>
      </c>
    </row>
    <row r="243" spans="1:11" ht="17.100000000000001" customHeight="1">
      <c r="A243" s="162">
        <v>1985</v>
      </c>
      <c r="B243" s="162">
        <v>2</v>
      </c>
      <c r="C243" s="162">
        <v>167921.43</v>
      </c>
      <c r="D243" s="162">
        <v>61781.79</v>
      </c>
      <c r="E243" s="162">
        <v>16392.02</v>
      </c>
      <c r="F243" s="162">
        <v>246095.24</v>
      </c>
      <c r="G243" s="162">
        <v>4652.49</v>
      </c>
      <c r="H243" s="162">
        <v>3410.63</v>
      </c>
      <c r="I243" s="162">
        <v>585.54999999999995</v>
      </c>
      <c r="J243" s="162">
        <v>2.7362000000000002</v>
      </c>
      <c r="K243" s="162">
        <v>9225.81</v>
      </c>
    </row>
    <row r="244" spans="1:11" ht="17.100000000000001" customHeight="1">
      <c r="A244" s="162">
        <v>1985</v>
      </c>
      <c r="B244" s="162">
        <v>3</v>
      </c>
      <c r="C244" s="162">
        <v>476219.08</v>
      </c>
      <c r="D244" s="162">
        <v>152039.10999999999</v>
      </c>
      <c r="E244" s="162">
        <v>71760.87</v>
      </c>
      <c r="F244" s="162">
        <v>700019.06</v>
      </c>
      <c r="G244" s="162">
        <v>10819.2</v>
      </c>
      <c r="H244" s="162">
        <v>10128.74</v>
      </c>
      <c r="I244" s="162">
        <v>2852.93</v>
      </c>
      <c r="J244" s="162">
        <v>2.84294</v>
      </c>
      <c r="K244" s="162">
        <v>8145.18</v>
      </c>
    </row>
    <row r="245" spans="1:11" ht="17.100000000000001" customHeight="1">
      <c r="A245" s="162">
        <v>1985</v>
      </c>
      <c r="B245" s="162">
        <v>4</v>
      </c>
      <c r="C245" s="162">
        <v>799183.66</v>
      </c>
      <c r="D245" s="162">
        <v>327679.96999999997</v>
      </c>
      <c r="E245" s="162">
        <v>64405.27</v>
      </c>
      <c r="F245" s="162">
        <v>1191268.8899999999</v>
      </c>
      <c r="G245" s="162">
        <v>17294.77</v>
      </c>
      <c r="H245" s="162">
        <v>17227.8</v>
      </c>
      <c r="I245" s="162">
        <v>917.67</v>
      </c>
      <c r="J245" s="162">
        <v>2.7586300000000001</v>
      </c>
      <c r="K245" s="162">
        <v>11983.2</v>
      </c>
    </row>
    <row r="246" spans="1:11" ht="17.100000000000001" customHeight="1">
      <c r="A246" s="162">
        <v>1985</v>
      </c>
      <c r="B246" s="162">
        <v>5</v>
      </c>
      <c r="C246" s="162">
        <v>676802.07</v>
      </c>
      <c r="D246" s="162">
        <v>510223.96</v>
      </c>
      <c r="E246" s="162">
        <v>20215.62</v>
      </c>
      <c r="F246" s="162">
        <v>1207241.6499999999</v>
      </c>
      <c r="G246" s="162">
        <v>8448.18</v>
      </c>
      <c r="H246" s="162">
        <v>7674.71</v>
      </c>
      <c r="I246" s="162">
        <v>129.24</v>
      </c>
      <c r="J246" s="162">
        <v>2.5140400000000001</v>
      </c>
      <c r="K246" s="162">
        <v>13224.91</v>
      </c>
    </row>
    <row r="247" spans="1:11" ht="17.100000000000001" customHeight="1">
      <c r="A247" s="162">
        <v>1985</v>
      </c>
      <c r="B247" s="162">
        <v>6</v>
      </c>
      <c r="C247" s="162">
        <v>212563.63</v>
      </c>
      <c r="D247" s="162">
        <v>106784.95</v>
      </c>
      <c r="E247" s="162">
        <v>13486.33</v>
      </c>
      <c r="F247" s="162">
        <v>332834.90999999997</v>
      </c>
      <c r="G247" s="162">
        <v>6483.7</v>
      </c>
      <c r="H247" s="162">
        <v>10202.85</v>
      </c>
      <c r="I247" s="162">
        <v>59.38</v>
      </c>
      <c r="J247" s="162">
        <v>2.5947100000000001</v>
      </c>
      <c r="K247" s="162">
        <v>9885.31</v>
      </c>
    </row>
    <row r="248" spans="1:11" ht="17.100000000000001" customHeight="1">
      <c r="A248" s="162">
        <v>1985</v>
      </c>
      <c r="B248" s="162">
        <v>7</v>
      </c>
      <c r="C248" s="162">
        <v>97697.84</v>
      </c>
      <c r="D248" s="162">
        <v>22404.13</v>
      </c>
      <c r="E248" s="162">
        <v>12728.4</v>
      </c>
      <c r="F248" s="162">
        <v>132830.38</v>
      </c>
      <c r="G248" s="162">
        <v>2093.63</v>
      </c>
      <c r="H248" s="162">
        <v>1207.9100000000001</v>
      </c>
      <c r="I248" s="162">
        <v>682.95</v>
      </c>
      <c r="J248" s="162">
        <v>3.0160999999999998</v>
      </c>
      <c r="K248" s="162">
        <v>7685.15</v>
      </c>
    </row>
    <row r="249" spans="1:11" ht="17.100000000000001" customHeight="1">
      <c r="A249" s="162">
        <v>1985</v>
      </c>
      <c r="B249" s="162">
        <v>8</v>
      </c>
      <c r="C249" s="162">
        <v>874574.55</v>
      </c>
      <c r="D249" s="162">
        <v>460412.18</v>
      </c>
      <c r="E249" s="162">
        <v>67673.63</v>
      </c>
      <c r="F249" s="162">
        <v>1402660.35</v>
      </c>
      <c r="G249" s="162">
        <v>15586.13</v>
      </c>
      <c r="H249" s="162">
        <v>18040.099999999999</v>
      </c>
      <c r="I249" s="162">
        <v>302.75</v>
      </c>
      <c r="J249" s="162">
        <v>2.87181</v>
      </c>
      <c r="K249" s="162">
        <v>11509.95</v>
      </c>
    </row>
    <row r="250" spans="1:11" ht="17.100000000000001" customHeight="1">
      <c r="A250" s="162">
        <v>1985</v>
      </c>
      <c r="B250" s="162">
        <v>9</v>
      </c>
      <c r="C250" s="162">
        <v>720000.03</v>
      </c>
      <c r="D250" s="162">
        <v>383471.03</v>
      </c>
      <c r="E250" s="162">
        <v>41249</v>
      </c>
      <c r="F250" s="162">
        <v>1144720.06</v>
      </c>
      <c r="G250" s="162">
        <v>6521.25</v>
      </c>
      <c r="H250" s="162">
        <v>13629.85</v>
      </c>
      <c r="I250" s="162">
        <v>140.83000000000001</v>
      </c>
      <c r="J250" s="162">
        <v>2.83345</v>
      </c>
      <c r="K250" s="162">
        <v>10739.67</v>
      </c>
    </row>
    <row r="251" spans="1:11" ht="17.100000000000001" customHeight="1">
      <c r="A251" s="162">
        <v>1985</v>
      </c>
      <c r="B251" s="162">
        <v>10</v>
      </c>
      <c r="C251" s="162">
        <v>429974.35</v>
      </c>
      <c r="D251" s="162">
        <v>128953.62</v>
      </c>
      <c r="E251" s="162">
        <v>67078.47</v>
      </c>
      <c r="F251" s="162">
        <v>626006.43999999994</v>
      </c>
      <c r="G251" s="162">
        <v>20905.169999999998</v>
      </c>
      <c r="H251" s="162">
        <v>17215.3</v>
      </c>
      <c r="I251" s="162">
        <v>3527.72</v>
      </c>
      <c r="J251" s="162">
        <v>2.85521</v>
      </c>
      <c r="K251" s="162">
        <v>9308.65</v>
      </c>
    </row>
    <row r="252" spans="1:11" ht="17.100000000000001" customHeight="1">
      <c r="A252" s="162">
        <v>1985</v>
      </c>
      <c r="B252" s="162">
        <v>11</v>
      </c>
      <c r="C252" s="162">
        <v>164676.57</v>
      </c>
      <c r="D252" s="162">
        <v>204322.49</v>
      </c>
      <c r="E252" s="162">
        <v>91.16</v>
      </c>
      <c r="F252" s="162">
        <v>369090.21</v>
      </c>
      <c r="G252" s="162">
        <v>2086.7399999999998</v>
      </c>
      <c r="H252" s="162">
        <v>4397.2</v>
      </c>
      <c r="I252" s="162">
        <v>41.19</v>
      </c>
      <c r="J252" s="162">
        <v>2.8369800000000001</v>
      </c>
      <c r="K252" s="162">
        <v>10748.95</v>
      </c>
    </row>
    <row r="253" spans="1:11" ht="17.100000000000001" customHeight="1">
      <c r="A253" s="162">
        <v>1985</v>
      </c>
      <c r="B253" s="162">
        <v>12</v>
      </c>
      <c r="C253" s="162">
        <v>344057.52</v>
      </c>
      <c r="D253" s="162">
        <v>403296.49</v>
      </c>
      <c r="E253" s="162">
        <v>8477.52</v>
      </c>
      <c r="F253" s="162">
        <v>755831.52</v>
      </c>
      <c r="G253" s="162">
        <v>4271.6400000000003</v>
      </c>
      <c r="H253" s="162">
        <v>8970.51</v>
      </c>
      <c r="I253" s="162">
        <v>83.99</v>
      </c>
      <c r="J253" s="162">
        <v>2.83494</v>
      </c>
      <c r="K253" s="162">
        <v>10741.68</v>
      </c>
    </row>
    <row r="254" spans="1:11" ht="17.100000000000001" customHeight="1">
      <c r="A254" s="162">
        <v>1985</v>
      </c>
      <c r="B254" s="162">
        <v>13</v>
      </c>
      <c r="C254" s="162">
        <v>442375.46</v>
      </c>
      <c r="D254" s="162">
        <v>300470.07</v>
      </c>
      <c r="E254" s="162">
        <v>40533.5</v>
      </c>
      <c r="F254" s="162">
        <v>783379.03</v>
      </c>
      <c r="G254" s="162">
        <v>14229.99</v>
      </c>
      <c r="H254" s="162">
        <v>23336.85</v>
      </c>
      <c r="I254" s="162">
        <v>929</v>
      </c>
      <c r="J254" s="162">
        <v>2.7296999999999998</v>
      </c>
      <c r="K254" s="162">
        <v>10980.14</v>
      </c>
    </row>
    <row r="255" spans="1:11" ht="17.100000000000001" customHeight="1">
      <c r="A255" s="162">
        <v>1985</v>
      </c>
      <c r="B255" s="162">
        <v>14</v>
      </c>
      <c r="C255" s="162">
        <v>44262.57</v>
      </c>
      <c r="D255" s="162">
        <v>39464.480000000003</v>
      </c>
      <c r="E255" s="162">
        <v>312.60000000000002</v>
      </c>
      <c r="F255" s="162">
        <v>84039.65</v>
      </c>
      <c r="G255" s="162">
        <v>475.14</v>
      </c>
      <c r="H255" s="162">
        <v>1001.22</v>
      </c>
      <c r="I255" s="162">
        <v>9.3800000000000008</v>
      </c>
      <c r="J255" s="162">
        <v>2.8369800000000001</v>
      </c>
      <c r="K255" s="162">
        <v>10748.95</v>
      </c>
    </row>
    <row r="256" spans="1:11" ht="17.100000000000001" customHeight="1">
      <c r="A256" s="162">
        <v>1985</v>
      </c>
      <c r="B256" s="162">
        <v>15</v>
      </c>
      <c r="C256" s="162">
        <v>35552.58</v>
      </c>
      <c r="D256" s="162">
        <v>10533.53</v>
      </c>
      <c r="E256" s="162">
        <v>6995.87</v>
      </c>
      <c r="F256" s="162">
        <v>53081.98</v>
      </c>
      <c r="G256" s="162">
        <v>1100.8499999999999</v>
      </c>
      <c r="H256" s="162">
        <v>716.16</v>
      </c>
      <c r="I256" s="162">
        <v>300.27999999999997</v>
      </c>
      <c r="J256" s="162">
        <v>3.0662199999999999</v>
      </c>
      <c r="K256" s="162">
        <v>8170.96</v>
      </c>
    </row>
    <row r="257" spans="1:11" ht="17.100000000000001" customHeight="1">
      <c r="A257" s="162">
        <v>1985</v>
      </c>
      <c r="B257" s="162">
        <v>16</v>
      </c>
      <c r="C257" s="162">
        <v>27391.41</v>
      </c>
      <c r="D257" s="162">
        <v>16846.47</v>
      </c>
      <c r="E257" s="162">
        <v>188.06</v>
      </c>
      <c r="F257" s="162">
        <v>44425.94</v>
      </c>
      <c r="G257" s="162">
        <v>251.17</v>
      </c>
      <c r="H257" s="162">
        <v>529.27</v>
      </c>
      <c r="I257" s="162">
        <v>4.96</v>
      </c>
      <c r="J257" s="162">
        <v>2.8369800000000001</v>
      </c>
      <c r="K257" s="162">
        <v>10748.95</v>
      </c>
    </row>
    <row r="258" spans="1:11" ht="17.100000000000001" customHeight="1">
      <c r="A258" s="162">
        <v>1986</v>
      </c>
      <c r="B258" s="162">
        <v>1</v>
      </c>
      <c r="C258" s="162">
        <v>141794.97</v>
      </c>
      <c r="D258" s="162">
        <v>20980.63</v>
      </c>
      <c r="E258" s="162">
        <v>24070.66</v>
      </c>
      <c r="F258" s="162">
        <v>186846.26</v>
      </c>
      <c r="G258" s="162">
        <v>4729.59</v>
      </c>
      <c r="H258" s="162">
        <v>743.6</v>
      </c>
      <c r="I258" s="162">
        <v>1150.8699999999999</v>
      </c>
      <c r="J258" s="162">
        <v>2.5042</v>
      </c>
      <c r="K258" s="162">
        <v>8767.32</v>
      </c>
    </row>
    <row r="259" spans="1:11" ht="17.100000000000001" customHeight="1">
      <c r="A259" s="162">
        <v>1986</v>
      </c>
      <c r="B259" s="162">
        <v>2</v>
      </c>
      <c r="C259" s="162">
        <v>172783.6</v>
      </c>
      <c r="D259" s="162">
        <v>64088.43</v>
      </c>
      <c r="E259" s="162">
        <v>16799.18</v>
      </c>
      <c r="F259" s="162">
        <v>253671.21</v>
      </c>
      <c r="G259" s="162">
        <v>4897.08</v>
      </c>
      <c r="H259" s="162">
        <v>2271.37</v>
      </c>
      <c r="I259" s="162">
        <v>406.07</v>
      </c>
      <c r="J259" s="162">
        <v>2.7452100000000002</v>
      </c>
      <c r="K259" s="162">
        <v>9409.7800000000007</v>
      </c>
    </row>
    <row r="260" spans="1:11" ht="17.100000000000001" customHeight="1">
      <c r="A260" s="162">
        <v>1986</v>
      </c>
      <c r="B260" s="162">
        <v>3</v>
      </c>
      <c r="C260" s="162">
        <v>487298.98</v>
      </c>
      <c r="D260" s="162">
        <v>158128.04</v>
      </c>
      <c r="E260" s="162">
        <v>73613.84</v>
      </c>
      <c r="F260" s="162">
        <v>719040.86</v>
      </c>
      <c r="G260" s="162">
        <v>14285.56</v>
      </c>
      <c r="H260" s="162">
        <v>7014.95</v>
      </c>
      <c r="I260" s="162">
        <v>2251.58</v>
      </c>
      <c r="J260" s="162">
        <v>2.8231999999999999</v>
      </c>
      <c r="K260" s="162">
        <v>8303.24</v>
      </c>
    </row>
    <row r="261" spans="1:11" ht="17.100000000000001" customHeight="1">
      <c r="A261" s="162">
        <v>1986</v>
      </c>
      <c r="B261" s="162">
        <v>4</v>
      </c>
      <c r="C261" s="162">
        <v>811526.42</v>
      </c>
      <c r="D261" s="162">
        <v>340730.38</v>
      </c>
      <c r="E261" s="162">
        <v>64859.81</v>
      </c>
      <c r="F261" s="162">
        <v>1217116.6100000001</v>
      </c>
      <c r="G261" s="162">
        <v>18713.79</v>
      </c>
      <c r="H261" s="162">
        <v>15129.94</v>
      </c>
      <c r="I261" s="162">
        <v>990.04</v>
      </c>
      <c r="J261" s="162">
        <v>2.7511899999999998</v>
      </c>
      <c r="K261" s="162">
        <v>12157.35</v>
      </c>
    </row>
    <row r="262" spans="1:11" ht="17.100000000000001" customHeight="1">
      <c r="A262" s="162">
        <v>1986</v>
      </c>
      <c r="B262" s="162">
        <v>5</v>
      </c>
      <c r="C262" s="162">
        <v>680290.78</v>
      </c>
      <c r="D262" s="162">
        <v>518649.14</v>
      </c>
      <c r="E262" s="162">
        <v>20068.52</v>
      </c>
      <c r="F262" s="162">
        <v>1219008.45</v>
      </c>
      <c r="G262" s="162">
        <v>8914.2800000000007</v>
      </c>
      <c r="H262" s="162">
        <v>10756.36</v>
      </c>
      <c r="I262" s="162">
        <v>4</v>
      </c>
      <c r="J262" s="162">
        <v>2.5149499999999998</v>
      </c>
      <c r="K262" s="162">
        <v>13511.94</v>
      </c>
    </row>
    <row r="263" spans="1:11" ht="17.100000000000001" customHeight="1">
      <c r="A263" s="162">
        <v>1986</v>
      </c>
      <c r="B263" s="162">
        <v>6</v>
      </c>
      <c r="C263" s="162">
        <v>220866.27</v>
      </c>
      <c r="D263" s="162">
        <v>111439.86</v>
      </c>
      <c r="E263" s="162">
        <v>13585.45</v>
      </c>
      <c r="F263" s="162">
        <v>345891.58</v>
      </c>
      <c r="G263" s="162">
        <v>7681.6</v>
      </c>
      <c r="H263" s="162">
        <v>4347.72</v>
      </c>
      <c r="I263" s="162">
        <v>55.48</v>
      </c>
      <c r="J263" s="162">
        <v>2.5763699999999998</v>
      </c>
      <c r="K263" s="162">
        <v>10194.76</v>
      </c>
    </row>
    <row r="264" spans="1:11" ht="17.100000000000001" customHeight="1">
      <c r="A264" s="162">
        <v>1986</v>
      </c>
      <c r="B264" s="162">
        <v>7</v>
      </c>
      <c r="C264" s="162">
        <v>99467.87</v>
      </c>
      <c r="D264" s="162">
        <v>23458.880000000001</v>
      </c>
      <c r="E264" s="162">
        <v>13140.84</v>
      </c>
      <c r="F264" s="162">
        <v>136067.59</v>
      </c>
      <c r="G264" s="162">
        <v>2410.9699999999998</v>
      </c>
      <c r="H264" s="162">
        <v>1192.6400000000001</v>
      </c>
      <c r="I264" s="162">
        <v>485.14</v>
      </c>
      <c r="J264" s="162">
        <v>3.00745</v>
      </c>
      <c r="K264" s="162">
        <v>7798.76</v>
      </c>
    </row>
    <row r="265" spans="1:11" ht="17.100000000000001" customHeight="1">
      <c r="A265" s="162">
        <v>1986</v>
      </c>
      <c r="B265" s="162">
        <v>8</v>
      </c>
      <c r="C265" s="162">
        <v>881274.52</v>
      </c>
      <c r="D265" s="162">
        <v>475379.9</v>
      </c>
      <c r="E265" s="162">
        <v>67062.97</v>
      </c>
      <c r="F265" s="162">
        <v>1423717.38</v>
      </c>
      <c r="G265" s="162">
        <v>17647.650000000001</v>
      </c>
      <c r="H265" s="162">
        <v>22340.17</v>
      </c>
      <c r="I265" s="162">
        <v>194.27</v>
      </c>
      <c r="J265" s="162">
        <v>2.8833899999999999</v>
      </c>
      <c r="K265" s="162">
        <v>11810.64</v>
      </c>
    </row>
    <row r="266" spans="1:11" ht="17.100000000000001" customHeight="1">
      <c r="A266" s="162">
        <v>1986</v>
      </c>
      <c r="B266" s="162">
        <v>9</v>
      </c>
      <c r="C266" s="162">
        <v>723654.37</v>
      </c>
      <c r="D266" s="162">
        <v>395878.87</v>
      </c>
      <c r="E266" s="162">
        <v>41470.480000000003</v>
      </c>
      <c r="F266" s="162">
        <v>1161003.72</v>
      </c>
      <c r="G266" s="162">
        <v>6789.02</v>
      </c>
      <c r="H266" s="162">
        <v>18752.75</v>
      </c>
      <c r="I266" s="162">
        <v>292.37</v>
      </c>
      <c r="J266" s="162">
        <v>2.8631899999999999</v>
      </c>
      <c r="K266" s="162">
        <v>10930.48</v>
      </c>
    </row>
    <row r="267" spans="1:11" ht="17.100000000000001" customHeight="1">
      <c r="A267" s="162">
        <v>1986</v>
      </c>
      <c r="B267" s="162">
        <v>10</v>
      </c>
      <c r="C267" s="162">
        <v>446965.94</v>
      </c>
      <c r="D267" s="162">
        <v>144507.18</v>
      </c>
      <c r="E267" s="162">
        <v>67566.929999999993</v>
      </c>
      <c r="F267" s="162">
        <v>659040.06000000006</v>
      </c>
      <c r="G267" s="162">
        <v>31489.65</v>
      </c>
      <c r="H267" s="162">
        <v>20941.22</v>
      </c>
      <c r="I267" s="162">
        <v>2351.85</v>
      </c>
      <c r="J267" s="162">
        <v>2.86334</v>
      </c>
      <c r="K267" s="162">
        <v>9554.33</v>
      </c>
    </row>
    <row r="268" spans="1:11" ht="17.100000000000001" customHeight="1">
      <c r="A268" s="162">
        <v>1986</v>
      </c>
      <c r="B268" s="162">
        <v>11</v>
      </c>
      <c r="C268" s="162">
        <v>160673.78</v>
      </c>
      <c r="D268" s="162">
        <v>207945.77</v>
      </c>
      <c r="E268" s="162">
        <v>88.61</v>
      </c>
      <c r="F268" s="162">
        <v>368708.15</v>
      </c>
      <c r="G268" s="162">
        <v>2141.06</v>
      </c>
      <c r="H268" s="162">
        <v>5981.18</v>
      </c>
      <c r="I268" s="162">
        <v>87.92</v>
      </c>
      <c r="J268" s="162">
        <v>2.8670200000000001</v>
      </c>
      <c r="K268" s="162">
        <v>10939.54</v>
      </c>
    </row>
    <row r="269" spans="1:11" ht="17.100000000000001" customHeight="1">
      <c r="A269" s="162">
        <v>1986</v>
      </c>
      <c r="B269" s="162">
        <v>12</v>
      </c>
      <c r="C269" s="162">
        <v>344522.11</v>
      </c>
      <c r="D269" s="162">
        <v>418415.79</v>
      </c>
      <c r="E269" s="162">
        <v>8442.1</v>
      </c>
      <c r="F269" s="162">
        <v>771380</v>
      </c>
      <c r="G269" s="162">
        <v>4480.33</v>
      </c>
      <c r="H269" s="162">
        <v>12462.79</v>
      </c>
      <c r="I269" s="162">
        <v>195.73</v>
      </c>
      <c r="J269" s="162">
        <v>2.8648500000000001</v>
      </c>
      <c r="K269" s="162">
        <v>10932.39</v>
      </c>
    </row>
    <row r="270" spans="1:11" ht="17.100000000000001" customHeight="1">
      <c r="A270" s="162">
        <v>1986</v>
      </c>
      <c r="B270" s="162">
        <v>13</v>
      </c>
      <c r="C270" s="162">
        <v>456060.75</v>
      </c>
      <c r="D270" s="162">
        <v>323105.81</v>
      </c>
      <c r="E270" s="162">
        <v>40702.629999999997</v>
      </c>
      <c r="F270" s="162">
        <v>819869.18</v>
      </c>
      <c r="G270" s="162">
        <v>17089</v>
      </c>
      <c r="H270" s="162">
        <v>25398.91</v>
      </c>
      <c r="I270" s="162">
        <v>451</v>
      </c>
      <c r="J270" s="162">
        <v>2.7008000000000001</v>
      </c>
      <c r="K270" s="162">
        <v>11271.79</v>
      </c>
    </row>
    <row r="271" spans="1:11" ht="17.100000000000001" customHeight="1">
      <c r="A271" s="162">
        <v>1986</v>
      </c>
      <c r="B271" s="162">
        <v>14</v>
      </c>
      <c r="C271" s="162">
        <v>43794.21</v>
      </c>
      <c r="D271" s="162">
        <v>40346.660000000003</v>
      </c>
      <c r="E271" s="162">
        <v>307.7</v>
      </c>
      <c r="F271" s="162">
        <v>84448.57</v>
      </c>
      <c r="G271" s="162">
        <v>490.39</v>
      </c>
      <c r="H271" s="162">
        <v>1369.92</v>
      </c>
      <c r="I271" s="162">
        <v>20.14</v>
      </c>
      <c r="J271" s="162">
        <v>2.8670200000000001</v>
      </c>
      <c r="K271" s="162">
        <v>10939.54</v>
      </c>
    </row>
    <row r="272" spans="1:11" ht="17.100000000000001" customHeight="1">
      <c r="A272" s="162">
        <v>1986</v>
      </c>
      <c r="B272" s="162">
        <v>15</v>
      </c>
      <c r="C272" s="162">
        <v>36267.370000000003</v>
      </c>
      <c r="D272" s="162">
        <v>11216.69</v>
      </c>
      <c r="E272" s="162">
        <v>7100.52</v>
      </c>
      <c r="F272" s="162">
        <v>54584.58</v>
      </c>
      <c r="G272" s="162">
        <v>1518.96</v>
      </c>
      <c r="H272" s="162">
        <v>968.29</v>
      </c>
      <c r="I272" s="162">
        <v>264.14999999999998</v>
      </c>
      <c r="J272" s="162">
        <v>3.0644499999999999</v>
      </c>
      <c r="K272" s="162">
        <v>8297.3700000000008</v>
      </c>
    </row>
    <row r="273" spans="1:11" ht="17.100000000000001" customHeight="1">
      <c r="A273" s="162">
        <v>1986</v>
      </c>
      <c r="B273" s="162">
        <v>16</v>
      </c>
      <c r="C273" s="162">
        <v>26998.66</v>
      </c>
      <c r="D273" s="162">
        <v>16995.310000000001</v>
      </c>
      <c r="E273" s="162">
        <v>183.38</v>
      </c>
      <c r="F273" s="162">
        <v>44177.35</v>
      </c>
      <c r="G273" s="162">
        <v>256.54000000000002</v>
      </c>
      <c r="H273" s="162">
        <v>716.64</v>
      </c>
      <c r="I273" s="162">
        <v>10.53</v>
      </c>
      <c r="J273" s="162">
        <v>2.8670200000000001</v>
      </c>
      <c r="K273" s="162">
        <v>10939.54</v>
      </c>
    </row>
    <row r="274" spans="1:11" ht="17.100000000000001" customHeight="1">
      <c r="A274" s="162">
        <v>1987</v>
      </c>
      <c r="B274" s="162">
        <v>1</v>
      </c>
      <c r="C274" s="162">
        <v>146243.62</v>
      </c>
      <c r="D274" s="162">
        <v>21885.25</v>
      </c>
      <c r="E274" s="162">
        <v>24603.14</v>
      </c>
      <c r="F274" s="162">
        <v>192732.02</v>
      </c>
      <c r="G274" s="162">
        <v>5127.6899999999996</v>
      </c>
      <c r="H274" s="162">
        <v>990.16</v>
      </c>
      <c r="I274" s="162">
        <v>718.88</v>
      </c>
      <c r="J274" s="162">
        <v>2.4946999999999999</v>
      </c>
      <c r="K274" s="162">
        <v>8865.19</v>
      </c>
    </row>
    <row r="275" spans="1:11" ht="17.100000000000001" customHeight="1">
      <c r="A275" s="162">
        <v>1987</v>
      </c>
      <c r="B275" s="162">
        <v>2</v>
      </c>
      <c r="C275" s="162">
        <v>177279.73</v>
      </c>
      <c r="D275" s="162">
        <v>65915.19</v>
      </c>
      <c r="E275" s="162">
        <v>16876.02</v>
      </c>
      <c r="F275" s="162">
        <v>260070.94</v>
      </c>
      <c r="G275" s="162">
        <v>5563.61</v>
      </c>
      <c r="H275" s="162">
        <v>2240.52</v>
      </c>
      <c r="I275" s="162">
        <v>157.21</v>
      </c>
      <c r="J275" s="162">
        <v>2.7697799999999999</v>
      </c>
      <c r="K275" s="162">
        <v>9589.16</v>
      </c>
    </row>
    <row r="276" spans="1:11" ht="17.100000000000001" customHeight="1">
      <c r="A276" s="162">
        <v>1987</v>
      </c>
      <c r="B276" s="162">
        <v>3</v>
      </c>
      <c r="C276" s="162">
        <v>500397.76</v>
      </c>
      <c r="D276" s="162">
        <v>163622.93</v>
      </c>
      <c r="E276" s="162">
        <v>75475.62</v>
      </c>
      <c r="F276" s="162">
        <v>739496.31</v>
      </c>
      <c r="G276" s="162">
        <v>14265.69</v>
      </c>
      <c r="H276" s="162">
        <v>5753.64</v>
      </c>
      <c r="I276" s="162">
        <v>2116.0700000000002</v>
      </c>
      <c r="J276" s="162">
        <v>2.8158400000000001</v>
      </c>
      <c r="K276" s="162">
        <v>8495.34</v>
      </c>
    </row>
    <row r="277" spans="1:11" ht="17.100000000000001" customHeight="1">
      <c r="A277" s="162">
        <v>1987</v>
      </c>
      <c r="B277" s="162">
        <v>4</v>
      </c>
      <c r="C277" s="162">
        <v>834199.1</v>
      </c>
      <c r="D277" s="162">
        <v>352988.75</v>
      </c>
      <c r="E277" s="162">
        <v>65954.28</v>
      </c>
      <c r="F277" s="162">
        <v>1253142.1299999999</v>
      </c>
      <c r="G277" s="162">
        <v>18046.41</v>
      </c>
      <c r="H277" s="162">
        <v>10061.35</v>
      </c>
      <c r="I277" s="162">
        <v>699.45</v>
      </c>
      <c r="J277" s="162">
        <v>2.72302</v>
      </c>
      <c r="K277" s="162">
        <v>12347.7</v>
      </c>
    </row>
    <row r="278" spans="1:11" ht="17.100000000000001" customHeight="1">
      <c r="A278" s="162">
        <v>1987</v>
      </c>
      <c r="B278" s="162">
        <v>5</v>
      </c>
      <c r="C278" s="162">
        <v>683794.04</v>
      </c>
      <c r="D278" s="162">
        <v>523069.39</v>
      </c>
      <c r="E278" s="162">
        <v>19924.18</v>
      </c>
      <c r="F278" s="162">
        <v>1226787.6100000001</v>
      </c>
      <c r="G278" s="162">
        <v>9686.52</v>
      </c>
      <c r="H278" s="162">
        <v>9913.3700000000008</v>
      </c>
      <c r="I278" s="162">
        <v>12.76</v>
      </c>
      <c r="J278" s="162">
        <v>2.5184899999999999</v>
      </c>
      <c r="K278" s="162">
        <v>13630.24</v>
      </c>
    </row>
    <row r="279" spans="1:11" ht="17.100000000000001" customHeight="1">
      <c r="A279" s="162">
        <v>1987</v>
      </c>
      <c r="B279" s="162">
        <v>6</v>
      </c>
      <c r="C279" s="162">
        <v>229969.78</v>
      </c>
      <c r="D279" s="162">
        <v>116419.1</v>
      </c>
      <c r="E279" s="162">
        <v>13762.47</v>
      </c>
      <c r="F279" s="162">
        <v>360151.35</v>
      </c>
      <c r="G279" s="162">
        <v>6595.43</v>
      </c>
      <c r="H279" s="162">
        <v>3711.72</v>
      </c>
      <c r="I279" s="162">
        <v>24.79</v>
      </c>
      <c r="J279" s="162">
        <v>2.5592700000000002</v>
      </c>
      <c r="K279" s="162">
        <v>10326.14</v>
      </c>
    </row>
    <row r="280" spans="1:11" ht="17.100000000000001" customHeight="1">
      <c r="A280" s="162">
        <v>1987</v>
      </c>
      <c r="B280" s="162">
        <v>7</v>
      </c>
      <c r="C280" s="162">
        <v>101016.76</v>
      </c>
      <c r="D280" s="162">
        <v>24265.68</v>
      </c>
      <c r="E280" s="162">
        <v>13534.7</v>
      </c>
      <c r="F280" s="162">
        <v>138817.14000000001</v>
      </c>
      <c r="G280" s="162">
        <v>2514.4</v>
      </c>
      <c r="H280" s="162">
        <v>1062.6099999999999</v>
      </c>
      <c r="I280" s="162">
        <v>530.03</v>
      </c>
      <c r="J280" s="162">
        <v>3.0103200000000001</v>
      </c>
      <c r="K280" s="162">
        <v>7973.97</v>
      </c>
    </row>
    <row r="281" spans="1:11" ht="17.100000000000001" customHeight="1">
      <c r="A281" s="162">
        <v>1987</v>
      </c>
      <c r="B281" s="162">
        <v>8</v>
      </c>
      <c r="C281" s="162">
        <v>890927.8</v>
      </c>
      <c r="D281" s="162">
        <v>490013.57</v>
      </c>
      <c r="E281" s="162">
        <v>66557.919999999998</v>
      </c>
      <c r="F281" s="162">
        <v>1447499.29</v>
      </c>
      <c r="G281" s="162">
        <v>16465.03</v>
      </c>
      <c r="H281" s="162">
        <v>20741.48</v>
      </c>
      <c r="I281" s="162">
        <v>98.15</v>
      </c>
      <c r="J281" s="162">
        <v>2.8902800000000002</v>
      </c>
      <c r="K281" s="162">
        <v>12105.93</v>
      </c>
    </row>
    <row r="282" spans="1:11" ht="17.100000000000001" customHeight="1">
      <c r="A282" s="162">
        <v>1987</v>
      </c>
      <c r="B282" s="162">
        <v>9</v>
      </c>
      <c r="C282" s="162">
        <v>732543.43</v>
      </c>
      <c r="D282" s="162">
        <v>406274.42</v>
      </c>
      <c r="E282" s="162">
        <v>41458.58</v>
      </c>
      <c r="F282" s="162">
        <v>1180276.43</v>
      </c>
      <c r="G282" s="162">
        <v>7447.55</v>
      </c>
      <c r="H282" s="162">
        <v>15570.7</v>
      </c>
      <c r="I282" s="162">
        <v>78.05</v>
      </c>
      <c r="J282" s="162">
        <v>2.8867699999999998</v>
      </c>
      <c r="K282" s="162">
        <v>11175.25</v>
      </c>
    </row>
    <row r="283" spans="1:11" ht="17.100000000000001" customHeight="1">
      <c r="A283" s="162">
        <v>1987</v>
      </c>
      <c r="B283" s="162">
        <v>10</v>
      </c>
      <c r="C283" s="162">
        <v>479023</v>
      </c>
      <c r="D283" s="162">
        <v>156172.56</v>
      </c>
      <c r="E283" s="162">
        <v>69335.16</v>
      </c>
      <c r="F283" s="162">
        <v>704530.72</v>
      </c>
      <c r="G283" s="162">
        <v>29728.37</v>
      </c>
      <c r="H283" s="162">
        <v>11001.84</v>
      </c>
      <c r="I283" s="162">
        <v>1205.6600000000001</v>
      </c>
      <c r="J283" s="162">
        <v>2.8515999999999999</v>
      </c>
      <c r="K283" s="162">
        <v>9624.93</v>
      </c>
    </row>
    <row r="284" spans="1:11" ht="17.100000000000001" customHeight="1">
      <c r="A284" s="162">
        <v>1987</v>
      </c>
      <c r="B284" s="162">
        <v>11</v>
      </c>
      <c r="C284" s="162">
        <v>156859.29</v>
      </c>
      <c r="D284" s="162">
        <v>208884.17</v>
      </c>
      <c r="E284" s="162">
        <v>86.16</v>
      </c>
      <c r="F284" s="162">
        <v>365829.62</v>
      </c>
      <c r="G284" s="162">
        <v>2295.23</v>
      </c>
      <c r="H284" s="162">
        <v>4846.05</v>
      </c>
      <c r="I284" s="162">
        <v>6.83</v>
      </c>
      <c r="J284" s="162">
        <v>2.89059</v>
      </c>
      <c r="K284" s="162">
        <v>11185.46</v>
      </c>
    </row>
    <row r="285" spans="1:11" ht="17.100000000000001" customHeight="1">
      <c r="A285" s="162">
        <v>1987</v>
      </c>
      <c r="B285" s="162">
        <v>12</v>
      </c>
      <c r="C285" s="162">
        <v>344984.58</v>
      </c>
      <c r="D285" s="162">
        <v>428684.12</v>
      </c>
      <c r="E285" s="162">
        <v>8417.4500000000007</v>
      </c>
      <c r="F285" s="162">
        <v>782086.15</v>
      </c>
      <c r="G285" s="162">
        <v>4908.03</v>
      </c>
      <c r="H285" s="162">
        <v>10318.67</v>
      </c>
      <c r="I285" s="162">
        <v>38.36</v>
      </c>
      <c r="J285" s="162">
        <v>2.88828</v>
      </c>
      <c r="K285" s="162">
        <v>11177.74</v>
      </c>
    </row>
    <row r="286" spans="1:11" ht="17.100000000000001" customHeight="1">
      <c r="A286" s="162">
        <v>1987</v>
      </c>
      <c r="B286" s="162">
        <v>13</v>
      </c>
      <c r="C286" s="162">
        <v>474173.88</v>
      </c>
      <c r="D286" s="162">
        <v>340141.67</v>
      </c>
      <c r="E286" s="162">
        <v>41661.07</v>
      </c>
      <c r="F286" s="162">
        <v>855976.62</v>
      </c>
      <c r="G286" s="162">
        <v>17095.27</v>
      </c>
      <c r="H286" s="162">
        <v>16420.169999999998</v>
      </c>
      <c r="I286" s="162">
        <v>855</v>
      </c>
      <c r="J286" s="162">
        <v>2.6829100000000001</v>
      </c>
      <c r="K286" s="162">
        <v>11397.01</v>
      </c>
    </row>
    <row r="287" spans="1:11" ht="17.100000000000001" customHeight="1">
      <c r="A287" s="162">
        <v>1987</v>
      </c>
      <c r="B287" s="162">
        <v>14</v>
      </c>
      <c r="C287" s="162">
        <v>43713.18</v>
      </c>
      <c r="D287" s="162">
        <v>41139.339999999997</v>
      </c>
      <c r="E287" s="162">
        <v>305.56</v>
      </c>
      <c r="F287" s="162">
        <v>85158.09</v>
      </c>
      <c r="G287" s="162">
        <v>534.28</v>
      </c>
      <c r="H287" s="162">
        <v>1128.07</v>
      </c>
      <c r="I287" s="162">
        <v>1.59</v>
      </c>
      <c r="J287" s="162">
        <v>2.89059</v>
      </c>
      <c r="K287" s="162">
        <v>11185.46</v>
      </c>
    </row>
    <row r="288" spans="1:11" ht="17.100000000000001" customHeight="1">
      <c r="A288" s="162">
        <v>1987</v>
      </c>
      <c r="B288" s="162">
        <v>15</v>
      </c>
      <c r="C288" s="162">
        <v>37511.129999999997</v>
      </c>
      <c r="D288" s="162">
        <v>11606.01</v>
      </c>
      <c r="E288" s="162">
        <v>7364.04</v>
      </c>
      <c r="F288" s="162">
        <v>56481.18</v>
      </c>
      <c r="G288" s="162">
        <v>1498.21</v>
      </c>
      <c r="H288" s="162">
        <v>461.71</v>
      </c>
      <c r="I288" s="162">
        <v>295.33999999999997</v>
      </c>
      <c r="J288" s="162">
        <v>3.0632299999999999</v>
      </c>
      <c r="K288" s="162">
        <v>8823.36</v>
      </c>
    </row>
    <row r="289" spans="1:11" ht="17.100000000000001" customHeight="1">
      <c r="A289" s="162">
        <v>1987</v>
      </c>
      <c r="B289" s="162">
        <v>16</v>
      </c>
      <c r="C289" s="162">
        <v>26828.35</v>
      </c>
      <c r="D289" s="162">
        <v>17094.27</v>
      </c>
      <c r="E289" s="162">
        <v>180.16</v>
      </c>
      <c r="F289" s="162">
        <v>44102.78</v>
      </c>
      <c r="G289" s="162">
        <v>276.7</v>
      </c>
      <c r="H289" s="162">
        <v>584.22</v>
      </c>
      <c r="I289" s="162">
        <v>0.82</v>
      </c>
      <c r="J289" s="162">
        <v>2.89059</v>
      </c>
      <c r="K289" s="162">
        <v>11185.46</v>
      </c>
    </row>
    <row r="290" spans="1:11" ht="17.100000000000001" customHeight="1">
      <c r="A290" s="162">
        <v>1988</v>
      </c>
      <c r="B290" s="162">
        <v>1</v>
      </c>
      <c r="C290" s="162">
        <v>150566.84</v>
      </c>
      <c r="D290" s="162">
        <v>22665.71</v>
      </c>
      <c r="E290" s="162">
        <v>25263.96</v>
      </c>
      <c r="F290" s="162">
        <v>198496.51</v>
      </c>
      <c r="G290" s="162">
        <v>5255.22</v>
      </c>
      <c r="H290" s="162">
        <v>867.64</v>
      </c>
      <c r="I290" s="162">
        <v>888.99</v>
      </c>
      <c r="J290" s="162">
        <v>2.4931899999999998</v>
      </c>
      <c r="K290" s="162">
        <v>9012.73</v>
      </c>
    </row>
    <row r="291" spans="1:11" ht="17.100000000000001" customHeight="1">
      <c r="A291" s="162">
        <v>1988</v>
      </c>
      <c r="B291" s="162">
        <v>2</v>
      </c>
      <c r="C291" s="162">
        <v>182925.65</v>
      </c>
      <c r="D291" s="162">
        <v>66768.78</v>
      </c>
      <c r="E291" s="162">
        <v>17204.080000000002</v>
      </c>
      <c r="F291" s="162">
        <v>266898.51</v>
      </c>
      <c r="G291" s="162">
        <v>7297.59</v>
      </c>
      <c r="H291" s="162">
        <v>1387.91</v>
      </c>
      <c r="I291" s="162">
        <v>449.98</v>
      </c>
      <c r="J291" s="162">
        <v>2.7768700000000002</v>
      </c>
      <c r="K291" s="162">
        <v>9676.68</v>
      </c>
    </row>
    <row r="292" spans="1:11" ht="17.100000000000001" customHeight="1">
      <c r="A292" s="162">
        <v>1988</v>
      </c>
      <c r="B292" s="162">
        <v>3</v>
      </c>
      <c r="C292" s="162">
        <v>515604.43</v>
      </c>
      <c r="D292" s="162">
        <v>166704.54</v>
      </c>
      <c r="E292" s="162">
        <v>77477.84</v>
      </c>
      <c r="F292" s="162">
        <v>759786.81</v>
      </c>
      <c r="G292" s="162">
        <v>14913.66</v>
      </c>
      <c r="H292" s="162">
        <v>2862.16</v>
      </c>
      <c r="I292" s="162">
        <v>2028.22</v>
      </c>
      <c r="J292" s="162">
        <v>2.8236699999999999</v>
      </c>
      <c r="K292" s="162">
        <v>8553.09</v>
      </c>
    </row>
    <row r="293" spans="1:11" ht="17.100000000000001" customHeight="1">
      <c r="A293" s="162">
        <v>1988</v>
      </c>
      <c r="B293" s="162">
        <v>4</v>
      </c>
      <c r="C293" s="162">
        <v>859153.94</v>
      </c>
      <c r="D293" s="162">
        <v>361537.98</v>
      </c>
      <c r="E293" s="162">
        <v>66495.009999999995</v>
      </c>
      <c r="F293" s="162">
        <v>1287186.92</v>
      </c>
      <c r="G293" s="162">
        <v>21644.240000000002</v>
      </c>
      <c r="H293" s="162">
        <v>6713</v>
      </c>
      <c r="I293" s="162">
        <v>480.58</v>
      </c>
      <c r="J293" s="162">
        <v>2.71461</v>
      </c>
      <c r="K293" s="162">
        <v>12638.52</v>
      </c>
    </row>
    <row r="294" spans="1:11" ht="17.100000000000001" customHeight="1">
      <c r="A294" s="162">
        <v>1988</v>
      </c>
      <c r="B294" s="162">
        <v>5</v>
      </c>
      <c r="C294" s="162">
        <v>692416.97</v>
      </c>
      <c r="D294" s="162">
        <v>527302.46</v>
      </c>
      <c r="E294" s="162">
        <v>20047.939999999999</v>
      </c>
      <c r="F294" s="162">
        <v>1239767.3700000001</v>
      </c>
      <c r="G294" s="162">
        <v>9156.1200000000008</v>
      </c>
      <c r="H294" s="162">
        <v>5999.86</v>
      </c>
      <c r="I294" s="162">
        <v>130.82</v>
      </c>
      <c r="J294" s="162">
        <v>2.5107200000000001</v>
      </c>
      <c r="K294" s="162">
        <v>14199.36</v>
      </c>
    </row>
    <row r="295" spans="1:11" ht="17.100000000000001" customHeight="1">
      <c r="A295" s="162">
        <v>1988</v>
      </c>
      <c r="B295" s="162">
        <v>6</v>
      </c>
      <c r="C295" s="162">
        <v>237872.08</v>
      </c>
      <c r="D295" s="162">
        <v>119185.67</v>
      </c>
      <c r="E295" s="162">
        <v>14254.72</v>
      </c>
      <c r="F295" s="162">
        <v>371312.48</v>
      </c>
      <c r="G295" s="162">
        <v>8087.87</v>
      </c>
      <c r="H295" s="162">
        <v>2870.71</v>
      </c>
      <c r="I295" s="162">
        <v>503.2</v>
      </c>
      <c r="J295" s="162">
        <v>2.5610400000000002</v>
      </c>
      <c r="K295" s="162">
        <v>10434.540000000001</v>
      </c>
    </row>
    <row r="296" spans="1:11" ht="17.100000000000001" customHeight="1">
      <c r="A296" s="162">
        <v>1988</v>
      </c>
      <c r="B296" s="162">
        <v>7</v>
      </c>
      <c r="C296" s="162">
        <v>103778.87</v>
      </c>
      <c r="D296" s="162">
        <v>24751.95</v>
      </c>
      <c r="E296" s="162">
        <v>13869.54</v>
      </c>
      <c r="F296" s="162">
        <v>142400.35999999999</v>
      </c>
      <c r="G296" s="162">
        <v>2146.64</v>
      </c>
      <c r="H296" s="162">
        <v>329.9</v>
      </c>
      <c r="I296" s="162">
        <v>259.98</v>
      </c>
      <c r="J296" s="162">
        <v>3.0073300000000001</v>
      </c>
      <c r="K296" s="162">
        <v>8060.61</v>
      </c>
    </row>
    <row r="297" spans="1:11" ht="17.100000000000001" customHeight="1">
      <c r="A297" s="162">
        <v>1988</v>
      </c>
      <c r="B297" s="162">
        <v>8</v>
      </c>
      <c r="C297" s="162">
        <v>906929.88</v>
      </c>
      <c r="D297" s="162">
        <v>503325.94</v>
      </c>
      <c r="E297" s="162">
        <v>66372.23</v>
      </c>
      <c r="F297" s="162">
        <v>1476628.04</v>
      </c>
      <c r="G297" s="162">
        <v>17811.38</v>
      </c>
      <c r="H297" s="162">
        <v>16307.84</v>
      </c>
      <c r="I297" s="162">
        <v>69.599999999999994</v>
      </c>
      <c r="J297" s="162">
        <v>2.8808699999999998</v>
      </c>
      <c r="K297" s="162">
        <v>12378.91</v>
      </c>
    </row>
    <row r="298" spans="1:11" ht="17.100000000000001" customHeight="1">
      <c r="A298" s="162">
        <v>1988</v>
      </c>
      <c r="B298" s="162">
        <v>9</v>
      </c>
      <c r="C298" s="162">
        <v>742512.45</v>
      </c>
      <c r="D298" s="162">
        <v>414983.66</v>
      </c>
      <c r="E298" s="162">
        <v>41435.550000000003</v>
      </c>
      <c r="F298" s="162">
        <v>1198931.6599999999</v>
      </c>
      <c r="G298" s="162">
        <v>7289.82</v>
      </c>
      <c r="H298" s="162">
        <v>11880.62</v>
      </c>
      <c r="I298" s="162">
        <v>45.43</v>
      </c>
      <c r="J298" s="162">
        <v>2.8868100000000001</v>
      </c>
      <c r="K298" s="162">
        <v>11320.71</v>
      </c>
    </row>
    <row r="299" spans="1:11" ht="17.100000000000001" customHeight="1">
      <c r="A299" s="162">
        <v>1988</v>
      </c>
      <c r="B299" s="162">
        <v>10</v>
      </c>
      <c r="C299" s="162">
        <v>514070.18</v>
      </c>
      <c r="D299" s="162">
        <v>163327.57</v>
      </c>
      <c r="E299" s="162">
        <v>73535.539999999994</v>
      </c>
      <c r="F299" s="162">
        <v>750933.3</v>
      </c>
      <c r="G299" s="162">
        <v>41557.22</v>
      </c>
      <c r="H299" s="162">
        <v>8861.91</v>
      </c>
      <c r="I299" s="162">
        <v>5999.73</v>
      </c>
      <c r="J299" s="162">
        <v>2.8642400000000001</v>
      </c>
      <c r="K299" s="162">
        <v>9607.84</v>
      </c>
    </row>
    <row r="300" spans="1:11" ht="17.100000000000001" customHeight="1">
      <c r="A300" s="162">
        <v>1988</v>
      </c>
      <c r="B300" s="162">
        <v>11</v>
      </c>
      <c r="C300" s="162">
        <v>154444.54</v>
      </c>
      <c r="D300" s="162">
        <v>210309.02</v>
      </c>
      <c r="E300" s="162">
        <v>84.48</v>
      </c>
      <c r="F300" s="162">
        <v>364838.04</v>
      </c>
      <c r="G300" s="162">
        <v>2218.66</v>
      </c>
      <c r="H300" s="162">
        <v>3638.64</v>
      </c>
      <c r="I300" s="162">
        <v>0</v>
      </c>
      <c r="J300" s="162">
        <v>2.89052</v>
      </c>
      <c r="K300" s="162">
        <v>11328.54</v>
      </c>
    </row>
    <row r="301" spans="1:11" ht="17.100000000000001" customHeight="1">
      <c r="A301" s="162">
        <v>1988</v>
      </c>
      <c r="B301" s="162">
        <v>12</v>
      </c>
      <c r="C301" s="162">
        <v>348369.79</v>
      </c>
      <c r="D301" s="162">
        <v>440329.68</v>
      </c>
      <c r="E301" s="162">
        <v>8462.98</v>
      </c>
      <c r="F301" s="162">
        <v>797162.46</v>
      </c>
      <c r="G301" s="162">
        <v>4842.0600000000004</v>
      </c>
      <c r="H301" s="162">
        <v>7918.88</v>
      </c>
      <c r="I301" s="162">
        <v>22.57</v>
      </c>
      <c r="J301" s="162">
        <v>2.8882099999999999</v>
      </c>
      <c r="K301" s="162">
        <v>11322.31</v>
      </c>
    </row>
    <row r="302" spans="1:11" ht="17.100000000000001" customHeight="1">
      <c r="A302" s="162">
        <v>1988</v>
      </c>
      <c r="B302" s="162">
        <v>13</v>
      </c>
      <c r="C302" s="162">
        <v>495529.58</v>
      </c>
      <c r="D302" s="162">
        <v>356763.73</v>
      </c>
      <c r="E302" s="162">
        <v>42107.68</v>
      </c>
      <c r="F302" s="162">
        <v>894400.99</v>
      </c>
      <c r="G302" s="162">
        <v>16380.5</v>
      </c>
      <c r="H302" s="162">
        <v>13080.2</v>
      </c>
      <c r="I302" s="162">
        <v>0</v>
      </c>
      <c r="J302" s="162">
        <v>2.6651099999999999</v>
      </c>
      <c r="K302" s="162">
        <v>11593.68</v>
      </c>
    </row>
    <row r="303" spans="1:11" ht="17.100000000000001" customHeight="1">
      <c r="A303" s="162">
        <v>1988</v>
      </c>
      <c r="B303" s="162">
        <v>14</v>
      </c>
      <c r="C303" s="162">
        <v>44515.77</v>
      </c>
      <c r="D303" s="162">
        <v>42584.99</v>
      </c>
      <c r="E303" s="162">
        <v>309.62</v>
      </c>
      <c r="F303" s="162">
        <v>87410.38</v>
      </c>
      <c r="G303" s="162">
        <v>531.55999999999995</v>
      </c>
      <c r="H303" s="162">
        <v>871.77</v>
      </c>
      <c r="I303" s="162">
        <v>0</v>
      </c>
      <c r="J303" s="162">
        <v>2.89052</v>
      </c>
      <c r="K303" s="162">
        <v>11328.54</v>
      </c>
    </row>
    <row r="304" spans="1:11" ht="17.100000000000001" customHeight="1">
      <c r="A304" s="162">
        <v>1988</v>
      </c>
      <c r="B304" s="162">
        <v>15</v>
      </c>
      <c r="C304" s="162">
        <v>39270.339999999997</v>
      </c>
      <c r="D304" s="162">
        <v>11850.38</v>
      </c>
      <c r="E304" s="162">
        <v>7632.76</v>
      </c>
      <c r="F304" s="162">
        <v>58753.48</v>
      </c>
      <c r="G304" s="162">
        <v>2679.63</v>
      </c>
      <c r="H304" s="162">
        <v>514.77</v>
      </c>
      <c r="I304" s="162">
        <v>463.27</v>
      </c>
      <c r="J304" s="162">
        <v>3.0605899999999999</v>
      </c>
      <c r="K304" s="162">
        <v>9267.68</v>
      </c>
    </row>
    <row r="305" spans="1:11" ht="17.100000000000001" customHeight="1">
      <c r="A305" s="162">
        <v>1988</v>
      </c>
      <c r="B305" s="162">
        <v>16</v>
      </c>
      <c r="C305" s="162">
        <v>26837.71</v>
      </c>
      <c r="D305" s="162">
        <v>17218.84</v>
      </c>
      <c r="E305" s="162">
        <v>178.09</v>
      </c>
      <c r="F305" s="162">
        <v>44234.64</v>
      </c>
      <c r="G305" s="162">
        <v>269</v>
      </c>
      <c r="H305" s="162">
        <v>441.17</v>
      </c>
      <c r="I305" s="162">
        <v>0</v>
      </c>
      <c r="J305" s="162">
        <v>2.89052</v>
      </c>
      <c r="K305" s="162">
        <v>11328.54</v>
      </c>
    </row>
    <row r="306" spans="1:11" ht="17.100000000000001" customHeight="1">
      <c r="A306" s="162">
        <v>1989</v>
      </c>
      <c r="B306" s="162">
        <v>1</v>
      </c>
      <c r="C306" s="162">
        <v>154812.14000000001</v>
      </c>
      <c r="D306" s="162">
        <v>23344.33</v>
      </c>
      <c r="E306" s="162">
        <v>26176.35</v>
      </c>
      <c r="F306" s="162">
        <v>204332.83</v>
      </c>
      <c r="G306" s="162">
        <v>5526.83</v>
      </c>
      <c r="H306" s="162">
        <v>757.83</v>
      </c>
      <c r="I306" s="162">
        <v>1245.27</v>
      </c>
      <c r="J306" s="162">
        <v>2.4931399999999999</v>
      </c>
      <c r="K306" s="162">
        <v>9326.76</v>
      </c>
    </row>
    <row r="307" spans="1:11" ht="17.100000000000001" customHeight="1">
      <c r="A307" s="162">
        <v>1989</v>
      </c>
      <c r="B307" s="162">
        <v>2</v>
      </c>
      <c r="C307" s="162">
        <v>188954.01</v>
      </c>
      <c r="D307" s="162">
        <v>67290.23</v>
      </c>
      <c r="E307" s="162">
        <v>17306.63</v>
      </c>
      <c r="F307" s="162">
        <v>273550.87</v>
      </c>
      <c r="G307" s="162">
        <v>8023.64</v>
      </c>
      <c r="H307" s="162">
        <v>1136.81</v>
      </c>
      <c r="I307" s="162">
        <v>208.59</v>
      </c>
      <c r="J307" s="162">
        <v>2.7846600000000001</v>
      </c>
      <c r="K307" s="162">
        <v>9885.3700000000008</v>
      </c>
    </row>
    <row r="308" spans="1:11" ht="17.100000000000001" customHeight="1">
      <c r="A308" s="162">
        <v>1989</v>
      </c>
      <c r="B308" s="162">
        <v>3</v>
      </c>
      <c r="C308" s="162">
        <v>531030.73</v>
      </c>
      <c r="D308" s="162">
        <v>169510.09</v>
      </c>
      <c r="E308" s="162">
        <v>78797.31</v>
      </c>
      <c r="F308" s="162">
        <v>779338.14</v>
      </c>
      <c r="G308" s="162">
        <v>18968.02</v>
      </c>
      <c r="H308" s="162">
        <v>3881.88</v>
      </c>
      <c r="I308" s="162">
        <v>1818.48</v>
      </c>
      <c r="J308" s="162">
        <v>2.8362099999999999</v>
      </c>
      <c r="K308" s="162">
        <v>8620.9500000000007</v>
      </c>
    </row>
    <row r="309" spans="1:11" ht="17.100000000000001" customHeight="1">
      <c r="A309" s="162">
        <v>1989</v>
      </c>
      <c r="B309" s="162">
        <v>4</v>
      </c>
      <c r="C309" s="162">
        <v>884190.84</v>
      </c>
      <c r="D309" s="162">
        <v>369031.6</v>
      </c>
      <c r="E309" s="162">
        <v>67012.210000000006</v>
      </c>
      <c r="F309" s="162">
        <v>1320234.6599999999</v>
      </c>
      <c r="G309" s="162">
        <v>22440.67</v>
      </c>
      <c r="H309" s="162">
        <v>5945.41</v>
      </c>
      <c r="I309" s="162">
        <v>438.63</v>
      </c>
      <c r="J309" s="162">
        <v>2.7233800000000001</v>
      </c>
      <c r="K309" s="162">
        <v>12763.68</v>
      </c>
    </row>
    <row r="310" spans="1:11" ht="17.100000000000001" customHeight="1">
      <c r="A310" s="162">
        <v>1989</v>
      </c>
      <c r="B310" s="162">
        <v>5</v>
      </c>
      <c r="C310" s="162">
        <v>699310.7</v>
      </c>
      <c r="D310" s="162">
        <v>532321.06000000006</v>
      </c>
      <c r="E310" s="162">
        <v>20173.330000000002</v>
      </c>
      <c r="F310" s="162">
        <v>1251805.0900000001</v>
      </c>
      <c r="G310" s="162">
        <v>7832.59</v>
      </c>
      <c r="H310" s="162">
        <v>6170.95</v>
      </c>
      <c r="I310" s="162">
        <v>108</v>
      </c>
      <c r="J310" s="162">
        <v>2.5125899999999999</v>
      </c>
      <c r="K310" s="162">
        <v>14361.6</v>
      </c>
    </row>
    <row r="311" spans="1:11" ht="17.100000000000001" customHeight="1">
      <c r="A311" s="162">
        <v>1989</v>
      </c>
      <c r="B311" s="162">
        <v>6</v>
      </c>
      <c r="C311" s="162">
        <v>247597.49</v>
      </c>
      <c r="D311" s="162">
        <v>120775.12</v>
      </c>
      <c r="E311" s="162">
        <v>14620.49</v>
      </c>
      <c r="F311" s="162">
        <v>382993.11</v>
      </c>
      <c r="G311" s="162">
        <v>10705.22</v>
      </c>
      <c r="H311" s="162">
        <v>2106.16</v>
      </c>
      <c r="I311" s="162">
        <v>426.18</v>
      </c>
      <c r="J311" s="162">
        <v>2.5634999999999999</v>
      </c>
      <c r="K311" s="162">
        <v>10642.03</v>
      </c>
    </row>
    <row r="312" spans="1:11" ht="17.100000000000001" customHeight="1">
      <c r="A312" s="162">
        <v>1989</v>
      </c>
      <c r="B312" s="162">
        <v>7</v>
      </c>
      <c r="C312" s="162">
        <v>105558.65</v>
      </c>
      <c r="D312" s="162">
        <v>24995.42</v>
      </c>
      <c r="E312" s="162">
        <v>14221.94</v>
      </c>
      <c r="F312" s="162">
        <v>144776.01</v>
      </c>
      <c r="G312" s="162">
        <v>2610.08</v>
      </c>
      <c r="H312" s="162">
        <v>429.04</v>
      </c>
      <c r="I312" s="162">
        <v>463.8</v>
      </c>
      <c r="J312" s="162">
        <v>3.0194999999999999</v>
      </c>
      <c r="K312" s="162">
        <v>8061.9</v>
      </c>
    </row>
    <row r="313" spans="1:11" ht="17.100000000000001" customHeight="1">
      <c r="A313" s="162">
        <v>1989</v>
      </c>
      <c r="B313" s="162">
        <v>8</v>
      </c>
      <c r="C313" s="162">
        <v>920504.09</v>
      </c>
      <c r="D313" s="162">
        <v>513451.5</v>
      </c>
      <c r="E313" s="162">
        <v>66156.600000000006</v>
      </c>
      <c r="F313" s="162">
        <v>1500112.18</v>
      </c>
      <c r="G313" s="162">
        <v>15699.21</v>
      </c>
      <c r="H313" s="162">
        <v>12968.27</v>
      </c>
      <c r="I313" s="162">
        <v>18.37</v>
      </c>
      <c r="J313" s="162">
        <v>2.8853800000000001</v>
      </c>
      <c r="K313" s="162">
        <v>12445.22</v>
      </c>
    </row>
    <row r="314" spans="1:11" ht="17.100000000000001" customHeight="1">
      <c r="A314" s="162">
        <v>1989</v>
      </c>
      <c r="B314" s="162">
        <v>9</v>
      </c>
      <c r="C314" s="162">
        <v>755704.45</v>
      </c>
      <c r="D314" s="162">
        <v>421102.34</v>
      </c>
      <c r="E314" s="162">
        <v>41346.199999999997</v>
      </c>
      <c r="F314" s="162">
        <v>1218152.99</v>
      </c>
      <c r="G314" s="162">
        <v>9738.7199999999993</v>
      </c>
      <c r="H314" s="162">
        <v>9442.7199999999993</v>
      </c>
      <c r="I314" s="162">
        <v>33.369999999999997</v>
      </c>
      <c r="J314" s="162">
        <v>2.8952499999999999</v>
      </c>
      <c r="K314" s="162">
        <v>11281.65</v>
      </c>
    </row>
    <row r="315" spans="1:11" ht="17.100000000000001" customHeight="1">
      <c r="A315" s="162">
        <v>1989</v>
      </c>
      <c r="B315" s="162">
        <v>10</v>
      </c>
      <c r="C315" s="162">
        <v>553272.11</v>
      </c>
      <c r="D315" s="162">
        <v>171171.9</v>
      </c>
      <c r="E315" s="162">
        <v>77054.429999999993</v>
      </c>
      <c r="F315" s="162">
        <v>801498.44</v>
      </c>
      <c r="G315" s="162">
        <v>37518.54</v>
      </c>
      <c r="H315" s="162">
        <v>6825.01</v>
      </c>
      <c r="I315" s="162">
        <v>3084.26</v>
      </c>
      <c r="J315" s="162">
        <v>2.8766699999999998</v>
      </c>
      <c r="K315" s="162">
        <v>9613.7999999999993</v>
      </c>
    </row>
    <row r="316" spans="1:11" ht="17.100000000000001" customHeight="1">
      <c r="A316" s="162">
        <v>1989</v>
      </c>
      <c r="B316" s="162">
        <v>11</v>
      </c>
      <c r="C316" s="162">
        <v>152358.39999999999</v>
      </c>
      <c r="D316" s="162">
        <v>210439.92</v>
      </c>
      <c r="E316" s="162">
        <v>82.88</v>
      </c>
      <c r="F316" s="162">
        <v>362881.21</v>
      </c>
      <c r="G316" s="162">
        <v>2893.73</v>
      </c>
      <c r="H316" s="162">
        <v>2830.17</v>
      </c>
      <c r="I316" s="162">
        <v>0</v>
      </c>
      <c r="J316" s="162">
        <v>2.8987400000000001</v>
      </c>
      <c r="K316" s="162">
        <v>11287.08</v>
      </c>
    </row>
    <row r="317" spans="1:11" ht="17.100000000000001" customHeight="1">
      <c r="A317" s="162">
        <v>1989</v>
      </c>
      <c r="B317" s="162">
        <v>12</v>
      </c>
      <c r="C317" s="162">
        <v>352482.21</v>
      </c>
      <c r="D317" s="162">
        <v>449504.46</v>
      </c>
      <c r="E317" s="162">
        <v>8478.66</v>
      </c>
      <c r="F317" s="162">
        <v>810465.33</v>
      </c>
      <c r="G317" s="162">
        <v>6471.25</v>
      </c>
      <c r="H317" s="162">
        <v>6299.16</v>
      </c>
      <c r="I317" s="162">
        <v>14.63</v>
      </c>
      <c r="J317" s="162">
        <v>2.8965700000000001</v>
      </c>
      <c r="K317" s="162">
        <v>11282.53</v>
      </c>
    </row>
    <row r="318" spans="1:11" ht="17.100000000000001" customHeight="1">
      <c r="A318" s="162">
        <v>1989</v>
      </c>
      <c r="B318" s="162">
        <v>13</v>
      </c>
      <c r="C318" s="162">
        <v>513861.12</v>
      </c>
      <c r="D318" s="162">
        <v>369485.56</v>
      </c>
      <c r="E318" s="162">
        <v>42987.98</v>
      </c>
      <c r="F318" s="162">
        <v>926334.65</v>
      </c>
      <c r="G318" s="162">
        <v>11717.48</v>
      </c>
      <c r="H318" s="162">
        <v>7992.55</v>
      </c>
      <c r="I318" s="162">
        <v>326</v>
      </c>
      <c r="J318" s="162">
        <v>2.67313</v>
      </c>
      <c r="K318" s="162">
        <v>11647.5</v>
      </c>
    </row>
    <row r="319" spans="1:11" ht="17.100000000000001" customHeight="1">
      <c r="A319" s="162">
        <v>1989</v>
      </c>
      <c r="B319" s="162">
        <v>14</v>
      </c>
      <c r="C319" s="162">
        <v>46079.31</v>
      </c>
      <c r="D319" s="162">
        <v>44507.69</v>
      </c>
      <c r="E319" s="162">
        <v>318.56</v>
      </c>
      <c r="F319" s="162">
        <v>90905.56</v>
      </c>
      <c r="G319" s="162">
        <v>724.91</v>
      </c>
      <c r="H319" s="162">
        <v>708.99</v>
      </c>
      <c r="I319" s="162">
        <v>0</v>
      </c>
      <c r="J319" s="162">
        <v>2.8987400000000001</v>
      </c>
      <c r="K319" s="162">
        <v>11287.08</v>
      </c>
    </row>
    <row r="320" spans="1:11" ht="17.100000000000001" customHeight="1">
      <c r="A320" s="162">
        <v>1989</v>
      </c>
      <c r="B320" s="162">
        <v>15</v>
      </c>
      <c r="C320" s="162">
        <v>41233.72</v>
      </c>
      <c r="D320" s="162">
        <v>12304.22</v>
      </c>
      <c r="E320" s="162">
        <v>7935.52</v>
      </c>
      <c r="F320" s="162">
        <v>61473.45</v>
      </c>
      <c r="G320" s="162">
        <v>2262.81</v>
      </c>
      <c r="H320" s="162">
        <v>506.94</v>
      </c>
      <c r="I320" s="162">
        <v>339.74</v>
      </c>
      <c r="J320" s="162">
        <v>3.0498400000000001</v>
      </c>
      <c r="K320" s="162">
        <v>9348.4599999999991</v>
      </c>
    </row>
    <row r="321" spans="1:11" ht="17.100000000000001" customHeight="1">
      <c r="A321" s="162">
        <v>1989</v>
      </c>
      <c r="B321" s="162">
        <v>16</v>
      </c>
      <c r="C321" s="162">
        <v>26905.05</v>
      </c>
      <c r="D321" s="162">
        <v>17230.099999999999</v>
      </c>
      <c r="E321" s="162">
        <v>175.77</v>
      </c>
      <c r="F321" s="162">
        <v>44310.92</v>
      </c>
      <c r="G321" s="162">
        <v>353.35</v>
      </c>
      <c r="H321" s="162">
        <v>345.59</v>
      </c>
      <c r="I321" s="162">
        <v>0</v>
      </c>
      <c r="J321" s="162">
        <v>2.8987400000000001</v>
      </c>
      <c r="K321" s="162">
        <v>11287.08</v>
      </c>
    </row>
    <row r="322" spans="1:11" ht="17.100000000000001" customHeight="1">
      <c r="A322" s="162">
        <v>1990</v>
      </c>
      <c r="B322" s="162">
        <v>1</v>
      </c>
      <c r="C322" s="162">
        <v>160467.62</v>
      </c>
      <c r="D322" s="162">
        <v>23926.21</v>
      </c>
      <c r="E322" s="162">
        <v>26176.17</v>
      </c>
      <c r="F322" s="162">
        <v>210570</v>
      </c>
      <c r="G322" s="162">
        <v>5815.98</v>
      </c>
      <c r="H322" s="162">
        <v>576.54</v>
      </c>
      <c r="I322" s="162">
        <v>0</v>
      </c>
      <c r="J322" s="162">
        <v>2.5129700000000001</v>
      </c>
      <c r="K322" s="162">
        <v>9225.42</v>
      </c>
    </row>
    <row r="323" spans="1:11" ht="17.100000000000001" customHeight="1">
      <c r="A323" s="162">
        <v>1990</v>
      </c>
      <c r="B323" s="162">
        <v>2</v>
      </c>
      <c r="C323" s="162">
        <v>195234.2</v>
      </c>
      <c r="D323" s="162">
        <v>68570.09</v>
      </c>
      <c r="E323" s="162">
        <v>17294.14</v>
      </c>
      <c r="F323" s="162">
        <v>281098.42</v>
      </c>
      <c r="G323" s="162">
        <v>6410.24</v>
      </c>
      <c r="H323" s="162">
        <v>1467.68</v>
      </c>
      <c r="I323" s="162">
        <v>0</v>
      </c>
      <c r="J323" s="162">
        <v>2.7947099999999998</v>
      </c>
      <c r="K323" s="162">
        <v>9855.73</v>
      </c>
    </row>
    <row r="324" spans="1:11" ht="17.100000000000001" customHeight="1">
      <c r="A324" s="162">
        <v>1990</v>
      </c>
      <c r="B324" s="162">
        <v>3</v>
      </c>
      <c r="C324" s="162">
        <v>548627.37</v>
      </c>
      <c r="D324" s="162">
        <v>172906.3</v>
      </c>
      <c r="E324" s="162">
        <v>78675.259999999995</v>
      </c>
      <c r="F324" s="162">
        <v>800208.92</v>
      </c>
      <c r="G324" s="162">
        <v>19129.71</v>
      </c>
      <c r="H324" s="162">
        <v>4052.32</v>
      </c>
      <c r="I324" s="162">
        <v>0</v>
      </c>
      <c r="J324" s="162">
        <v>2.8724599999999998</v>
      </c>
      <c r="K324" s="162">
        <v>8579.49</v>
      </c>
    </row>
    <row r="325" spans="1:11" ht="17.100000000000001" customHeight="1">
      <c r="A325" s="162">
        <v>1990</v>
      </c>
      <c r="B325" s="162">
        <v>4</v>
      </c>
      <c r="C325" s="162">
        <v>901051.1</v>
      </c>
      <c r="D325" s="162">
        <v>376114.82</v>
      </c>
      <c r="E325" s="162">
        <v>67134.53</v>
      </c>
      <c r="F325" s="162">
        <v>1344300.45</v>
      </c>
      <c r="G325" s="162">
        <v>12874.41</v>
      </c>
      <c r="H325" s="162">
        <v>5501.78</v>
      </c>
      <c r="I325" s="162">
        <v>0</v>
      </c>
      <c r="J325" s="162">
        <v>2.7352400000000001</v>
      </c>
      <c r="K325" s="162">
        <v>12711.89</v>
      </c>
    </row>
    <row r="326" spans="1:11" ht="17.100000000000001" customHeight="1">
      <c r="A326" s="162">
        <v>1990</v>
      </c>
      <c r="B326" s="162">
        <v>5</v>
      </c>
      <c r="C326" s="162">
        <v>704144.48</v>
      </c>
      <c r="D326" s="162">
        <v>537012.55000000005</v>
      </c>
      <c r="E326" s="162">
        <v>20080.79</v>
      </c>
      <c r="F326" s="162">
        <v>1261237.81</v>
      </c>
      <c r="G326" s="162">
        <v>4379.5</v>
      </c>
      <c r="H326" s="162">
        <v>3079.01</v>
      </c>
      <c r="I326" s="162">
        <v>0</v>
      </c>
      <c r="J326" s="162">
        <v>2.5053399999999999</v>
      </c>
      <c r="K326" s="162">
        <v>14457.1</v>
      </c>
    </row>
    <row r="327" spans="1:11" ht="17.100000000000001" customHeight="1">
      <c r="A327" s="162">
        <v>1990</v>
      </c>
      <c r="B327" s="162">
        <v>6</v>
      </c>
      <c r="C327" s="162">
        <v>258154.65</v>
      </c>
      <c r="D327" s="162">
        <v>123271.63</v>
      </c>
      <c r="E327" s="162">
        <v>14696.89</v>
      </c>
      <c r="F327" s="162">
        <v>396123.17</v>
      </c>
      <c r="G327" s="162">
        <v>9105.73</v>
      </c>
      <c r="H327" s="162">
        <v>1833.66</v>
      </c>
      <c r="I327" s="162">
        <v>0</v>
      </c>
      <c r="J327" s="162">
        <v>2.5709300000000002</v>
      </c>
      <c r="K327" s="162">
        <v>10739.48</v>
      </c>
    </row>
    <row r="328" spans="1:11" ht="17.100000000000001" customHeight="1">
      <c r="A328" s="162">
        <v>1990</v>
      </c>
      <c r="B328" s="162">
        <v>7</v>
      </c>
      <c r="C328" s="162">
        <v>108628.83</v>
      </c>
      <c r="D328" s="162">
        <v>25245.67</v>
      </c>
      <c r="E328" s="162">
        <v>14213.36</v>
      </c>
      <c r="F328" s="162">
        <v>148087.87</v>
      </c>
      <c r="G328" s="162">
        <v>3189.11</v>
      </c>
      <c r="H328" s="162">
        <v>306.14</v>
      </c>
      <c r="I328" s="162">
        <v>0</v>
      </c>
      <c r="J328" s="162">
        <v>3.0448499999999998</v>
      </c>
      <c r="K328" s="162">
        <v>8157.76</v>
      </c>
    </row>
    <row r="329" spans="1:11" ht="17.100000000000001" customHeight="1">
      <c r="A329" s="162">
        <v>1990</v>
      </c>
      <c r="B329" s="162">
        <v>8</v>
      </c>
      <c r="C329" s="162">
        <v>927108.18</v>
      </c>
      <c r="D329" s="162">
        <v>522435.84000000003</v>
      </c>
      <c r="E329" s="162">
        <v>66013.52</v>
      </c>
      <c r="F329" s="162">
        <v>1515557.54</v>
      </c>
      <c r="G329" s="162">
        <v>8135.92</v>
      </c>
      <c r="H329" s="162">
        <v>10820.46</v>
      </c>
      <c r="I329" s="162">
        <v>0</v>
      </c>
      <c r="J329" s="162">
        <v>2.8833000000000002</v>
      </c>
      <c r="K329" s="162">
        <v>12514.97</v>
      </c>
    </row>
    <row r="330" spans="1:11" ht="17.100000000000001" customHeight="1">
      <c r="A330" s="162">
        <v>1990</v>
      </c>
      <c r="B330" s="162">
        <v>9</v>
      </c>
      <c r="C330" s="162">
        <v>767108.46</v>
      </c>
      <c r="D330" s="162">
        <v>428939.48</v>
      </c>
      <c r="E330" s="162">
        <v>41656.57</v>
      </c>
      <c r="F330" s="162">
        <v>1237704.52</v>
      </c>
      <c r="G330" s="162">
        <v>4331.3100000000004</v>
      </c>
      <c r="H330" s="162">
        <v>6750.86</v>
      </c>
      <c r="I330" s="162">
        <v>0</v>
      </c>
      <c r="J330" s="162">
        <v>2.8942899999999998</v>
      </c>
      <c r="K330" s="162">
        <v>11518.1</v>
      </c>
    </row>
    <row r="331" spans="1:11" ht="17.100000000000001" customHeight="1">
      <c r="A331" s="162">
        <v>1990</v>
      </c>
      <c r="B331" s="162">
        <v>10</v>
      </c>
      <c r="C331" s="162">
        <v>586844.57999999996</v>
      </c>
      <c r="D331" s="162">
        <v>179131.2</v>
      </c>
      <c r="E331" s="162">
        <v>79251.39</v>
      </c>
      <c r="F331" s="162">
        <v>845227.17</v>
      </c>
      <c r="G331" s="162">
        <v>23637.73</v>
      </c>
      <c r="H331" s="162">
        <v>4744.6000000000004</v>
      </c>
      <c r="I331" s="162">
        <v>0</v>
      </c>
      <c r="J331" s="162">
        <v>2.9201800000000002</v>
      </c>
      <c r="K331" s="162">
        <v>9494.17</v>
      </c>
    </row>
    <row r="332" spans="1:11" ht="17.100000000000001" customHeight="1">
      <c r="A332" s="162">
        <v>1990</v>
      </c>
      <c r="B332" s="162">
        <v>11</v>
      </c>
      <c r="C332" s="162">
        <v>150288.62</v>
      </c>
      <c r="D332" s="162">
        <v>209926.33</v>
      </c>
      <c r="E332" s="162">
        <v>81.52</v>
      </c>
      <c r="F332" s="162">
        <v>360296.47</v>
      </c>
      <c r="G332" s="162">
        <v>1242.4100000000001</v>
      </c>
      <c r="H332" s="162">
        <v>1972.62</v>
      </c>
      <c r="I332" s="162">
        <v>0</v>
      </c>
      <c r="J332" s="162">
        <v>2.89764</v>
      </c>
      <c r="K332" s="162">
        <v>11528.78</v>
      </c>
    </row>
    <row r="333" spans="1:11" ht="17.100000000000001" customHeight="1">
      <c r="A333" s="162">
        <v>1990</v>
      </c>
      <c r="B333" s="162">
        <v>12</v>
      </c>
      <c r="C333" s="162">
        <v>356319.45</v>
      </c>
      <c r="D333" s="162">
        <v>457911.17</v>
      </c>
      <c r="E333" s="162">
        <v>8529.1299999999992</v>
      </c>
      <c r="F333" s="162">
        <v>822759.76</v>
      </c>
      <c r="G333" s="162">
        <v>2850.8</v>
      </c>
      <c r="H333" s="162">
        <v>4492.9799999999996</v>
      </c>
      <c r="I333" s="162">
        <v>0</v>
      </c>
      <c r="J333" s="162">
        <v>2.89547</v>
      </c>
      <c r="K333" s="162">
        <v>11523.08</v>
      </c>
    </row>
    <row r="334" spans="1:11" ht="17.100000000000001" customHeight="1">
      <c r="A334" s="162">
        <v>1990</v>
      </c>
      <c r="B334" s="162">
        <v>13</v>
      </c>
      <c r="C334" s="162">
        <v>523172.28</v>
      </c>
      <c r="D334" s="162">
        <v>379786.49</v>
      </c>
      <c r="E334" s="162">
        <v>43122.84</v>
      </c>
      <c r="F334" s="162">
        <v>946081.61</v>
      </c>
      <c r="G334" s="162">
        <v>7557.9</v>
      </c>
      <c r="H334" s="162">
        <v>9028.35</v>
      </c>
      <c r="I334" s="162">
        <v>0</v>
      </c>
      <c r="J334" s="162">
        <v>2.6951900000000002</v>
      </c>
      <c r="K334" s="162">
        <v>11445.13</v>
      </c>
    </row>
    <row r="335" spans="1:11" ht="17.100000000000001" customHeight="1">
      <c r="A335" s="162">
        <v>1990</v>
      </c>
      <c r="B335" s="162">
        <v>14</v>
      </c>
      <c r="C335" s="162">
        <v>46634.46</v>
      </c>
      <c r="D335" s="162">
        <v>45404.84</v>
      </c>
      <c r="E335" s="162">
        <v>321.73</v>
      </c>
      <c r="F335" s="162">
        <v>92361.03</v>
      </c>
      <c r="G335" s="162">
        <v>318.49</v>
      </c>
      <c r="H335" s="162">
        <v>505.68</v>
      </c>
      <c r="I335" s="162">
        <v>0</v>
      </c>
      <c r="J335" s="162">
        <v>2.89764</v>
      </c>
      <c r="K335" s="162">
        <v>11528.78</v>
      </c>
    </row>
    <row r="336" spans="1:11" ht="17.100000000000001" customHeight="1">
      <c r="A336" s="162">
        <v>1990</v>
      </c>
      <c r="B336" s="162">
        <v>15</v>
      </c>
      <c r="C336" s="162">
        <v>43260.74</v>
      </c>
      <c r="D336" s="162">
        <v>13225.7</v>
      </c>
      <c r="E336" s="162">
        <v>8060.94</v>
      </c>
      <c r="F336" s="162">
        <v>64547.37</v>
      </c>
      <c r="G336" s="162">
        <v>1501.37</v>
      </c>
      <c r="H336" s="162">
        <v>739.86</v>
      </c>
      <c r="I336" s="162">
        <v>0</v>
      </c>
      <c r="J336" s="162">
        <v>3.0584500000000001</v>
      </c>
      <c r="K336" s="162">
        <v>9116.61</v>
      </c>
    </row>
    <row r="337" spans="1:11" ht="17.100000000000001" customHeight="1">
      <c r="A337" s="162">
        <v>1990</v>
      </c>
      <c r="B337" s="162">
        <v>16</v>
      </c>
      <c r="C337" s="162">
        <v>26978.65</v>
      </c>
      <c r="D337" s="162">
        <v>17379.830000000002</v>
      </c>
      <c r="E337" s="162">
        <v>175.76</v>
      </c>
      <c r="F337" s="162">
        <v>44534.239999999998</v>
      </c>
      <c r="G337" s="162">
        <v>153.57</v>
      </c>
      <c r="H337" s="162">
        <v>243.82</v>
      </c>
      <c r="I337" s="162">
        <v>0</v>
      </c>
      <c r="J337" s="162">
        <v>2.89764</v>
      </c>
      <c r="K337" s="162">
        <v>11528.78</v>
      </c>
    </row>
    <row r="338" spans="1:11" ht="17.100000000000001" customHeight="1">
      <c r="A338" s="162">
        <v>1991</v>
      </c>
      <c r="B338" s="162">
        <v>1</v>
      </c>
      <c r="C338" s="162">
        <v>165586.57999999999</v>
      </c>
      <c r="D338" s="162">
        <v>24615.35</v>
      </c>
      <c r="E338" s="162">
        <v>26244.94</v>
      </c>
      <c r="F338" s="162">
        <v>216446.86</v>
      </c>
      <c r="G338" s="162">
        <v>4797.3999999999996</v>
      </c>
      <c r="H338" s="162">
        <v>648.09</v>
      </c>
      <c r="I338" s="162">
        <v>0</v>
      </c>
      <c r="J338" s="162">
        <v>2.5250300000000001</v>
      </c>
      <c r="K338" s="162">
        <v>9081.39</v>
      </c>
    </row>
    <row r="339" spans="1:11" ht="17.100000000000001" customHeight="1">
      <c r="A339" s="162">
        <v>1991</v>
      </c>
      <c r="B339" s="162">
        <v>2</v>
      </c>
      <c r="C339" s="162">
        <v>200843.58</v>
      </c>
      <c r="D339" s="162">
        <v>69755.509999999995</v>
      </c>
      <c r="E339" s="162">
        <v>17396.88</v>
      </c>
      <c r="F339" s="162">
        <v>287995.98</v>
      </c>
      <c r="G339" s="162">
        <v>4324.07</v>
      </c>
      <c r="H339" s="162">
        <v>901.16</v>
      </c>
      <c r="I339" s="162">
        <v>0</v>
      </c>
      <c r="J339" s="162">
        <v>2.8118500000000002</v>
      </c>
      <c r="K339" s="162">
        <v>9737.4</v>
      </c>
    </row>
    <row r="340" spans="1:11" ht="17.100000000000001" customHeight="1">
      <c r="A340" s="162">
        <v>1991</v>
      </c>
      <c r="B340" s="162">
        <v>3</v>
      </c>
      <c r="C340" s="162">
        <v>565167.98</v>
      </c>
      <c r="D340" s="162">
        <v>176173.67</v>
      </c>
      <c r="E340" s="162">
        <v>78984.539999999994</v>
      </c>
      <c r="F340" s="162">
        <v>820326.2</v>
      </c>
      <c r="G340" s="162">
        <v>13844.72</v>
      </c>
      <c r="H340" s="162">
        <v>2410.29</v>
      </c>
      <c r="I340" s="162">
        <v>0</v>
      </c>
      <c r="J340" s="162">
        <v>2.9070800000000001</v>
      </c>
      <c r="K340" s="162">
        <v>8433.1</v>
      </c>
    </row>
    <row r="341" spans="1:11" ht="17.100000000000001" customHeight="1">
      <c r="A341" s="162">
        <v>1991</v>
      </c>
      <c r="B341" s="162">
        <v>4</v>
      </c>
      <c r="C341" s="162">
        <v>916220.23</v>
      </c>
      <c r="D341" s="162">
        <v>382124.26</v>
      </c>
      <c r="E341" s="162">
        <v>67405.45</v>
      </c>
      <c r="F341" s="162">
        <v>1365749.94</v>
      </c>
      <c r="G341" s="162">
        <v>10018.4</v>
      </c>
      <c r="H341" s="162">
        <v>3861.27</v>
      </c>
      <c r="I341" s="162">
        <v>0</v>
      </c>
      <c r="J341" s="162">
        <v>2.7444099999999998</v>
      </c>
      <c r="K341" s="162">
        <v>12564.01</v>
      </c>
    </row>
    <row r="342" spans="1:11" ht="17.100000000000001" customHeight="1">
      <c r="A342" s="162">
        <v>1991</v>
      </c>
      <c r="B342" s="162">
        <v>5</v>
      </c>
      <c r="C342" s="162">
        <v>709365.53</v>
      </c>
      <c r="D342" s="162">
        <v>541940.51</v>
      </c>
      <c r="E342" s="162">
        <v>20140.080000000002</v>
      </c>
      <c r="F342" s="162">
        <v>1271446.1100000001</v>
      </c>
      <c r="G342" s="162">
        <v>3523.85</v>
      </c>
      <c r="H342" s="162">
        <v>2649.44</v>
      </c>
      <c r="I342" s="162">
        <v>0</v>
      </c>
      <c r="J342" s="162">
        <v>2.5082599999999999</v>
      </c>
      <c r="K342" s="162">
        <v>14423.3</v>
      </c>
    </row>
    <row r="343" spans="1:11" ht="17.100000000000001" customHeight="1">
      <c r="A343" s="162">
        <v>1991</v>
      </c>
      <c r="B343" s="162">
        <v>6</v>
      </c>
      <c r="C343" s="162">
        <v>266909.77</v>
      </c>
      <c r="D343" s="162">
        <v>126031.67</v>
      </c>
      <c r="E343" s="162">
        <v>14936.45</v>
      </c>
      <c r="F343" s="162">
        <v>407877.88</v>
      </c>
      <c r="G343" s="162">
        <v>4380.29</v>
      </c>
      <c r="H343" s="162">
        <v>723.16</v>
      </c>
      <c r="I343" s="162">
        <v>0</v>
      </c>
      <c r="J343" s="162">
        <v>2.57748</v>
      </c>
      <c r="K343" s="162">
        <v>10543.85</v>
      </c>
    </row>
    <row r="344" spans="1:11" ht="17.100000000000001" customHeight="1">
      <c r="A344" s="162">
        <v>1991</v>
      </c>
      <c r="B344" s="162">
        <v>7</v>
      </c>
      <c r="C344" s="162">
        <v>111078.96</v>
      </c>
      <c r="D344" s="162">
        <v>25534.78</v>
      </c>
      <c r="E344" s="162">
        <v>14182.73</v>
      </c>
      <c r="F344" s="162">
        <v>150796.48000000001</v>
      </c>
      <c r="G344" s="162">
        <v>2675.15</v>
      </c>
      <c r="H344" s="162">
        <v>333.64</v>
      </c>
      <c r="I344" s="162">
        <v>0</v>
      </c>
      <c r="J344" s="162">
        <v>3.0981100000000001</v>
      </c>
      <c r="K344" s="162">
        <v>7940.15</v>
      </c>
    </row>
    <row r="345" spans="1:11" ht="17.100000000000001" customHeight="1">
      <c r="A345" s="162">
        <v>1991</v>
      </c>
      <c r="B345" s="162">
        <v>8</v>
      </c>
      <c r="C345" s="162">
        <v>935421.71</v>
      </c>
      <c r="D345" s="162">
        <v>528247.77</v>
      </c>
      <c r="E345" s="162">
        <v>66182.62</v>
      </c>
      <c r="F345" s="162">
        <v>1529852.09</v>
      </c>
      <c r="G345" s="162">
        <v>6002.19</v>
      </c>
      <c r="H345" s="162">
        <v>4660.37</v>
      </c>
      <c r="I345" s="162">
        <v>0</v>
      </c>
      <c r="J345" s="162">
        <v>2.8877899999999999</v>
      </c>
      <c r="K345" s="162">
        <v>12247.56</v>
      </c>
    </row>
    <row r="346" spans="1:11" ht="17.100000000000001" customHeight="1">
      <c r="A346" s="162">
        <v>1991</v>
      </c>
      <c r="B346" s="162">
        <v>9</v>
      </c>
      <c r="C346" s="162">
        <v>777865.59</v>
      </c>
      <c r="D346" s="162">
        <v>435533.32</v>
      </c>
      <c r="E346" s="162">
        <v>41960.75</v>
      </c>
      <c r="F346" s="162">
        <v>1255359.6599999999</v>
      </c>
      <c r="G346" s="162">
        <v>3269.41</v>
      </c>
      <c r="H346" s="162">
        <v>3179.82</v>
      </c>
      <c r="I346" s="162">
        <v>0</v>
      </c>
      <c r="J346" s="162">
        <v>2.8972500000000001</v>
      </c>
      <c r="K346" s="162">
        <v>11116.12</v>
      </c>
    </row>
    <row r="347" spans="1:11" ht="17.100000000000001" customHeight="1">
      <c r="A347" s="162">
        <v>1991</v>
      </c>
      <c r="B347" s="162">
        <v>10</v>
      </c>
      <c r="C347" s="162">
        <v>608863.23</v>
      </c>
      <c r="D347" s="162">
        <v>184417.47</v>
      </c>
      <c r="E347" s="162">
        <v>80698.62</v>
      </c>
      <c r="F347" s="162">
        <v>873979.32</v>
      </c>
      <c r="G347" s="162">
        <v>13182.75</v>
      </c>
      <c r="H347" s="162">
        <v>2550.9299999999998</v>
      </c>
      <c r="I347" s="162">
        <v>0</v>
      </c>
      <c r="J347" s="162">
        <v>2.9675400000000001</v>
      </c>
      <c r="K347" s="162">
        <v>9041.11</v>
      </c>
    </row>
    <row r="348" spans="1:11" ht="17.100000000000001" customHeight="1">
      <c r="A348" s="162">
        <v>1991</v>
      </c>
      <c r="B348" s="162">
        <v>11</v>
      </c>
      <c r="C348" s="162">
        <v>151012.68</v>
      </c>
      <c r="D348" s="162">
        <v>211786.76</v>
      </c>
      <c r="E348" s="162">
        <v>81.77</v>
      </c>
      <c r="F348" s="162">
        <v>362881.22</v>
      </c>
      <c r="G348" s="162">
        <v>922.48</v>
      </c>
      <c r="H348" s="162">
        <v>923.07</v>
      </c>
      <c r="I348" s="162">
        <v>0</v>
      </c>
      <c r="J348" s="162">
        <v>2.9008500000000002</v>
      </c>
      <c r="K348" s="162">
        <v>11126.45</v>
      </c>
    </row>
    <row r="349" spans="1:11" ht="17.100000000000001" customHeight="1">
      <c r="A349" s="162">
        <v>1991</v>
      </c>
      <c r="B349" s="162">
        <v>12</v>
      </c>
      <c r="C349" s="162">
        <v>359320.28</v>
      </c>
      <c r="D349" s="162">
        <v>463838.18</v>
      </c>
      <c r="E349" s="162">
        <v>8571.25</v>
      </c>
      <c r="F349" s="162">
        <v>831729.71</v>
      </c>
      <c r="G349" s="162">
        <v>2124.5100000000002</v>
      </c>
      <c r="H349" s="162">
        <v>2111.0700000000002</v>
      </c>
      <c r="I349" s="162">
        <v>0</v>
      </c>
      <c r="J349" s="162">
        <v>2.8986700000000001</v>
      </c>
      <c r="K349" s="162">
        <v>11121.66</v>
      </c>
    </row>
    <row r="350" spans="1:11" ht="17.100000000000001" customHeight="1">
      <c r="A350" s="162">
        <v>1991</v>
      </c>
      <c r="B350" s="162">
        <v>13</v>
      </c>
      <c r="C350" s="162">
        <v>534099.05000000005</v>
      </c>
      <c r="D350" s="162">
        <v>386391.01</v>
      </c>
      <c r="E350" s="162">
        <v>43545.04</v>
      </c>
      <c r="F350" s="162">
        <v>964035.1</v>
      </c>
      <c r="G350" s="162">
        <v>5619.89</v>
      </c>
      <c r="H350" s="162">
        <v>2844.02</v>
      </c>
      <c r="I350" s="162">
        <v>0</v>
      </c>
      <c r="J350" s="162">
        <v>2.7019099999999998</v>
      </c>
      <c r="K350" s="162">
        <v>11288.85</v>
      </c>
    </row>
    <row r="351" spans="1:11" ht="17.100000000000001" customHeight="1">
      <c r="A351" s="162">
        <v>1991</v>
      </c>
      <c r="B351" s="162">
        <v>14</v>
      </c>
      <c r="C351" s="162">
        <v>47336.58</v>
      </c>
      <c r="D351" s="162">
        <v>46196.02</v>
      </c>
      <c r="E351" s="162">
        <v>326.07</v>
      </c>
      <c r="F351" s="162">
        <v>93858.68</v>
      </c>
      <c r="G351" s="162">
        <v>238.6</v>
      </c>
      <c r="H351" s="162">
        <v>238.75</v>
      </c>
      <c r="I351" s="162">
        <v>0</v>
      </c>
      <c r="J351" s="162">
        <v>2.9008500000000002</v>
      </c>
      <c r="K351" s="162">
        <v>11126.45</v>
      </c>
    </row>
    <row r="352" spans="1:11" ht="17.100000000000001" customHeight="1">
      <c r="A352" s="162">
        <v>1991</v>
      </c>
      <c r="B352" s="162">
        <v>15</v>
      </c>
      <c r="C352" s="162">
        <v>44918.06</v>
      </c>
      <c r="D352" s="162">
        <v>13626.54</v>
      </c>
      <c r="E352" s="162">
        <v>8138.7</v>
      </c>
      <c r="F352" s="162">
        <v>66683.3</v>
      </c>
      <c r="G352" s="162">
        <v>1254.5899999999999</v>
      </c>
      <c r="H352" s="162">
        <v>278.55</v>
      </c>
      <c r="I352" s="162">
        <v>0</v>
      </c>
      <c r="J352" s="162">
        <v>3.1006300000000002</v>
      </c>
      <c r="K352" s="162">
        <v>8698.7800000000007</v>
      </c>
    </row>
    <row r="353" spans="1:11" ht="17.100000000000001" customHeight="1">
      <c r="A353" s="162">
        <v>1991</v>
      </c>
      <c r="B353" s="162">
        <v>16</v>
      </c>
      <c r="C353" s="162">
        <v>26945.08</v>
      </c>
      <c r="D353" s="162">
        <v>17328.560000000001</v>
      </c>
      <c r="E353" s="162">
        <v>175.01</v>
      </c>
      <c r="F353" s="162">
        <v>44448.639999999999</v>
      </c>
      <c r="G353" s="162">
        <v>112.99</v>
      </c>
      <c r="H353" s="162">
        <v>113.07</v>
      </c>
      <c r="I353" s="162">
        <v>0</v>
      </c>
      <c r="J353" s="162">
        <v>2.9008500000000002</v>
      </c>
      <c r="K353" s="162">
        <v>11126.45</v>
      </c>
    </row>
    <row r="354" spans="1:11" ht="17.100000000000001" customHeight="1">
      <c r="A354" s="162">
        <v>1992</v>
      </c>
      <c r="B354" s="162">
        <v>1</v>
      </c>
      <c r="C354" s="162">
        <v>170079.84</v>
      </c>
      <c r="D354" s="162">
        <v>24915.59</v>
      </c>
      <c r="E354" s="162">
        <v>26292.95</v>
      </c>
      <c r="F354" s="162">
        <v>221288.37</v>
      </c>
      <c r="G354" s="162">
        <v>4089.07</v>
      </c>
      <c r="H354" s="162">
        <v>240.44</v>
      </c>
      <c r="I354" s="162">
        <v>0</v>
      </c>
      <c r="J354" s="162">
        <v>2.5202399999999998</v>
      </c>
      <c r="K354" s="162">
        <v>9187.89</v>
      </c>
    </row>
    <row r="355" spans="1:11" ht="17.100000000000001" customHeight="1">
      <c r="A355" s="162">
        <v>1992</v>
      </c>
      <c r="B355" s="162">
        <v>2</v>
      </c>
      <c r="C355" s="162">
        <v>205613.1</v>
      </c>
      <c r="D355" s="162">
        <v>70453.399999999994</v>
      </c>
      <c r="E355" s="162">
        <v>17413.93</v>
      </c>
      <c r="F355" s="162">
        <v>293480.43</v>
      </c>
      <c r="G355" s="162">
        <v>4788.37</v>
      </c>
      <c r="H355" s="162">
        <v>780.83</v>
      </c>
      <c r="I355" s="162">
        <v>0</v>
      </c>
      <c r="J355" s="162">
        <v>2.8204400000000001</v>
      </c>
      <c r="K355" s="162">
        <v>9799.74</v>
      </c>
    </row>
    <row r="356" spans="1:11" ht="17.100000000000001" customHeight="1">
      <c r="A356" s="162">
        <v>1992</v>
      </c>
      <c r="B356" s="162">
        <v>3</v>
      </c>
      <c r="C356" s="162">
        <v>579155.26</v>
      </c>
      <c r="D356" s="162">
        <v>177269.17</v>
      </c>
      <c r="E356" s="162">
        <v>78923.3</v>
      </c>
      <c r="F356" s="162">
        <v>835347.73</v>
      </c>
      <c r="G356" s="162">
        <v>14876.61</v>
      </c>
      <c r="H356" s="162">
        <v>1422.38</v>
      </c>
      <c r="I356" s="162">
        <v>0</v>
      </c>
      <c r="J356" s="162">
        <v>2.9293300000000002</v>
      </c>
      <c r="K356" s="162">
        <v>8461.8799999999992</v>
      </c>
    </row>
    <row r="357" spans="1:11" ht="17.100000000000001" customHeight="1">
      <c r="A357" s="162">
        <v>1992</v>
      </c>
      <c r="B357" s="162">
        <v>4</v>
      </c>
      <c r="C357" s="162">
        <v>930251.98</v>
      </c>
      <c r="D357" s="162">
        <v>385950.27</v>
      </c>
      <c r="E357" s="162">
        <v>67581.11</v>
      </c>
      <c r="F357" s="162">
        <v>1383783.36</v>
      </c>
      <c r="G357" s="162">
        <v>10298.129999999999</v>
      </c>
      <c r="H357" s="162">
        <v>2286.83</v>
      </c>
      <c r="I357" s="162">
        <v>0</v>
      </c>
      <c r="J357" s="162">
        <v>2.7596500000000002</v>
      </c>
      <c r="K357" s="162">
        <v>12812.1</v>
      </c>
    </row>
    <row r="358" spans="1:11" ht="17.100000000000001" customHeight="1">
      <c r="A358" s="162">
        <v>1992</v>
      </c>
      <c r="B358" s="162">
        <v>5</v>
      </c>
      <c r="C358" s="162">
        <v>713290.14</v>
      </c>
      <c r="D358" s="162">
        <v>544504.76</v>
      </c>
      <c r="E358" s="162">
        <v>20121.95</v>
      </c>
      <c r="F358" s="162">
        <v>1277916.8500000001</v>
      </c>
      <c r="G358" s="162">
        <v>4279.04</v>
      </c>
      <c r="H358" s="162">
        <v>1895.39</v>
      </c>
      <c r="I358" s="162">
        <v>0</v>
      </c>
      <c r="J358" s="162">
        <v>2.5224700000000002</v>
      </c>
      <c r="K358" s="162">
        <v>14517.28</v>
      </c>
    </row>
    <row r="359" spans="1:11" ht="17.100000000000001" customHeight="1">
      <c r="A359" s="162">
        <v>1992</v>
      </c>
      <c r="B359" s="162">
        <v>6</v>
      </c>
      <c r="C359" s="162">
        <v>272941.31</v>
      </c>
      <c r="D359" s="162">
        <v>127164.49</v>
      </c>
      <c r="E359" s="162">
        <v>14981.24</v>
      </c>
      <c r="F359" s="162">
        <v>415087.03</v>
      </c>
      <c r="G359" s="162">
        <v>5003.58</v>
      </c>
      <c r="H359" s="162">
        <v>722.03</v>
      </c>
      <c r="I359" s="162">
        <v>0</v>
      </c>
      <c r="J359" s="162">
        <v>2.5745200000000001</v>
      </c>
      <c r="K359" s="162">
        <v>10578.52</v>
      </c>
    </row>
    <row r="360" spans="1:11" ht="17.100000000000001" customHeight="1">
      <c r="A360" s="162">
        <v>1992</v>
      </c>
      <c r="B360" s="162">
        <v>7</v>
      </c>
      <c r="C360" s="162">
        <v>113420.08</v>
      </c>
      <c r="D360" s="162">
        <v>25667.1</v>
      </c>
      <c r="E360" s="162">
        <v>14108.24</v>
      </c>
      <c r="F360" s="162">
        <v>153195.43</v>
      </c>
      <c r="G360" s="162">
        <v>2907.44</v>
      </c>
      <c r="H360" s="162">
        <v>267.02</v>
      </c>
      <c r="I360" s="162">
        <v>0</v>
      </c>
      <c r="J360" s="162">
        <v>3.1331600000000002</v>
      </c>
      <c r="K360" s="162">
        <v>8116.92</v>
      </c>
    </row>
    <row r="361" spans="1:11" ht="17.100000000000001" customHeight="1">
      <c r="A361" s="162">
        <v>1992</v>
      </c>
      <c r="B361" s="162">
        <v>8</v>
      </c>
      <c r="C361" s="162">
        <v>950063.81</v>
      </c>
      <c r="D361" s="162">
        <v>535999.44999999995</v>
      </c>
      <c r="E361" s="162">
        <v>66607.960000000006</v>
      </c>
      <c r="F361" s="162">
        <v>1552671.23</v>
      </c>
      <c r="G361" s="162">
        <v>6076.76</v>
      </c>
      <c r="H361" s="162">
        <v>3198.21</v>
      </c>
      <c r="I361" s="162">
        <v>0</v>
      </c>
      <c r="J361" s="162">
        <v>2.90876</v>
      </c>
      <c r="K361" s="162">
        <v>12235.44</v>
      </c>
    </row>
    <row r="362" spans="1:11" ht="17.100000000000001" customHeight="1">
      <c r="A362" s="162">
        <v>1992</v>
      </c>
      <c r="B362" s="162">
        <v>9</v>
      </c>
      <c r="C362" s="162">
        <v>777146.37</v>
      </c>
      <c r="D362" s="162">
        <v>434509.63</v>
      </c>
      <c r="E362" s="162">
        <v>41659.32</v>
      </c>
      <c r="F362" s="162">
        <v>1253315.32</v>
      </c>
      <c r="G362" s="162">
        <v>3054.76</v>
      </c>
      <c r="H362" s="162">
        <v>1790.79</v>
      </c>
      <c r="I362" s="162">
        <v>0</v>
      </c>
      <c r="J362" s="162">
        <v>2.9129299999999998</v>
      </c>
      <c r="K362" s="162">
        <v>11064.59</v>
      </c>
    </row>
    <row r="363" spans="1:11" ht="17.100000000000001" customHeight="1">
      <c r="A363" s="162">
        <v>1992</v>
      </c>
      <c r="B363" s="162">
        <v>10</v>
      </c>
      <c r="C363" s="162">
        <v>623714.93999999994</v>
      </c>
      <c r="D363" s="162">
        <v>186770.57</v>
      </c>
      <c r="E363" s="162">
        <v>81090.210000000006</v>
      </c>
      <c r="F363" s="162">
        <v>891575.71</v>
      </c>
      <c r="G363" s="162">
        <v>13262.54</v>
      </c>
      <c r="H363" s="162">
        <v>1797.56</v>
      </c>
      <c r="I363" s="162">
        <v>0</v>
      </c>
      <c r="J363" s="162">
        <v>2.9967600000000001</v>
      </c>
      <c r="K363" s="162">
        <v>8911.2900000000009</v>
      </c>
    </row>
    <row r="364" spans="1:11" ht="17.100000000000001" customHeight="1">
      <c r="A364" s="162">
        <v>1992</v>
      </c>
      <c r="B364" s="162">
        <v>11</v>
      </c>
      <c r="C364" s="162">
        <v>151824.78</v>
      </c>
      <c r="D364" s="162">
        <v>213054.47</v>
      </c>
      <c r="E364" s="162">
        <v>82.11</v>
      </c>
      <c r="F364" s="162">
        <v>364961.36</v>
      </c>
      <c r="G364" s="162">
        <v>864.93</v>
      </c>
      <c r="H364" s="162">
        <v>523.49</v>
      </c>
      <c r="I364" s="162">
        <v>0</v>
      </c>
      <c r="J364" s="162">
        <v>2.91675</v>
      </c>
      <c r="K364" s="162">
        <v>11073.98</v>
      </c>
    </row>
    <row r="365" spans="1:11" ht="17.100000000000001" customHeight="1">
      <c r="A365" s="162">
        <v>1992</v>
      </c>
      <c r="B365" s="162">
        <v>12</v>
      </c>
      <c r="C365" s="162">
        <v>362575.13</v>
      </c>
      <c r="D365" s="162">
        <v>468396.98</v>
      </c>
      <c r="E365" s="162">
        <v>8619.74</v>
      </c>
      <c r="F365" s="162">
        <v>839591.85</v>
      </c>
      <c r="G365" s="162">
        <v>2001.4</v>
      </c>
      <c r="H365" s="162">
        <v>1199.8699999999999</v>
      </c>
      <c r="I365" s="162">
        <v>0</v>
      </c>
      <c r="J365" s="162">
        <v>2.9144800000000002</v>
      </c>
      <c r="K365" s="162">
        <v>11069.13</v>
      </c>
    </row>
    <row r="366" spans="1:11" ht="17.100000000000001" customHeight="1">
      <c r="A366" s="162">
        <v>1992</v>
      </c>
      <c r="B366" s="162">
        <v>13</v>
      </c>
      <c r="C366" s="162">
        <v>542429.11</v>
      </c>
      <c r="D366" s="162">
        <v>391315.74</v>
      </c>
      <c r="E366" s="162">
        <v>43860.84</v>
      </c>
      <c r="F366" s="162">
        <v>977605.69</v>
      </c>
      <c r="G366" s="162">
        <v>4265.3500000000004</v>
      </c>
      <c r="H366" s="162">
        <v>2076.7600000000002</v>
      </c>
      <c r="I366" s="162">
        <v>0</v>
      </c>
      <c r="J366" s="162">
        <v>2.7144400000000002</v>
      </c>
      <c r="K366" s="162">
        <v>11295.47</v>
      </c>
    </row>
    <row r="367" spans="1:11" ht="17.100000000000001" customHeight="1">
      <c r="A367" s="162">
        <v>1992</v>
      </c>
      <c r="B367" s="162">
        <v>14</v>
      </c>
      <c r="C367" s="162">
        <v>47569.94</v>
      </c>
      <c r="D367" s="162">
        <v>46559.040000000001</v>
      </c>
      <c r="E367" s="162">
        <v>327.32</v>
      </c>
      <c r="F367" s="162">
        <v>94456.3</v>
      </c>
      <c r="G367" s="162">
        <v>223.86</v>
      </c>
      <c r="H367" s="162">
        <v>135.49</v>
      </c>
      <c r="I367" s="162">
        <v>0</v>
      </c>
      <c r="J367" s="162">
        <v>2.91675</v>
      </c>
      <c r="K367" s="162">
        <v>11073.98</v>
      </c>
    </row>
    <row r="368" spans="1:11" ht="17.100000000000001" customHeight="1">
      <c r="A368" s="162">
        <v>1992</v>
      </c>
      <c r="B368" s="162">
        <v>15</v>
      </c>
      <c r="C368" s="162">
        <v>46295.07</v>
      </c>
      <c r="D368" s="162">
        <v>13832.28</v>
      </c>
      <c r="E368" s="162">
        <v>8127.11</v>
      </c>
      <c r="F368" s="162">
        <v>68254.45</v>
      </c>
      <c r="G368" s="162">
        <v>1431.37</v>
      </c>
      <c r="H368" s="162">
        <v>221.06</v>
      </c>
      <c r="I368" s="162">
        <v>0</v>
      </c>
      <c r="J368" s="162">
        <v>3.1479200000000001</v>
      </c>
      <c r="K368" s="162">
        <v>8504.7099999999991</v>
      </c>
    </row>
    <row r="369" spans="1:11" ht="17.100000000000001" customHeight="1">
      <c r="A369" s="162">
        <v>1992</v>
      </c>
      <c r="B369" s="162">
        <v>16</v>
      </c>
      <c r="C369" s="162">
        <v>26693.98</v>
      </c>
      <c r="D369" s="162">
        <v>17519.169999999998</v>
      </c>
      <c r="E369" s="162">
        <v>173.19</v>
      </c>
      <c r="F369" s="162">
        <v>44386.34</v>
      </c>
      <c r="G369" s="162">
        <v>105.19</v>
      </c>
      <c r="H369" s="162">
        <v>63.67</v>
      </c>
      <c r="I369" s="162">
        <v>0</v>
      </c>
      <c r="J369" s="162">
        <v>2.91675</v>
      </c>
      <c r="K369" s="162">
        <v>11073.98</v>
      </c>
    </row>
    <row r="370" spans="1:11" ht="17.100000000000001" customHeight="1">
      <c r="A370" s="162">
        <v>1993</v>
      </c>
      <c r="B370" s="162">
        <v>1</v>
      </c>
      <c r="C370" s="162">
        <v>173641.37</v>
      </c>
      <c r="D370" s="162">
        <v>25218.04</v>
      </c>
      <c r="E370" s="162">
        <v>26354.35</v>
      </c>
      <c r="F370" s="162">
        <v>225213.76</v>
      </c>
      <c r="G370" s="162">
        <v>3109.71</v>
      </c>
      <c r="H370" s="162">
        <v>254.45</v>
      </c>
      <c r="I370" s="162">
        <v>0</v>
      </c>
      <c r="J370" s="162">
        <v>2.5213100000000002</v>
      </c>
      <c r="K370" s="162">
        <v>9231.41</v>
      </c>
    </row>
    <row r="371" spans="1:11" ht="17.100000000000001" customHeight="1">
      <c r="A371" s="162">
        <v>1993</v>
      </c>
      <c r="B371" s="162">
        <v>2</v>
      </c>
      <c r="C371" s="162">
        <v>210672.51</v>
      </c>
      <c r="D371" s="162">
        <v>70451.289999999994</v>
      </c>
      <c r="E371" s="162">
        <v>17367.96</v>
      </c>
      <c r="F371" s="162">
        <v>298491.76</v>
      </c>
      <c r="G371" s="162">
        <v>5698.8</v>
      </c>
      <c r="H371" s="162">
        <v>264.33</v>
      </c>
      <c r="I371" s="162">
        <v>0</v>
      </c>
      <c r="J371" s="162">
        <v>2.8108300000000002</v>
      </c>
      <c r="K371" s="162">
        <v>9884.2000000000007</v>
      </c>
    </row>
    <row r="372" spans="1:11" ht="17.100000000000001" customHeight="1">
      <c r="A372" s="162">
        <v>1993</v>
      </c>
      <c r="B372" s="162">
        <v>3</v>
      </c>
      <c r="C372" s="162">
        <v>592033.99</v>
      </c>
      <c r="D372" s="162">
        <v>177847.15</v>
      </c>
      <c r="E372" s="162">
        <v>78711.83</v>
      </c>
      <c r="F372" s="162">
        <v>848592.98</v>
      </c>
      <c r="G372" s="162">
        <v>14458.81</v>
      </c>
      <c r="H372" s="162">
        <v>1142.04</v>
      </c>
      <c r="I372" s="162">
        <v>0</v>
      </c>
      <c r="J372" s="162">
        <v>2.9395799999999999</v>
      </c>
      <c r="K372" s="162">
        <v>8499.8799999999992</v>
      </c>
    </row>
    <row r="373" spans="1:11" ht="17.100000000000001" customHeight="1">
      <c r="A373" s="162">
        <v>1993</v>
      </c>
      <c r="B373" s="162">
        <v>4</v>
      </c>
      <c r="C373" s="162">
        <v>942248.34</v>
      </c>
      <c r="D373" s="162">
        <v>388778.22</v>
      </c>
      <c r="E373" s="162">
        <v>67585.740000000005</v>
      </c>
      <c r="F373" s="162">
        <v>1398612.29</v>
      </c>
      <c r="G373" s="162">
        <v>10004.85</v>
      </c>
      <c r="H373" s="162">
        <v>1987.68</v>
      </c>
      <c r="I373" s="162">
        <v>0</v>
      </c>
      <c r="J373" s="162">
        <v>2.7761499999999999</v>
      </c>
      <c r="K373" s="162">
        <v>12714.4</v>
      </c>
    </row>
    <row r="374" spans="1:11" ht="17.100000000000001" customHeight="1">
      <c r="A374" s="162">
        <v>1993</v>
      </c>
      <c r="B374" s="162">
        <v>5</v>
      </c>
      <c r="C374" s="162">
        <v>717362.87</v>
      </c>
      <c r="D374" s="162">
        <v>546776.46</v>
      </c>
      <c r="E374" s="162">
        <v>20130.009999999998</v>
      </c>
      <c r="F374" s="162">
        <v>1284269.3400000001</v>
      </c>
      <c r="G374" s="162">
        <v>3761.31</v>
      </c>
      <c r="H374" s="162">
        <v>1548.05</v>
      </c>
      <c r="I374" s="162">
        <v>0</v>
      </c>
      <c r="J374" s="162">
        <v>2.5332699999999999</v>
      </c>
      <c r="K374" s="162">
        <v>14549.36</v>
      </c>
    </row>
    <row r="375" spans="1:11" ht="17.100000000000001" customHeight="1">
      <c r="A375" s="162">
        <v>1993</v>
      </c>
      <c r="B375" s="162">
        <v>6</v>
      </c>
      <c r="C375" s="162">
        <v>278419.90000000002</v>
      </c>
      <c r="D375" s="162">
        <v>127718.38</v>
      </c>
      <c r="E375" s="162">
        <v>15012.38</v>
      </c>
      <c r="F375" s="162">
        <v>421150.66</v>
      </c>
      <c r="G375" s="162">
        <v>4668.84</v>
      </c>
      <c r="H375" s="162">
        <v>275.26</v>
      </c>
      <c r="I375" s="162">
        <v>0</v>
      </c>
      <c r="J375" s="162">
        <v>2.57368</v>
      </c>
      <c r="K375" s="162">
        <v>10402.19</v>
      </c>
    </row>
    <row r="376" spans="1:11" ht="17.100000000000001" customHeight="1">
      <c r="A376" s="162">
        <v>1993</v>
      </c>
      <c r="B376" s="162">
        <v>7</v>
      </c>
      <c r="C376" s="162">
        <v>115702.31</v>
      </c>
      <c r="D376" s="162">
        <v>25844.39</v>
      </c>
      <c r="E376" s="162">
        <v>14066.29</v>
      </c>
      <c r="F376" s="162">
        <v>155612.99</v>
      </c>
      <c r="G376" s="162">
        <v>2607.5300000000002</v>
      </c>
      <c r="H376" s="162">
        <v>252.11</v>
      </c>
      <c r="I376" s="162">
        <v>0</v>
      </c>
      <c r="J376" s="162">
        <v>3.1450100000000001</v>
      </c>
      <c r="K376" s="162">
        <v>8099.27</v>
      </c>
    </row>
    <row r="377" spans="1:11" ht="17.100000000000001" customHeight="1">
      <c r="A377" s="162">
        <v>1993</v>
      </c>
      <c r="B377" s="162">
        <v>8</v>
      </c>
      <c r="C377" s="162">
        <v>957859.74</v>
      </c>
      <c r="D377" s="162">
        <v>538244.91</v>
      </c>
      <c r="E377" s="162">
        <v>66636.710000000006</v>
      </c>
      <c r="F377" s="162">
        <v>1562741.36</v>
      </c>
      <c r="G377" s="162">
        <v>6558.45</v>
      </c>
      <c r="H377" s="162">
        <v>2063.11</v>
      </c>
      <c r="I377" s="162">
        <v>0</v>
      </c>
      <c r="J377" s="162">
        <v>2.9142399999999999</v>
      </c>
      <c r="K377" s="162">
        <v>12086.64</v>
      </c>
    </row>
    <row r="378" spans="1:11" ht="17.100000000000001" customHeight="1">
      <c r="A378" s="162">
        <v>1993</v>
      </c>
      <c r="B378" s="162">
        <v>9</v>
      </c>
      <c r="C378" s="162">
        <v>781802.24</v>
      </c>
      <c r="D378" s="162">
        <v>436149.39</v>
      </c>
      <c r="E378" s="162">
        <v>41731.620000000003</v>
      </c>
      <c r="F378" s="162">
        <v>1259683.26</v>
      </c>
      <c r="G378" s="162">
        <v>2089.06</v>
      </c>
      <c r="H378" s="162">
        <v>1036.78</v>
      </c>
      <c r="I378" s="162">
        <v>0</v>
      </c>
      <c r="J378" s="162">
        <v>2.9069500000000001</v>
      </c>
      <c r="K378" s="162">
        <v>10852.05</v>
      </c>
    </row>
    <row r="379" spans="1:11" ht="17.100000000000001" customHeight="1">
      <c r="A379" s="162">
        <v>1993</v>
      </c>
      <c r="B379" s="162">
        <v>10</v>
      </c>
      <c r="C379" s="162">
        <v>637690.63</v>
      </c>
      <c r="D379" s="162">
        <v>187927.76</v>
      </c>
      <c r="E379" s="162">
        <v>81400.06</v>
      </c>
      <c r="F379" s="162">
        <v>907018.45</v>
      </c>
      <c r="G379" s="162">
        <v>12550.05</v>
      </c>
      <c r="H379" s="162">
        <v>663.8</v>
      </c>
      <c r="I379" s="162">
        <v>0</v>
      </c>
      <c r="J379" s="162">
        <v>2.9999899999999999</v>
      </c>
      <c r="K379" s="162">
        <v>8794.44</v>
      </c>
    </row>
    <row r="380" spans="1:11" ht="17.100000000000001" customHeight="1">
      <c r="A380" s="162">
        <v>1993</v>
      </c>
      <c r="B380" s="162">
        <v>11</v>
      </c>
      <c r="C380" s="162">
        <v>152036.56</v>
      </c>
      <c r="D380" s="162">
        <v>213720.95999999999</v>
      </c>
      <c r="E380" s="162">
        <v>82.17</v>
      </c>
      <c r="F380" s="162">
        <v>365839.69</v>
      </c>
      <c r="G380" s="162">
        <v>585.84</v>
      </c>
      <c r="H380" s="162">
        <v>299.48</v>
      </c>
      <c r="I380" s="162">
        <v>0</v>
      </c>
      <c r="J380" s="162">
        <v>2.91059</v>
      </c>
      <c r="K380" s="162">
        <v>10859.96</v>
      </c>
    </row>
    <row r="381" spans="1:11" ht="17.100000000000001" customHeight="1">
      <c r="A381" s="162">
        <v>1993</v>
      </c>
      <c r="B381" s="162">
        <v>12</v>
      </c>
      <c r="C381" s="162">
        <v>364659.71</v>
      </c>
      <c r="D381" s="162">
        <v>471421.37</v>
      </c>
      <c r="E381" s="162">
        <v>8650.7099999999991</v>
      </c>
      <c r="F381" s="162">
        <v>844731.78</v>
      </c>
      <c r="G381" s="162">
        <v>1366.13</v>
      </c>
      <c r="H381" s="162">
        <v>689.32</v>
      </c>
      <c r="I381" s="162">
        <v>0</v>
      </c>
      <c r="J381" s="162">
        <v>2.9083700000000001</v>
      </c>
      <c r="K381" s="162">
        <v>10856.02</v>
      </c>
    </row>
    <row r="382" spans="1:11" ht="17.100000000000001" customHeight="1">
      <c r="A382" s="162">
        <v>1993</v>
      </c>
      <c r="B382" s="162">
        <v>13</v>
      </c>
      <c r="C382" s="162">
        <v>549998.81000000006</v>
      </c>
      <c r="D382" s="162">
        <v>394402.55</v>
      </c>
      <c r="E382" s="162">
        <v>44064.6</v>
      </c>
      <c r="F382" s="162">
        <v>988465.95</v>
      </c>
      <c r="G382" s="162">
        <v>4792.37</v>
      </c>
      <c r="H382" s="162">
        <v>1247.26</v>
      </c>
      <c r="I382" s="162">
        <v>0</v>
      </c>
      <c r="J382" s="162">
        <v>2.7019099999999998</v>
      </c>
      <c r="K382" s="162">
        <v>11233.23</v>
      </c>
    </row>
    <row r="383" spans="1:11" ht="17.100000000000001" customHeight="1">
      <c r="A383" s="162">
        <v>1993</v>
      </c>
      <c r="B383" s="162">
        <v>14</v>
      </c>
      <c r="C383" s="162">
        <v>47842.57</v>
      </c>
      <c r="D383" s="162">
        <v>46919.35</v>
      </c>
      <c r="E383" s="162">
        <v>328.07</v>
      </c>
      <c r="F383" s="162">
        <v>95089.99</v>
      </c>
      <c r="G383" s="162">
        <v>152.27000000000001</v>
      </c>
      <c r="H383" s="162">
        <v>77.84</v>
      </c>
      <c r="I383" s="162">
        <v>0</v>
      </c>
      <c r="J383" s="162">
        <v>2.91059</v>
      </c>
      <c r="K383" s="162">
        <v>10859.96</v>
      </c>
    </row>
    <row r="384" spans="1:11" ht="17.100000000000001" customHeight="1">
      <c r="A384" s="162">
        <v>1993</v>
      </c>
      <c r="B384" s="162">
        <v>15</v>
      </c>
      <c r="C384" s="162">
        <v>47456.39</v>
      </c>
      <c r="D384" s="162">
        <v>13935.32</v>
      </c>
      <c r="E384" s="162">
        <v>8124.7</v>
      </c>
      <c r="F384" s="162">
        <v>69516.41</v>
      </c>
      <c r="G384" s="162">
        <v>1151.51</v>
      </c>
      <c r="H384" s="162">
        <v>100.13</v>
      </c>
      <c r="I384" s="162">
        <v>0</v>
      </c>
      <c r="J384" s="162">
        <v>3.1786799999999999</v>
      </c>
      <c r="K384" s="162">
        <v>8720.7900000000009</v>
      </c>
    </row>
    <row r="385" spans="1:11" ht="17.100000000000001" customHeight="1">
      <c r="A385" s="162">
        <v>1993</v>
      </c>
      <c r="B385" s="162">
        <v>16</v>
      </c>
      <c r="C385" s="162">
        <v>26720.720000000001</v>
      </c>
      <c r="D385" s="162">
        <v>17580.39</v>
      </c>
      <c r="E385" s="162">
        <v>173.2</v>
      </c>
      <c r="F385" s="162">
        <v>44474.31</v>
      </c>
      <c r="G385" s="162">
        <v>71.22</v>
      </c>
      <c r="H385" s="162">
        <v>36.409999999999997</v>
      </c>
      <c r="I385" s="162">
        <v>0</v>
      </c>
      <c r="J385" s="162">
        <v>2.91059</v>
      </c>
      <c r="K385" s="162">
        <v>10859.96</v>
      </c>
    </row>
    <row r="386" spans="1:11" ht="17.100000000000001" customHeight="1">
      <c r="A386" s="162">
        <v>1994</v>
      </c>
      <c r="B386" s="162">
        <v>1</v>
      </c>
      <c r="C386" s="162">
        <v>176858.47</v>
      </c>
      <c r="D386" s="162">
        <v>25421.8</v>
      </c>
      <c r="E386" s="162">
        <v>26370.92</v>
      </c>
      <c r="F386" s="162">
        <v>228651.19</v>
      </c>
      <c r="G386" s="162">
        <v>3318.35</v>
      </c>
      <c r="H386" s="162">
        <v>217.25</v>
      </c>
      <c r="I386" s="162">
        <v>0</v>
      </c>
      <c r="J386" s="162">
        <v>2.5059999999999998</v>
      </c>
      <c r="K386" s="162">
        <v>9479.7900000000009</v>
      </c>
    </row>
    <row r="387" spans="1:11" ht="17.100000000000001" customHeight="1">
      <c r="A387" s="162">
        <v>1994</v>
      </c>
      <c r="B387" s="162">
        <v>2</v>
      </c>
      <c r="C387" s="162">
        <v>215372.83</v>
      </c>
      <c r="D387" s="162">
        <v>70566.62</v>
      </c>
      <c r="E387" s="162">
        <v>17312.599999999999</v>
      </c>
      <c r="F387" s="162">
        <v>303252.06</v>
      </c>
      <c r="G387" s="162">
        <v>5571.62</v>
      </c>
      <c r="H387" s="162">
        <v>389.15</v>
      </c>
      <c r="I387" s="162">
        <v>0</v>
      </c>
      <c r="J387" s="162">
        <v>2.8043800000000001</v>
      </c>
      <c r="K387" s="162">
        <v>10148.56</v>
      </c>
    </row>
    <row r="388" spans="1:11" ht="17.100000000000001" customHeight="1">
      <c r="A388" s="162">
        <v>1994</v>
      </c>
      <c r="B388" s="162">
        <v>3</v>
      </c>
      <c r="C388" s="162">
        <v>603782.68999999994</v>
      </c>
      <c r="D388" s="162">
        <v>178983.85</v>
      </c>
      <c r="E388" s="162">
        <v>78584.399999999994</v>
      </c>
      <c r="F388" s="162">
        <v>861350.94</v>
      </c>
      <c r="G388" s="162">
        <v>12613.16</v>
      </c>
      <c r="H388" s="162">
        <v>1517.31</v>
      </c>
      <c r="I388" s="162">
        <v>0</v>
      </c>
      <c r="J388" s="162">
        <v>2.9370799999999999</v>
      </c>
      <c r="K388" s="162">
        <v>8479.7199999999993</v>
      </c>
    </row>
    <row r="389" spans="1:11" ht="17.100000000000001" customHeight="1">
      <c r="A389" s="162">
        <v>1994</v>
      </c>
      <c r="B389" s="162">
        <v>4</v>
      </c>
      <c r="C389" s="162">
        <v>953917.64</v>
      </c>
      <c r="D389" s="162">
        <v>391120.41</v>
      </c>
      <c r="E389" s="162">
        <v>67385.899999999994</v>
      </c>
      <c r="F389" s="162">
        <v>1412423.96</v>
      </c>
      <c r="G389" s="162">
        <v>12284.29</v>
      </c>
      <c r="H389" s="162">
        <v>2533.5700000000002</v>
      </c>
      <c r="I389" s="162">
        <v>0</v>
      </c>
      <c r="J389" s="162">
        <v>2.7664599999999999</v>
      </c>
      <c r="K389" s="162">
        <v>12933.36</v>
      </c>
    </row>
    <row r="390" spans="1:11" ht="17.100000000000001" customHeight="1">
      <c r="A390" s="162">
        <v>1994</v>
      </c>
      <c r="B390" s="162">
        <v>5</v>
      </c>
      <c r="C390" s="162">
        <v>721373.44</v>
      </c>
      <c r="D390" s="162">
        <v>548576.77</v>
      </c>
      <c r="E390" s="162">
        <v>20098.37</v>
      </c>
      <c r="F390" s="162">
        <v>1290048.58</v>
      </c>
      <c r="G390" s="162">
        <v>4704.51</v>
      </c>
      <c r="H390" s="162">
        <v>1657.88</v>
      </c>
      <c r="I390" s="162">
        <v>0</v>
      </c>
      <c r="J390" s="162">
        <v>2.5305599999999999</v>
      </c>
      <c r="K390" s="162">
        <v>14792.5</v>
      </c>
    </row>
    <row r="391" spans="1:11" ht="17.100000000000001" customHeight="1">
      <c r="A391" s="162">
        <v>1994</v>
      </c>
      <c r="B391" s="162">
        <v>6</v>
      </c>
      <c r="C391" s="162">
        <v>283916.82</v>
      </c>
      <c r="D391" s="162">
        <v>128146.33</v>
      </c>
      <c r="E391" s="162">
        <v>15027.15</v>
      </c>
      <c r="F391" s="162">
        <v>427090.3</v>
      </c>
      <c r="G391" s="162">
        <v>4940.1099999999997</v>
      </c>
      <c r="H391" s="162">
        <v>285.89999999999998</v>
      </c>
      <c r="I391" s="162">
        <v>0</v>
      </c>
      <c r="J391" s="162">
        <v>2.55254</v>
      </c>
      <c r="K391" s="162">
        <v>10647.49</v>
      </c>
    </row>
    <row r="392" spans="1:11" ht="17.100000000000001" customHeight="1">
      <c r="A392" s="162">
        <v>1994</v>
      </c>
      <c r="B392" s="162">
        <v>7</v>
      </c>
      <c r="C392" s="162">
        <v>118010.35</v>
      </c>
      <c r="D392" s="162">
        <v>25961.72</v>
      </c>
      <c r="E392" s="162">
        <v>14023.09</v>
      </c>
      <c r="F392" s="162">
        <v>157995.17000000001</v>
      </c>
      <c r="G392" s="162">
        <v>2664.6</v>
      </c>
      <c r="H392" s="162">
        <v>191.99</v>
      </c>
      <c r="I392" s="162">
        <v>0</v>
      </c>
      <c r="J392" s="162">
        <v>3.1494300000000002</v>
      </c>
      <c r="K392" s="162">
        <v>8132.89</v>
      </c>
    </row>
    <row r="393" spans="1:11" ht="17.100000000000001" customHeight="1">
      <c r="A393" s="162">
        <v>1994</v>
      </c>
      <c r="B393" s="162">
        <v>8</v>
      </c>
      <c r="C393" s="162">
        <v>964913.13</v>
      </c>
      <c r="D393" s="162">
        <v>540451.64</v>
      </c>
      <c r="E393" s="162">
        <v>66318.720000000001</v>
      </c>
      <c r="F393" s="162">
        <v>1571683.49</v>
      </c>
      <c r="G393" s="162">
        <v>10290.040000000001</v>
      </c>
      <c r="H393" s="162">
        <v>4430.1499999999996</v>
      </c>
      <c r="I393" s="162">
        <v>0</v>
      </c>
      <c r="J393" s="162">
        <v>2.9136899999999999</v>
      </c>
      <c r="K393" s="162">
        <v>12202.17</v>
      </c>
    </row>
    <row r="394" spans="1:11" ht="17.100000000000001" customHeight="1">
      <c r="A394" s="162">
        <v>1994</v>
      </c>
      <c r="B394" s="162">
        <v>9</v>
      </c>
      <c r="C394" s="162">
        <v>789072.14</v>
      </c>
      <c r="D394" s="162">
        <v>439480.09</v>
      </c>
      <c r="E394" s="162">
        <v>41940.959999999999</v>
      </c>
      <c r="F394" s="162">
        <v>1270493.2</v>
      </c>
      <c r="G394" s="162">
        <v>2181.63</v>
      </c>
      <c r="H394" s="162">
        <v>960.89</v>
      </c>
      <c r="I394" s="162">
        <v>0</v>
      </c>
      <c r="J394" s="162">
        <v>2.9037099999999998</v>
      </c>
      <c r="K394" s="162">
        <v>10915.27</v>
      </c>
    </row>
    <row r="395" spans="1:11" ht="17.100000000000001" customHeight="1">
      <c r="A395" s="162">
        <v>1994</v>
      </c>
      <c r="B395" s="162">
        <v>10</v>
      </c>
      <c r="C395" s="162">
        <v>651210.89</v>
      </c>
      <c r="D395" s="162">
        <v>188668.78</v>
      </c>
      <c r="E395" s="162">
        <v>81541.39</v>
      </c>
      <c r="F395" s="162">
        <v>921421.06</v>
      </c>
      <c r="G395" s="162">
        <v>12615.96</v>
      </c>
      <c r="H395" s="162">
        <v>424.94</v>
      </c>
      <c r="I395" s="162">
        <v>0</v>
      </c>
      <c r="J395" s="162">
        <v>2.9872800000000002</v>
      </c>
      <c r="K395" s="162">
        <v>8805.15</v>
      </c>
    </row>
    <row r="396" spans="1:11" ht="17.100000000000001" customHeight="1">
      <c r="A396" s="162">
        <v>1994</v>
      </c>
      <c r="B396" s="162">
        <v>11</v>
      </c>
      <c r="C396" s="162">
        <v>151499.01</v>
      </c>
      <c r="D396" s="162">
        <v>213121.45</v>
      </c>
      <c r="E396" s="162">
        <v>81.77</v>
      </c>
      <c r="F396" s="162">
        <v>364702.22</v>
      </c>
      <c r="G396" s="162">
        <v>603.20000000000005</v>
      </c>
      <c r="H396" s="162">
        <v>270.26</v>
      </c>
      <c r="I396" s="162">
        <v>0</v>
      </c>
      <c r="J396" s="162">
        <v>2.9072100000000001</v>
      </c>
      <c r="K396" s="162">
        <v>10923.91</v>
      </c>
    </row>
    <row r="397" spans="1:11" ht="17.100000000000001" customHeight="1">
      <c r="A397" s="162">
        <v>1994</v>
      </c>
      <c r="B397" s="162">
        <v>12</v>
      </c>
      <c r="C397" s="162">
        <v>364912.57</v>
      </c>
      <c r="D397" s="162">
        <v>471702.53</v>
      </c>
      <c r="E397" s="162">
        <v>8634.74</v>
      </c>
      <c r="F397" s="162">
        <v>845249.84</v>
      </c>
      <c r="G397" s="162">
        <v>1412.28</v>
      </c>
      <c r="H397" s="162">
        <v>624.82000000000005</v>
      </c>
      <c r="I397" s="162">
        <v>0</v>
      </c>
      <c r="J397" s="162">
        <v>2.9050600000000002</v>
      </c>
      <c r="K397" s="162">
        <v>10919.54</v>
      </c>
    </row>
    <row r="398" spans="1:11" ht="17.100000000000001" customHeight="1">
      <c r="A398" s="162">
        <v>1994</v>
      </c>
      <c r="B398" s="162">
        <v>13</v>
      </c>
      <c r="C398" s="162">
        <v>557638.91</v>
      </c>
      <c r="D398" s="162">
        <v>396956.53</v>
      </c>
      <c r="E398" s="162">
        <v>44160.07</v>
      </c>
      <c r="F398" s="162">
        <v>998755.51</v>
      </c>
      <c r="G398" s="162">
        <v>6083.97</v>
      </c>
      <c r="H398" s="162">
        <v>1633.07</v>
      </c>
      <c r="I398" s="162">
        <v>0</v>
      </c>
      <c r="J398" s="162">
        <v>2.6922000000000001</v>
      </c>
      <c r="K398" s="162">
        <v>11342.62</v>
      </c>
    </row>
    <row r="399" spans="1:11" ht="17.100000000000001" customHeight="1">
      <c r="A399" s="162">
        <v>1994</v>
      </c>
      <c r="B399" s="162">
        <v>14</v>
      </c>
      <c r="C399" s="162">
        <v>48397.7</v>
      </c>
      <c r="D399" s="162">
        <v>47606.32</v>
      </c>
      <c r="E399" s="162">
        <v>331.39</v>
      </c>
      <c r="F399" s="162">
        <v>96335.41</v>
      </c>
      <c r="G399" s="162">
        <v>159.33000000000001</v>
      </c>
      <c r="H399" s="162">
        <v>71.39</v>
      </c>
      <c r="I399" s="162">
        <v>0</v>
      </c>
      <c r="J399" s="162">
        <v>2.9072100000000001</v>
      </c>
      <c r="K399" s="162">
        <v>10923.91</v>
      </c>
    </row>
    <row r="400" spans="1:11" ht="17.100000000000001" customHeight="1">
      <c r="A400" s="162">
        <v>1994</v>
      </c>
      <c r="B400" s="162">
        <v>15</v>
      </c>
      <c r="C400" s="162">
        <v>48572.480000000003</v>
      </c>
      <c r="D400" s="162">
        <v>14045.41</v>
      </c>
      <c r="E400" s="162">
        <v>8089.34</v>
      </c>
      <c r="F400" s="162">
        <v>70707.23</v>
      </c>
      <c r="G400" s="162">
        <v>1289.0899999999999</v>
      </c>
      <c r="H400" s="162">
        <v>159.85</v>
      </c>
      <c r="I400" s="162">
        <v>0</v>
      </c>
      <c r="J400" s="162">
        <v>3.15177</v>
      </c>
      <c r="K400" s="162">
        <v>8635.5499999999993</v>
      </c>
    </row>
    <row r="401" spans="1:11" ht="17.100000000000001" customHeight="1">
      <c r="A401" s="162">
        <v>1994</v>
      </c>
      <c r="B401" s="162">
        <v>16</v>
      </c>
      <c r="C401" s="162">
        <v>26525.17</v>
      </c>
      <c r="D401" s="162">
        <v>17518.77</v>
      </c>
      <c r="E401" s="162">
        <v>171.71</v>
      </c>
      <c r="F401" s="162">
        <v>44215.66</v>
      </c>
      <c r="G401" s="162">
        <v>73.13</v>
      </c>
      <c r="H401" s="162">
        <v>32.770000000000003</v>
      </c>
      <c r="I401" s="162">
        <v>0</v>
      </c>
      <c r="J401" s="162">
        <v>2.9072100000000001</v>
      </c>
      <c r="K401" s="162">
        <v>10923.91</v>
      </c>
    </row>
    <row r="402" spans="1:11" ht="17.100000000000001" customHeight="1">
      <c r="A402" s="162">
        <v>1995</v>
      </c>
      <c r="B402" s="162">
        <v>1</v>
      </c>
      <c r="C402" s="162">
        <v>179749.92</v>
      </c>
      <c r="D402" s="162">
        <v>25761.1</v>
      </c>
      <c r="E402" s="162">
        <v>26376.97</v>
      </c>
      <c r="F402" s="162">
        <v>231888</v>
      </c>
      <c r="G402" s="162">
        <v>2854.43</v>
      </c>
      <c r="H402" s="162">
        <v>338.34</v>
      </c>
      <c r="I402" s="162">
        <v>0</v>
      </c>
      <c r="J402" s="162">
        <v>2.49058</v>
      </c>
      <c r="K402" s="162">
        <v>9640</v>
      </c>
    </row>
    <row r="403" spans="1:11" ht="17.100000000000001" customHeight="1">
      <c r="A403" s="162">
        <v>1995</v>
      </c>
      <c r="B403" s="162">
        <v>2</v>
      </c>
      <c r="C403" s="162">
        <v>220215.33</v>
      </c>
      <c r="D403" s="162">
        <v>70590.2</v>
      </c>
      <c r="E403" s="162">
        <v>17281.75</v>
      </c>
      <c r="F403" s="162">
        <v>308087.28000000003</v>
      </c>
      <c r="G403" s="162">
        <v>5357.59</v>
      </c>
      <c r="H403" s="162">
        <v>231.04</v>
      </c>
      <c r="I403" s="162">
        <v>0</v>
      </c>
      <c r="J403" s="162">
        <v>2.8203800000000001</v>
      </c>
      <c r="K403" s="162">
        <v>10273.14</v>
      </c>
    </row>
    <row r="404" spans="1:11" ht="17.100000000000001" customHeight="1">
      <c r="A404" s="162">
        <v>1995</v>
      </c>
      <c r="B404" s="162">
        <v>3</v>
      </c>
      <c r="C404" s="162">
        <v>613254.59</v>
      </c>
      <c r="D404" s="162">
        <v>180233.55</v>
      </c>
      <c r="E404" s="162">
        <v>78362.740000000005</v>
      </c>
      <c r="F404" s="162">
        <v>871850.88</v>
      </c>
      <c r="G404" s="162">
        <v>11020.45</v>
      </c>
      <c r="H404" s="162">
        <v>1742.4</v>
      </c>
      <c r="I404" s="162">
        <v>0</v>
      </c>
      <c r="J404" s="162">
        <v>2.9390800000000001</v>
      </c>
      <c r="K404" s="162">
        <v>8449.76</v>
      </c>
    </row>
    <row r="405" spans="1:11" ht="17.100000000000001" customHeight="1">
      <c r="A405" s="162">
        <v>1995</v>
      </c>
      <c r="B405" s="162">
        <v>4</v>
      </c>
      <c r="C405" s="162">
        <v>966656.72</v>
      </c>
      <c r="D405" s="162">
        <v>393856.49</v>
      </c>
      <c r="E405" s="162">
        <v>67401.33</v>
      </c>
      <c r="F405" s="162">
        <v>1427914.54</v>
      </c>
      <c r="G405" s="162">
        <v>10588.35</v>
      </c>
      <c r="H405" s="162">
        <v>1956.23</v>
      </c>
      <c r="I405" s="162">
        <v>0</v>
      </c>
      <c r="J405" s="162">
        <v>2.7609499999999998</v>
      </c>
      <c r="K405" s="162">
        <v>13482.92</v>
      </c>
    </row>
    <row r="406" spans="1:11" ht="17.100000000000001" customHeight="1">
      <c r="A406" s="162">
        <v>1995</v>
      </c>
      <c r="B406" s="162">
        <v>5</v>
      </c>
      <c r="C406" s="162">
        <v>725239.77</v>
      </c>
      <c r="D406" s="162">
        <v>550498.31999999995</v>
      </c>
      <c r="E406" s="162">
        <v>20053.21</v>
      </c>
      <c r="F406" s="162">
        <v>1295791.3</v>
      </c>
      <c r="G406" s="162">
        <v>4794.63</v>
      </c>
      <c r="H406" s="162">
        <v>1747.26</v>
      </c>
      <c r="I406" s="162">
        <v>0</v>
      </c>
      <c r="J406" s="162">
        <v>2.5238399999999999</v>
      </c>
      <c r="K406" s="162">
        <v>15460.88</v>
      </c>
    </row>
    <row r="407" spans="1:11" ht="17.100000000000001" customHeight="1">
      <c r="A407" s="162">
        <v>1995</v>
      </c>
      <c r="B407" s="162">
        <v>6</v>
      </c>
      <c r="C407" s="162">
        <v>288894.82</v>
      </c>
      <c r="D407" s="162">
        <v>128921.82</v>
      </c>
      <c r="E407" s="162">
        <v>15083.13</v>
      </c>
      <c r="F407" s="162">
        <v>432899.77</v>
      </c>
      <c r="G407" s="162">
        <v>3679.35</v>
      </c>
      <c r="H407" s="162">
        <v>279.81</v>
      </c>
      <c r="I407" s="162">
        <v>0</v>
      </c>
      <c r="J407" s="162">
        <v>2.5298799999999999</v>
      </c>
      <c r="K407" s="162">
        <v>10988.7</v>
      </c>
    </row>
    <row r="408" spans="1:11" ht="17.100000000000001" customHeight="1">
      <c r="A408" s="162">
        <v>1995</v>
      </c>
      <c r="B408" s="162">
        <v>7</v>
      </c>
      <c r="C408" s="162">
        <v>119976</v>
      </c>
      <c r="D408" s="162">
        <v>26226.23</v>
      </c>
      <c r="E408" s="162">
        <v>13965.93</v>
      </c>
      <c r="F408" s="162">
        <v>160168.16</v>
      </c>
      <c r="G408" s="162">
        <v>2418.31</v>
      </c>
      <c r="H408" s="162">
        <v>365.39</v>
      </c>
      <c r="I408" s="162">
        <v>0</v>
      </c>
      <c r="J408" s="162">
        <v>3.1594699999999998</v>
      </c>
      <c r="K408" s="162">
        <v>8032.8</v>
      </c>
    </row>
    <row r="409" spans="1:11" ht="17.100000000000001" customHeight="1">
      <c r="A409" s="162">
        <v>1995</v>
      </c>
      <c r="B409" s="162">
        <v>8</v>
      </c>
      <c r="C409" s="162">
        <v>975067.7</v>
      </c>
      <c r="D409" s="162">
        <v>543816.95999999996</v>
      </c>
      <c r="E409" s="162">
        <v>66295.75</v>
      </c>
      <c r="F409" s="162">
        <v>1585180.41</v>
      </c>
      <c r="G409" s="162">
        <v>8921.11</v>
      </c>
      <c r="H409" s="162">
        <v>3149.17</v>
      </c>
      <c r="I409" s="162">
        <v>0</v>
      </c>
      <c r="J409" s="162">
        <v>2.9085000000000001</v>
      </c>
      <c r="K409" s="162">
        <v>12461.54</v>
      </c>
    </row>
    <row r="410" spans="1:11" ht="17.100000000000001" customHeight="1">
      <c r="A410" s="162">
        <v>1995</v>
      </c>
      <c r="B410" s="162">
        <v>9</v>
      </c>
      <c r="C410" s="162">
        <v>798136.48</v>
      </c>
      <c r="D410" s="162">
        <v>443502.32</v>
      </c>
      <c r="E410" s="162">
        <v>42215.56</v>
      </c>
      <c r="F410" s="162">
        <v>1283854.3600000001</v>
      </c>
      <c r="G410" s="162">
        <v>2153.41</v>
      </c>
      <c r="H410" s="162">
        <v>1068.53</v>
      </c>
      <c r="I410" s="162">
        <v>0</v>
      </c>
      <c r="J410" s="162">
        <v>2.8933800000000001</v>
      </c>
      <c r="K410" s="162">
        <v>11096.61</v>
      </c>
    </row>
    <row r="411" spans="1:11" ht="17.100000000000001" customHeight="1">
      <c r="A411" s="162">
        <v>1995</v>
      </c>
      <c r="B411" s="162">
        <v>10</v>
      </c>
      <c r="C411" s="162">
        <v>663061.43000000005</v>
      </c>
      <c r="D411" s="162">
        <v>189267.39</v>
      </c>
      <c r="E411" s="162">
        <v>81747.87</v>
      </c>
      <c r="F411" s="162">
        <v>934076.69</v>
      </c>
      <c r="G411" s="162">
        <v>10576.69</v>
      </c>
      <c r="H411" s="162">
        <v>203.18</v>
      </c>
      <c r="I411" s="162">
        <v>0</v>
      </c>
      <c r="J411" s="162">
        <v>2.9848599999999998</v>
      </c>
      <c r="K411" s="162">
        <v>8832.94</v>
      </c>
    </row>
    <row r="412" spans="1:11" ht="17.100000000000001" customHeight="1">
      <c r="A412" s="162">
        <v>1995</v>
      </c>
      <c r="B412" s="162">
        <v>11</v>
      </c>
      <c r="C412" s="162">
        <v>150188.37</v>
      </c>
      <c r="D412" s="162">
        <v>211425.29</v>
      </c>
      <c r="E412" s="162">
        <v>80.94</v>
      </c>
      <c r="F412" s="162">
        <v>361694.61</v>
      </c>
      <c r="G412" s="162">
        <v>591.5</v>
      </c>
      <c r="H412" s="162">
        <v>300.33</v>
      </c>
      <c r="I412" s="162">
        <v>0</v>
      </c>
      <c r="J412" s="162">
        <v>2.8970899999999999</v>
      </c>
      <c r="K412" s="162">
        <v>11105.34</v>
      </c>
    </row>
    <row r="413" spans="1:11" ht="17.100000000000001" customHeight="1">
      <c r="A413" s="162">
        <v>1995</v>
      </c>
      <c r="B413" s="162">
        <v>12</v>
      </c>
      <c r="C413" s="162">
        <v>363305.16</v>
      </c>
      <c r="D413" s="162">
        <v>469543.5</v>
      </c>
      <c r="E413" s="162">
        <v>8581.35</v>
      </c>
      <c r="F413" s="162">
        <v>841430.01</v>
      </c>
      <c r="G413" s="162">
        <v>1379.06</v>
      </c>
      <c r="H413" s="162">
        <v>696</v>
      </c>
      <c r="I413" s="162">
        <v>0</v>
      </c>
      <c r="J413" s="162">
        <v>2.8948900000000002</v>
      </c>
      <c r="K413" s="162">
        <v>11100.9</v>
      </c>
    </row>
    <row r="414" spans="1:11" ht="17.100000000000001" customHeight="1">
      <c r="A414" s="162">
        <v>1995</v>
      </c>
      <c r="B414" s="162">
        <v>13</v>
      </c>
      <c r="C414" s="162">
        <v>564871.25</v>
      </c>
      <c r="D414" s="162">
        <v>399834.88</v>
      </c>
      <c r="E414" s="162">
        <v>44261.63</v>
      </c>
      <c r="F414" s="162">
        <v>1008967.76</v>
      </c>
      <c r="G414" s="162">
        <v>5573.64</v>
      </c>
      <c r="H414" s="162">
        <v>1884.91</v>
      </c>
      <c r="I414" s="162">
        <v>0</v>
      </c>
      <c r="J414" s="162">
        <v>2.67502</v>
      </c>
      <c r="K414" s="162">
        <v>11586.79</v>
      </c>
    </row>
    <row r="415" spans="1:11" ht="17.100000000000001" customHeight="1">
      <c r="A415" s="162">
        <v>1995</v>
      </c>
      <c r="B415" s="162">
        <v>14</v>
      </c>
      <c r="C415" s="162">
        <v>48674.85</v>
      </c>
      <c r="D415" s="162">
        <v>47838.04</v>
      </c>
      <c r="E415" s="162">
        <v>332.86</v>
      </c>
      <c r="F415" s="162">
        <v>96845.74</v>
      </c>
      <c r="G415" s="162">
        <v>158.38</v>
      </c>
      <c r="H415" s="162">
        <v>80.42</v>
      </c>
      <c r="I415" s="162">
        <v>0</v>
      </c>
      <c r="J415" s="162">
        <v>2.8970899999999999</v>
      </c>
      <c r="K415" s="162">
        <v>11105.34</v>
      </c>
    </row>
    <row r="416" spans="1:11" ht="17.100000000000001" customHeight="1">
      <c r="A416" s="162">
        <v>1995</v>
      </c>
      <c r="B416" s="162">
        <v>15</v>
      </c>
      <c r="C416" s="162">
        <v>49477.81</v>
      </c>
      <c r="D416" s="162">
        <v>14176.95</v>
      </c>
      <c r="E416" s="162">
        <v>8082.43</v>
      </c>
      <c r="F416" s="162">
        <v>71737.19</v>
      </c>
      <c r="G416" s="162">
        <v>910.72</v>
      </c>
      <c r="H416" s="162">
        <v>128.72999999999999</v>
      </c>
      <c r="I416" s="162">
        <v>0</v>
      </c>
      <c r="J416" s="162">
        <v>3.1373099999999998</v>
      </c>
      <c r="K416" s="162">
        <v>8642.4500000000007</v>
      </c>
    </row>
    <row r="417" spans="1:11" ht="17.100000000000001" customHeight="1">
      <c r="A417" s="162">
        <v>1995</v>
      </c>
      <c r="B417" s="162">
        <v>16</v>
      </c>
      <c r="C417" s="162">
        <v>26527.48</v>
      </c>
      <c r="D417" s="162">
        <v>17611.13</v>
      </c>
      <c r="E417" s="162">
        <v>171.45</v>
      </c>
      <c r="F417" s="162">
        <v>44310.06</v>
      </c>
      <c r="G417" s="162">
        <v>72.459999999999994</v>
      </c>
      <c r="H417" s="162">
        <v>36.79</v>
      </c>
      <c r="I417" s="162">
        <v>0</v>
      </c>
      <c r="J417" s="162">
        <v>2.8970899999999999</v>
      </c>
      <c r="K417" s="162">
        <v>11105.34</v>
      </c>
    </row>
    <row r="418" spans="1:11" ht="17.100000000000001" customHeight="1">
      <c r="A418" s="162">
        <v>1996</v>
      </c>
      <c r="B418" s="162">
        <v>1</v>
      </c>
      <c r="C418" s="162">
        <v>182256.74</v>
      </c>
      <c r="D418" s="162">
        <v>26186.080000000002</v>
      </c>
      <c r="E418" s="162">
        <v>26369.82</v>
      </c>
      <c r="F418" s="162">
        <v>234812.65</v>
      </c>
      <c r="G418" s="162">
        <v>2688.04</v>
      </c>
      <c r="H418" s="162">
        <v>459.33</v>
      </c>
      <c r="I418" s="162">
        <v>0</v>
      </c>
      <c r="J418" s="162">
        <v>2.4779800000000001</v>
      </c>
      <c r="K418" s="162">
        <v>10076.74</v>
      </c>
    </row>
    <row r="419" spans="1:11" ht="17.100000000000001" customHeight="1">
      <c r="A419" s="162">
        <v>1996</v>
      </c>
      <c r="B419" s="162">
        <v>2</v>
      </c>
      <c r="C419" s="162">
        <v>225016.4</v>
      </c>
      <c r="D419" s="162">
        <v>70823.05</v>
      </c>
      <c r="E419" s="162">
        <v>17227.900000000001</v>
      </c>
      <c r="F419" s="162">
        <v>313067.34999999998</v>
      </c>
      <c r="G419" s="162">
        <v>5629.65</v>
      </c>
      <c r="H419" s="162">
        <v>524.34</v>
      </c>
      <c r="I419" s="162">
        <v>0</v>
      </c>
      <c r="J419" s="162">
        <v>2.82016</v>
      </c>
      <c r="K419" s="162">
        <v>10556.26</v>
      </c>
    </row>
    <row r="420" spans="1:11" ht="17.100000000000001" customHeight="1">
      <c r="A420" s="162">
        <v>1996</v>
      </c>
      <c r="B420" s="162">
        <v>3</v>
      </c>
      <c r="C420" s="162">
        <v>621824.36</v>
      </c>
      <c r="D420" s="162">
        <v>180863.35</v>
      </c>
      <c r="E420" s="162">
        <v>78081.3</v>
      </c>
      <c r="F420" s="162">
        <v>880769.01</v>
      </c>
      <c r="G420" s="162">
        <v>10323.17</v>
      </c>
      <c r="H420" s="162">
        <v>1141.6600000000001</v>
      </c>
      <c r="I420" s="162">
        <v>0</v>
      </c>
      <c r="J420" s="162">
        <v>2.9331200000000002</v>
      </c>
      <c r="K420" s="162">
        <v>8700.1200000000008</v>
      </c>
    </row>
    <row r="421" spans="1:11" ht="17.100000000000001" customHeight="1">
      <c r="A421" s="162">
        <v>1996</v>
      </c>
      <c r="B421" s="162">
        <v>4</v>
      </c>
      <c r="C421" s="162">
        <v>978550.79</v>
      </c>
      <c r="D421" s="162">
        <v>397890.45</v>
      </c>
      <c r="E421" s="162">
        <v>67215.89</v>
      </c>
      <c r="F421" s="162">
        <v>1443657.13</v>
      </c>
      <c r="G421" s="162">
        <v>12802.65</v>
      </c>
      <c r="H421" s="162">
        <v>4540.2700000000004</v>
      </c>
      <c r="I421" s="162">
        <v>0</v>
      </c>
      <c r="J421" s="162">
        <v>2.7672099999999999</v>
      </c>
      <c r="K421" s="162">
        <v>14016.51</v>
      </c>
    </row>
    <row r="422" spans="1:11" ht="17.100000000000001" customHeight="1">
      <c r="A422" s="162">
        <v>1996</v>
      </c>
      <c r="B422" s="162">
        <v>5</v>
      </c>
      <c r="C422" s="162">
        <v>729009.99</v>
      </c>
      <c r="D422" s="162">
        <v>552597.19999999995</v>
      </c>
      <c r="E422" s="162">
        <v>19994.650000000001</v>
      </c>
      <c r="F422" s="162">
        <v>1301601.8400000001</v>
      </c>
      <c r="G422" s="162">
        <v>5205.6499999999996</v>
      </c>
      <c r="H422" s="162">
        <v>2533.65</v>
      </c>
      <c r="I422" s="162">
        <v>0</v>
      </c>
      <c r="J422" s="162">
        <v>2.5265900000000001</v>
      </c>
      <c r="K422" s="162">
        <v>16275.49</v>
      </c>
    </row>
    <row r="423" spans="1:11" ht="17.100000000000001" customHeight="1">
      <c r="A423" s="162">
        <v>1996</v>
      </c>
      <c r="B423" s="162">
        <v>6</v>
      </c>
      <c r="C423" s="162">
        <v>293507.81</v>
      </c>
      <c r="D423" s="162">
        <v>129387.53</v>
      </c>
      <c r="E423" s="162">
        <v>15109.87</v>
      </c>
      <c r="F423" s="162">
        <v>438005.22</v>
      </c>
      <c r="G423" s="162">
        <v>3826.17</v>
      </c>
      <c r="H423" s="162">
        <v>221.25</v>
      </c>
      <c r="I423" s="162">
        <v>0</v>
      </c>
      <c r="J423" s="162">
        <v>2.5336099999999999</v>
      </c>
      <c r="K423" s="162">
        <v>11002.94</v>
      </c>
    </row>
    <row r="424" spans="1:11" ht="17.100000000000001" customHeight="1">
      <c r="A424" s="162">
        <v>1996</v>
      </c>
      <c r="B424" s="162">
        <v>7</v>
      </c>
      <c r="C424" s="162">
        <v>121697.97</v>
      </c>
      <c r="D424" s="162">
        <v>26433.07</v>
      </c>
      <c r="E424" s="162">
        <v>13916.92</v>
      </c>
      <c r="F424" s="162">
        <v>162047.96</v>
      </c>
      <c r="G424" s="162">
        <v>2106.6799999999998</v>
      </c>
      <c r="H424" s="162">
        <v>295.57</v>
      </c>
      <c r="I424" s="162">
        <v>0</v>
      </c>
      <c r="J424" s="162">
        <v>3.1472000000000002</v>
      </c>
      <c r="K424" s="162">
        <v>8348.4</v>
      </c>
    </row>
    <row r="425" spans="1:11" ht="17.100000000000001" customHeight="1">
      <c r="A425" s="162">
        <v>1996</v>
      </c>
      <c r="B425" s="162">
        <v>8</v>
      </c>
      <c r="C425" s="162">
        <v>985832.05</v>
      </c>
      <c r="D425" s="162">
        <v>547104.74</v>
      </c>
      <c r="E425" s="162">
        <v>66224.09</v>
      </c>
      <c r="F425" s="162">
        <v>1599160.89</v>
      </c>
      <c r="G425" s="162">
        <v>10174.85</v>
      </c>
      <c r="H425" s="162">
        <v>3471.92</v>
      </c>
      <c r="I425" s="162">
        <v>0</v>
      </c>
      <c r="J425" s="162">
        <v>2.9093900000000001</v>
      </c>
      <c r="K425" s="162">
        <v>12821.8</v>
      </c>
    </row>
    <row r="426" spans="1:11" ht="17.100000000000001" customHeight="1">
      <c r="A426" s="162">
        <v>1996</v>
      </c>
      <c r="B426" s="162">
        <v>9</v>
      </c>
      <c r="C426" s="162">
        <v>801564.31</v>
      </c>
      <c r="D426" s="162">
        <v>444708.62</v>
      </c>
      <c r="E426" s="162">
        <v>42192.480000000003</v>
      </c>
      <c r="F426" s="162">
        <v>1288465.4099999999</v>
      </c>
      <c r="G426" s="162">
        <v>2145.73</v>
      </c>
      <c r="H426" s="162">
        <v>1292.02</v>
      </c>
      <c r="I426" s="162">
        <v>0</v>
      </c>
      <c r="J426" s="162">
        <v>2.8869699999999998</v>
      </c>
      <c r="K426" s="162">
        <v>11393.92</v>
      </c>
    </row>
    <row r="427" spans="1:11" ht="17.100000000000001" customHeight="1">
      <c r="A427" s="162">
        <v>1996</v>
      </c>
      <c r="B427" s="162">
        <v>10</v>
      </c>
      <c r="C427" s="162">
        <v>673887.36</v>
      </c>
      <c r="D427" s="162">
        <v>189601.95</v>
      </c>
      <c r="E427" s="162">
        <v>81665.84</v>
      </c>
      <c r="F427" s="162">
        <v>945155.15</v>
      </c>
      <c r="G427" s="162">
        <v>11787.7</v>
      </c>
      <c r="H427" s="162">
        <v>602.30999999999995</v>
      </c>
      <c r="I427" s="162">
        <v>0</v>
      </c>
      <c r="J427" s="162">
        <v>2.9965999999999999</v>
      </c>
      <c r="K427" s="162">
        <v>8930.4500000000007</v>
      </c>
    </row>
    <row r="428" spans="1:11" ht="17.100000000000001" customHeight="1">
      <c r="A428" s="162">
        <v>1996</v>
      </c>
      <c r="B428" s="162">
        <v>11</v>
      </c>
      <c r="C428" s="162">
        <v>150121.99</v>
      </c>
      <c r="D428" s="162">
        <v>211376.72</v>
      </c>
      <c r="E428" s="162">
        <v>80.8</v>
      </c>
      <c r="F428" s="162">
        <v>361579.51</v>
      </c>
      <c r="G428" s="162">
        <v>586.29</v>
      </c>
      <c r="H428" s="162">
        <v>357.15</v>
      </c>
      <c r="I428" s="162">
        <v>0</v>
      </c>
      <c r="J428" s="162">
        <v>2.8905799999999999</v>
      </c>
      <c r="K428" s="162">
        <v>11403.92</v>
      </c>
    </row>
    <row r="429" spans="1:11" ht="17.100000000000001" customHeight="1">
      <c r="A429" s="162">
        <v>1996</v>
      </c>
      <c r="B429" s="162">
        <v>12</v>
      </c>
      <c r="C429" s="162">
        <v>364542.95</v>
      </c>
      <c r="D429" s="162">
        <v>471170.13</v>
      </c>
      <c r="E429" s="162">
        <v>8588</v>
      </c>
      <c r="F429" s="162">
        <v>844301.08</v>
      </c>
      <c r="G429" s="162">
        <v>1373.61</v>
      </c>
      <c r="H429" s="162">
        <v>830.76</v>
      </c>
      <c r="I429" s="162">
        <v>0</v>
      </c>
      <c r="J429" s="162">
        <v>2.8884300000000001</v>
      </c>
      <c r="K429" s="162">
        <v>11399.04</v>
      </c>
    </row>
    <row r="430" spans="1:11" ht="17.100000000000001" customHeight="1">
      <c r="A430" s="162">
        <v>1996</v>
      </c>
      <c r="B430" s="162">
        <v>13</v>
      </c>
      <c r="C430" s="162">
        <v>572963.75</v>
      </c>
      <c r="D430" s="162">
        <v>401960.86</v>
      </c>
      <c r="E430" s="162">
        <v>44346.46</v>
      </c>
      <c r="F430" s="162">
        <v>1019271.07</v>
      </c>
      <c r="G430" s="162">
        <v>6529.88</v>
      </c>
      <c r="H430" s="162">
        <v>1304.8900000000001</v>
      </c>
      <c r="I430" s="162">
        <v>0</v>
      </c>
      <c r="J430" s="162">
        <v>2.6630400000000001</v>
      </c>
      <c r="K430" s="162">
        <v>12112.7</v>
      </c>
    </row>
    <row r="431" spans="1:11" ht="17.100000000000001" customHeight="1">
      <c r="A431" s="162">
        <v>1996</v>
      </c>
      <c r="B431" s="162">
        <v>14</v>
      </c>
      <c r="C431" s="162">
        <v>48688.58</v>
      </c>
      <c r="D431" s="162">
        <v>48112.34</v>
      </c>
      <c r="E431" s="162">
        <v>332.63</v>
      </c>
      <c r="F431" s="162">
        <v>97133.55</v>
      </c>
      <c r="G431" s="162">
        <v>157.5</v>
      </c>
      <c r="H431" s="162">
        <v>95.94</v>
      </c>
      <c r="I431" s="162">
        <v>0</v>
      </c>
      <c r="J431" s="162">
        <v>2.8905799999999999</v>
      </c>
      <c r="K431" s="162">
        <v>11403.92</v>
      </c>
    </row>
    <row r="432" spans="1:11" ht="17.100000000000001" customHeight="1">
      <c r="A432" s="162">
        <v>1996</v>
      </c>
      <c r="B432" s="162">
        <v>15</v>
      </c>
      <c r="C432" s="162">
        <v>50188.12</v>
      </c>
      <c r="D432" s="162">
        <v>14214.98</v>
      </c>
      <c r="E432" s="162">
        <v>8048.71</v>
      </c>
      <c r="F432" s="162">
        <v>72451.81</v>
      </c>
      <c r="G432" s="162">
        <v>878.71</v>
      </c>
      <c r="H432" s="162">
        <v>85.99</v>
      </c>
      <c r="I432" s="162">
        <v>0</v>
      </c>
      <c r="J432" s="162">
        <v>3.1415199999999999</v>
      </c>
      <c r="K432" s="162">
        <v>8514.26</v>
      </c>
    </row>
    <row r="433" spans="1:11" ht="17.100000000000001" customHeight="1">
      <c r="A433" s="162">
        <v>1996</v>
      </c>
      <c r="B433" s="162">
        <v>16</v>
      </c>
      <c r="C433" s="162">
        <v>26553.91</v>
      </c>
      <c r="D433" s="162">
        <v>17614.52</v>
      </c>
      <c r="E433" s="162">
        <v>171.46</v>
      </c>
      <c r="F433" s="162">
        <v>44339.89</v>
      </c>
      <c r="G433" s="162">
        <v>71.900000000000006</v>
      </c>
      <c r="H433" s="162">
        <v>43.8</v>
      </c>
      <c r="I433" s="162">
        <v>0</v>
      </c>
      <c r="J433" s="162">
        <v>2.8905799999999999</v>
      </c>
      <c r="K433" s="162">
        <v>11403.92</v>
      </c>
    </row>
    <row r="434" spans="1:11" ht="17.100000000000001" customHeight="1">
      <c r="A434" s="162">
        <v>1997</v>
      </c>
      <c r="B434" s="162">
        <v>1</v>
      </c>
      <c r="C434" s="162">
        <v>185038.43</v>
      </c>
      <c r="D434" s="162">
        <v>26532.32</v>
      </c>
      <c r="E434" s="162">
        <v>26365.53</v>
      </c>
      <c r="F434" s="162">
        <v>237936.28</v>
      </c>
      <c r="G434" s="162">
        <v>2683.07</v>
      </c>
      <c r="H434" s="162">
        <v>337.58</v>
      </c>
      <c r="I434" s="162">
        <v>0</v>
      </c>
      <c r="J434" s="162">
        <v>2.48373</v>
      </c>
      <c r="K434" s="162">
        <v>10460.1</v>
      </c>
    </row>
    <row r="435" spans="1:11" ht="17.100000000000001" customHeight="1">
      <c r="A435" s="162">
        <v>1997</v>
      </c>
      <c r="B435" s="162">
        <v>2</v>
      </c>
      <c r="C435" s="162">
        <v>230181.32</v>
      </c>
      <c r="D435" s="162">
        <v>71262.81</v>
      </c>
      <c r="E435" s="162">
        <v>17177.900000000001</v>
      </c>
      <c r="F435" s="162">
        <v>318622.03000000003</v>
      </c>
      <c r="G435" s="162">
        <v>5917.7</v>
      </c>
      <c r="H435" s="162">
        <v>664.32</v>
      </c>
      <c r="I435" s="162">
        <v>0</v>
      </c>
      <c r="J435" s="162">
        <v>2.8285</v>
      </c>
      <c r="K435" s="162">
        <v>10942.27</v>
      </c>
    </row>
    <row r="436" spans="1:11" ht="17.100000000000001" customHeight="1">
      <c r="A436" s="162">
        <v>1997</v>
      </c>
      <c r="B436" s="162">
        <v>3</v>
      </c>
      <c r="C436" s="162">
        <v>629865.06999999995</v>
      </c>
      <c r="D436" s="162">
        <v>181268.58</v>
      </c>
      <c r="E436" s="162">
        <v>77830.91</v>
      </c>
      <c r="F436" s="162">
        <v>888964.56</v>
      </c>
      <c r="G436" s="162">
        <v>9665.2800000000007</v>
      </c>
      <c r="H436" s="162">
        <v>900.66</v>
      </c>
      <c r="I436" s="162">
        <v>0</v>
      </c>
      <c r="J436" s="162">
        <v>2.9456099999999998</v>
      </c>
      <c r="K436" s="162">
        <v>8795.36</v>
      </c>
    </row>
    <row r="437" spans="1:11" ht="17.100000000000001" customHeight="1">
      <c r="A437" s="162">
        <v>1997</v>
      </c>
      <c r="B437" s="162">
        <v>4</v>
      </c>
      <c r="C437" s="162">
        <v>992475.79</v>
      </c>
      <c r="D437" s="162">
        <v>402410.35</v>
      </c>
      <c r="E437" s="162">
        <v>67045.66</v>
      </c>
      <c r="F437" s="162">
        <v>1461931.79</v>
      </c>
      <c r="G437" s="162">
        <v>14302.18</v>
      </c>
      <c r="H437" s="162">
        <v>4819.75</v>
      </c>
      <c r="I437" s="162">
        <v>0</v>
      </c>
      <c r="J437" s="162">
        <v>2.7957000000000001</v>
      </c>
      <c r="K437" s="162">
        <v>14723.22</v>
      </c>
    </row>
    <row r="438" spans="1:11" ht="17.100000000000001" customHeight="1">
      <c r="A438" s="162">
        <v>1997</v>
      </c>
      <c r="B438" s="162">
        <v>5</v>
      </c>
      <c r="C438" s="162">
        <v>733768.08</v>
      </c>
      <c r="D438" s="162">
        <v>555708.26</v>
      </c>
      <c r="E438" s="162">
        <v>19917.400000000001</v>
      </c>
      <c r="F438" s="162">
        <v>1309393.74</v>
      </c>
      <c r="G438" s="162">
        <v>6796.06</v>
      </c>
      <c r="H438" s="162">
        <v>3994.17</v>
      </c>
      <c r="I438" s="162">
        <v>0</v>
      </c>
      <c r="J438" s="162">
        <v>2.5515699999999999</v>
      </c>
      <c r="K438" s="162">
        <v>16687.580000000002</v>
      </c>
    </row>
    <row r="439" spans="1:11" ht="17.100000000000001" customHeight="1">
      <c r="A439" s="162">
        <v>1997</v>
      </c>
      <c r="B439" s="162">
        <v>6</v>
      </c>
      <c r="C439" s="162">
        <v>296114.28999999998</v>
      </c>
      <c r="D439" s="162">
        <v>129057.57</v>
      </c>
      <c r="E439" s="162">
        <v>15026.97</v>
      </c>
      <c r="F439" s="162">
        <v>440198.83</v>
      </c>
      <c r="G439" s="162">
        <v>3936.46</v>
      </c>
      <c r="H439" s="162">
        <v>354.69</v>
      </c>
      <c r="I439" s="162">
        <v>0</v>
      </c>
      <c r="J439" s="162">
        <v>2.5530400000000002</v>
      </c>
      <c r="K439" s="162">
        <v>11290.31</v>
      </c>
    </row>
    <row r="440" spans="1:11" ht="17.100000000000001" customHeight="1">
      <c r="A440" s="162">
        <v>1997</v>
      </c>
      <c r="B440" s="162">
        <v>7</v>
      </c>
      <c r="C440" s="162">
        <v>123270.68</v>
      </c>
      <c r="D440" s="162">
        <v>26557.17</v>
      </c>
      <c r="E440" s="162">
        <v>13863.94</v>
      </c>
      <c r="F440" s="162">
        <v>163691.79</v>
      </c>
      <c r="G440" s="162">
        <v>2020.85</v>
      </c>
      <c r="H440" s="162">
        <v>222.04</v>
      </c>
      <c r="I440" s="162">
        <v>0</v>
      </c>
      <c r="J440" s="162">
        <v>3.1547900000000002</v>
      </c>
      <c r="K440" s="162">
        <v>8322.1200000000008</v>
      </c>
    </row>
    <row r="441" spans="1:11" ht="17.100000000000001" customHeight="1">
      <c r="A441" s="162">
        <v>1997</v>
      </c>
      <c r="B441" s="162">
        <v>8</v>
      </c>
      <c r="C441" s="162">
        <v>995332.82</v>
      </c>
      <c r="D441" s="162">
        <v>549253.87</v>
      </c>
      <c r="E441" s="162">
        <v>65952.95</v>
      </c>
      <c r="F441" s="162">
        <v>1610539.64</v>
      </c>
      <c r="G441" s="162">
        <v>11376.27</v>
      </c>
      <c r="H441" s="162">
        <v>3986.32</v>
      </c>
      <c r="I441" s="162">
        <v>0</v>
      </c>
      <c r="J441" s="162">
        <v>2.9290600000000002</v>
      </c>
      <c r="K441" s="162">
        <v>13266.66</v>
      </c>
    </row>
    <row r="442" spans="1:11" ht="17.100000000000001" customHeight="1">
      <c r="A442" s="162">
        <v>1997</v>
      </c>
      <c r="B442" s="162">
        <v>9</v>
      </c>
      <c r="C442" s="162">
        <v>806003.69</v>
      </c>
      <c r="D442" s="162">
        <v>445813.99</v>
      </c>
      <c r="E442" s="162">
        <v>42172.65</v>
      </c>
      <c r="F442" s="162">
        <v>1293990.33</v>
      </c>
      <c r="G442" s="162">
        <v>2777.6</v>
      </c>
      <c r="H442" s="162">
        <v>1300.51</v>
      </c>
      <c r="I442" s="162">
        <v>0</v>
      </c>
      <c r="J442" s="162">
        <v>2.9014600000000002</v>
      </c>
      <c r="K442" s="162">
        <v>11610.27</v>
      </c>
    </row>
    <row r="443" spans="1:11" ht="17.100000000000001" customHeight="1">
      <c r="A443" s="162">
        <v>1997</v>
      </c>
      <c r="B443" s="162">
        <v>10</v>
      </c>
      <c r="C443" s="162">
        <v>685135.9</v>
      </c>
      <c r="D443" s="162">
        <v>190071.13</v>
      </c>
      <c r="E443" s="162">
        <v>81328.83</v>
      </c>
      <c r="F443" s="162">
        <v>956535.85</v>
      </c>
      <c r="G443" s="162">
        <v>13553.25</v>
      </c>
      <c r="H443" s="162">
        <v>1106.78</v>
      </c>
      <c r="I443" s="162">
        <v>0</v>
      </c>
      <c r="J443" s="162">
        <v>3.0135000000000001</v>
      </c>
      <c r="K443" s="162">
        <v>9146.98</v>
      </c>
    </row>
    <row r="444" spans="1:11" ht="17.100000000000001" customHeight="1">
      <c r="A444" s="162">
        <v>1997</v>
      </c>
      <c r="B444" s="162">
        <v>11</v>
      </c>
      <c r="C444" s="162">
        <v>150146.88</v>
      </c>
      <c r="D444" s="162">
        <v>211599.61</v>
      </c>
      <c r="E444" s="162">
        <v>80.66</v>
      </c>
      <c r="F444" s="162">
        <v>361827.15</v>
      </c>
      <c r="G444" s="162">
        <v>757.97</v>
      </c>
      <c r="H444" s="162">
        <v>360.28</v>
      </c>
      <c r="I444" s="162">
        <v>0</v>
      </c>
      <c r="J444" s="162">
        <v>2.9052199999999999</v>
      </c>
      <c r="K444" s="162">
        <v>11619.23</v>
      </c>
    </row>
    <row r="445" spans="1:11" ht="17.100000000000001" customHeight="1">
      <c r="A445" s="162">
        <v>1997</v>
      </c>
      <c r="B445" s="162">
        <v>12</v>
      </c>
      <c r="C445" s="162">
        <v>366195.46</v>
      </c>
      <c r="D445" s="162">
        <v>473237.31</v>
      </c>
      <c r="E445" s="162">
        <v>8596.64</v>
      </c>
      <c r="F445" s="162">
        <v>848029.41</v>
      </c>
      <c r="G445" s="162">
        <v>1777.19</v>
      </c>
      <c r="H445" s="162">
        <v>841.19</v>
      </c>
      <c r="I445" s="162">
        <v>0</v>
      </c>
      <c r="J445" s="162">
        <v>2.90306</v>
      </c>
      <c r="K445" s="162">
        <v>11614.53</v>
      </c>
    </row>
    <row r="446" spans="1:11" ht="17.100000000000001" customHeight="1">
      <c r="A446" s="162">
        <v>1997</v>
      </c>
      <c r="B446" s="162">
        <v>13</v>
      </c>
      <c r="C446" s="162">
        <v>583076.92000000004</v>
      </c>
      <c r="D446" s="162">
        <v>404969.78</v>
      </c>
      <c r="E446" s="162">
        <v>44371.91</v>
      </c>
      <c r="F446" s="162">
        <v>1032418.61</v>
      </c>
      <c r="G446" s="162">
        <v>9068.6299999999992</v>
      </c>
      <c r="H446" s="162">
        <v>2683.9</v>
      </c>
      <c r="I446" s="162">
        <v>0</v>
      </c>
      <c r="J446" s="162">
        <v>2.6934900000000002</v>
      </c>
      <c r="K446" s="162">
        <v>12502.64</v>
      </c>
    </row>
    <row r="447" spans="1:11" ht="17.100000000000001" customHeight="1">
      <c r="A447" s="162">
        <v>1997</v>
      </c>
      <c r="B447" s="162">
        <v>14</v>
      </c>
      <c r="C447" s="162">
        <v>48689.27</v>
      </c>
      <c r="D447" s="162">
        <v>48143.94</v>
      </c>
      <c r="E447" s="162">
        <v>332.49</v>
      </c>
      <c r="F447" s="162">
        <v>97165.69</v>
      </c>
      <c r="G447" s="162">
        <v>203.55</v>
      </c>
      <c r="H447" s="162">
        <v>96.75</v>
      </c>
      <c r="I447" s="162">
        <v>0</v>
      </c>
      <c r="J447" s="162">
        <v>2.9052199999999999</v>
      </c>
      <c r="K447" s="162">
        <v>11619.23</v>
      </c>
    </row>
    <row r="448" spans="1:11" ht="17.100000000000001" customHeight="1">
      <c r="A448" s="162">
        <v>1997</v>
      </c>
      <c r="B448" s="162">
        <v>15</v>
      </c>
      <c r="C448" s="162">
        <v>51431.02</v>
      </c>
      <c r="D448" s="162">
        <v>14417.91</v>
      </c>
      <c r="E448" s="162">
        <v>8096.73</v>
      </c>
      <c r="F448" s="162">
        <v>73945.66</v>
      </c>
      <c r="G448" s="162">
        <v>951</v>
      </c>
      <c r="H448" s="162">
        <v>121.88</v>
      </c>
      <c r="I448" s="162">
        <v>0</v>
      </c>
      <c r="J448" s="162">
        <v>3.1400100000000002</v>
      </c>
      <c r="K448" s="162">
        <v>8779.4599999999991</v>
      </c>
    </row>
    <row r="449" spans="1:11" ht="17.100000000000001" customHeight="1">
      <c r="A449" s="162">
        <v>1997</v>
      </c>
      <c r="B449" s="162">
        <v>16</v>
      </c>
      <c r="C449" s="162">
        <v>26553.67</v>
      </c>
      <c r="D449" s="162">
        <v>17635.849999999999</v>
      </c>
      <c r="E449" s="162">
        <v>170.94</v>
      </c>
      <c r="F449" s="162">
        <v>44360.46</v>
      </c>
      <c r="G449" s="162">
        <v>92.93</v>
      </c>
      <c r="H449" s="162">
        <v>44.17</v>
      </c>
      <c r="I449" s="162">
        <v>0</v>
      </c>
      <c r="J449" s="162">
        <v>2.9052199999999999</v>
      </c>
      <c r="K449" s="162">
        <v>11619.23</v>
      </c>
    </row>
    <row r="450" spans="1:11" ht="17.100000000000001" customHeight="1">
      <c r="A450" s="162">
        <v>1998</v>
      </c>
      <c r="B450" s="162">
        <v>1</v>
      </c>
      <c r="C450" s="162">
        <v>187774.3</v>
      </c>
      <c r="D450" s="162">
        <v>26872.92</v>
      </c>
      <c r="E450" s="162">
        <v>26321.360000000001</v>
      </c>
      <c r="F450" s="162">
        <v>240968.57</v>
      </c>
      <c r="G450" s="162">
        <v>2791.63</v>
      </c>
      <c r="H450" s="162">
        <v>365.55</v>
      </c>
      <c r="I450" s="162">
        <v>0</v>
      </c>
      <c r="J450" s="162">
        <v>2.4639500000000001</v>
      </c>
      <c r="K450" s="162">
        <v>11211.38</v>
      </c>
    </row>
    <row r="451" spans="1:11" ht="17.100000000000001" customHeight="1">
      <c r="A451" s="162">
        <v>1998</v>
      </c>
      <c r="B451" s="162">
        <v>2</v>
      </c>
      <c r="C451" s="162">
        <v>235698.52</v>
      </c>
      <c r="D451" s="162">
        <v>72219</v>
      </c>
      <c r="E451" s="162">
        <v>17008.84</v>
      </c>
      <c r="F451" s="162">
        <v>324926.36</v>
      </c>
      <c r="G451" s="162">
        <v>7806.41</v>
      </c>
      <c r="H451" s="162">
        <v>1676.72</v>
      </c>
      <c r="I451" s="162">
        <v>0</v>
      </c>
      <c r="J451" s="162">
        <v>2.8210099999999998</v>
      </c>
      <c r="K451" s="162">
        <v>11542.41</v>
      </c>
    </row>
    <row r="452" spans="1:11" ht="17.100000000000001" customHeight="1">
      <c r="A452" s="162">
        <v>1998</v>
      </c>
      <c r="B452" s="162">
        <v>3</v>
      </c>
      <c r="C452" s="162">
        <v>637839.98</v>
      </c>
      <c r="D452" s="162">
        <v>181462.06</v>
      </c>
      <c r="E452" s="162">
        <v>77425.94</v>
      </c>
      <c r="F452" s="162">
        <v>896727.97</v>
      </c>
      <c r="G452" s="162">
        <v>10880.86</v>
      </c>
      <c r="H452" s="162">
        <v>1071.3399999999999</v>
      </c>
      <c r="I452" s="162">
        <v>0</v>
      </c>
      <c r="J452" s="162">
        <v>2.9398</v>
      </c>
      <c r="K452" s="162">
        <v>9244.89</v>
      </c>
    </row>
    <row r="453" spans="1:11" ht="17.100000000000001" customHeight="1">
      <c r="A453" s="162">
        <v>1998</v>
      </c>
      <c r="B453" s="162">
        <v>4</v>
      </c>
      <c r="C453" s="162">
        <v>1008158.17</v>
      </c>
      <c r="D453" s="162">
        <v>408145.34</v>
      </c>
      <c r="E453" s="162">
        <v>66914.22</v>
      </c>
      <c r="F453" s="162">
        <v>1483217.72</v>
      </c>
      <c r="G453" s="162">
        <v>14934.44</v>
      </c>
      <c r="H453" s="162">
        <v>5180.7</v>
      </c>
      <c r="I453" s="162">
        <v>0</v>
      </c>
      <c r="J453" s="162">
        <v>2.8034300000000001</v>
      </c>
      <c r="K453" s="162">
        <v>15657.44</v>
      </c>
    </row>
    <row r="454" spans="1:11" ht="17.100000000000001" customHeight="1">
      <c r="A454" s="162">
        <v>1998</v>
      </c>
      <c r="B454" s="162">
        <v>5</v>
      </c>
      <c r="C454" s="162">
        <v>739305.96</v>
      </c>
      <c r="D454" s="162">
        <v>560542.43999999994</v>
      </c>
      <c r="E454" s="162">
        <v>19885.87</v>
      </c>
      <c r="F454" s="162">
        <v>1319734.27</v>
      </c>
      <c r="G454" s="162">
        <v>6533.94</v>
      </c>
      <c r="H454" s="162">
        <v>4701.62</v>
      </c>
      <c r="I454" s="162">
        <v>0</v>
      </c>
      <c r="J454" s="162">
        <v>2.56168</v>
      </c>
      <c r="K454" s="162">
        <v>18252.97</v>
      </c>
    </row>
    <row r="455" spans="1:11" ht="17.100000000000001" customHeight="1">
      <c r="A455" s="162">
        <v>1998</v>
      </c>
      <c r="B455" s="162">
        <v>6</v>
      </c>
      <c r="C455" s="162">
        <v>299007.38</v>
      </c>
      <c r="D455" s="162">
        <v>129100.51</v>
      </c>
      <c r="E455" s="162">
        <v>14894.44</v>
      </c>
      <c r="F455" s="162">
        <v>443002.33</v>
      </c>
      <c r="G455" s="162">
        <v>5158.24</v>
      </c>
      <c r="H455" s="162">
        <v>1106.79</v>
      </c>
      <c r="I455" s="162">
        <v>0</v>
      </c>
      <c r="J455" s="162">
        <v>2.5737700000000001</v>
      </c>
      <c r="K455" s="162">
        <v>11936.72</v>
      </c>
    </row>
    <row r="456" spans="1:11" ht="17.100000000000001" customHeight="1">
      <c r="A456" s="162">
        <v>1998</v>
      </c>
      <c r="B456" s="162">
        <v>7</v>
      </c>
      <c r="C456" s="162">
        <v>124794.33</v>
      </c>
      <c r="D456" s="162">
        <v>26673.77</v>
      </c>
      <c r="E456" s="162">
        <v>13777.17</v>
      </c>
      <c r="F456" s="162">
        <v>165245.26999999999</v>
      </c>
      <c r="G456" s="162">
        <v>2267.31</v>
      </c>
      <c r="H456" s="162">
        <v>277.64999999999998</v>
      </c>
      <c r="I456" s="162">
        <v>0</v>
      </c>
      <c r="J456" s="162">
        <v>3.1492200000000001</v>
      </c>
      <c r="K456" s="162">
        <v>8786.81</v>
      </c>
    </row>
    <row r="457" spans="1:11" ht="17.100000000000001" customHeight="1">
      <c r="A457" s="162">
        <v>1998</v>
      </c>
      <c r="B457" s="162">
        <v>8</v>
      </c>
      <c r="C457" s="162">
        <v>1004842.58</v>
      </c>
      <c r="D457" s="162">
        <v>551236.26</v>
      </c>
      <c r="E457" s="162">
        <v>65686.23</v>
      </c>
      <c r="F457" s="162">
        <v>1621765.07</v>
      </c>
      <c r="G457" s="162">
        <v>11469.09</v>
      </c>
      <c r="H457" s="162">
        <v>3302.08</v>
      </c>
      <c r="I457" s="162">
        <v>0</v>
      </c>
      <c r="J457" s="162">
        <v>2.9433199999999999</v>
      </c>
      <c r="K457" s="162">
        <v>14087.68</v>
      </c>
    </row>
    <row r="458" spans="1:11" ht="17.100000000000001" customHeight="1">
      <c r="A458" s="162">
        <v>1998</v>
      </c>
      <c r="B458" s="162">
        <v>9</v>
      </c>
      <c r="C458" s="162">
        <v>809803.88</v>
      </c>
      <c r="D458" s="162">
        <v>448050.95</v>
      </c>
      <c r="E458" s="162">
        <v>42119.46</v>
      </c>
      <c r="F458" s="162">
        <v>1299974.3</v>
      </c>
      <c r="G458" s="162">
        <v>2807.51</v>
      </c>
      <c r="H458" s="162">
        <v>1572.04</v>
      </c>
      <c r="I458" s="162">
        <v>0</v>
      </c>
      <c r="J458" s="162">
        <v>2.9158400000000002</v>
      </c>
      <c r="K458" s="162">
        <v>12484.62</v>
      </c>
    </row>
    <row r="459" spans="1:11" ht="17.100000000000001" customHeight="1">
      <c r="A459" s="162">
        <v>1998</v>
      </c>
      <c r="B459" s="162">
        <v>10</v>
      </c>
      <c r="C459" s="162">
        <v>698586.28</v>
      </c>
      <c r="D459" s="162">
        <v>191220.35</v>
      </c>
      <c r="E459" s="162">
        <v>80968.570000000007</v>
      </c>
      <c r="F459" s="162">
        <v>970775.2</v>
      </c>
      <c r="G459" s="162">
        <v>15887.78</v>
      </c>
      <c r="H459" s="162">
        <v>1817.36</v>
      </c>
      <c r="I459" s="162">
        <v>0</v>
      </c>
      <c r="J459" s="162">
        <v>3.0192999999999999</v>
      </c>
      <c r="K459" s="162">
        <v>9737.3799999999992</v>
      </c>
    </row>
    <row r="460" spans="1:11" ht="17.100000000000001" customHeight="1">
      <c r="A460" s="162">
        <v>1998</v>
      </c>
      <c r="B460" s="162">
        <v>11</v>
      </c>
      <c r="C460" s="162">
        <v>150309.1</v>
      </c>
      <c r="D460" s="162">
        <v>211674.57</v>
      </c>
      <c r="E460" s="162">
        <v>80.58</v>
      </c>
      <c r="F460" s="162">
        <v>362064.25</v>
      </c>
      <c r="G460" s="162">
        <v>765.39</v>
      </c>
      <c r="H460" s="162">
        <v>432.13</v>
      </c>
      <c r="I460" s="162">
        <v>0</v>
      </c>
      <c r="J460" s="162">
        <v>2.9198300000000001</v>
      </c>
      <c r="K460" s="162">
        <v>12494.87</v>
      </c>
    </row>
    <row r="461" spans="1:11" ht="17.100000000000001" customHeight="1">
      <c r="A461" s="162">
        <v>1998</v>
      </c>
      <c r="B461" s="162">
        <v>12</v>
      </c>
      <c r="C461" s="162">
        <v>367794.13</v>
      </c>
      <c r="D461" s="162">
        <v>475354.52</v>
      </c>
      <c r="E461" s="162">
        <v>8600.27</v>
      </c>
      <c r="F461" s="162">
        <v>851748.93</v>
      </c>
      <c r="G461" s="162">
        <v>1801.91</v>
      </c>
      <c r="H461" s="162">
        <v>1012.71</v>
      </c>
      <c r="I461" s="162">
        <v>0</v>
      </c>
      <c r="J461" s="162">
        <v>2.9176199999999999</v>
      </c>
      <c r="K461" s="162">
        <v>12489.09</v>
      </c>
    </row>
    <row r="462" spans="1:11" ht="17.100000000000001" customHeight="1">
      <c r="A462" s="162">
        <v>1998</v>
      </c>
      <c r="B462" s="162">
        <v>13</v>
      </c>
      <c r="C462" s="162">
        <v>594755.09</v>
      </c>
      <c r="D462" s="162">
        <v>408510.89</v>
      </c>
      <c r="E462" s="162">
        <v>44435.61</v>
      </c>
      <c r="F462" s="162">
        <v>1047701.59</v>
      </c>
      <c r="G462" s="162">
        <v>10018.67</v>
      </c>
      <c r="H462" s="162">
        <v>2842.94</v>
      </c>
      <c r="I462" s="162">
        <v>0</v>
      </c>
      <c r="J462" s="162">
        <v>2.71312</v>
      </c>
      <c r="K462" s="162">
        <v>13558.5</v>
      </c>
    </row>
    <row r="463" spans="1:11" ht="17.100000000000001" customHeight="1">
      <c r="A463" s="162">
        <v>1998</v>
      </c>
      <c r="B463" s="162">
        <v>14</v>
      </c>
      <c r="C463" s="162">
        <v>48666.42</v>
      </c>
      <c r="D463" s="162">
        <v>48240.85</v>
      </c>
      <c r="E463" s="162">
        <v>331.91</v>
      </c>
      <c r="F463" s="162">
        <v>97239.19</v>
      </c>
      <c r="G463" s="162">
        <v>205.56</v>
      </c>
      <c r="H463" s="162">
        <v>116.06</v>
      </c>
      <c r="I463" s="162">
        <v>0</v>
      </c>
      <c r="J463" s="162">
        <v>2.9198300000000001</v>
      </c>
      <c r="K463" s="162">
        <v>12494.87</v>
      </c>
    </row>
    <row r="464" spans="1:11" ht="17.100000000000001" customHeight="1">
      <c r="A464" s="162">
        <v>1998</v>
      </c>
      <c r="B464" s="162">
        <v>15</v>
      </c>
      <c r="C464" s="162">
        <v>52837.919999999998</v>
      </c>
      <c r="D464" s="162">
        <v>14630.06</v>
      </c>
      <c r="E464" s="162">
        <v>8131.22</v>
      </c>
      <c r="F464" s="162">
        <v>75599.199999999997</v>
      </c>
      <c r="G464" s="162">
        <v>1191.24</v>
      </c>
      <c r="H464" s="162">
        <v>157.19</v>
      </c>
      <c r="I464" s="162">
        <v>0</v>
      </c>
      <c r="J464" s="162">
        <v>3.1264500000000002</v>
      </c>
      <c r="K464" s="162">
        <v>9440.5</v>
      </c>
    </row>
    <row r="465" spans="1:11" ht="17.100000000000001" customHeight="1">
      <c r="A465" s="162">
        <v>1998</v>
      </c>
      <c r="B465" s="162">
        <v>16</v>
      </c>
      <c r="C465" s="162">
        <v>26544.06</v>
      </c>
      <c r="D465" s="162">
        <v>17601.68</v>
      </c>
      <c r="E465" s="162">
        <v>170.49</v>
      </c>
      <c r="F465" s="162">
        <v>44316.23</v>
      </c>
      <c r="G465" s="162">
        <v>93.68</v>
      </c>
      <c r="H465" s="162">
        <v>52.89</v>
      </c>
      <c r="I465" s="162">
        <v>0</v>
      </c>
      <c r="J465" s="162">
        <v>2.9198300000000001</v>
      </c>
      <c r="K465" s="162">
        <v>12494.87</v>
      </c>
    </row>
    <row r="466" spans="1:11" ht="17.100000000000001" customHeight="1">
      <c r="A466" s="162">
        <v>1999</v>
      </c>
      <c r="B466" s="162">
        <v>1</v>
      </c>
      <c r="C466" s="162">
        <v>190716.62</v>
      </c>
      <c r="D466" s="162">
        <v>27163.52</v>
      </c>
      <c r="E466" s="162">
        <v>26277.52</v>
      </c>
      <c r="F466" s="162">
        <v>244157.66</v>
      </c>
      <c r="G466" s="162">
        <v>3065.42</v>
      </c>
      <c r="H466" s="162">
        <v>318.61</v>
      </c>
      <c r="I466" s="162">
        <v>0</v>
      </c>
      <c r="J466" s="162">
        <v>2.45689</v>
      </c>
      <c r="K466" s="162">
        <v>11556.66</v>
      </c>
    </row>
    <row r="467" spans="1:11" ht="17.100000000000001" customHeight="1">
      <c r="A467" s="162">
        <v>1999</v>
      </c>
      <c r="B467" s="162">
        <v>2</v>
      </c>
      <c r="C467" s="162">
        <v>242984.84</v>
      </c>
      <c r="D467" s="162">
        <v>73405.67</v>
      </c>
      <c r="E467" s="162">
        <v>16929.3</v>
      </c>
      <c r="F467" s="162">
        <v>333319.81</v>
      </c>
      <c r="G467" s="162">
        <v>8443.76</v>
      </c>
      <c r="H467" s="162">
        <v>1610.88</v>
      </c>
      <c r="I467" s="162">
        <v>0</v>
      </c>
      <c r="J467" s="162">
        <v>2.8235899999999998</v>
      </c>
      <c r="K467" s="162">
        <v>11924.52</v>
      </c>
    </row>
    <row r="468" spans="1:11" ht="17.100000000000001" customHeight="1">
      <c r="A468" s="162">
        <v>1999</v>
      </c>
      <c r="B468" s="162">
        <v>3</v>
      </c>
      <c r="C468" s="162">
        <v>646847.59</v>
      </c>
      <c r="D468" s="162">
        <v>181718.11</v>
      </c>
      <c r="E468" s="162">
        <v>77116.240000000005</v>
      </c>
      <c r="F468" s="162">
        <v>905681.94</v>
      </c>
      <c r="G468" s="162">
        <v>10932.89</v>
      </c>
      <c r="H468" s="162">
        <v>879.86</v>
      </c>
      <c r="I468" s="162">
        <v>0</v>
      </c>
      <c r="J468" s="162">
        <v>2.95106</v>
      </c>
      <c r="K468" s="162">
        <v>9397.02</v>
      </c>
    </row>
    <row r="469" spans="1:11" ht="17.100000000000001" customHeight="1">
      <c r="A469" s="162">
        <v>1999</v>
      </c>
      <c r="B469" s="162">
        <v>4</v>
      </c>
      <c r="C469" s="162">
        <v>1024112.3</v>
      </c>
      <c r="D469" s="162">
        <v>414688.61</v>
      </c>
      <c r="E469" s="162">
        <v>66840.91</v>
      </c>
      <c r="F469" s="162">
        <v>1505641.82</v>
      </c>
      <c r="G469" s="162">
        <v>14684.3</v>
      </c>
      <c r="H469" s="162">
        <v>5770.66</v>
      </c>
      <c r="I469" s="162">
        <v>0</v>
      </c>
      <c r="J469" s="162">
        <v>2.8079100000000001</v>
      </c>
      <c r="K469" s="162">
        <v>16593.45</v>
      </c>
    </row>
    <row r="470" spans="1:11" ht="17.100000000000001" customHeight="1">
      <c r="A470" s="162">
        <v>1999</v>
      </c>
      <c r="B470" s="162">
        <v>5</v>
      </c>
      <c r="C470" s="162">
        <v>746417.69</v>
      </c>
      <c r="D470" s="162">
        <v>564837.48</v>
      </c>
      <c r="E470" s="162">
        <v>19862.29</v>
      </c>
      <c r="F470" s="162">
        <v>1331117.46</v>
      </c>
      <c r="G470" s="162">
        <v>7431.97</v>
      </c>
      <c r="H470" s="162">
        <v>4006.12</v>
      </c>
      <c r="I470" s="162">
        <v>0</v>
      </c>
      <c r="J470" s="162">
        <v>2.56854</v>
      </c>
      <c r="K470" s="162">
        <v>19473.27</v>
      </c>
    </row>
    <row r="471" spans="1:11" ht="17.100000000000001" customHeight="1">
      <c r="A471" s="162">
        <v>1999</v>
      </c>
      <c r="B471" s="162">
        <v>6</v>
      </c>
      <c r="C471" s="162">
        <v>304507.44</v>
      </c>
      <c r="D471" s="162">
        <v>130222.85</v>
      </c>
      <c r="E471" s="162">
        <v>14881.63</v>
      </c>
      <c r="F471" s="162">
        <v>449611.93</v>
      </c>
      <c r="G471" s="162">
        <v>5372.69</v>
      </c>
      <c r="H471" s="162">
        <v>1151</v>
      </c>
      <c r="I471" s="162">
        <v>0</v>
      </c>
      <c r="J471" s="162">
        <v>2.6225499999999999</v>
      </c>
      <c r="K471" s="162">
        <v>12086.73</v>
      </c>
    </row>
    <row r="472" spans="1:11" ht="17.100000000000001" customHeight="1">
      <c r="A472" s="162">
        <v>1999</v>
      </c>
      <c r="B472" s="162">
        <v>7</v>
      </c>
      <c r="C472" s="162">
        <v>126617.86</v>
      </c>
      <c r="D472" s="162">
        <v>26713.02</v>
      </c>
      <c r="E472" s="162">
        <v>13711.48</v>
      </c>
      <c r="F472" s="162">
        <v>167042.35999999999</v>
      </c>
      <c r="G472" s="162">
        <v>2355.71</v>
      </c>
      <c r="H472" s="162">
        <v>151.19999999999999</v>
      </c>
      <c r="I472" s="162">
        <v>0</v>
      </c>
      <c r="J472" s="162">
        <v>3.16038</v>
      </c>
      <c r="K472" s="162">
        <v>8820.84</v>
      </c>
    </row>
    <row r="473" spans="1:11" ht="17.100000000000001" customHeight="1">
      <c r="A473" s="162">
        <v>1999</v>
      </c>
      <c r="B473" s="162">
        <v>8</v>
      </c>
      <c r="C473" s="162">
        <v>1014085.62</v>
      </c>
      <c r="D473" s="162">
        <v>553999.69999999995</v>
      </c>
      <c r="E473" s="162">
        <v>65372.67</v>
      </c>
      <c r="F473" s="162">
        <v>1633457.99</v>
      </c>
      <c r="G473" s="162">
        <v>11860.02</v>
      </c>
      <c r="H473" s="162">
        <v>4574.16</v>
      </c>
      <c r="I473" s="162">
        <v>0</v>
      </c>
      <c r="J473" s="162">
        <v>2.9655399999999998</v>
      </c>
      <c r="K473" s="162">
        <v>14421.72</v>
      </c>
    </row>
    <row r="474" spans="1:11" ht="17.100000000000001" customHeight="1">
      <c r="A474" s="162">
        <v>1999</v>
      </c>
      <c r="B474" s="162">
        <v>9</v>
      </c>
      <c r="C474" s="162">
        <v>813898.5</v>
      </c>
      <c r="D474" s="162">
        <v>450261.91</v>
      </c>
      <c r="E474" s="162">
        <v>42042.12</v>
      </c>
      <c r="F474" s="162">
        <v>1306202.53</v>
      </c>
      <c r="G474" s="162">
        <v>3240.66</v>
      </c>
      <c r="H474" s="162">
        <v>2214.5500000000002</v>
      </c>
      <c r="I474" s="162">
        <v>0</v>
      </c>
      <c r="J474" s="162">
        <v>2.94482</v>
      </c>
      <c r="K474" s="162">
        <v>12614.38</v>
      </c>
    </row>
    <row r="475" spans="1:11" ht="17.100000000000001" customHeight="1">
      <c r="A475" s="162">
        <v>1999</v>
      </c>
      <c r="B475" s="162">
        <v>10</v>
      </c>
      <c r="C475" s="162">
        <v>713940.55</v>
      </c>
      <c r="D475" s="162">
        <v>192294.19</v>
      </c>
      <c r="E475" s="162">
        <v>80643.72</v>
      </c>
      <c r="F475" s="162">
        <v>986878.46</v>
      </c>
      <c r="G475" s="162">
        <v>17666.02</v>
      </c>
      <c r="H475" s="162">
        <v>1711.62</v>
      </c>
      <c r="I475" s="162">
        <v>0</v>
      </c>
      <c r="J475" s="162">
        <v>3.04582</v>
      </c>
      <c r="K475" s="162">
        <v>9883.57</v>
      </c>
    </row>
    <row r="476" spans="1:11" ht="17.100000000000001" customHeight="1">
      <c r="A476" s="162">
        <v>1999</v>
      </c>
      <c r="B476" s="162">
        <v>11</v>
      </c>
      <c r="C476" s="162">
        <v>150391.79</v>
      </c>
      <c r="D476" s="162">
        <v>212083.92</v>
      </c>
      <c r="E476" s="162">
        <v>80.45</v>
      </c>
      <c r="F476" s="162">
        <v>362556.15999999997</v>
      </c>
      <c r="G476" s="162">
        <v>880.25</v>
      </c>
      <c r="H476" s="162">
        <v>591.92999999999995</v>
      </c>
      <c r="I476" s="162">
        <v>0</v>
      </c>
      <c r="J476" s="162">
        <v>2.94909</v>
      </c>
      <c r="K476" s="162">
        <v>12623.53</v>
      </c>
    </row>
    <row r="477" spans="1:11" ht="17.100000000000001" customHeight="1">
      <c r="A477" s="162">
        <v>1999</v>
      </c>
      <c r="B477" s="162">
        <v>12</v>
      </c>
      <c r="C477" s="162">
        <v>369232.68</v>
      </c>
      <c r="D477" s="162">
        <v>478263.06</v>
      </c>
      <c r="E477" s="162">
        <v>8601.43</v>
      </c>
      <c r="F477" s="162">
        <v>856097.16</v>
      </c>
      <c r="G477" s="162">
        <v>2078.61</v>
      </c>
      <c r="H477" s="162">
        <v>1392.41</v>
      </c>
      <c r="I477" s="162">
        <v>0</v>
      </c>
      <c r="J477" s="162">
        <v>2.94665</v>
      </c>
      <c r="K477" s="162">
        <v>12618.01</v>
      </c>
    </row>
    <row r="478" spans="1:11" ht="17.100000000000001" customHeight="1">
      <c r="A478" s="162">
        <v>1999</v>
      </c>
      <c r="B478" s="162">
        <v>13</v>
      </c>
      <c r="C478" s="162">
        <v>606343.09</v>
      </c>
      <c r="D478" s="162">
        <v>414156.19</v>
      </c>
      <c r="E478" s="162">
        <v>44446.57</v>
      </c>
      <c r="F478" s="162">
        <v>1064945.8400000001</v>
      </c>
      <c r="G478" s="162">
        <v>10557.85</v>
      </c>
      <c r="H478" s="162">
        <v>5233.33</v>
      </c>
      <c r="I478" s="162">
        <v>0</v>
      </c>
      <c r="J478" s="162">
        <v>2.7312099999999999</v>
      </c>
      <c r="K478" s="162">
        <v>14118.44</v>
      </c>
    </row>
    <row r="479" spans="1:11" ht="17.100000000000001" customHeight="1">
      <c r="A479" s="162">
        <v>1999</v>
      </c>
      <c r="B479" s="162">
        <v>14</v>
      </c>
      <c r="C479" s="162">
        <v>48717.7</v>
      </c>
      <c r="D479" s="162">
        <v>48256.09</v>
      </c>
      <c r="E479" s="162">
        <v>331.76</v>
      </c>
      <c r="F479" s="162">
        <v>97305.56</v>
      </c>
      <c r="G479" s="162">
        <v>236.25</v>
      </c>
      <c r="H479" s="162">
        <v>158.87</v>
      </c>
      <c r="I479" s="162">
        <v>0</v>
      </c>
      <c r="J479" s="162">
        <v>2.94909</v>
      </c>
      <c r="K479" s="162">
        <v>12623.53</v>
      </c>
    </row>
    <row r="480" spans="1:11" ht="17.100000000000001" customHeight="1">
      <c r="A480" s="162">
        <v>1999</v>
      </c>
      <c r="B480" s="162">
        <v>15</v>
      </c>
      <c r="C480" s="162">
        <v>54399.05</v>
      </c>
      <c r="D480" s="162">
        <v>14847.73</v>
      </c>
      <c r="E480" s="162">
        <v>8176.84</v>
      </c>
      <c r="F480" s="162">
        <v>77423.62</v>
      </c>
      <c r="G480" s="162">
        <v>1266.8399999999999</v>
      </c>
      <c r="H480" s="162">
        <v>143.16</v>
      </c>
      <c r="I480" s="162">
        <v>0</v>
      </c>
      <c r="J480" s="162">
        <v>3.1414599999999999</v>
      </c>
      <c r="K480" s="162">
        <v>9532.09</v>
      </c>
    </row>
    <row r="481" spans="1:11" ht="17.100000000000001" customHeight="1">
      <c r="A481" s="162">
        <v>1999</v>
      </c>
      <c r="B481" s="162">
        <v>16</v>
      </c>
      <c r="C481" s="162">
        <v>26549.49</v>
      </c>
      <c r="D481" s="162">
        <v>17577.099999999999</v>
      </c>
      <c r="E481" s="162">
        <v>170.23</v>
      </c>
      <c r="F481" s="162">
        <v>44296.81</v>
      </c>
      <c r="G481" s="162">
        <v>107.55</v>
      </c>
      <c r="H481" s="162">
        <v>72.319999999999993</v>
      </c>
      <c r="I481" s="162">
        <v>0</v>
      </c>
      <c r="J481" s="162">
        <v>2.94909</v>
      </c>
      <c r="K481" s="162">
        <v>12623.53</v>
      </c>
    </row>
    <row r="482" spans="1:11" ht="17.100000000000001" customHeight="1">
      <c r="A482" s="162">
        <v>2000</v>
      </c>
      <c r="B482" s="162">
        <v>1</v>
      </c>
      <c r="C482" s="162">
        <v>192506.93</v>
      </c>
      <c r="D482" s="162">
        <v>27242.43</v>
      </c>
      <c r="E482" s="162">
        <v>26075.18</v>
      </c>
      <c r="F482" s="162">
        <v>245824.55</v>
      </c>
      <c r="G482" s="162">
        <v>3418.46</v>
      </c>
      <c r="H482" s="162">
        <v>276.39</v>
      </c>
      <c r="I482" s="162">
        <v>0</v>
      </c>
      <c r="J482" s="162">
        <v>2.47017</v>
      </c>
      <c r="K482" s="162">
        <v>12122.6</v>
      </c>
    </row>
    <row r="483" spans="1:11" ht="17.100000000000001" customHeight="1">
      <c r="A483" s="162">
        <v>2000</v>
      </c>
      <c r="B483" s="162">
        <v>2</v>
      </c>
      <c r="C483" s="162">
        <v>247737.57</v>
      </c>
      <c r="D483" s="162">
        <v>73314.73</v>
      </c>
      <c r="E483" s="162">
        <v>16597.810000000001</v>
      </c>
      <c r="F483" s="162">
        <v>337650.11</v>
      </c>
      <c r="G483" s="162">
        <v>10580.04</v>
      </c>
      <c r="H483" s="162">
        <v>1517.64</v>
      </c>
      <c r="I483" s="162">
        <v>0</v>
      </c>
      <c r="J483" s="162">
        <v>2.8635899999999999</v>
      </c>
      <c r="K483" s="162">
        <v>12350.89</v>
      </c>
    </row>
    <row r="484" spans="1:11" ht="17.100000000000001" customHeight="1">
      <c r="A484" s="162">
        <v>2000</v>
      </c>
      <c r="B484" s="162">
        <v>3</v>
      </c>
      <c r="C484" s="162">
        <v>651334.21</v>
      </c>
      <c r="D484" s="162">
        <v>180587.31</v>
      </c>
      <c r="E484" s="162">
        <v>76165.98</v>
      </c>
      <c r="F484" s="162">
        <v>908087.5</v>
      </c>
      <c r="G484" s="162">
        <v>12121.61</v>
      </c>
      <c r="H484" s="162">
        <v>1019.17</v>
      </c>
      <c r="I484" s="162">
        <v>0</v>
      </c>
      <c r="J484" s="162">
        <v>2.9899200000000001</v>
      </c>
      <c r="K484" s="162">
        <v>9703.0300000000007</v>
      </c>
    </row>
    <row r="485" spans="1:11" ht="17.100000000000001" customHeight="1">
      <c r="A485" s="162">
        <v>2000</v>
      </c>
      <c r="B485" s="162">
        <v>4</v>
      </c>
      <c r="C485" s="162">
        <v>1033088.83</v>
      </c>
      <c r="D485" s="162">
        <v>417678.79</v>
      </c>
      <c r="E485" s="162">
        <v>66366.95</v>
      </c>
      <c r="F485" s="162">
        <v>1517134.57</v>
      </c>
      <c r="G485" s="162">
        <v>14409.13</v>
      </c>
      <c r="H485" s="162">
        <v>4898.33</v>
      </c>
      <c r="I485" s="162">
        <v>0</v>
      </c>
      <c r="J485" s="162">
        <v>2.8361999999999998</v>
      </c>
      <c r="K485" s="162">
        <v>18839.830000000002</v>
      </c>
    </row>
    <row r="486" spans="1:11" ht="17.100000000000001" customHeight="1">
      <c r="A486" s="162">
        <v>2000</v>
      </c>
      <c r="B486" s="162">
        <v>5</v>
      </c>
      <c r="C486" s="162">
        <v>748333.81</v>
      </c>
      <c r="D486" s="162">
        <v>566926.1</v>
      </c>
      <c r="E486" s="162">
        <v>19734.689999999999</v>
      </c>
      <c r="F486" s="162">
        <v>1334994.6000000001</v>
      </c>
      <c r="G486" s="162">
        <v>6155.62</v>
      </c>
      <c r="H486" s="162">
        <v>4466.59</v>
      </c>
      <c r="I486" s="162">
        <v>0</v>
      </c>
      <c r="J486" s="162">
        <v>2.5961599999999998</v>
      </c>
      <c r="K486" s="162">
        <v>21646.01</v>
      </c>
    </row>
    <row r="487" spans="1:11" ht="17.100000000000001" customHeight="1">
      <c r="A487" s="162">
        <v>2000</v>
      </c>
      <c r="B487" s="162">
        <v>6</v>
      </c>
      <c r="C487" s="162">
        <v>307741.02</v>
      </c>
      <c r="D487" s="162">
        <v>130090.51</v>
      </c>
      <c r="E487" s="162">
        <v>14725.77</v>
      </c>
      <c r="F487" s="162">
        <v>452557.3</v>
      </c>
      <c r="G487" s="162">
        <v>6027.09</v>
      </c>
      <c r="H487" s="162">
        <v>1155.69</v>
      </c>
      <c r="I487" s="162">
        <v>0</v>
      </c>
      <c r="J487" s="162">
        <v>2.6626500000000002</v>
      </c>
      <c r="K487" s="162">
        <v>12625.37</v>
      </c>
    </row>
    <row r="488" spans="1:11" ht="17.100000000000001" customHeight="1">
      <c r="A488" s="162">
        <v>2000</v>
      </c>
      <c r="B488" s="162">
        <v>7</v>
      </c>
      <c r="C488" s="162">
        <v>127478.9</v>
      </c>
      <c r="D488" s="162">
        <v>26539.89</v>
      </c>
      <c r="E488" s="162">
        <v>13554.21</v>
      </c>
      <c r="F488" s="162">
        <v>167572.99</v>
      </c>
      <c r="G488" s="162">
        <v>2278.12</v>
      </c>
      <c r="H488" s="162">
        <v>125.91</v>
      </c>
      <c r="I488" s="162">
        <v>0</v>
      </c>
      <c r="J488" s="162">
        <v>3.19537</v>
      </c>
      <c r="K488" s="162">
        <v>8877.14</v>
      </c>
    </row>
    <row r="489" spans="1:11" ht="17.100000000000001" customHeight="1">
      <c r="A489" s="162">
        <v>2000</v>
      </c>
      <c r="B489" s="162">
        <v>8</v>
      </c>
      <c r="C489" s="162">
        <v>1015687.63</v>
      </c>
      <c r="D489" s="162">
        <v>554798.09</v>
      </c>
      <c r="E489" s="162">
        <v>64631.47</v>
      </c>
      <c r="F489" s="162">
        <v>1635117.19</v>
      </c>
      <c r="G489" s="162">
        <v>10843.84</v>
      </c>
      <c r="H489" s="162">
        <v>6526.35</v>
      </c>
      <c r="I489" s="162">
        <v>0</v>
      </c>
      <c r="J489" s="162">
        <v>3.00692</v>
      </c>
      <c r="K489" s="162">
        <v>15023.22</v>
      </c>
    </row>
    <row r="490" spans="1:11" ht="17.100000000000001" customHeight="1">
      <c r="A490" s="162">
        <v>2000</v>
      </c>
      <c r="B490" s="162">
        <v>9</v>
      </c>
      <c r="C490" s="162">
        <v>816365.55</v>
      </c>
      <c r="D490" s="162">
        <v>451055.48</v>
      </c>
      <c r="E490" s="162">
        <v>41861.660000000003</v>
      </c>
      <c r="F490" s="162">
        <v>1309282.69</v>
      </c>
      <c r="G490" s="162">
        <v>3533.82</v>
      </c>
      <c r="H490" s="162">
        <v>3196.03</v>
      </c>
      <c r="I490" s="162">
        <v>0</v>
      </c>
      <c r="J490" s="162">
        <v>2.9916800000000001</v>
      </c>
      <c r="K490" s="162">
        <v>12787.94</v>
      </c>
    </row>
    <row r="491" spans="1:11" ht="17.100000000000001" customHeight="1">
      <c r="A491" s="162">
        <v>2000</v>
      </c>
      <c r="B491" s="162">
        <v>10</v>
      </c>
      <c r="C491" s="162">
        <v>722321.47</v>
      </c>
      <c r="D491" s="162">
        <v>191787.32</v>
      </c>
      <c r="E491" s="162">
        <v>79476.56</v>
      </c>
      <c r="F491" s="162">
        <v>993585.35</v>
      </c>
      <c r="G491" s="162">
        <v>17713.84</v>
      </c>
      <c r="H491" s="162">
        <v>1955.52</v>
      </c>
      <c r="I491" s="162">
        <v>0</v>
      </c>
      <c r="J491" s="162">
        <v>3.0961400000000001</v>
      </c>
      <c r="K491" s="162">
        <v>10137.25</v>
      </c>
    </row>
    <row r="492" spans="1:11" ht="17.100000000000001" customHeight="1">
      <c r="A492" s="162">
        <v>2000</v>
      </c>
      <c r="B492" s="162">
        <v>11</v>
      </c>
      <c r="C492" s="162">
        <v>149396.43</v>
      </c>
      <c r="D492" s="162">
        <v>211627.69</v>
      </c>
      <c r="E492" s="162">
        <v>79.709999999999994</v>
      </c>
      <c r="F492" s="162">
        <v>361103.83</v>
      </c>
      <c r="G492" s="162">
        <v>952.12</v>
      </c>
      <c r="H492" s="162">
        <v>854.99</v>
      </c>
      <c r="I492" s="162">
        <v>0</v>
      </c>
      <c r="J492" s="162">
        <v>2.9962</v>
      </c>
      <c r="K492" s="162">
        <v>12795.99</v>
      </c>
    </row>
    <row r="493" spans="1:11" ht="17.100000000000001" customHeight="1">
      <c r="A493" s="162">
        <v>2000</v>
      </c>
      <c r="B493" s="162">
        <v>12</v>
      </c>
      <c r="C493" s="162">
        <v>368752.31</v>
      </c>
      <c r="D493" s="162">
        <v>478553.54</v>
      </c>
      <c r="E493" s="162">
        <v>8551.34</v>
      </c>
      <c r="F493" s="162">
        <v>855857.19</v>
      </c>
      <c r="G493" s="162">
        <v>2255.64</v>
      </c>
      <c r="H493" s="162">
        <v>2018.79</v>
      </c>
      <c r="I493" s="162">
        <v>0</v>
      </c>
      <c r="J493" s="162">
        <v>2.99363</v>
      </c>
      <c r="K493" s="162">
        <v>12790.06</v>
      </c>
    </row>
    <row r="494" spans="1:11" ht="17.100000000000001" customHeight="1">
      <c r="A494" s="162">
        <v>2000</v>
      </c>
      <c r="B494" s="162">
        <v>13</v>
      </c>
      <c r="C494" s="162">
        <v>613088.65</v>
      </c>
      <c r="D494" s="162">
        <v>417733.7</v>
      </c>
      <c r="E494" s="162">
        <v>44173.45</v>
      </c>
      <c r="F494" s="162">
        <v>1074995.8</v>
      </c>
      <c r="G494" s="162">
        <v>9708.18</v>
      </c>
      <c r="H494" s="162">
        <v>5789.99</v>
      </c>
      <c r="I494" s="162">
        <v>0</v>
      </c>
      <c r="J494" s="162">
        <v>2.7703000000000002</v>
      </c>
      <c r="K494" s="162">
        <v>14835.3</v>
      </c>
    </row>
    <row r="495" spans="1:11" ht="17.100000000000001" customHeight="1">
      <c r="A495" s="162">
        <v>2000</v>
      </c>
      <c r="B495" s="162">
        <v>14</v>
      </c>
      <c r="C495" s="162">
        <v>48629.01</v>
      </c>
      <c r="D495" s="162">
        <v>48132.02</v>
      </c>
      <c r="E495" s="162">
        <v>330.36</v>
      </c>
      <c r="F495" s="162">
        <v>97091.38</v>
      </c>
      <c r="G495" s="162">
        <v>256</v>
      </c>
      <c r="H495" s="162">
        <v>229.88</v>
      </c>
      <c r="I495" s="162">
        <v>0</v>
      </c>
      <c r="J495" s="162">
        <v>2.9962</v>
      </c>
      <c r="K495" s="162">
        <v>12795.99</v>
      </c>
    </row>
    <row r="496" spans="1:11" ht="17.100000000000001" customHeight="1">
      <c r="A496" s="162">
        <v>2000</v>
      </c>
      <c r="B496" s="162">
        <v>15</v>
      </c>
      <c r="C496" s="162">
        <v>55517.77</v>
      </c>
      <c r="D496" s="162">
        <v>14989.27</v>
      </c>
      <c r="E496" s="162">
        <v>8107.37</v>
      </c>
      <c r="F496" s="162">
        <v>78614.42</v>
      </c>
      <c r="G496" s="162">
        <v>1580.7</v>
      </c>
      <c r="H496" s="162">
        <v>267.19</v>
      </c>
      <c r="I496" s="162">
        <v>0</v>
      </c>
      <c r="J496" s="162">
        <v>3.1846999999999999</v>
      </c>
      <c r="K496" s="162">
        <v>9528.82</v>
      </c>
    </row>
    <row r="497" spans="1:11" ht="17.100000000000001" customHeight="1">
      <c r="A497" s="162">
        <v>2000</v>
      </c>
      <c r="B497" s="162">
        <v>16</v>
      </c>
      <c r="C497" s="162">
        <v>26033.09</v>
      </c>
      <c r="D497" s="162">
        <v>17830.689999999999</v>
      </c>
      <c r="E497" s="162">
        <v>166.8</v>
      </c>
      <c r="F497" s="162">
        <v>44030.58</v>
      </c>
      <c r="G497" s="162">
        <v>116.1</v>
      </c>
      <c r="H497" s="162">
        <v>104.25</v>
      </c>
      <c r="I497" s="162">
        <v>0</v>
      </c>
      <c r="J497" s="162">
        <v>2.9962</v>
      </c>
      <c r="K497" s="162">
        <v>12795.99</v>
      </c>
    </row>
    <row r="498" spans="1:11" ht="17.100000000000001" customHeight="1">
      <c r="A498" s="162">
        <v>2001</v>
      </c>
      <c r="B498" s="162">
        <v>1</v>
      </c>
      <c r="C498" s="162">
        <v>196264.91</v>
      </c>
      <c r="D498" s="162">
        <v>27596.5</v>
      </c>
      <c r="E498" s="162">
        <v>26173.27</v>
      </c>
      <c r="F498" s="162">
        <v>250034.68</v>
      </c>
      <c r="G498" s="162">
        <v>3508.62</v>
      </c>
      <c r="H498" s="162">
        <v>315.94</v>
      </c>
      <c r="I498" s="162">
        <v>0</v>
      </c>
      <c r="J498" s="162">
        <v>2.4672299999999998</v>
      </c>
      <c r="K498" s="162">
        <v>12240.01</v>
      </c>
    </row>
    <row r="499" spans="1:11" ht="17.100000000000001" customHeight="1">
      <c r="A499" s="162">
        <v>2001</v>
      </c>
      <c r="B499" s="162">
        <v>2</v>
      </c>
      <c r="C499" s="162">
        <v>260312.21</v>
      </c>
      <c r="D499" s="162">
        <v>75454.509999999995</v>
      </c>
      <c r="E499" s="162">
        <v>16810.16</v>
      </c>
      <c r="F499" s="162">
        <v>352576.88</v>
      </c>
      <c r="G499" s="162">
        <v>9784.0499999999993</v>
      </c>
      <c r="H499" s="162">
        <v>1272.32</v>
      </c>
      <c r="I499" s="162">
        <v>0</v>
      </c>
      <c r="J499" s="162">
        <v>2.8526400000000001</v>
      </c>
      <c r="K499" s="162">
        <v>12355.98</v>
      </c>
    </row>
    <row r="500" spans="1:11" ht="17.100000000000001" customHeight="1">
      <c r="A500" s="162">
        <v>2001</v>
      </c>
      <c r="B500" s="162">
        <v>3</v>
      </c>
      <c r="C500" s="162">
        <v>668225.89</v>
      </c>
      <c r="D500" s="162">
        <v>181934.27</v>
      </c>
      <c r="E500" s="162">
        <v>76422.179999999993</v>
      </c>
      <c r="F500" s="162">
        <v>926582.34</v>
      </c>
      <c r="G500" s="162">
        <v>13819.9</v>
      </c>
      <c r="H500" s="162">
        <v>615.55999999999995</v>
      </c>
      <c r="I500" s="162">
        <v>0</v>
      </c>
      <c r="J500" s="162">
        <v>2.9895399999999999</v>
      </c>
      <c r="K500" s="162">
        <v>9994.86</v>
      </c>
    </row>
    <row r="501" spans="1:11" ht="17.100000000000001" customHeight="1">
      <c r="A501" s="162">
        <v>2001</v>
      </c>
      <c r="B501" s="162">
        <v>4</v>
      </c>
      <c r="C501" s="162">
        <v>1047076.25</v>
      </c>
      <c r="D501" s="162">
        <v>424934.85</v>
      </c>
      <c r="E501" s="162">
        <v>66327.539999999994</v>
      </c>
      <c r="F501" s="162">
        <v>1538338.64</v>
      </c>
      <c r="G501" s="162">
        <v>12371.68</v>
      </c>
      <c r="H501" s="162">
        <v>6120.57</v>
      </c>
      <c r="I501" s="162">
        <v>0</v>
      </c>
      <c r="J501" s="162">
        <v>2.8301599999999998</v>
      </c>
      <c r="K501" s="162">
        <v>17649.2</v>
      </c>
    </row>
    <row r="502" spans="1:11" ht="17.100000000000001" customHeight="1">
      <c r="A502" s="162">
        <v>2001</v>
      </c>
      <c r="B502" s="162">
        <v>5</v>
      </c>
      <c r="C502" s="162">
        <v>752076.11</v>
      </c>
      <c r="D502" s="162">
        <v>570598.64</v>
      </c>
      <c r="E502" s="162">
        <v>19673.82</v>
      </c>
      <c r="F502" s="162">
        <v>1342348.57</v>
      </c>
      <c r="G502" s="162">
        <v>4235.75</v>
      </c>
      <c r="H502" s="162">
        <v>3337.95</v>
      </c>
      <c r="I502" s="162">
        <v>0</v>
      </c>
      <c r="J502" s="162">
        <v>2.5948000000000002</v>
      </c>
      <c r="K502" s="162">
        <v>20776.54</v>
      </c>
    </row>
    <row r="503" spans="1:11" ht="17.100000000000001" customHeight="1">
      <c r="A503" s="162">
        <v>2001</v>
      </c>
      <c r="B503" s="162">
        <v>6</v>
      </c>
      <c r="C503" s="162">
        <v>316933.12</v>
      </c>
      <c r="D503" s="162">
        <v>132248.89000000001</v>
      </c>
      <c r="E503" s="162">
        <v>14790.97</v>
      </c>
      <c r="F503" s="162">
        <v>463972.97</v>
      </c>
      <c r="G503" s="162">
        <v>7278.08</v>
      </c>
      <c r="H503" s="162">
        <v>1470.94</v>
      </c>
      <c r="I503" s="162">
        <v>0</v>
      </c>
      <c r="J503" s="162">
        <v>2.6731400000000001</v>
      </c>
      <c r="K503" s="162">
        <v>12850.17</v>
      </c>
    </row>
    <row r="504" spans="1:11" ht="17.100000000000001" customHeight="1">
      <c r="A504" s="162">
        <v>2001</v>
      </c>
      <c r="B504" s="162">
        <v>7</v>
      </c>
      <c r="C504" s="162">
        <v>130790.94</v>
      </c>
      <c r="D504" s="162">
        <v>26762.720000000001</v>
      </c>
      <c r="E504" s="162">
        <v>13628.75</v>
      </c>
      <c r="F504" s="162">
        <v>171182.42</v>
      </c>
      <c r="G504" s="162">
        <v>2582.6799999999998</v>
      </c>
      <c r="H504" s="162">
        <v>63.61</v>
      </c>
      <c r="I504" s="162">
        <v>0</v>
      </c>
      <c r="J504" s="162">
        <v>3.1837200000000001</v>
      </c>
      <c r="K504" s="162">
        <v>9286.74</v>
      </c>
    </row>
    <row r="505" spans="1:11" ht="17.100000000000001" customHeight="1">
      <c r="A505" s="162">
        <v>2001</v>
      </c>
      <c r="B505" s="162">
        <v>8</v>
      </c>
      <c r="C505" s="162">
        <v>1029094.71</v>
      </c>
      <c r="D505" s="162">
        <v>559373.62</v>
      </c>
      <c r="E505" s="162">
        <v>64721.87</v>
      </c>
      <c r="F505" s="162">
        <v>1653190.2</v>
      </c>
      <c r="G505" s="162">
        <v>10019.15</v>
      </c>
      <c r="H505" s="162">
        <v>3620.08</v>
      </c>
      <c r="I505" s="162">
        <v>0</v>
      </c>
      <c r="J505" s="162">
        <v>3.00345</v>
      </c>
      <c r="K505" s="162">
        <v>15061.03</v>
      </c>
    </row>
    <row r="506" spans="1:11" ht="17.100000000000001" customHeight="1">
      <c r="A506" s="162">
        <v>2001</v>
      </c>
      <c r="B506" s="162">
        <v>9</v>
      </c>
      <c r="C506" s="162">
        <v>824187.41</v>
      </c>
      <c r="D506" s="162">
        <v>455333.83</v>
      </c>
      <c r="E506" s="162">
        <v>41975.38</v>
      </c>
      <c r="F506" s="162">
        <v>1321496.6100000001</v>
      </c>
      <c r="G506" s="162">
        <v>3479.81</v>
      </c>
      <c r="H506" s="162">
        <v>3519.01</v>
      </c>
      <c r="I506" s="162">
        <v>0</v>
      </c>
      <c r="J506" s="162">
        <v>2.9962399999999998</v>
      </c>
      <c r="K506" s="162">
        <v>13234.54</v>
      </c>
    </row>
    <row r="507" spans="1:11" ht="17.100000000000001" customHeight="1">
      <c r="A507" s="162">
        <v>2001</v>
      </c>
      <c r="B507" s="162">
        <v>10</v>
      </c>
      <c r="C507" s="162">
        <v>749899.94</v>
      </c>
      <c r="D507" s="162">
        <v>196252.92</v>
      </c>
      <c r="E507" s="162">
        <v>80098.460000000006</v>
      </c>
      <c r="F507" s="162">
        <v>1026251.32</v>
      </c>
      <c r="G507" s="162">
        <v>21570.69</v>
      </c>
      <c r="H507" s="162">
        <v>2848.48</v>
      </c>
      <c r="I507" s="162">
        <v>0</v>
      </c>
      <c r="J507" s="162">
        <v>3.0957499999999998</v>
      </c>
      <c r="K507" s="162">
        <v>10430.51</v>
      </c>
    </row>
    <row r="508" spans="1:11" ht="17.100000000000001" customHeight="1">
      <c r="A508" s="162">
        <v>2001</v>
      </c>
      <c r="B508" s="162">
        <v>11</v>
      </c>
      <c r="C508" s="162">
        <v>150198.63</v>
      </c>
      <c r="D508" s="162">
        <v>213889.53</v>
      </c>
      <c r="E508" s="162">
        <v>79.92</v>
      </c>
      <c r="F508" s="162">
        <v>364168.07</v>
      </c>
      <c r="G508" s="162">
        <v>942.02</v>
      </c>
      <c r="H508" s="162">
        <v>930.7</v>
      </c>
      <c r="I508" s="162">
        <v>0</v>
      </c>
      <c r="J508" s="162">
        <v>3.0008599999999999</v>
      </c>
      <c r="K508" s="162">
        <v>13241.5</v>
      </c>
    </row>
    <row r="509" spans="1:11" ht="17.100000000000001" customHeight="1">
      <c r="A509" s="162">
        <v>2001</v>
      </c>
      <c r="B509" s="162">
        <v>12</v>
      </c>
      <c r="C509" s="162">
        <v>370850.02</v>
      </c>
      <c r="D509" s="162">
        <v>482414.56</v>
      </c>
      <c r="E509" s="162">
        <v>8565.5499999999993</v>
      </c>
      <c r="F509" s="162">
        <v>861830.13</v>
      </c>
      <c r="G509" s="162">
        <v>2229.0300000000002</v>
      </c>
      <c r="H509" s="162">
        <v>2194.2800000000002</v>
      </c>
      <c r="I509" s="162">
        <v>0</v>
      </c>
      <c r="J509" s="162">
        <v>2.9982700000000002</v>
      </c>
      <c r="K509" s="162">
        <v>13235.66</v>
      </c>
    </row>
    <row r="510" spans="1:11" ht="17.100000000000001" customHeight="1">
      <c r="A510" s="162">
        <v>2001</v>
      </c>
      <c r="B510" s="162">
        <v>13</v>
      </c>
      <c r="C510" s="162">
        <v>625762.80000000005</v>
      </c>
      <c r="D510" s="162">
        <v>424914</v>
      </c>
      <c r="E510" s="162">
        <v>44331.6</v>
      </c>
      <c r="F510" s="162">
        <v>1095008.3999999999</v>
      </c>
      <c r="G510" s="162">
        <v>9667.0400000000009</v>
      </c>
      <c r="H510" s="162">
        <v>5372.29</v>
      </c>
      <c r="I510" s="162">
        <v>0</v>
      </c>
      <c r="J510" s="162">
        <v>2.7706300000000001</v>
      </c>
      <c r="K510" s="162">
        <v>14912.78</v>
      </c>
    </row>
    <row r="511" spans="1:11" ht="17.100000000000001" customHeight="1">
      <c r="A511" s="162">
        <v>2001</v>
      </c>
      <c r="B511" s="162">
        <v>14</v>
      </c>
      <c r="C511" s="162">
        <v>48625.51</v>
      </c>
      <c r="D511" s="162">
        <v>48575.59</v>
      </c>
      <c r="E511" s="162">
        <v>329.8</v>
      </c>
      <c r="F511" s="162">
        <v>97530.9</v>
      </c>
      <c r="G511" s="162">
        <v>252.29</v>
      </c>
      <c r="H511" s="162">
        <v>249.26</v>
      </c>
      <c r="I511" s="162">
        <v>0</v>
      </c>
      <c r="J511" s="162">
        <v>3.0008599999999999</v>
      </c>
      <c r="K511" s="162">
        <v>13241.5</v>
      </c>
    </row>
    <row r="512" spans="1:11" ht="17.100000000000001" customHeight="1">
      <c r="A512" s="162">
        <v>2001</v>
      </c>
      <c r="B512" s="162">
        <v>15</v>
      </c>
      <c r="C512" s="162">
        <v>57646.3</v>
      </c>
      <c r="D512" s="162">
        <v>15630.86</v>
      </c>
      <c r="E512" s="162">
        <v>8156.03</v>
      </c>
      <c r="F512" s="162">
        <v>81433.19</v>
      </c>
      <c r="G512" s="162">
        <v>1811.93</v>
      </c>
      <c r="H512" s="162">
        <v>547.47</v>
      </c>
      <c r="I512" s="162">
        <v>0</v>
      </c>
      <c r="J512" s="162">
        <v>3.1791399999999999</v>
      </c>
      <c r="K512" s="162">
        <v>9869.33</v>
      </c>
    </row>
    <row r="513" spans="1:11" ht="17.100000000000001" customHeight="1">
      <c r="A513" s="162">
        <v>2001</v>
      </c>
      <c r="B513" s="162">
        <v>16</v>
      </c>
      <c r="C513" s="162">
        <v>25801.54</v>
      </c>
      <c r="D513" s="162">
        <v>18263.28</v>
      </c>
      <c r="E513" s="162">
        <v>164.97</v>
      </c>
      <c r="F513" s="162">
        <v>44229.79</v>
      </c>
      <c r="G513" s="162">
        <v>114.41</v>
      </c>
      <c r="H513" s="162">
        <v>113.04</v>
      </c>
      <c r="I513" s="162">
        <v>0</v>
      </c>
      <c r="J513" s="162">
        <v>3.0008599999999999</v>
      </c>
      <c r="K513" s="162">
        <v>13241.5</v>
      </c>
    </row>
    <row r="514" spans="1:11" ht="17.100000000000001" customHeight="1">
      <c r="A514" s="162">
        <v>2002</v>
      </c>
      <c r="B514" s="162">
        <v>1</v>
      </c>
      <c r="C514" s="162">
        <v>198988.09</v>
      </c>
      <c r="D514" s="162">
        <v>28146.58</v>
      </c>
      <c r="E514" s="162">
        <v>25935.79</v>
      </c>
      <c r="F514" s="162">
        <v>253070.46</v>
      </c>
      <c r="G514" s="162">
        <v>4344.41</v>
      </c>
      <c r="H514" s="162">
        <v>732.83</v>
      </c>
      <c r="I514" s="162">
        <v>0</v>
      </c>
      <c r="J514" s="162">
        <v>2.4713599999999998</v>
      </c>
      <c r="K514" s="162">
        <v>12316.85</v>
      </c>
    </row>
    <row r="515" spans="1:11" ht="17.100000000000001" customHeight="1">
      <c r="A515" s="162">
        <v>2002</v>
      </c>
      <c r="B515" s="162">
        <v>2</v>
      </c>
      <c r="C515" s="162">
        <v>268957.59999999998</v>
      </c>
      <c r="D515" s="162">
        <v>76536.72</v>
      </c>
      <c r="E515" s="162">
        <v>16646.48</v>
      </c>
      <c r="F515" s="162">
        <v>362140.8</v>
      </c>
      <c r="G515" s="162">
        <v>11796.58</v>
      </c>
      <c r="H515" s="162">
        <v>1987.09</v>
      </c>
      <c r="I515" s="162">
        <v>0</v>
      </c>
      <c r="J515" s="162">
        <v>2.8637999999999999</v>
      </c>
      <c r="K515" s="162">
        <v>12350.96</v>
      </c>
    </row>
    <row r="516" spans="1:11" ht="17.100000000000001" customHeight="1">
      <c r="A516" s="162">
        <v>2002</v>
      </c>
      <c r="B516" s="162">
        <v>3</v>
      </c>
      <c r="C516" s="162">
        <v>681050.59</v>
      </c>
      <c r="D516" s="162">
        <v>181591.86</v>
      </c>
      <c r="E516" s="162">
        <v>75907.39</v>
      </c>
      <c r="F516" s="162">
        <v>938549.85</v>
      </c>
      <c r="G516" s="162">
        <v>16821.650000000001</v>
      </c>
      <c r="H516" s="162">
        <v>763.08</v>
      </c>
      <c r="I516" s="162">
        <v>0</v>
      </c>
      <c r="J516" s="162">
        <v>3.00847</v>
      </c>
      <c r="K516" s="162">
        <v>10245.209999999999</v>
      </c>
    </row>
    <row r="517" spans="1:11" ht="17.100000000000001" customHeight="1">
      <c r="A517" s="162">
        <v>2002</v>
      </c>
      <c r="B517" s="162">
        <v>4</v>
      </c>
      <c r="C517" s="162">
        <v>1055964.54</v>
      </c>
      <c r="D517" s="162">
        <v>428687.49</v>
      </c>
      <c r="E517" s="162">
        <v>65931.87</v>
      </c>
      <c r="F517" s="162">
        <v>1550583.91</v>
      </c>
      <c r="G517" s="162">
        <v>13151.93</v>
      </c>
      <c r="H517" s="162">
        <v>5002.26</v>
      </c>
      <c r="I517" s="162">
        <v>0</v>
      </c>
      <c r="J517" s="162">
        <v>2.8239999999999998</v>
      </c>
      <c r="K517" s="162">
        <v>16847.29</v>
      </c>
    </row>
    <row r="518" spans="1:11" ht="17.100000000000001" customHeight="1">
      <c r="A518" s="162">
        <v>2002</v>
      </c>
      <c r="B518" s="162">
        <v>5</v>
      </c>
      <c r="C518" s="162">
        <v>752023.61</v>
      </c>
      <c r="D518" s="162">
        <v>570497.57999999996</v>
      </c>
      <c r="E518" s="162">
        <v>19511.88</v>
      </c>
      <c r="F518" s="162">
        <v>1342033.07</v>
      </c>
      <c r="G518" s="162">
        <v>5208.0200000000004</v>
      </c>
      <c r="H518" s="162">
        <v>2626.65</v>
      </c>
      <c r="I518" s="162">
        <v>0</v>
      </c>
      <c r="J518" s="162">
        <v>2.5923699999999998</v>
      </c>
      <c r="K518" s="162">
        <v>19827.63</v>
      </c>
    </row>
    <row r="519" spans="1:11" ht="17.100000000000001" customHeight="1">
      <c r="A519" s="162">
        <v>2002</v>
      </c>
      <c r="B519" s="162">
        <v>6</v>
      </c>
      <c r="C519" s="162">
        <v>322654.31</v>
      </c>
      <c r="D519" s="162">
        <v>132483.41</v>
      </c>
      <c r="E519" s="162">
        <v>14605.56</v>
      </c>
      <c r="F519" s="162">
        <v>469743.28</v>
      </c>
      <c r="G519" s="162">
        <v>9079.85</v>
      </c>
      <c r="H519" s="162">
        <v>1772.37</v>
      </c>
      <c r="I519" s="162">
        <v>0</v>
      </c>
      <c r="J519" s="162">
        <v>2.6994400000000001</v>
      </c>
      <c r="K519" s="162">
        <v>12944.5</v>
      </c>
    </row>
    <row r="520" spans="1:11" ht="17.100000000000001" customHeight="1">
      <c r="A520" s="162">
        <v>2002</v>
      </c>
      <c r="B520" s="162">
        <v>7</v>
      </c>
      <c r="C520" s="162">
        <v>133363.93</v>
      </c>
      <c r="D520" s="162">
        <v>26822.3</v>
      </c>
      <c r="E520" s="162">
        <v>13571.68</v>
      </c>
      <c r="F520" s="162">
        <v>173757.91</v>
      </c>
      <c r="G520" s="162">
        <v>3076.09</v>
      </c>
      <c r="H520" s="162">
        <v>174.24</v>
      </c>
      <c r="I520" s="162">
        <v>0</v>
      </c>
      <c r="J520" s="162">
        <v>3.20166</v>
      </c>
      <c r="K520" s="162">
        <v>9454.32</v>
      </c>
    </row>
    <row r="521" spans="1:11" ht="17.100000000000001" customHeight="1">
      <c r="A521" s="162">
        <v>2002</v>
      </c>
      <c r="B521" s="162">
        <v>8</v>
      </c>
      <c r="C521" s="162">
        <v>1034233.65</v>
      </c>
      <c r="D521" s="162">
        <v>560496.6</v>
      </c>
      <c r="E521" s="162">
        <v>64232.04</v>
      </c>
      <c r="F521" s="162">
        <v>1658962.29</v>
      </c>
      <c r="G521" s="162">
        <v>10339.65</v>
      </c>
      <c r="H521" s="162">
        <v>5075.9799999999996</v>
      </c>
      <c r="I521" s="162">
        <v>0</v>
      </c>
      <c r="J521" s="162">
        <v>3.0133899999999998</v>
      </c>
      <c r="K521" s="162">
        <v>15153.53</v>
      </c>
    </row>
    <row r="522" spans="1:11" ht="17.100000000000001" customHeight="1">
      <c r="A522" s="162">
        <v>2002</v>
      </c>
      <c r="B522" s="162">
        <v>9</v>
      </c>
      <c r="C522" s="162">
        <v>827608.72</v>
      </c>
      <c r="D522" s="162">
        <v>456639.17</v>
      </c>
      <c r="E522" s="162">
        <v>41857.870000000003</v>
      </c>
      <c r="F522" s="162">
        <v>1326105.77</v>
      </c>
      <c r="G522" s="162">
        <v>3575.93</v>
      </c>
      <c r="H522" s="162">
        <v>2972.03</v>
      </c>
      <c r="I522" s="162">
        <v>0</v>
      </c>
      <c r="J522" s="162">
        <v>3.0163899999999999</v>
      </c>
      <c r="K522" s="162">
        <v>13275.21</v>
      </c>
    </row>
    <row r="523" spans="1:11" ht="17.100000000000001" customHeight="1">
      <c r="A523" s="162">
        <v>2002</v>
      </c>
      <c r="B523" s="162">
        <v>10</v>
      </c>
      <c r="C523" s="162">
        <v>769497.81</v>
      </c>
      <c r="D523" s="162">
        <v>196396.36</v>
      </c>
      <c r="E523" s="162">
        <v>79190.240000000005</v>
      </c>
      <c r="F523" s="162">
        <v>1045084.41</v>
      </c>
      <c r="G523" s="162">
        <v>28083.01</v>
      </c>
      <c r="H523" s="162">
        <v>2323.21</v>
      </c>
      <c r="I523" s="162">
        <v>0</v>
      </c>
      <c r="J523" s="162">
        <v>3.1327600000000002</v>
      </c>
      <c r="K523" s="162">
        <v>10457.299999999999</v>
      </c>
    </row>
    <row r="524" spans="1:11" ht="17.100000000000001" customHeight="1">
      <c r="A524" s="162">
        <v>2002</v>
      </c>
      <c r="B524" s="162">
        <v>11</v>
      </c>
      <c r="C524" s="162">
        <v>149844.46</v>
      </c>
      <c r="D524" s="162">
        <v>215284.44</v>
      </c>
      <c r="E524" s="162">
        <v>79.55</v>
      </c>
      <c r="F524" s="162">
        <v>365208.46</v>
      </c>
      <c r="G524" s="162">
        <v>967.1</v>
      </c>
      <c r="H524" s="162">
        <v>818.71</v>
      </c>
      <c r="I524" s="162">
        <v>0</v>
      </c>
      <c r="J524" s="162">
        <v>3.0209899999999998</v>
      </c>
      <c r="K524" s="162">
        <v>13282.79</v>
      </c>
    </row>
    <row r="525" spans="1:11" ht="17.100000000000001" customHeight="1">
      <c r="A525" s="162">
        <v>2002</v>
      </c>
      <c r="B525" s="162">
        <v>12</v>
      </c>
      <c r="C525" s="162">
        <v>370683.05</v>
      </c>
      <c r="D525" s="162">
        <v>483804.46</v>
      </c>
      <c r="E525" s="162">
        <v>8540.08</v>
      </c>
      <c r="F525" s="162">
        <v>863027.6</v>
      </c>
      <c r="G525" s="162">
        <v>2282.4899999999998</v>
      </c>
      <c r="H525" s="162">
        <v>1927.91</v>
      </c>
      <c r="I525" s="162">
        <v>0</v>
      </c>
      <c r="J525" s="162">
        <v>3.0183200000000001</v>
      </c>
      <c r="K525" s="162">
        <v>13275.94</v>
      </c>
    </row>
    <row r="526" spans="1:11" ht="17.100000000000001" customHeight="1">
      <c r="A526" s="162">
        <v>2002</v>
      </c>
      <c r="B526" s="162">
        <v>13</v>
      </c>
      <c r="C526" s="162">
        <v>635774.41</v>
      </c>
      <c r="D526" s="162">
        <v>429346.54</v>
      </c>
      <c r="E526" s="162">
        <v>44292.2</v>
      </c>
      <c r="F526" s="162">
        <v>1109413.1599999999</v>
      </c>
      <c r="G526" s="162">
        <v>9749.59</v>
      </c>
      <c r="H526" s="162">
        <v>4539.6400000000003</v>
      </c>
      <c r="I526" s="162">
        <v>0</v>
      </c>
      <c r="J526" s="162">
        <v>2.7793000000000001</v>
      </c>
      <c r="K526" s="162">
        <v>15151.76</v>
      </c>
    </row>
    <row r="527" spans="1:11" ht="17.100000000000001" customHeight="1">
      <c r="A527" s="162">
        <v>2002</v>
      </c>
      <c r="B527" s="162">
        <v>14</v>
      </c>
      <c r="C527" s="162">
        <v>48436.44</v>
      </c>
      <c r="D527" s="162">
        <v>48692.69</v>
      </c>
      <c r="E527" s="162">
        <v>327.97</v>
      </c>
      <c r="F527" s="162">
        <v>97457.1</v>
      </c>
      <c r="G527" s="162">
        <v>258.07</v>
      </c>
      <c r="H527" s="162">
        <v>218.48</v>
      </c>
      <c r="I527" s="162">
        <v>0</v>
      </c>
      <c r="J527" s="162">
        <v>3.0209899999999998</v>
      </c>
      <c r="K527" s="162">
        <v>13282.79</v>
      </c>
    </row>
    <row r="528" spans="1:11" ht="17.100000000000001" customHeight="1">
      <c r="A528" s="162">
        <v>2002</v>
      </c>
      <c r="B528" s="162">
        <v>15</v>
      </c>
      <c r="C528" s="162">
        <v>60076.6</v>
      </c>
      <c r="D528" s="162">
        <v>15902.57</v>
      </c>
      <c r="E528" s="162">
        <v>8147.4</v>
      </c>
      <c r="F528" s="162">
        <v>84126.57</v>
      </c>
      <c r="G528" s="162">
        <v>2478.15</v>
      </c>
      <c r="H528" s="162">
        <v>287.08999999999997</v>
      </c>
      <c r="I528" s="162">
        <v>0</v>
      </c>
      <c r="J528" s="162">
        <v>3.1905100000000002</v>
      </c>
      <c r="K528" s="162">
        <v>10204.67</v>
      </c>
    </row>
    <row r="529" spans="1:11" ht="17.100000000000001" customHeight="1">
      <c r="A529" s="162">
        <v>2002</v>
      </c>
      <c r="B529" s="162">
        <v>16</v>
      </c>
      <c r="C529" s="162">
        <v>25770.54</v>
      </c>
      <c r="D529" s="162">
        <v>18722.39</v>
      </c>
      <c r="E529" s="162">
        <v>164.64</v>
      </c>
      <c r="F529" s="162">
        <v>44657.56</v>
      </c>
      <c r="G529" s="162">
        <v>118.26</v>
      </c>
      <c r="H529" s="162">
        <v>100.11</v>
      </c>
      <c r="I529" s="162">
        <v>0</v>
      </c>
      <c r="J529" s="162">
        <v>3.0209899999999998</v>
      </c>
      <c r="K529" s="162">
        <v>13282.79</v>
      </c>
    </row>
    <row r="530" spans="1:11" ht="17.100000000000001" customHeight="1">
      <c r="A530" s="162">
        <v>2003</v>
      </c>
      <c r="B530" s="162">
        <v>1</v>
      </c>
      <c r="C530" s="162">
        <v>202699.95</v>
      </c>
      <c r="D530" s="162">
        <v>28347.35</v>
      </c>
      <c r="E530" s="162">
        <v>25776.92</v>
      </c>
      <c r="F530" s="162">
        <v>256824.22</v>
      </c>
      <c r="G530" s="162">
        <v>4847.8100000000004</v>
      </c>
      <c r="H530" s="162">
        <v>294.79000000000002</v>
      </c>
      <c r="I530" s="162">
        <v>0</v>
      </c>
      <c r="J530" s="162">
        <v>2.4702700000000002</v>
      </c>
      <c r="K530" s="162">
        <v>12466.64</v>
      </c>
    </row>
    <row r="531" spans="1:11" ht="17.100000000000001" customHeight="1">
      <c r="A531" s="162">
        <v>2003</v>
      </c>
      <c r="B531" s="162">
        <v>2</v>
      </c>
      <c r="C531" s="162">
        <v>279377.14</v>
      </c>
      <c r="D531" s="162">
        <v>76811.990000000005</v>
      </c>
      <c r="E531" s="162">
        <v>16462.68</v>
      </c>
      <c r="F531" s="162">
        <v>372651.81</v>
      </c>
      <c r="G531" s="162">
        <v>13063.97</v>
      </c>
      <c r="H531" s="162">
        <v>1131.95</v>
      </c>
      <c r="I531" s="162">
        <v>0</v>
      </c>
      <c r="J531" s="162">
        <v>2.8755199999999999</v>
      </c>
      <c r="K531" s="162">
        <v>12452.6</v>
      </c>
    </row>
    <row r="532" spans="1:11" ht="17.100000000000001" customHeight="1">
      <c r="A532" s="162">
        <v>2003</v>
      </c>
      <c r="B532" s="162">
        <v>3</v>
      </c>
      <c r="C532" s="162">
        <v>696140.37</v>
      </c>
      <c r="D532" s="162">
        <v>181935.65</v>
      </c>
      <c r="E532" s="162">
        <v>75171.97</v>
      </c>
      <c r="F532" s="162">
        <v>953247.99</v>
      </c>
      <c r="G532" s="162">
        <v>21461.57</v>
      </c>
      <c r="H532" s="162">
        <v>2103.4</v>
      </c>
      <c r="I532" s="162">
        <v>0</v>
      </c>
      <c r="J532" s="162">
        <v>3.02915</v>
      </c>
      <c r="K532" s="162">
        <v>10363.16</v>
      </c>
    </row>
    <row r="533" spans="1:11" ht="17.100000000000001" customHeight="1">
      <c r="A533" s="162">
        <v>2003</v>
      </c>
      <c r="B533" s="162">
        <v>4</v>
      </c>
      <c r="C533" s="162">
        <v>1067294.07</v>
      </c>
      <c r="D533" s="162">
        <v>434215.78</v>
      </c>
      <c r="E533" s="162">
        <v>65650.95</v>
      </c>
      <c r="F533" s="162">
        <v>1567160.8</v>
      </c>
      <c r="G533" s="162">
        <v>14387.17</v>
      </c>
      <c r="H533" s="162">
        <v>6304.14</v>
      </c>
      <c r="I533" s="162">
        <v>0</v>
      </c>
      <c r="J533" s="162">
        <v>2.8118400000000001</v>
      </c>
      <c r="K533" s="162">
        <v>16784.02</v>
      </c>
    </row>
    <row r="534" spans="1:11" ht="17.100000000000001" customHeight="1">
      <c r="A534" s="162">
        <v>2003</v>
      </c>
      <c r="B534" s="162">
        <v>5</v>
      </c>
      <c r="C534" s="162">
        <v>753379.09</v>
      </c>
      <c r="D534" s="162">
        <v>573031.6</v>
      </c>
      <c r="E534" s="162">
        <v>19338.72</v>
      </c>
      <c r="F534" s="162">
        <v>1345749.42</v>
      </c>
      <c r="G534" s="162">
        <v>5678.43</v>
      </c>
      <c r="H534" s="162">
        <v>3994.38</v>
      </c>
      <c r="I534" s="162">
        <v>0</v>
      </c>
      <c r="J534" s="162">
        <v>2.5794899999999998</v>
      </c>
      <c r="K534" s="162">
        <v>19599.71</v>
      </c>
    </row>
    <row r="535" spans="1:11" ht="17.100000000000001" customHeight="1">
      <c r="A535" s="162">
        <v>2003</v>
      </c>
      <c r="B535" s="162">
        <v>6</v>
      </c>
      <c r="C535" s="162">
        <v>330837.68</v>
      </c>
      <c r="D535" s="162">
        <v>133889.93</v>
      </c>
      <c r="E535" s="162">
        <v>14447.11</v>
      </c>
      <c r="F535" s="162">
        <v>479174.72</v>
      </c>
      <c r="G535" s="162">
        <v>11008.47</v>
      </c>
      <c r="H535" s="162">
        <v>2679.45</v>
      </c>
      <c r="I535" s="162">
        <v>0</v>
      </c>
      <c r="J535" s="162">
        <v>2.7039499999999999</v>
      </c>
      <c r="K535" s="162">
        <v>13112.3</v>
      </c>
    </row>
    <row r="536" spans="1:11" ht="17.100000000000001" customHeight="1">
      <c r="A536" s="162">
        <v>2003</v>
      </c>
      <c r="B536" s="162">
        <v>7</v>
      </c>
      <c r="C536" s="162">
        <v>136599.20000000001</v>
      </c>
      <c r="D536" s="162">
        <v>27015.08</v>
      </c>
      <c r="E536" s="162">
        <v>13513.97</v>
      </c>
      <c r="F536" s="162">
        <v>177128.25</v>
      </c>
      <c r="G536" s="162">
        <v>3694.2</v>
      </c>
      <c r="H536" s="162">
        <v>294.20999999999998</v>
      </c>
      <c r="I536" s="162">
        <v>0</v>
      </c>
      <c r="J536" s="162">
        <v>3.2260399999999998</v>
      </c>
      <c r="K536" s="162">
        <v>9652.93</v>
      </c>
    </row>
    <row r="537" spans="1:11" ht="17.100000000000001" customHeight="1">
      <c r="A537" s="162">
        <v>2003</v>
      </c>
      <c r="B537" s="162">
        <v>8</v>
      </c>
      <c r="C537" s="162">
        <v>1040739</v>
      </c>
      <c r="D537" s="162">
        <v>562318.03</v>
      </c>
      <c r="E537" s="162">
        <v>63847.94</v>
      </c>
      <c r="F537" s="162">
        <v>1666904.97</v>
      </c>
      <c r="G537" s="162">
        <v>10433.75</v>
      </c>
      <c r="H537" s="162">
        <v>4911.8500000000004</v>
      </c>
      <c r="I537" s="162">
        <v>0</v>
      </c>
      <c r="J537" s="162">
        <v>3.02129</v>
      </c>
      <c r="K537" s="162">
        <v>15474.33</v>
      </c>
    </row>
    <row r="538" spans="1:11" ht="17.100000000000001" customHeight="1">
      <c r="A538" s="162">
        <v>2003</v>
      </c>
      <c r="B538" s="162">
        <v>9</v>
      </c>
      <c r="C538" s="162">
        <v>831616.47</v>
      </c>
      <c r="D538" s="162">
        <v>457638.92</v>
      </c>
      <c r="E538" s="162">
        <v>41674.58</v>
      </c>
      <c r="F538" s="162">
        <v>1330929.97</v>
      </c>
      <c r="G538" s="162">
        <v>4481.67</v>
      </c>
      <c r="H538" s="162">
        <v>3601.55</v>
      </c>
      <c r="I538" s="162">
        <v>0</v>
      </c>
      <c r="J538" s="162">
        <v>3.0304899999999999</v>
      </c>
      <c r="K538" s="162">
        <v>13374.43</v>
      </c>
    </row>
    <row r="539" spans="1:11" ht="17.100000000000001" customHeight="1">
      <c r="A539" s="162">
        <v>2003</v>
      </c>
      <c r="B539" s="162">
        <v>10</v>
      </c>
      <c r="C539" s="162">
        <v>796901.88</v>
      </c>
      <c r="D539" s="162">
        <v>198928.17</v>
      </c>
      <c r="E539" s="162">
        <v>78353.52</v>
      </c>
      <c r="F539" s="162">
        <v>1074183.57</v>
      </c>
      <c r="G539" s="162">
        <v>34747.629999999997</v>
      </c>
      <c r="H539" s="162">
        <v>4331.28</v>
      </c>
      <c r="I539" s="162">
        <v>0</v>
      </c>
      <c r="J539" s="162">
        <v>3.1645500000000002</v>
      </c>
      <c r="K539" s="162">
        <v>10560.74</v>
      </c>
    </row>
    <row r="540" spans="1:11" ht="17.100000000000001" customHeight="1">
      <c r="A540" s="162">
        <v>2003</v>
      </c>
      <c r="B540" s="162">
        <v>11</v>
      </c>
      <c r="C540" s="162">
        <v>149049.44</v>
      </c>
      <c r="D540" s="162">
        <v>215727.85</v>
      </c>
      <c r="E540" s="162">
        <v>78.95</v>
      </c>
      <c r="F540" s="162">
        <v>364856.24</v>
      </c>
      <c r="G540" s="162">
        <v>1208.9000000000001</v>
      </c>
      <c r="H540" s="162">
        <v>950.75</v>
      </c>
      <c r="I540" s="162">
        <v>0</v>
      </c>
      <c r="J540" s="162">
        <v>3.0350700000000002</v>
      </c>
      <c r="K540" s="162">
        <v>13378.71</v>
      </c>
    </row>
    <row r="541" spans="1:11" ht="17.100000000000001" customHeight="1">
      <c r="A541" s="162">
        <v>2003</v>
      </c>
      <c r="B541" s="162">
        <v>12</v>
      </c>
      <c r="C541" s="162">
        <v>370997</v>
      </c>
      <c r="D541" s="162">
        <v>485602.58</v>
      </c>
      <c r="E541" s="162">
        <v>8513.2800000000007</v>
      </c>
      <c r="F541" s="162">
        <v>865112.86</v>
      </c>
      <c r="G541" s="162">
        <v>2863.46</v>
      </c>
      <c r="H541" s="162">
        <v>2246.61</v>
      </c>
      <c r="I541" s="162">
        <v>0</v>
      </c>
      <c r="J541" s="162">
        <v>3.0324</v>
      </c>
      <c r="K541" s="162">
        <v>13372.26</v>
      </c>
    </row>
    <row r="542" spans="1:11" ht="17.100000000000001" customHeight="1">
      <c r="A542" s="162">
        <v>2003</v>
      </c>
      <c r="B542" s="162">
        <v>13</v>
      </c>
      <c r="C542" s="162">
        <v>644059.56999999995</v>
      </c>
      <c r="D542" s="162">
        <v>434162.91</v>
      </c>
      <c r="E542" s="162">
        <v>44061.77</v>
      </c>
      <c r="F542" s="162">
        <v>1122284.25</v>
      </c>
      <c r="G542" s="162">
        <v>10729.37</v>
      </c>
      <c r="H542" s="162">
        <v>6591.65</v>
      </c>
      <c r="I542" s="162">
        <v>0</v>
      </c>
      <c r="J542" s="162">
        <v>2.78477</v>
      </c>
      <c r="K542" s="162">
        <v>15327.23</v>
      </c>
    </row>
    <row r="543" spans="1:11" ht="17.100000000000001" customHeight="1">
      <c r="A543" s="162">
        <v>2003</v>
      </c>
      <c r="B543" s="162">
        <v>14</v>
      </c>
      <c r="C543" s="162">
        <v>48241.7</v>
      </c>
      <c r="D543" s="162">
        <v>48780.87</v>
      </c>
      <c r="E543" s="162">
        <v>326.14999999999998</v>
      </c>
      <c r="F543" s="162">
        <v>97348.72</v>
      </c>
      <c r="G543" s="162">
        <v>322.55</v>
      </c>
      <c r="H543" s="162">
        <v>253.67</v>
      </c>
      <c r="I543" s="162">
        <v>0</v>
      </c>
      <c r="J543" s="162">
        <v>3.0350700000000002</v>
      </c>
      <c r="K543" s="162">
        <v>13378.71</v>
      </c>
    </row>
    <row r="544" spans="1:11" ht="17.100000000000001" customHeight="1">
      <c r="A544" s="162">
        <v>2003</v>
      </c>
      <c r="B544" s="162">
        <v>15</v>
      </c>
      <c r="C544" s="162">
        <v>62534.03</v>
      </c>
      <c r="D544" s="162">
        <v>16177.32</v>
      </c>
      <c r="E544" s="162">
        <v>8057.98</v>
      </c>
      <c r="F544" s="162">
        <v>86769.33</v>
      </c>
      <c r="G544" s="162">
        <v>3110.78</v>
      </c>
      <c r="H544" s="162">
        <v>442.53</v>
      </c>
      <c r="I544" s="162">
        <v>0</v>
      </c>
      <c r="J544" s="162">
        <v>3.2100599999999999</v>
      </c>
      <c r="K544" s="162">
        <v>10245.57</v>
      </c>
    </row>
    <row r="545" spans="1:11" ht="17.100000000000001" customHeight="1">
      <c r="A545" s="162">
        <v>2003</v>
      </c>
      <c r="B545" s="162">
        <v>16</v>
      </c>
      <c r="C545" s="162">
        <v>25541.93</v>
      </c>
      <c r="D545" s="162">
        <v>19439.150000000001</v>
      </c>
      <c r="E545" s="162">
        <v>162.84</v>
      </c>
      <c r="F545" s="162">
        <v>45143.91</v>
      </c>
      <c r="G545" s="162">
        <v>149.58000000000001</v>
      </c>
      <c r="H545" s="162">
        <v>117.64</v>
      </c>
      <c r="I545" s="162">
        <v>0</v>
      </c>
      <c r="J545" s="162">
        <v>3.0350700000000002</v>
      </c>
      <c r="K545" s="162">
        <v>13378.71</v>
      </c>
    </row>
    <row r="546" spans="1:11" ht="17.100000000000001" customHeight="1">
      <c r="A546" s="162">
        <v>2004</v>
      </c>
      <c r="B546" s="162">
        <v>1</v>
      </c>
      <c r="C546" s="162">
        <v>205903.09</v>
      </c>
      <c r="D546" s="162">
        <v>28551.78</v>
      </c>
      <c r="E546" s="162">
        <v>25473.11</v>
      </c>
      <c r="F546" s="162">
        <v>259927.98</v>
      </c>
      <c r="G546" s="162">
        <v>5230.68</v>
      </c>
      <c r="H546" s="162">
        <v>399.87</v>
      </c>
      <c r="I546" s="162">
        <v>0</v>
      </c>
      <c r="J546" s="162">
        <v>2.4658699999999998</v>
      </c>
      <c r="K546" s="162">
        <v>12961.12</v>
      </c>
    </row>
    <row r="547" spans="1:11" ht="17.100000000000001" customHeight="1">
      <c r="A547" s="162">
        <v>2004</v>
      </c>
      <c r="B547" s="162">
        <v>2</v>
      </c>
      <c r="C547" s="162">
        <v>290895.90999999997</v>
      </c>
      <c r="D547" s="162">
        <v>77431.02</v>
      </c>
      <c r="E547" s="162">
        <v>16364.81</v>
      </c>
      <c r="F547" s="162">
        <v>384691.74</v>
      </c>
      <c r="G547" s="162">
        <v>12768.03</v>
      </c>
      <c r="H547" s="162">
        <v>1015.75</v>
      </c>
      <c r="I547" s="162">
        <v>0</v>
      </c>
      <c r="J547" s="162">
        <v>2.8719800000000002</v>
      </c>
      <c r="K547" s="162">
        <v>12737.09</v>
      </c>
    </row>
    <row r="548" spans="1:11" ht="17.100000000000001" customHeight="1">
      <c r="A548" s="162">
        <v>2004</v>
      </c>
      <c r="B548" s="162">
        <v>3</v>
      </c>
      <c r="C548" s="162">
        <v>711822.7</v>
      </c>
      <c r="D548" s="162">
        <v>182373.16</v>
      </c>
      <c r="E548" s="162">
        <v>74130.36</v>
      </c>
      <c r="F548" s="162">
        <v>968326.22</v>
      </c>
      <c r="G548" s="162">
        <v>24805.81</v>
      </c>
      <c r="H548" s="162">
        <v>2861.12</v>
      </c>
      <c r="I548" s="162">
        <v>0</v>
      </c>
      <c r="J548" s="162">
        <v>3.0415700000000001</v>
      </c>
      <c r="K548" s="162">
        <v>10624.42</v>
      </c>
    </row>
    <row r="549" spans="1:11" ht="17.100000000000001" customHeight="1">
      <c r="A549" s="162">
        <v>2004</v>
      </c>
      <c r="B549" s="162">
        <v>4</v>
      </c>
      <c r="C549" s="162">
        <v>1077652.06</v>
      </c>
      <c r="D549" s="162">
        <v>437766.38</v>
      </c>
      <c r="E549" s="162">
        <v>65282.080000000002</v>
      </c>
      <c r="F549" s="162">
        <v>1580700.52</v>
      </c>
      <c r="G549" s="162">
        <v>14098.35</v>
      </c>
      <c r="H549" s="162">
        <v>4596.88</v>
      </c>
      <c r="I549" s="162">
        <v>0</v>
      </c>
      <c r="J549" s="162">
        <v>2.8021500000000001</v>
      </c>
      <c r="K549" s="162">
        <v>17249.73</v>
      </c>
    </row>
    <row r="550" spans="1:11" ht="17.100000000000001" customHeight="1">
      <c r="A550" s="162">
        <v>2004</v>
      </c>
      <c r="B550" s="162">
        <v>5</v>
      </c>
      <c r="C550" s="162">
        <v>754254.17</v>
      </c>
      <c r="D550" s="162">
        <v>574593.88</v>
      </c>
      <c r="E550" s="162">
        <v>19212.48</v>
      </c>
      <c r="F550" s="162">
        <v>1348060.53</v>
      </c>
      <c r="G550" s="162">
        <v>5427.82</v>
      </c>
      <c r="H550" s="162">
        <v>4113.3</v>
      </c>
      <c r="I550" s="162">
        <v>0</v>
      </c>
      <c r="J550" s="162">
        <v>2.5686100000000001</v>
      </c>
      <c r="K550" s="162">
        <v>20395.84</v>
      </c>
    </row>
    <row r="551" spans="1:11" ht="17.100000000000001" customHeight="1">
      <c r="A551" s="162">
        <v>2004</v>
      </c>
      <c r="B551" s="162">
        <v>6</v>
      </c>
      <c r="C551" s="162">
        <v>338029.04</v>
      </c>
      <c r="D551" s="162">
        <v>134324.47</v>
      </c>
      <c r="E551" s="162">
        <v>14285.35</v>
      </c>
      <c r="F551" s="162">
        <v>486638.87</v>
      </c>
      <c r="G551" s="162">
        <v>10330.16</v>
      </c>
      <c r="H551" s="162">
        <v>1833.31</v>
      </c>
      <c r="I551" s="162">
        <v>0</v>
      </c>
      <c r="J551" s="162">
        <v>2.7073800000000001</v>
      </c>
      <c r="K551" s="162">
        <v>13369.92</v>
      </c>
    </row>
    <row r="552" spans="1:11" ht="17.100000000000001" customHeight="1">
      <c r="A552" s="162">
        <v>2004</v>
      </c>
      <c r="B552" s="162">
        <v>7</v>
      </c>
      <c r="C552" s="162">
        <v>139850.89000000001</v>
      </c>
      <c r="D552" s="162">
        <v>27248.15</v>
      </c>
      <c r="E552" s="162">
        <v>13439.45</v>
      </c>
      <c r="F552" s="162">
        <v>180538.5</v>
      </c>
      <c r="G552" s="162">
        <v>3907.08</v>
      </c>
      <c r="H552" s="162">
        <v>371.87</v>
      </c>
      <c r="I552" s="162">
        <v>0</v>
      </c>
      <c r="J552" s="162">
        <v>3.2532299999999998</v>
      </c>
      <c r="K552" s="162">
        <v>10021.049999999999</v>
      </c>
    </row>
    <row r="553" spans="1:11" ht="17.100000000000001" customHeight="1">
      <c r="A553" s="162">
        <v>2004</v>
      </c>
      <c r="B553" s="162">
        <v>8</v>
      </c>
      <c r="C553" s="162">
        <v>1044584.85</v>
      </c>
      <c r="D553" s="162">
        <v>563990.27</v>
      </c>
      <c r="E553" s="162">
        <v>63430.19</v>
      </c>
      <c r="F553" s="162">
        <v>1672005.31</v>
      </c>
      <c r="G553" s="162">
        <v>8719.2099999999991</v>
      </c>
      <c r="H553" s="162">
        <v>5084.82</v>
      </c>
      <c r="I553" s="162">
        <v>0</v>
      </c>
      <c r="J553" s="162">
        <v>3.0227200000000001</v>
      </c>
      <c r="K553" s="162">
        <v>15974.83</v>
      </c>
    </row>
    <row r="554" spans="1:11" ht="17.100000000000001" customHeight="1">
      <c r="A554" s="162">
        <v>2004</v>
      </c>
      <c r="B554" s="162">
        <v>9</v>
      </c>
      <c r="C554" s="162">
        <v>833941.39</v>
      </c>
      <c r="D554" s="162">
        <v>457868.82</v>
      </c>
      <c r="E554" s="162">
        <v>41368.980000000003</v>
      </c>
      <c r="F554" s="162">
        <v>1333179.19</v>
      </c>
      <c r="G554" s="162">
        <v>5378.74</v>
      </c>
      <c r="H554" s="162">
        <v>4007.52</v>
      </c>
      <c r="I554" s="162">
        <v>0</v>
      </c>
      <c r="J554" s="162">
        <v>3.0366900000000001</v>
      </c>
      <c r="K554" s="162">
        <v>13637.51</v>
      </c>
    </row>
    <row r="555" spans="1:11" ht="17.100000000000001" customHeight="1">
      <c r="A555" s="162">
        <v>2004</v>
      </c>
      <c r="B555" s="162">
        <v>10</v>
      </c>
      <c r="C555" s="162">
        <v>825373.9</v>
      </c>
      <c r="D555" s="162">
        <v>201809.14</v>
      </c>
      <c r="E555" s="162">
        <v>77231.06</v>
      </c>
      <c r="F555" s="162">
        <v>1104414.1000000001</v>
      </c>
      <c r="G555" s="162">
        <v>40493.15</v>
      </c>
      <c r="H555" s="162">
        <v>5756.42</v>
      </c>
      <c r="I555" s="162">
        <v>0</v>
      </c>
      <c r="J555" s="162">
        <v>3.1922999999999999</v>
      </c>
      <c r="K555" s="162">
        <v>10707.33</v>
      </c>
    </row>
    <row r="556" spans="1:11" ht="17.100000000000001" customHeight="1">
      <c r="A556" s="162">
        <v>2004</v>
      </c>
      <c r="B556" s="162">
        <v>11</v>
      </c>
      <c r="C556" s="162">
        <v>148093.56</v>
      </c>
      <c r="D556" s="162">
        <v>217146.14</v>
      </c>
      <c r="E556" s="162">
        <v>78.22</v>
      </c>
      <c r="F556" s="162">
        <v>365317.92</v>
      </c>
      <c r="G556" s="162">
        <v>1447.91</v>
      </c>
      <c r="H556" s="162">
        <v>1087.0899999999999</v>
      </c>
      <c r="I556" s="162">
        <v>0</v>
      </c>
      <c r="J556" s="162">
        <v>3.0416400000000001</v>
      </c>
      <c r="K556" s="162">
        <v>13639.71</v>
      </c>
    </row>
    <row r="557" spans="1:11" ht="17.100000000000001" customHeight="1">
      <c r="A557" s="162">
        <v>2004</v>
      </c>
      <c r="B557" s="162">
        <v>12</v>
      </c>
      <c r="C557" s="162">
        <v>370287.45</v>
      </c>
      <c r="D557" s="162">
        <v>487132.38</v>
      </c>
      <c r="E557" s="162">
        <v>8462.07</v>
      </c>
      <c r="F557" s="162">
        <v>865881.9</v>
      </c>
      <c r="G557" s="162">
        <v>3427.42</v>
      </c>
      <c r="H557" s="162">
        <v>2566.87</v>
      </c>
      <c r="I557" s="162">
        <v>0</v>
      </c>
      <c r="J557" s="162">
        <v>3.0389300000000001</v>
      </c>
      <c r="K557" s="162">
        <v>13634.42</v>
      </c>
    </row>
    <row r="558" spans="1:11" ht="17.100000000000001" customHeight="1">
      <c r="A558" s="162">
        <v>2004</v>
      </c>
      <c r="B558" s="162">
        <v>13</v>
      </c>
      <c r="C558" s="162">
        <v>651925.09</v>
      </c>
      <c r="D558" s="162">
        <v>437909.15</v>
      </c>
      <c r="E558" s="162">
        <v>43877.599999999999</v>
      </c>
      <c r="F558" s="162">
        <v>1133711.8400000001</v>
      </c>
      <c r="G558" s="162">
        <v>9785.99</v>
      </c>
      <c r="H558" s="162">
        <v>5217.6899999999996</v>
      </c>
      <c r="I558" s="162">
        <v>0</v>
      </c>
      <c r="J558" s="162">
        <v>2.78057</v>
      </c>
      <c r="K558" s="162">
        <v>15960.63</v>
      </c>
    </row>
    <row r="559" spans="1:11" ht="17.100000000000001" customHeight="1">
      <c r="A559" s="162">
        <v>2004</v>
      </c>
      <c r="B559" s="162">
        <v>14</v>
      </c>
      <c r="C559" s="162">
        <v>48152.41</v>
      </c>
      <c r="D559" s="162">
        <v>49064.1</v>
      </c>
      <c r="E559" s="162">
        <v>325.29000000000002</v>
      </c>
      <c r="F559" s="162">
        <v>97541.8</v>
      </c>
      <c r="G559" s="162">
        <v>386.6</v>
      </c>
      <c r="H559" s="162">
        <v>290.26</v>
      </c>
      <c r="I559" s="162">
        <v>0</v>
      </c>
      <c r="J559" s="162">
        <v>3.0416400000000001</v>
      </c>
      <c r="K559" s="162">
        <v>13639.71</v>
      </c>
    </row>
    <row r="560" spans="1:11" ht="17.100000000000001" customHeight="1">
      <c r="A560" s="162">
        <v>2004</v>
      </c>
      <c r="B560" s="162">
        <v>15</v>
      </c>
      <c r="C560" s="162">
        <v>65121.35</v>
      </c>
      <c r="D560" s="162">
        <v>16429.47</v>
      </c>
      <c r="E560" s="162">
        <v>7919.81</v>
      </c>
      <c r="F560" s="162">
        <v>89470.63</v>
      </c>
      <c r="G560" s="162">
        <v>3684.99</v>
      </c>
      <c r="H560" s="162">
        <v>531.66999999999996</v>
      </c>
      <c r="I560" s="162">
        <v>0</v>
      </c>
      <c r="J560" s="162">
        <v>3.2188400000000001</v>
      </c>
      <c r="K560" s="162">
        <v>10254.129999999999</v>
      </c>
    </row>
    <row r="561" spans="1:11" ht="17.100000000000001" customHeight="1">
      <c r="A561" s="162">
        <v>2004</v>
      </c>
      <c r="B561" s="162">
        <v>16</v>
      </c>
      <c r="C561" s="162">
        <v>25448.29</v>
      </c>
      <c r="D561" s="162">
        <v>19587.330000000002</v>
      </c>
      <c r="E561" s="162">
        <v>161.93</v>
      </c>
      <c r="F561" s="162">
        <v>45197.55</v>
      </c>
      <c r="G561" s="162">
        <v>179.14</v>
      </c>
      <c r="H561" s="162">
        <v>134.5</v>
      </c>
      <c r="I561" s="162">
        <v>0</v>
      </c>
      <c r="J561" s="162">
        <v>3.0416400000000001</v>
      </c>
      <c r="K561" s="162">
        <v>13639.71</v>
      </c>
    </row>
    <row r="562" spans="1:11" ht="17.100000000000001" customHeight="1">
      <c r="A562" s="162">
        <v>2005</v>
      </c>
      <c r="B562" s="162">
        <v>1</v>
      </c>
      <c r="C562" s="162">
        <v>209819.13</v>
      </c>
      <c r="D562" s="162">
        <v>28811.7</v>
      </c>
      <c r="E562" s="162">
        <v>25301.89</v>
      </c>
      <c r="F562" s="162">
        <v>263932.73</v>
      </c>
      <c r="G562" s="162">
        <v>4711.16</v>
      </c>
      <c r="H562" s="162">
        <v>311.49</v>
      </c>
      <c r="I562" s="162">
        <v>0</v>
      </c>
      <c r="J562" s="162">
        <v>2.4484499999999998</v>
      </c>
      <c r="K562" s="162">
        <v>13070.25</v>
      </c>
    </row>
    <row r="563" spans="1:11" ht="17.100000000000001" customHeight="1">
      <c r="A563" s="162">
        <v>2005</v>
      </c>
      <c r="B563" s="162">
        <v>2</v>
      </c>
      <c r="C563" s="162">
        <v>301093.46000000002</v>
      </c>
      <c r="D563" s="162">
        <v>77648.600000000006</v>
      </c>
      <c r="E563" s="162">
        <v>16254.12</v>
      </c>
      <c r="F563" s="162">
        <v>394996.18</v>
      </c>
      <c r="G563" s="162">
        <v>11820.75</v>
      </c>
      <c r="H563" s="162">
        <v>705.5</v>
      </c>
      <c r="I563" s="162">
        <v>0</v>
      </c>
      <c r="J563" s="162">
        <v>2.8593999999999999</v>
      </c>
      <c r="K563" s="162">
        <v>12729.08</v>
      </c>
    </row>
    <row r="564" spans="1:11" ht="17.100000000000001" customHeight="1">
      <c r="A564" s="162">
        <v>2005</v>
      </c>
      <c r="B564" s="162">
        <v>3</v>
      </c>
      <c r="C564" s="162">
        <v>732564.2</v>
      </c>
      <c r="D564" s="162">
        <v>183470.8</v>
      </c>
      <c r="E564" s="162">
        <v>73372.42</v>
      </c>
      <c r="F564" s="162">
        <v>989407.42</v>
      </c>
      <c r="G564" s="162">
        <v>27924.42</v>
      </c>
      <c r="H564" s="162">
        <v>2785.17</v>
      </c>
      <c r="I564" s="162">
        <v>0</v>
      </c>
      <c r="J564" s="162">
        <v>3.0294099999999999</v>
      </c>
      <c r="K564" s="162">
        <v>10516.13</v>
      </c>
    </row>
    <row r="565" spans="1:11" ht="17.100000000000001" customHeight="1">
      <c r="A565" s="162">
        <v>2005</v>
      </c>
      <c r="B565" s="162">
        <v>4</v>
      </c>
      <c r="C565" s="162">
        <v>1088561.8</v>
      </c>
      <c r="D565" s="162">
        <v>442484.36</v>
      </c>
      <c r="E565" s="162">
        <v>64938.879999999997</v>
      </c>
      <c r="F565" s="162">
        <v>1595985.04</v>
      </c>
      <c r="G565" s="162">
        <v>13938.03</v>
      </c>
      <c r="H565" s="162">
        <v>5311.3</v>
      </c>
      <c r="I565" s="162">
        <v>0</v>
      </c>
      <c r="J565" s="162">
        <v>2.7820900000000002</v>
      </c>
      <c r="K565" s="162">
        <v>17656.86</v>
      </c>
    </row>
    <row r="566" spans="1:11" ht="17.100000000000001" customHeight="1">
      <c r="A566" s="162">
        <v>2005</v>
      </c>
      <c r="B566" s="162">
        <v>5</v>
      </c>
      <c r="C566" s="162">
        <v>755502.96</v>
      </c>
      <c r="D566" s="162">
        <v>576968.06999999995</v>
      </c>
      <c r="E566" s="162">
        <v>19151.57</v>
      </c>
      <c r="F566" s="162">
        <v>1351622.59</v>
      </c>
      <c r="G566" s="162">
        <v>4511.5600000000004</v>
      </c>
      <c r="H566" s="162">
        <v>4442.7700000000004</v>
      </c>
      <c r="I566" s="162">
        <v>0</v>
      </c>
      <c r="J566" s="162">
        <v>2.5521600000000002</v>
      </c>
      <c r="K566" s="162">
        <v>21182.06</v>
      </c>
    </row>
    <row r="567" spans="1:11" ht="17.100000000000001" customHeight="1">
      <c r="A567" s="162">
        <v>2005</v>
      </c>
      <c r="B567" s="162">
        <v>6</v>
      </c>
      <c r="C567" s="162">
        <v>344669.23</v>
      </c>
      <c r="D567" s="162">
        <v>135975.72</v>
      </c>
      <c r="E567" s="162">
        <v>14188.31</v>
      </c>
      <c r="F567" s="162">
        <v>494833.26</v>
      </c>
      <c r="G567" s="162">
        <v>8487.7800000000007</v>
      </c>
      <c r="H567" s="162">
        <v>2434.9899999999998</v>
      </c>
      <c r="I567" s="162">
        <v>0</v>
      </c>
      <c r="J567" s="162">
        <v>2.6930999999999998</v>
      </c>
      <c r="K567" s="162">
        <v>13483.89</v>
      </c>
    </row>
    <row r="568" spans="1:11" ht="17.100000000000001" customHeight="1">
      <c r="A568" s="162">
        <v>2005</v>
      </c>
      <c r="B568" s="162">
        <v>7</v>
      </c>
      <c r="C568" s="162">
        <v>143514.07999999999</v>
      </c>
      <c r="D568" s="162">
        <v>27467.29</v>
      </c>
      <c r="E568" s="162">
        <v>13315.74</v>
      </c>
      <c r="F568" s="162">
        <v>184297.11</v>
      </c>
      <c r="G568" s="162">
        <v>4903.08</v>
      </c>
      <c r="H568" s="162">
        <v>471.59</v>
      </c>
      <c r="I568" s="162">
        <v>0</v>
      </c>
      <c r="J568" s="162">
        <v>3.2616900000000002</v>
      </c>
      <c r="K568" s="162">
        <v>9913.9699999999993</v>
      </c>
    </row>
    <row r="569" spans="1:11" ht="17.100000000000001" customHeight="1">
      <c r="A569" s="162">
        <v>2005</v>
      </c>
      <c r="B569" s="162">
        <v>8</v>
      </c>
      <c r="C569" s="162">
        <v>1047671.85</v>
      </c>
      <c r="D569" s="162">
        <v>565595.01</v>
      </c>
      <c r="E569" s="162">
        <v>63006.69</v>
      </c>
      <c r="F569" s="162">
        <v>1676273.56</v>
      </c>
      <c r="G569" s="162">
        <v>8442.93</v>
      </c>
      <c r="H569" s="162">
        <v>5240.51</v>
      </c>
      <c r="I569" s="162">
        <v>0</v>
      </c>
      <c r="J569" s="162">
        <v>3.0086400000000002</v>
      </c>
      <c r="K569" s="162">
        <v>16509.54</v>
      </c>
    </row>
    <row r="570" spans="1:11" ht="17.100000000000001" customHeight="1">
      <c r="A570" s="162">
        <v>2005</v>
      </c>
      <c r="B570" s="162">
        <v>9</v>
      </c>
      <c r="C570" s="162">
        <v>838174.21</v>
      </c>
      <c r="D570" s="162">
        <v>458288.38</v>
      </c>
      <c r="E570" s="162">
        <v>41148.01</v>
      </c>
      <c r="F570" s="162">
        <v>1337610.6000000001</v>
      </c>
      <c r="G570" s="162">
        <v>5316.1</v>
      </c>
      <c r="H570" s="162">
        <v>3982.11</v>
      </c>
      <c r="I570" s="162">
        <v>0</v>
      </c>
      <c r="J570" s="162">
        <v>3.0276900000000002</v>
      </c>
      <c r="K570" s="162">
        <v>14010.41</v>
      </c>
    </row>
    <row r="571" spans="1:11" ht="17.100000000000001" customHeight="1">
      <c r="A571" s="162">
        <v>2005</v>
      </c>
      <c r="B571" s="162">
        <v>10</v>
      </c>
      <c r="C571" s="162">
        <v>857662.94</v>
      </c>
      <c r="D571" s="162">
        <v>204240.93</v>
      </c>
      <c r="E571" s="162">
        <v>76496.56</v>
      </c>
      <c r="F571" s="162">
        <v>1138400.43</v>
      </c>
      <c r="G571" s="162">
        <v>41159.589999999997</v>
      </c>
      <c r="H571" s="162">
        <v>4479.68</v>
      </c>
      <c r="I571" s="162">
        <v>0</v>
      </c>
      <c r="J571" s="162">
        <v>3.1956500000000001</v>
      </c>
      <c r="K571" s="162">
        <v>10819.11</v>
      </c>
    </row>
    <row r="572" spans="1:11" ht="17.100000000000001" customHeight="1">
      <c r="A572" s="162">
        <v>2005</v>
      </c>
      <c r="B572" s="162">
        <v>11</v>
      </c>
      <c r="C572" s="162">
        <v>146668.87</v>
      </c>
      <c r="D572" s="162">
        <v>217649.06</v>
      </c>
      <c r="E572" s="162">
        <v>77.23</v>
      </c>
      <c r="F572" s="162">
        <v>364395.16</v>
      </c>
      <c r="G572" s="162">
        <v>1394.02</v>
      </c>
      <c r="H572" s="162">
        <v>1037.78</v>
      </c>
      <c r="I572" s="162">
        <v>0</v>
      </c>
      <c r="J572" s="162">
        <v>3.0327600000000001</v>
      </c>
      <c r="K572" s="162">
        <v>14010.53</v>
      </c>
    </row>
    <row r="573" spans="1:11" ht="17.100000000000001" customHeight="1">
      <c r="A573" s="162">
        <v>2005</v>
      </c>
      <c r="B573" s="162">
        <v>12</v>
      </c>
      <c r="C573" s="162">
        <v>370678.98</v>
      </c>
      <c r="D573" s="162">
        <v>488933.34</v>
      </c>
      <c r="E573" s="162">
        <v>8428.4599999999991</v>
      </c>
      <c r="F573" s="162">
        <v>868040.78</v>
      </c>
      <c r="G573" s="162">
        <v>3313.45</v>
      </c>
      <c r="H573" s="162">
        <v>2462.7800000000002</v>
      </c>
      <c r="I573" s="162">
        <v>0</v>
      </c>
      <c r="J573" s="162">
        <v>3.0300400000000001</v>
      </c>
      <c r="K573" s="162">
        <v>14004.89</v>
      </c>
    </row>
    <row r="574" spans="1:11" ht="17.100000000000001" customHeight="1">
      <c r="A574" s="162">
        <v>2005</v>
      </c>
      <c r="B574" s="162">
        <v>13</v>
      </c>
      <c r="C574" s="162">
        <v>658730</v>
      </c>
      <c r="D574" s="162">
        <v>443228.72</v>
      </c>
      <c r="E574" s="162">
        <v>43769.89</v>
      </c>
      <c r="F574" s="162">
        <v>1145728.6100000001</v>
      </c>
      <c r="G574" s="162">
        <v>7789.71</v>
      </c>
      <c r="H574" s="162">
        <v>5988.48</v>
      </c>
      <c r="I574" s="162">
        <v>0</v>
      </c>
      <c r="J574" s="162">
        <v>2.7619799999999999</v>
      </c>
      <c r="K574" s="162">
        <v>16218.83</v>
      </c>
    </row>
    <row r="575" spans="1:11" ht="17.100000000000001" customHeight="1">
      <c r="A575" s="162">
        <v>2005</v>
      </c>
      <c r="B575" s="162">
        <v>14</v>
      </c>
      <c r="C575" s="162">
        <v>47858.38</v>
      </c>
      <c r="D575" s="162">
        <v>49255.38</v>
      </c>
      <c r="E575" s="162">
        <v>322.72000000000003</v>
      </c>
      <c r="F575" s="162">
        <v>97436.479999999996</v>
      </c>
      <c r="G575" s="162">
        <v>372.75</v>
      </c>
      <c r="H575" s="162">
        <v>277.49</v>
      </c>
      <c r="I575" s="162">
        <v>0</v>
      </c>
      <c r="J575" s="162">
        <v>3.0327600000000001</v>
      </c>
      <c r="K575" s="162">
        <v>14010.53</v>
      </c>
    </row>
    <row r="576" spans="1:11" ht="17.100000000000001" customHeight="1">
      <c r="A576" s="162">
        <v>2005</v>
      </c>
      <c r="B576" s="162">
        <v>15</v>
      </c>
      <c r="C576" s="162">
        <v>68321.25</v>
      </c>
      <c r="D576" s="162">
        <v>16649.54</v>
      </c>
      <c r="E576" s="162">
        <v>7806.92</v>
      </c>
      <c r="F576" s="162">
        <v>92777.71</v>
      </c>
      <c r="G576" s="162">
        <v>4166</v>
      </c>
      <c r="H576" s="162">
        <v>466.12</v>
      </c>
      <c r="I576" s="162">
        <v>0</v>
      </c>
      <c r="J576" s="162">
        <v>3.2091500000000002</v>
      </c>
      <c r="K576" s="162">
        <v>10321.450000000001</v>
      </c>
    </row>
    <row r="577" spans="1:11" ht="17.100000000000001" customHeight="1">
      <c r="A577" s="162">
        <v>2005</v>
      </c>
      <c r="B577" s="162">
        <v>16</v>
      </c>
      <c r="C577" s="162">
        <v>25361.26</v>
      </c>
      <c r="D577" s="162">
        <v>19870.939999999999</v>
      </c>
      <c r="E577" s="162">
        <v>160.9</v>
      </c>
      <c r="F577" s="162">
        <v>45393.09</v>
      </c>
      <c r="G577" s="162">
        <v>173.66</v>
      </c>
      <c r="H577" s="162">
        <v>129.28</v>
      </c>
      <c r="I577" s="162">
        <v>0</v>
      </c>
      <c r="J577" s="162">
        <v>3.0327600000000001</v>
      </c>
      <c r="K577" s="162">
        <v>14010.53</v>
      </c>
    </row>
    <row r="578" spans="1:11" ht="17.100000000000001" customHeight="1">
      <c r="A578" s="162">
        <v>2006</v>
      </c>
      <c r="B578" s="162">
        <v>1</v>
      </c>
      <c r="C578" s="162">
        <v>213322.44</v>
      </c>
      <c r="D578" s="162">
        <v>29210.61</v>
      </c>
      <c r="E578" s="162">
        <v>25234.15</v>
      </c>
      <c r="F578" s="162">
        <v>267767.19</v>
      </c>
      <c r="G578" s="162">
        <v>3469.9</v>
      </c>
      <c r="H578" s="162">
        <v>336.29</v>
      </c>
      <c r="I578" s="162">
        <v>0</v>
      </c>
      <c r="J578" s="162">
        <v>2.4286300000000001</v>
      </c>
      <c r="K578" s="162">
        <v>13546.98</v>
      </c>
    </row>
    <row r="579" spans="1:11" ht="17.100000000000001" customHeight="1">
      <c r="A579" s="162">
        <v>2006</v>
      </c>
      <c r="B579" s="162">
        <v>2</v>
      </c>
      <c r="C579" s="162">
        <v>310891.34000000003</v>
      </c>
      <c r="D579" s="162">
        <v>79232.38</v>
      </c>
      <c r="E579" s="162">
        <v>16423.939999999999</v>
      </c>
      <c r="F579" s="162">
        <v>406547.66</v>
      </c>
      <c r="G579" s="162">
        <v>7072.17</v>
      </c>
      <c r="H579" s="162">
        <v>822.68</v>
      </c>
      <c r="I579" s="162">
        <v>0</v>
      </c>
      <c r="J579" s="162">
        <v>2.8321800000000001</v>
      </c>
      <c r="K579" s="162">
        <v>13111.25</v>
      </c>
    </row>
    <row r="580" spans="1:11" ht="17.100000000000001" customHeight="1">
      <c r="A580" s="162">
        <v>2006</v>
      </c>
      <c r="B580" s="162">
        <v>3</v>
      </c>
      <c r="C580" s="162">
        <v>754173.9</v>
      </c>
      <c r="D580" s="162">
        <v>186886.94</v>
      </c>
      <c r="E580" s="162">
        <v>73534.23</v>
      </c>
      <c r="F580" s="162">
        <v>1014595.07</v>
      </c>
      <c r="G580" s="162">
        <v>19323.63</v>
      </c>
      <c r="H580" s="162">
        <v>2807.48</v>
      </c>
      <c r="I580" s="162">
        <v>0</v>
      </c>
      <c r="J580" s="162">
        <v>3.0078800000000001</v>
      </c>
      <c r="K580" s="162">
        <v>10707.96</v>
      </c>
    </row>
    <row r="581" spans="1:11" ht="17.100000000000001" customHeight="1">
      <c r="A581" s="162">
        <v>2006</v>
      </c>
      <c r="B581" s="162">
        <v>4</v>
      </c>
      <c r="C581" s="162">
        <v>1102909.79</v>
      </c>
      <c r="D581" s="162">
        <v>449589.66</v>
      </c>
      <c r="E581" s="162">
        <v>65028.57</v>
      </c>
      <c r="F581" s="162">
        <v>1617528.02</v>
      </c>
      <c r="G581" s="162">
        <v>10275.64</v>
      </c>
      <c r="H581" s="162">
        <v>5204.38</v>
      </c>
      <c r="I581" s="162">
        <v>0</v>
      </c>
      <c r="J581" s="162">
        <v>2.76275</v>
      </c>
      <c r="K581" s="162">
        <v>18552.82</v>
      </c>
    </row>
    <row r="582" spans="1:11" ht="17.100000000000001" customHeight="1">
      <c r="A582" s="162">
        <v>2006</v>
      </c>
      <c r="B582" s="162">
        <v>5</v>
      </c>
      <c r="C582" s="162">
        <v>756710.01</v>
      </c>
      <c r="D582" s="162">
        <v>581685.21</v>
      </c>
      <c r="E582" s="162">
        <v>19063.52</v>
      </c>
      <c r="F582" s="162">
        <v>1357458.74</v>
      </c>
      <c r="G582" s="162">
        <v>3905.2</v>
      </c>
      <c r="H582" s="162">
        <v>5848.68</v>
      </c>
      <c r="I582" s="162">
        <v>0</v>
      </c>
      <c r="J582" s="162">
        <v>2.5440499999999999</v>
      </c>
      <c r="K582" s="162">
        <v>22400.03</v>
      </c>
    </row>
    <row r="583" spans="1:11" ht="17.100000000000001" customHeight="1">
      <c r="A583" s="162">
        <v>2006</v>
      </c>
      <c r="B583" s="162">
        <v>6</v>
      </c>
      <c r="C583" s="162">
        <v>351057.7</v>
      </c>
      <c r="D583" s="162">
        <v>138170.6</v>
      </c>
      <c r="E583" s="162">
        <v>14245.18</v>
      </c>
      <c r="F583" s="162">
        <v>503473.49</v>
      </c>
      <c r="G583" s="162">
        <v>4713</v>
      </c>
      <c r="H583" s="162">
        <v>1553</v>
      </c>
      <c r="I583" s="162">
        <v>0</v>
      </c>
      <c r="J583" s="162">
        <v>2.67483</v>
      </c>
      <c r="K583" s="162">
        <v>13701.11</v>
      </c>
    </row>
    <row r="584" spans="1:11" ht="17.100000000000001" customHeight="1">
      <c r="A584" s="162">
        <v>2006</v>
      </c>
      <c r="B584" s="162">
        <v>7</v>
      </c>
      <c r="C584" s="162">
        <v>147947.47</v>
      </c>
      <c r="D584" s="162">
        <v>28242.79</v>
      </c>
      <c r="E584" s="162">
        <v>13296.69</v>
      </c>
      <c r="F584" s="162">
        <v>189486.95</v>
      </c>
      <c r="G584" s="162">
        <v>4521.71</v>
      </c>
      <c r="H584" s="162">
        <v>783.78</v>
      </c>
      <c r="I584" s="162">
        <v>0</v>
      </c>
      <c r="J584" s="162">
        <v>3.2450000000000001</v>
      </c>
      <c r="K584" s="162">
        <v>9946.77</v>
      </c>
    </row>
    <row r="585" spans="1:11" ht="17.100000000000001" customHeight="1">
      <c r="A585" s="162">
        <v>2006</v>
      </c>
      <c r="B585" s="162">
        <v>8</v>
      </c>
      <c r="C585" s="162">
        <v>1053121.5</v>
      </c>
      <c r="D585" s="162">
        <v>568646.61</v>
      </c>
      <c r="E585" s="162">
        <v>62840.87</v>
      </c>
      <c r="F585" s="162">
        <v>1684608.98</v>
      </c>
      <c r="G585" s="162">
        <v>6724.42</v>
      </c>
      <c r="H585" s="162">
        <v>5454.62</v>
      </c>
      <c r="I585" s="162">
        <v>0</v>
      </c>
      <c r="J585" s="162">
        <v>2.9876100000000001</v>
      </c>
      <c r="K585" s="162">
        <v>17365.099999999999</v>
      </c>
    </row>
    <row r="586" spans="1:11" ht="17.100000000000001" customHeight="1">
      <c r="A586" s="162">
        <v>2006</v>
      </c>
      <c r="B586" s="162">
        <v>9</v>
      </c>
      <c r="C586" s="162">
        <v>844953.12</v>
      </c>
      <c r="D586" s="162">
        <v>460009.27</v>
      </c>
      <c r="E586" s="162">
        <v>41160.1</v>
      </c>
      <c r="F586" s="162">
        <v>1346122.49</v>
      </c>
      <c r="G586" s="162">
        <v>4481.63</v>
      </c>
      <c r="H586" s="162">
        <v>4727.84</v>
      </c>
      <c r="I586" s="162">
        <v>0</v>
      </c>
      <c r="J586" s="162">
        <v>3.00515</v>
      </c>
      <c r="K586" s="162">
        <v>14758.29</v>
      </c>
    </row>
    <row r="587" spans="1:11" ht="17.100000000000001" customHeight="1">
      <c r="A587" s="162">
        <v>2006</v>
      </c>
      <c r="B587" s="162">
        <v>10</v>
      </c>
      <c r="C587" s="162">
        <v>893635.47</v>
      </c>
      <c r="D587" s="162">
        <v>208010.64</v>
      </c>
      <c r="E587" s="162">
        <v>76891.19</v>
      </c>
      <c r="F587" s="162">
        <v>1178537.3</v>
      </c>
      <c r="G587" s="162">
        <v>33218.58</v>
      </c>
      <c r="H587" s="162">
        <v>3189.79</v>
      </c>
      <c r="I587" s="162">
        <v>0</v>
      </c>
      <c r="J587" s="162">
        <v>3.1787999999999998</v>
      </c>
      <c r="K587" s="162">
        <v>11004.54</v>
      </c>
    </row>
    <row r="588" spans="1:11" ht="17.100000000000001" customHeight="1">
      <c r="A588" s="162">
        <v>2006</v>
      </c>
      <c r="B588" s="162">
        <v>11</v>
      </c>
      <c r="C588" s="162">
        <v>145418.16</v>
      </c>
      <c r="D588" s="162">
        <v>220040.94</v>
      </c>
      <c r="E588" s="162">
        <v>76.27</v>
      </c>
      <c r="F588" s="162">
        <v>365535.37</v>
      </c>
      <c r="G588" s="162">
        <v>1190.46</v>
      </c>
      <c r="H588" s="162">
        <v>1280.07</v>
      </c>
      <c r="I588" s="162">
        <v>0</v>
      </c>
      <c r="J588" s="162">
        <v>3.0103399999999998</v>
      </c>
      <c r="K588" s="162">
        <v>14765.52</v>
      </c>
    </row>
    <row r="589" spans="1:11" ht="17.100000000000001" customHeight="1">
      <c r="A589" s="162">
        <v>2006</v>
      </c>
      <c r="B589" s="162">
        <v>12</v>
      </c>
      <c r="C589" s="162">
        <v>373016.75</v>
      </c>
      <c r="D589" s="162">
        <v>491822.18</v>
      </c>
      <c r="E589" s="162">
        <v>8438.5499999999993</v>
      </c>
      <c r="F589" s="162">
        <v>873277.47</v>
      </c>
      <c r="G589" s="162">
        <v>2838.77</v>
      </c>
      <c r="H589" s="162">
        <v>3046.53</v>
      </c>
      <c r="I589" s="162">
        <v>0</v>
      </c>
      <c r="J589" s="162">
        <v>3.0076000000000001</v>
      </c>
      <c r="K589" s="162">
        <v>14758.34</v>
      </c>
    </row>
    <row r="590" spans="1:11" ht="17.100000000000001" customHeight="1">
      <c r="A590" s="162">
        <v>2006</v>
      </c>
      <c r="B590" s="162">
        <v>13</v>
      </c>
      <c r="C590" s="162">
        <v>667934.61</v>
      </c>
      <c r="D590" s="162">
        <v>449533.43</v>
      </c>
      <c r="E590" s="162">
        <v>43997.2</v>
      </c>
      <c r="F590" s="162">
        <v>1161465.24</v>
      </c>
      <c r="G590" s="162">
        <v>5311.54</v>
      </c>
      <c r="H590" s="162">
        <v>3707.57</v>
      </c>
      <c r="I590" s="162">
        <v>0</v>
      </c>
      <c r="J590" s="162">
        <v>2.7401800000000001</v>
      </c>
      <c r="K590" s="162">
        <v>16730.72</v>
      </c>
    </row>
    <row r="591" spans="1:11" ht="17.100000000000001" customHeight="1">
      <c r="A591" s="162">
        <v>2006</v>
      </c>
      <c r="B591" s="162">
        <v>14</v>
      </c>
      <c r="C591" s="162">
        <v>47687.1</v>
      </c>
      <c r="D591" s="162">
        <v>49436.99</v>
      </c>
      <c r="E591" s="162">
        <v>321.08</v>
      </c>
      <c r="F591" s="162">
        <v>97445.16</v>
      </c>
      <c r="G591" s="162">
        <v>317.36</v>
      </c>
      <c r="H591" s="162">
        <v>341.24</v>
      </c>
      <c r="I591" s="162">
        <v>0</v>
      </c>
      <c r="J591" s="162">
        <v>3.0103399999999998</v>
      </c>
      <c r="K591" s="162">
        <v>14765.52</v>
      </c>
    </row>
    <row r="592" spans="1:11" ht="17.100000000000001" customHeight="1">
      <c r="A592" s="162">
        <v>2006</v>
      </c>
      <c r="B592" s="162">
        <v>15</v>
      </c>
      <c r="C592" s="162">
        <v>72955.08</v>
      </c>
      <c r="D592" s="162">
        <v>17297.36</v>
      </c>
      <c r="E592" s="162">
        <v>7905.6</v>
      </c>
      <c r="F592" s="162">
        <v>98158.04</v>
      </c>
      <c r="G592" s="162">
        <v>3718.29</v>
      </c>
      <c r="H592" s="162">
        <v>428.33</v>
      </c>
      <c r="I592" s="162">
        <v>0</v>
      </c>
      <c r="J592" s="162">
        <v>3.1485599999999998</v>
      </c>
      <c r="K592" s="162">
        <v>10506.56</v>
      </c>
    </row>
    <row r="593" spans="1:11" ht="17.100000000000001" customHeight="1">
      <c r="A593" s="162">
        <v>2006</v>
      </c>
      <c r="B593" s="162">
        <v>16</v>
      </c>
      <c r="C593" s="162">
        <v>25191.14</v>
      </c>
      <c r="D593" s="162">
        <v>20158.21</v>
      </c>
      <c r="E593" s="162">
        <v>159.51</v>
      </c>
      <c r="F593" s="162">
        <v>45508.86</v>
      </c>
      <c r="G593" s="162">
        <v>148.21</v>
      </c>
      <c r="H593" s="162">
        <v>159.37</v>
      </c>
      <c r="I593" s="162">
        <v>0</v>
      </c>
      <c r="J593" s="162">
        <v>3.0103399999999998</v>
      </c>
      <c r="K593" s="162">
        <v>14765.52</v>
      </c>
    </row>
    <row r="594" spans="1:11" ht="17.100000000000001" customHeight="1">
      <c r="A594" s="162">
        <v>2007</v>
      </c>
      <c r="B594" s="162">
        <v>1</v>
      </c>
      <c r="C594" s="162">
        <v>216017.47</v>
      </c>
      <c r="D594" s="162">
        <v>29478.59</v>
      </c>
      <c r="E594" s="162">
        <v>25260.18</v>
      </c>
      <c r="F594" s="162">
        <v>270756.24</v>
      </c>
      <c r="G594" s="162">
        <v>2380.7199999999998</v>
      </c>
      <c r="H594" s="162">
        <v>212.47</v>
      </c>
      <c r="I594" s="162">
        <v>0</v>
      </c>
      <c r="J594" s="162">
        <v>2.41187</v>
      </c>
      <c r="K594" s="162">
        <v>13828.7</v>
      </c>
    </row>
    <row r="595" spans="1:11" ht="17.100000000000001" customHeight="1">
      <c r="A595" s="162">
        <v>2007</v>
      </c>
      <c r="B595" s="162">
        <v>2</v>
      </c>
      <c r="C595" s="162">
        <v>317544.38</v>
      </c>
      <c r="D595" s="162">
        <v>80127.34</v>
      </c>
      <c r="E595" s="162">
        <v>16493.64</v>
      </c>
      <c r="F595" s="162">
        <v>414165.36</v>
      </c>
      <c r="G595" s="162">
        <v>5136.91</v>
      </c>
      <c r="H595" s="162">
        <v>521.52</v>
      </c>
      <c r="I595" s="162">
        <v>0</v>
      </c>
      <c r="J595" s="162">
        <v>2.82999</v>
      </c>
      <c r="K595" s="162">
        <v>13343.55</v>
      </c>
    </row>
    <row r="596" spans="1:11" ht="17.100000000000001" customHeight="1">
      <c r="A596" s="162">
        <v>2007</v>
      </c>
      <c r="B596" s="162">
        <v>3</v>
      </c>
      <c r="C596" s="162">
        <v>770480.31</v>
      </c>
      <c r="D596" s="162">
        <v>190024.29</v>
      </c>
      <c r="E596" s="162">
        <v>73826.37</v>
      </c>
      <c r="F596" s="162">
        <v>1034330.96</v>
      </c>
      <c r="G596" s="162">
        <v>11943.32</v>
      </c>
      <c r="H596" s="162">
        <v>2226.39</v>
      </c>
      <c r="I596" s="162">
        <v>0</v>
      </c>
      <c r="J596" s="162">
        <v>2.9954299999999998</v>
      </c>
      <c r="K596" s="162">
        <v>10994.79</v>
      </c>
    </row>
    <row r="597" spans="1:11" ht="17.100000000000001" customHeight="1">
      <c r="A597" s="162">
        <v>2007</v>
      </c>
      <c r="B597" s="162">
        <v>4</v>
      </c>
      <c r="C597" s="162">
        <v>1114270.02</v>
      </c>
      <c r="D597" s="162">
        <v>455395.74</v>
      </c>
      <c r="E597" s="162">
        <v>65146.58</v>
      </c>
      <c r="F597" s="162">
        <v>1634812.34</v>
      </c>
      <c r="G597" s="162">
        <v>7774.88</v>
      </c>
      <c r="H597" s="162">
        <v>4106.66</v>
      </c>
      <c r="I597" s="162">
        <v>0</v>
      </c>
      <c r="J597" s="162">
        <v>2.7644299999999999</v>
      </c>
      <c r="K597" s="162">
        <v>18959.93</v>
      </c>
    </row>
    <row r="598" spans="1:11" ht="17.100000000000001" customHeight="1">
      <c r="A598" s="162">
        <v>2007</v>
      </c>
      <c r="B598" s="162">
        <v>5</v>
      </c>
      <c r="C598" s="162">
        <v>760266.4</v>
      </c>
      <c r="D598" s="162">
        <v>586643.68000000005</v>
      </c>
      <c r="E598" s="162">
        <v>19050.91</v>
      </c>
      <c r="F598" s="162">
        <v>1365960.99</v>
      </c>
      <c r="G598" s="162">
        <v>3167.74</v>
      </c>
      <c r="H598" s="162">
        <v>3689.21</v>
      </c>
      <c r="I598" s="162">
        <v>0</v>
      </c>
      <c r="J598" s="162">
        <v>2.5453199999999998</v>
      </c>
      <c r="K598" s="162">
        <v>22707.29</v>
      </c>
    </row>
    <row r="599" spans="1:11" ht="17.100000000000001" customHeight="1">
      <c r="A599" s="162">
        <v>2007</v>
      </c>
      <c r="B599" s="162">
        <v>6</v>
      </c>
      <c r="C599" s="162">
        <v>356574.05</v>
      </c>
      <c r="D599" s="162">
        <v>139679.91</v>
      </c>
      <c r="E599" s="162">
        <v>14319.45</v>
      </c>
      <c r="F599" s="162">
        <v>510573.41</v>
      </c>
      <c r="G599" s="162">
        <v>3434.51</v>
      </c>
      <c r="H599" s="162">
        <v>735.11</v>
      </c>
      <c r="I599" s="162">
        <v>0</v>
      </c>
      <c r="J599" s="162">
        <v>2.6686399999999999</v>
      </c>
      <c r="K599" s="162">
        <v>13818.28</v>
      </c>
    </row>
    <row r="600" spans="1:11" ht="17.100000000000001" customHeight="1">
      <c r="A600" s="162">
        <v>2007</v>
      </c>
      <c r="B600" s="162">
        <v>7</v>
      </c>
      <c r="C600" s="162">
        <v>151893.82999999999</v>
      </c>
      <c r="D600" s="162">
        <v>28900.44</v>
      </c>
      <c r="E600" s="162">
        <v>13364.13</v>
      </c>
      <c r="F600" s="162">
        <v>194158.41</v>
      </c>
      <c r="G600" s="162">
        <v>3077.72</v>
      </c>
      <c r="H600" s="162">
        <v>496.18</v>
      </c>
      <c r="I600" s="162">
        <v>0</v>
      </c>
      <c r="J600" s="162">
        <v>3.2331300000000001</v>
      </c>
      <c r="K600" s="162">
        <v>10421.549999999999</v>
      </c>
    </row>
    <row r="601" spans="1:11" ht="17.100000000000001" customHeight="1">
      <c r="A601" s="162">
        <v>2007</v>
      </c>
      <c r="B601" s="162">
        <v>8</v>
      </c>
      <c r="C601" s="162">
        <v>1057561.56</v>
      </c>
      <c r="D601" s="162">
        <v>573187.06999999995</v>
      </c>
      <c r="E601" s="162">
        <v>62786.42</v>
      </c>
      <c r="F601" s="162">
        <v>1693535.05</v>
      </c>
      <c r="G601" s="162">
        <v>4067.86</v>
      </c>
      <c r="H601" s="162">
        <v>5258.5</v>
      </c>
      <c r="I601" s="162">
        <v>0</v>
      </c>
      <c r="J601" s="162">
        <v>2.9751699999999999</v>
      </c>
      <c r="K601" s="162">
        <v>17332.47</v>
      </c>
    </row>
    <row r="602" spans="1:11" ht="17.100000000000001" customHeight="1">
      <c r="A602" s="162">
        <v>2007</v>
      </c>
      <c r="B602" s="162">
        <v>9</v>
      </c>
      <c r="C602" s="162">
        <v>849024.41</v>
      </c>
      <c r="D602" s="162">
        <v>462040.54</v>
      </c>
      <c r="E602" s="162">
        <v>41123.21</v>
      </c>
      <c r="F602" s="162">
        <v>1352188.16</v>
      </c>
      <c r="G602" s="162">
        <v>3035.9</v>
      </c>
      <c r="H602" s="162">
        <v>3940.19</v>
      </c>
      <c r="I602" s="162">
        <v>0</v>
      </c>
      <c r="J602" s="162">
        <v>2.98882</v>
      </c>
      <c r="K602" s="162">
        <v>14936.57</v>
      </c>
    </row>
    <row r="603" spans="1:11" ht="17.100000000000001" customHeight="1">
      <c r="A603" s="162">
        <v>2007</v>
      </c>
      <c r="B603" s="162">
        <v>10</v>
      </c>
      <c r="C603" s="162">
        <v>921378.33</v>
      </c>
      <c r="D603" s="162">
        <v>213572.1</v>
      </c>
      <c r="E603" s="162">
        <v>78029.34</v>
      </c>
      <c r="F603" s="162">
        <v>1212979.77</v>
      </c>
      <c r="G603" s="162">
        <v>15751.87</v>
      </c>
      <c r="H603" s="162">
        <v>2876.55</v>
      </c>
      <c r="I603" s="162">
        <v>0</v>
      </c>
      <c r="J603" s="162">
        <v>3.1598299999999999</v>
      </c>
      <c r="K603" s="162">
        <v>11020.59</v>
      </c>
    </row>
    <row r="604" spans="1:11" ht="17.100000000000001" customHeight="1">
      <c r="A604" s="162">
        <v>2007</v>
      </c>
      <c r="B604" s="162">
        <v>11</v>
      </c>
      <c r="C604" s="162">
        <v>144847.56</v>
      </c>
      <c r="D604" s="162">
        <v>221594.62</v>
      </c>
      <c r="E604" s="162">
        <v>75.739999999999995</v>
      </c>
      <c r="F604" s="162">
        <v>366517.93</v>
      </c>
      <c r="G604" s="162">
        <v>807.09</v>
      </c>
      <c r="H604" s="162">
        <v>1071.95</v>
      </c>
      <c r="I604" s="162">
        <v>0</v>
      </c>
      <c r="J604" s="162">
        <v>2.99369</v>
      </c>
      <c r="K604" s="162">
        <v>14944.9</v>
      </c>
    </row>
    <row r="605" spans="1:11" ht="17.100000000000001" customHeight="1">
      <c r="A605" s="162">
        <v>2007</v>
      </c>
      <c r="B605" s="162">
        <v>12</v>
      </c>
      <c r="C605" s="162">
        <v>374209.73</v>
      </c>
      <c r="D605" s="162">
        <v>494811.76</v>
      </c>
      <c r="E605" s="162">
        <v>8435.11</v>
      </c>
      <c r="F605" s="162">
        <v>877456.6</v>
      </c>
      <c r="G605" s="162">
        <v>1930.15</v>
      </c>
      <c r="H605" s="162">
        <v>2559.61</v>
      </c>
      <c r="I605" s="162">
        <v>0</v>
      </c>
      <c r="J605" s="162">
        <v>2.9909599999999998</v>
      </c>
      <c r="K605" s="162">
        <v>14938.03</v>
      </c>
    </row>
    <row r="606" spans="1:11" ht="17.100000000000001" customHeight="1">
      <c r="A606" s="162">
        <v>2007</v>
      </c>
      <c r="B606" s="162">
        <v>13</v>
      </c>
      <c r="C606" s="162">
        <v>675733.33</v>
      </c>
      <c r="D606" s="162">
        <v>455542.31</v>
      </c>
      <c r="E606" s="162">
        <v>44247.48</v>
      </c>
      <c r="F606" s="162">
        <v>1175523.1200000001</v>
      </c>
      <c r="G606" s="162">
        <v>3643.19</v>
      </c>
      <c r="H606" s="162">
        <v>3177.2</v>
      </c>
      <c r="I606" s="162">
        <v>0</v>
      </c>
      <c r="J606" s="162">
        <v>2.7378399999999998</v>
      </c>
      <c r="K606" s="162">
        <v>16906.580000000002</v>
      </c>
    </row>
    <row r="607" spans="1:11" ht="17.100000000000001" customHeight="1">
      <c r="A607" s="162">
        <v>2007</v>
      </c>
      <c r="B607" s="162">
        <v>14</v>
      </c>
      <c r="C607" s="162">
        <v>47439.66</v>
      </c>
      <c r="D607" s="162">
        <v>49831.67</v>
      </c>
      <c r="E607" s="162">
        <v>318.66000000000003</v>
      </c>
      <c r="F607" s="162">
        <v>97589.99</v>
      </c>
      <c r="G607" s="162">
        <v>214.9</v>
      </c>
      <c r="H607" s="162">
        <v>285.42</v>
      </c>
      <c r="I607" s="162">
        <v>0</v>
      </c>
      <c r="J607" s="162">
        <v>2.99369</v>
      </c>
      <c r="K607" s="162">
        <v>14944.9</v>
      </c>
    </row>
    <row r="608" spans="1:11" ht="17.100000000000001" customHeight="1">
      <c r="A608" s="162">
        <v>2007</v>
      </c>
      <c r="B608" s="162">
        <v>15</v>
      </c>
      <c r="C608" s="162">
        <v>76092.09</v>
      </c>
      <c r="D608" s="162">
        <v>18071.91</v>
      </c>
      <c r="E608" s="162">
        <v>8074</v>
      </c>
      <c r="F608" s="162">
        <v>102238.01</v>
      </c>
      <c r="G608" s="162">
        <v>1525.64</v>
      </c>
      <c r="H608" s="162">
        <v>385.3</v>
      </c>
      <c r="I608" s="162">
        <v>0</v>
      </c>
      <c r="J608" s="162">
        <v>3.1174599999999999</v>
      </c>
      <c r="K608" s="162">
        <v>10549.33</v>
      </c>
    </row>
    <row r="609" spans="1:11" ht="17.100000000000001" customHeight="1">
      <c r="A609" s="162">
        <v>2007</v>
      </c>
      <c r="B609" s="162">
        <v>16</v>
      </c>
      <c r="C609" s="162">
        <v>25223.15</v>
      </c>
      <c r="D609" s="162">
        <v>20357.52</v>
      </c>
      <c r="E609" s="162">
        <v>158.97</v>
      </c>
      <c r="F609" s="162">
        <v>45739.63</v>
      </c>
      <c r="G609" s="162">
        <v>100.72</v>
      </c>
      <c r="H609" s="162">
        <v>133.77000000000001</v>
      </c>
      <c r="I609" s="162">
        <v>0</v>
      </c>
      <c r="J609" s="162">
        <v>2.99369</v>
      </c>
      <c r="K609" s="162">
        <v>14944.9</v>
      </c>
    </row>
    <row r="610" spans="1:11" ht="17.100000000000001" customHeight="1">
      <c r="A610" s="162">
        <v>2008</v>
      </c>
      <c r="B610" s="162">
        <v>1</v>
      </c>
      <c r="C610" s="162">
        <v>217973.04</v>
      </c>
      <c r="D610" s="162">
        <v>29771.79</v>
      </c>
      <c r="E610" s="162">
        <v>25342.880000000001</v>
      </c>
      <c r="F610" s="162">
        <v>273087.71000000002</v>
      </c>
      <c r="G610" s="162">
        <v>1383.45</v>
      </c>
      <c r="H610" s="162">
        <v>200.87</v>
      </c>
      <c r="I610" s="162">
        <v>0</v>
      </c>
      <c r="J610" s="162">
        <v>2.4003299999999999</v>
      </c>
      <c r="K610" s="162">
        <v>13840.02</v>
      </c>
    </row>
    <row r="611" spans="1:11" ht="17.100000000000001" customHeight="1">
      <c r="A611" s="162">
        <v>2008</v>
      </c>
      <c r="B611" s="162">
        <v>2</v>
      </c>
      <c r="C611" s="162">
        <v>322612.34999999998</v>
      </c>
      <c r="D611" s="162">
        <v>81010.179999999993</v>
      </c>
      <c r="E611" s="162">
        <v>16618.38</v>
      </c>
      <c r="F611" s="162">
        <v>420240.91</v>
      </c>
      <c r="G611" s="162">
        <v>2649.96</v>
      </c>
      <c r="H611" s="162">
        <v>304.39999999999998</v>
      </c>
      <c r="I611" s="162">
        <v>0</v>
      </c>
      <c r="J611" s="162">
        <v>2.8283800000000001</v>
      </c>
      <c r="K611" s="162">
        <v>13167.92</v>
      </c>
    </row>
    <row r="612" spans="1:11" ht="17.100000000000001" customHeight="1">
      <c r="A612" s="162">
        <v>2008</v>
      </c>
      <c r="B612" s="162">
        <v>3</v>
      </c>
      <c r="C612" s="162">
        <v>779704.31999999995</v>
      </c>
      <c r="D612" s="162">
        <v>192155.1</v>
      </c>
      <c r="E612" s="162">
        <v>74123.22</v>
      </c>
      <c r="F612" s="162">
        <v>1045982.65</v>
      </c>
      <c r="G612" s="162">
        <v>6267.87</v>
      </c>
      <c r="H612" s="162">
        <v>1438.5</v>
      </c>
      <c r="I612" s="162">
        <v>0</v>
      </c>
      <c r="J612" s="162">
        <v>2.9974500000000002</v>
      </c>
      <c r="K612" s="162">
        <v>10817.84</v>
      </c>
    </row>
    <row r="613" spans="1:11" ht="17.100000000000001" customHeight="1">
      <c r="A613" s="162">
        <v>2008</v>
      </c>
      <c r="B613" s="162">
        <v>4</v>
      </c>
      <c r="C613" s="162">
        <v>1125291.22</v>
      </c>
      <c r="D613" s="162">
        <v>461900.07</v>
      </c>
      <c r="E613" s="162">
        <v>61242.35</v>
      </c>
      <c r="F613" s="162">
        <v>1648433.64</v>
      </c>
      <c r="G613" s="162">
        <v>4166.3500000000004</v>
      </c>
      <c r="H613" s="162">
        <v>3204.91</v>
      </c>
      <c r="I613" s="162">
        <v>0</v>
      </c>
      <c r="J613" s="162">
        <v>2.77515</v>
      </c>
      <c r="K613" s="162">
        <v>18430.990000000002</v>
      </c>
    </row>
    <row r="614" spans="1:11" ht="17.100000000000001" customHeight="1">
      <c r="A614" s="162">
        <v>2008</v>
      </c>
      <c r="B614" s="162">
        <v>5</v>
      </c>
      <c r="C614" s="162">
        <v>761179.92</v>
      </c>
      <c r="D614" s="162">
        <v>590340.34</v>
      </c>
      <c r="E614" s="162">
        <v>19003.25</v>
      </c>
      <c r="F614" s="162">
        <v>1370523.5</v>
      </c>
      <c r="G614" s="162">
        <v>1907.69</v>
      </c>
      <c r="H614" s="162">
        <v>3785.67</v>
      </c>
      <c r="I614" s="162">
        <v>0</v>
      </c>
      <c r="J614" s="162">
        <v>2.5575399999999999</v>
      </c>
      <c r="K614" s="162">
        <v>22177.29</v>
      </c>
    </row>
    <row r="615" spans="1:11" ht="17.100000000000001" customHeight="1">
      <c r="A615" s="162">
        <v>2008</v>
      </c>
      <c r="B615" s="162">
        <v>6</v>
      </c>
      <c r="C615" s="162">
        <v>359075.71</v>
      </c>
      <c r="D615" s="162">
        <v>140672.65</v>
      </c>
      <c r="E615" s="162">
        <v>14334.81</v>
      </c>
      <c r="F615" s="162">
        <v>514083.17</v>
      </c>
      <c r="G615" s="162">
        <v>1962.44</v>
      </c>
      <c r="H615" s="162">
        <v>780.57</v>
      </c>
      <c r="I615" s="162">
        <v>0</v>
      </c>
      <c r="J615" s="162">
        <v>2.67591</v>
      </c>
      <c r="K615" s="162">
        <v>13633.97</v>
      </c>
    </row>
    <row r="616" spans="1:11" ht="17.100000000000001" customHeight="1">
      <c r="A616" s="162">
        <v>2008</v>
      </c>
      <c r="B616" s="162">
        <v>7</v>
      </c>
      <c r="C616" s="162">
        <v>155213.78</v>
      </c>
      <c r="D616" s="162">
        <v>29553.78</v>
      </c>
      <c r="E616" s="162">
        <v>13493.49</v>
      </c>
      <c r="F616" s="162">
        <v>198261.05</v>
      </c>
      <c r="G616" s="162">
        <v>1801.76</v>
      </c>
      <c r="H616" s="162">
        <v>366.3</v>
      </c>
      <c r="I616" s="162">
        <v>0</v>
      </c>
      <c r="J616" s="162">
        <v>3.2248399999999999</v>
      </c>
      <c r="K616" s="162">
        <v>10203.82</v>
      </c>
    </row>
    <row r="617" spans="1:11" ht="17.100000000000001" customHeight="1">
      <c r="A617" s="162">
        <v>2008</v>
      </c>
      <c r="B617" s="162">
        <v>8</v>
      </c>
      <c r="C617" s="162">
        <v>1063629.57</v>
      </c>
      <c r="D617" s="162">
        <v>578123.31999999995</v>
      </c>
      <c r="E617" s="162">
        <v>59116.79</v>
      </c>
      <c r="F617" s="162">
        <v>1700869.68</v>
      </c>
      <c r="G617" s="162">
        <v>2385.37</v>
      </c>
      <c r="H617" s="162">
        <v>3399.24</v>
      </c>
      <c r="I617" s="162">
        <v>0</v>
      </c>
      <c r="J617" s="162">
        <v>2.9735800000000001</v>
      </c>
      <c r="K617" s="162">
        <v>17054.36</v>
      </c>
    </row>
    <row r="618" spans="1:11" ht="17.100000000000001" customHeight="1">
      <c r="A618" s="162">
        <v>2008</v>
      </c>
      <c r="B618" s="162">
        <v>9</v>
      </c>
      <c r="C618" s="162">
        <v>854465.26</v>
      </c>
      <c r="D618" s="162">
        <v>465888.63</v>
      </c>
      <c r="E618" s="162">
        <v>41267.31</v>
      </c>
      <c r="F618" s="162">
        <v>1361621.2</v>
      </c>
      <c r="G618" s="162">
        <v>1554.75</v>
      </c>
      <c r="H618" s="162">
        <v>2887.44</v>
      </c>
      <c r="I618" s="162">
        <v>0</v>
      </c>
      <c r="J618" s="162">
        <v>2.9754800000000001</v>
      </c>
      <c r="K618" s="162">
        <v>15046.77</v>
      </c>
    </row>
    <row r="619" spans="1:11" ht="17.100000000000001" customHeight="1">
      <c r="A619" s="162">
        <v>2008</v>
      </c>
      <c r="B619" s="162">
        <v>10</v>
      </c>
      <c r="C619" s="162">
        <v>935499.44</v>
      </c>
      <c r="D619" s="162">
        <v>217666.46</v>
      </c>
      <c r="E619" s="162">
        <v>78758.11</v>
      </c>
      <c r="F619" s="162">
        <v>1231924.01</v>
      </c>
      <c r="G619" s="162">
        <v>6196.34</v>
      </c>
      <c r="H619" s="162">
        <v>2284.46</v>
      </c>
      <c r="I619" s="162">
        <v>0</v>
      </c>
      <c r="J619" s="162">
        <v>3.1536200000000001</v>
      </c>
      <c r="K619" s="162">
        <v>10749.8</v>
      </c>
    </row>
    <row r="620" spans="1:11" ht="17.100000000000001" customHeight="1">
      <c r="A620" s="162">
        <v>2008</v>
      </c>
      <c r="B620" s="162">
        <v>11</v>
      </c>
      <c r="C620" s="162">
        <v>146473.41</v>
      </c>
      <c r="D620" s="162">
        <v>226046.17</v>
      </c>
      <c r="E620" s="162">
        <v>76.48</v>
      </c>
      <c r="F620" s="162">
        <v>372596.07</v>
      </c>
      <c r="G620" s="162">
        <v>418.74</v>
      </c>
      <c r="H620" s="162">
        <v>795.75</v>
      </c>
      <c r="I620" s="162">
        <v>0</v>
      </c>
      <c r="J620" s="162">
        <v>2.9802200000000001</v>
      </c>
      <c r="K620" s="162">
        <v>15054.79</v>
      </c>
    </row>
    <row r="621" spans="1:11" ht="17.100000000000001" customHeight="1">
      <c r="A621" s="162">
        <v>2008</v>
      </c>
      <c r="B621" s="162">
        <v>12</v>
      </c>
      <c r="C621" s="162">
        <v>379078.95</v>
      </c>
      <c r="D621" s="162">
        <v>503173.66</v>
      </c>
      <c r="E621" s="162">
        <v>8518.08</v>
      </c>
      <c r="F621" s="162">
        <v>890770.69</v>
      </c>
      <c r="G621" s="162">
        <v>1001.67</v>
      </c>
      <c r="H621" s="162">
        <v>1895.86</v>
      </c>
      <c r="I621" s="162">
        <v>0</v>
      </c>
      <c r="J621" s="162">
        <v>2.9775299999999998</v>
      </c>
      <c r="K621" s="162">
        <v>15048.04</v>
      </c>
    </row>
    <row r="622" spans="1:11" ht="17.100000000000001" customHeight="1">
      <c r="A622" s="162">
        <v>2008</v>
      </c>
      <c r="B622" s="162">
        <v>13</v>
      </c>
      <c r="C622" s="162">
        <v>681801.49</v>
      </c>
      <c r="D622" s="162">
        <v>460572.05</v>
      </c>
      <c r="E622" s="162">
        <v>44453.83</v>
      </c>
      <c r="F622" s="162">
        <v>1186827.3799999999</v>
      </c>
      <c r="G622" s="162">
        <v>2640.45</v>
      </c>
      <c r="H622" s="162">
        <v>2669.69</v>
      </c>
      <c r="I622" s="162">
        <v>0</v>
      </c>
      <c r="J622" s="162">
        <v>2.7464400000000002</v>
      </c>
      <c r="K622" s="162">
        <v>16906.55</v>
      </c>
    </row>
    <row r="623" spans="1:11" ht="17.100000000000001" customHeight="1">
      <c r="A623" s="162">
        <v>2008</v>
      </c>
      <c r="B623" s="162">
        <v>14</v>
      </c>
      <c r="C623" s="162">
        <v>47499.4</v>
      </c>
      <c r="D623" s="162">
        <v>50349.71</v>
      </c>
      <c r="E623" s="162">
        <v>318.52999999999997</v>
      </c>
      <c r="F623" s="162">
        <v>98167.65</v>
      </c>
      <c r="G623" s="162">
        <v>110.33</v>
      </c>
      <c r="H623" s="162">
        <v>209.66</v>
      </c>
      <c r="I623" s="162">
        <v>0</v>
      </c>
      <c r="J623" s="162">
        <v>2.9802200000000001</v>
      </c>
      <c r="K623" s="162">
        <v>15054.79</v>
      </c>
    </row>
    <row r="624" spans="1:11" ht="17.100000000000001" customHeight="1">
      <c r="A624" s="162">
        <v>2008</v>
      </c>
      <c r="B624" s="162">
        <v>15</v>
      </c>
      <c r="C624" s="162">
        <v>76944.83</v>
      </c>
      <c r="D624" s="162">
        <v>18430.419999999998</v>
      </c>
      <c r="E624" s="162">
        <v>8093.76</v>
      </c>
      <c r="F624" s="162">
        <v>103469.01</v>
      </c>
      <c r="G624" s="162">
        <v>638.74</v>
      </c>
      <c r="H624" s="162">
        <v>314.22000000000003</v>
      </c>
      <c r="I624" s="162">
        <v>0</v>
      </c>
      <c r="J624" s="162">
        <v>3.1450100000000001</v>
      </c>
      <c r="K624" s="162">
        <v>10495.78</v>
      </c>
    </row>
    <row r="625" spans="1:11" ht="17.100000000000001" customHeight="1">
      <c r="A625" s="162">
        <v>2008</v>
      </c>
      <c r="B625" s="162">
        <v>16</v>
      </c>
      <c r="C625" s="162">
        <v>25198.18</v>
      </c>
      <c r="D625" s="162">
        <v>20783.05</v>
      </c>
      <c r="E625" s="162">
        <v>158.59</v>
      </c>
      <c r="F625" s="162">
        <v>46139.81</v>
      </c>
      <c r="G625" s="162">
        <v>51.85</v>
      </c>
      <c r="H625" s="162">
        <v>98.54</v>
      </c>
      <c r="I625" s="162">
        <v>0</v>
      </c>
      <c r="J625" s="162">
        <v>2.9802200000000001</v>
      </c>
      <c r="K625" s="162">
        <v>15054.79</v>
      </c>
    </row>
    <row r="626" spans="1:11" ht="17.100000000000001" customHeight="1">
      <c r="A626" s="162">
        <v>2009</v>
      </c>
      <c r="B626" s="162">
        <v>1</v>
      </c>
      <c r="C626" s="162">
        <v>218925.74</v>
      </c>
      <c r="D626" s="162">
        <v>29880.06</v>
      </c>
      <c r="E626" s="162">
        <v>25332.13</v>
      </c>
      <c r="F626" s="162">
        <v>274137.93</v>
      </c>
      <c r="G626" s="162">
        <v>786.64</v>
      </c>
      <c r="H626" s="162">
        <v>59.13</v>
      </c>
      <c r="I626" s="162">
        <v>0</v>
      </c>
      <c r="J626" s="162">
        <v>2.39242</v>
      </c>
      <c r="K626" s="162">
        <v>13044.49</v>
      </c>
    </row>
    <row r="627" spans="1:11" ht="17.100000000000001" customHeight="1">
      <c r="A627" s="162">
        <v>2009</v>
      </c>
      <c r="B627" s="162">
        <v>2</v>
      </c>
      <c r="C627" s="162">
        <v>324984.32000000001</v>
      </c>
      <c r="D627" s="162">
        <v>81230.13</v>
      </c>
      <c r="E627" s="162">
        <v>16627.79</v>
      </c>
      <c r="F627" s="162">
        <v>422842.24</v>
      </c>
      <c r="G627" s="162">
        <v>2200.25</v>
      </c>
      <c r="H627" s="162">
        <v>175.95</v>
      </c>
      <c r="I627" s="162">
        <v>0</v>
      </c>
      <c r="J627" s="162">
        <v>2.8429199999999999</v>
      </c>
      <c r="K627" s="162">
        <v>12482.41</v>
      </c>
    </row>
    <row r="628" spans="1:11" ht="17.100000000000001" customHeight="1">
      <c r="A628" s="162">
        <v>2009</v>
      </c>
      <c r="B628" s="162">
        <v>3</v>
      </c>
      <c r="C628" s="162">
        <v>784668.46</v>
      </c>
      <c r="D628" s="162">
        <v>192819.72</v>
      </c>
      <c r="E628" s="162">
        <v>74061.14</v>
      </c>
      <c r="F628" s="162">
        <v>1051549.33</v>
      </c>
      <c r="G628" s="162">
        <v>4854.33</v>
      </c>
      <c r="H628" s="162">
        <v>581.92999999999995</v>
      </c>
      <c r="I628" s="162">
        <v>0</v>
      </c>
      <c r="J628" s="162">
        <v>3.0080900000000002</v>
      </c>
      <c r="K628" s="162">
        <v>10467.76</v>
      </c>
    </row>
    <row r="629" spans="1:11" ht="17.100000000000001" customHeight="1">
      <c r="A629" s="162">
        <v>2009</v>
      </c>
      <c r="B629" s="162">
        <v>4</v>
      </c>
      <c r="C629" s="162">
        <v>1129227.3700000001</v>
      </c>
      <c r="D629" s="162">
        <v>463540.54</v>
      </c>
      <c r="E629" s="162">
        <v>61200.89</v>
      </c>
      <c r="F629" s="162">
        <v>1653968.8</v>
      </c>
      <c r="G629" s="162">
        <v>3254.59</v>
      </c>
      <c r="H629" s="162">
        <v>1123.8900000000001</v>
      </c>
      <c r="I629" s="162">
        <v>0</v>
      </c>
      <c r="J629" s="162">
        <v>2.7921</v>
      </c>
      <c r="K629" s="162">
        <v>16973.509999999998</v>
      </c>
    </row>
    <row r="630" spans="1:11" ht="17.100000000000001" customHeight="1">
      <c r="A630" s="162">
        <v>2009</v>
      </c>
      <c r="B630" s="162">
        <v>5</v>
      </c>
      <c r="C630" s="162">
        <v>760509.15</v>
      </c>
      <c r="D630" s="162">
        <v>591197.6</v>
      </c>
      <c r="E630" s="162">
        <v>18929.38</v>
      </c>
      <c r="F630" s="162">
        <v>1370636.13</v>
      </c>
      <c r="G630" s="162">
        <v>1542.51</v>
      </c>
      <c r="H630" s="162">
        <v>1100.0999999999999</v>
      </c>
      <c r="I630" s="162">
        <v>0</v>
      </c>
      <c r="J630" s="162">
        <v>2.57064</v>
      </c>
      <c r="K630" s="162">
        <v>20345.45</v>
      </c>
    </row>
    <row r="631" spans="1:11" ht="17.100000000000001" customHeight="1">
      <c r="A631" s="162">
        <v>2009</v>
      </c>
      <c r="B631" s="162">
        <v>6</v>
      </c>
      <c r="C631" s="162">
        <v>359969.68</v>
      </c>
      <c r="D631" s="162">
        <v>140800.35</v>
      </c>
      <c r="E631" s="162">
        <v>14324.8</v>
      </c>
      <c r="F631" s="162">
        <v>515094.82</v>
      </c>
      <c r="G631" s="162">
        <v>1055.67</v>
      </c>
      <c r="H631" s="162">
        <v>208.39</v>
      </c>
      <c r="I631" s="162">
        <v>0</v>
      </c>
      <c r="J631" s="162">
        <v>2.6911900000000002</v>
      </c>
      <c r="K631" s="162">
        <v>13041.61</v>
      </c>
    </row>
    <row r="632" spans="1:11" ht="17.100000000000001" customHeight="1">
      <c r="A632" s="162">
        <v>2009</v>
      </c>
      <c r="B632" s="162">
        <v>7</v>
      </c>
      <c r="C632" s="162">
        <v>157097.65</v>
      </c>
      <c r="D632" s="162">
        <v>29789.93</v>
      </c>
      <c r="E632" s="162">
        <v>13528.79</v>
      </c>
      <c r="F632" s="162">
        <v>200416.38</v>
      </c>
      <c r="G632" s="162">
        <v>1427.48</v>
      </c>
      <c r="H632" s="162">
        <v>159.6</v>
      </c>
      <c r="I632" s="162">
        <v>0</v>
      </c>
      <c r="J632" s="162">
        <v>3.2378900000000002</v>
      </c>
      <c r="K632" s="162">
        <v>9694.08</v>
      </c>
    </row>
    <row r="633" spans="1:11" ht="17.100000000000001" customHeight="1">
      <c r="A633" s="162">
        <v>2009</v>
      </c>
      <c r="B633" s="162">
        <v>8</v>
      </c>
      <c r="C633" s="162">
        <v>1065586.05</v>
      </c>
      <c r="D633" s="162">
        <v>578790.92000000004</v>
      </c>
      <c r="E633" s="162">
        <v>59103.15</v>
      </c>
      <c r="F633" s="162">
        <v>1703480.12</v>
      </c>
      <c r="G633" s="162">
        <v>1905.9</v>
      </c>
      <c r="H633" s="162">
        <v>1074.6500000000001</v>
      </c>
      <c r="I633" s="162">
        <v>0</v>
      </c>
      <c r="J633" s="162">
        <v>2.9780700000000002</v>
      </c>
      <c r="K633" s="162">
        <v>15881.88</v>
      </c>
    </row>
    <row r="634" spans="1:11" ht="17.100000000000001" customHeight="1">
      <c r="A634" s="162">
        <v>2009</v>
      </c>
      <c r="B634" s="162">
        <v>9</v>
      </c>
      <c r="C634" s="162">
        <v>856746.8</v>
      </c>
      <c r="D634" s="162">
        <v>467075.41</v>
      </c>
      <c r="E634" s="162">
        <v>41314.15</v>
      </c>
      <c r="F634" s="162">
        <v>1365136.35</v>
      </c>
      <c r="G634" s="162">
        <v>1013.54</v>
      </c>
      <c r="H634" s="162">
        <v>1114.7</v>
      </c>
      <c r="I634" s="162">
        <v>0</v>
      </c>
      <c r="J634" s="162">
        <v>2.9714399999999999</v>
      </c>
      <c r="K634" s="162">
        <v>14132.09</v>
      </c>
    </row>
    <row r="635" spans="1:11" ht="17.100000000000001" customHeight="1">
      <c r="A635" s="162">
        <v>2009</v>
      </c>
      <c r="B635" s="162">
        <v>10</v>
      </c>
      <c r="C635" s="162">
        <v>941890.47</v>
      </c>
      <c r="D635" s="162">
        <v>219318.56</v>
      </c>
      <c r="E635" s="162">
        <v>78927.520000000004</v>
      </c>
      <c r="F635" s="162">
        <v>1240136.56</v>
      </c>
      <c r="G635" s="162">
        <v>4358.7299999999996</v>
      </c>
      <c r="H635" s="162">
        <v>1179.8599999999999</v>
      </c>
      <c r="I635" s="162">
        <v>0</v>
      </c>
      <c r="J635" s="162">
        <v>3.1642299999999999</v>
      </c>
      <c r="K635" s="162">
        <v>10194.86</v>
      </c>
    </row>
    <row r="636" spans="1:11" ht="17.100000000000001" customHeight="1">
      <c r="A636" s="162">
        <v>2009</v>
      </c>
      <c r="B636" s="162">
        <v>11</v>
      </c>
      <c r="C636" s="162">
        <v>151721.96</v>
      </c>
      <c r="D636" s="162">
        <v>234892.82</v>
      </c>
      <c r="E636" s="162">
        <v>79.150000000000006</v>
      </c>
      <c r="F636" s="162">
        <v>386693.94</v>
      </c>
      <c r="G636" s="162">
        <v>283.02999999999997</v>
      </c>
      <c r="H636" s="162">
        <v>318.19</v>
      </c>
      <c r="I636" s="162">
        <v>0</v>
      </c>
      <c r="J636" s="162">
        <v>2.9764599999999999</v>
      </c>
      <c r="K636" s="162">
        <v>14138.69</v>
      </c>
    </row>
    <row r="637" spans="1:11" ht="17.100000000000001" customHeight="1">
      <c r="A637" s="162">
        <v>2009</v>
      </c>
      <c r="B637" s="162">
        <v>12</v>
      </c>
      <c r="C637" s="162">
        <v>375066.76</v>
      </c>
      <c r="D637" s="162">
        <v>498194.15</v>
      </c>
      <c r="E637" s="162">
        <v>8432.67</v>
      </c>
      <c r="F637" s="162">
        <v>881693.58</v>
      </c>
      <c r="G637" s="162">
        <v>644.29999999999995</v>
      </c>
      <c r="H637" s="162">
        <v>722.74</v>
      </c>
      <c r="I637" s="162">
        <v>0</v>
      </c>
      <c r="J637" s="162">
        <v>2.9737399999999998</v>
      </c>
      <c r="K637" s="162">
        <v>14133.77</v>
      </c>
    </row>
    <row r="638" spans="1:11" ht="17.100000000000001" customHeight="1">
      <c r="A638" s="162">
        <v>2009</v>
      </c>
      <c r="B638" s="162">
        <v>13</v>
      </c>
      <c r="C638" s="162">
        <v>686045.35</v>
      </c>
      <c r="D638" s="162">
        <v>462893.67</v>
      </c>
      <c r="E638" s="162">
        <v>44586.34</v>
      </c>
      <c r="F638" s="162">
        <v>1193525.3600000001</v>
      </c>
      <c r="G638" s="162">
        <v>1992.59</v>
      </c>
      <c r="H638" s="162">
        <v>903.82</v>
      </c>
      <c r="I638" s="162">
        <v>0</v>
      </c>
      <c r="J638" s="162">
        <v>2.7605300000000002</v>
      </c>
      <c r="K638" s="162">
        <v>15826.15</v>
      </c>
    </row>
    <row r="639" spans="1:11" ht="17.100000000000001" customHeight="1">
      <c r="A639" s="162">
        <v>2009</v>
      </c>
      <c r="B639" s="162">
        <v>14</v>
      </c>
      <c r="C639" s="162">
        <v>47425</v>
      </c>
      <c r="D639" s="162">
        <v>50387.6</v>
      </c>
      <c r="E639" s="162">
        <v>317.88</v>
      </c>
      <c r="F639" s="162">
        <v>98130.49</v>
      </c>
      <c r="G639" s="162">
        <v>71.819999999999993</v>
      </c>
      <c r="H639" s="162">
        <v>80.75</v>
      </c>
      <c r="I639" s="162">
        <v>0</v>
      </c>
      <c r="J639" s="162">
        <v>2.9764599999999999</v>
      </c>
      <c r="K639" s="162">
        <v>14138.69</v>
      </c>
    </row>
    <row r="640" spans="1:11" ht="17.100000000000001" customHeight="1">
      <c r="A640" s="162">
        <v>2009</v>
      </c>
      <c r="B640" s="162">
        <v>15</v>
      </c>
      <c r="C640" s="162">
        <v>77610.75</v>
      </c>
      <c r="D640" s="162">
        <v>18582.060000000001</v>
      </c>
      <c r="E640" s="162">
        <v>8115.36</v>
      </c>
      <c r="F640" s="162">
        <v>104308.17</v>
      </c>
      <c r="G640" s="162">
        <v>438.64</v>
      </c>
      <c r="H640" s="162">
        <v>97.8</v>
      </c>
      <c r="I640" s="162">
        <v>0</v>
      </c>
      <c r="J640" s="162">
        <v>3.1785100000000002</v>
      </c>
      <c r="K640" s="162">
        <v>10112.549999999999</v>
      </c>
    </row>
    <row r="641" spans="1:11" ht="17.100000000000001" customHeight="1">
      <c r="A641" s="162">
        <v>2009</v>
      </c>
      <c r="B641" s="162">
        <v>16</v>
      </c>
      <c r="C641" s="162">
        <v>25528.16</v>
      </c>
      <c r="D641" s="162">
        <v>21043.37</v>
      </c>
      <c r="E641" s="162">
        <v>160.54</v>
      </c>
      <c r="F641" s="162">
        <v>46732.07</v>
      </c>
      <c r="G641" s="162">
        <v>34.200000000000003</v>
      </c>
      <c r="H641" s="162">
        <v>38.450000000000003</v>
      </c>
      <c r="I641" s="162">
        <v>0</v>
      </c>
      <c r="J641" s="162">
        <v>2.9764599999999999</v>
      </c>
      <c r="K641" s="162">
        <v>14138.69</v>
      </c>
    </row>
    <row r="642" spans="1:11" ht="17.100000000000001" customHeight="1">
      <c r="A642" s="162">
        <v>2010</v>
      </c>
      <c r="B642" s="162">
        <v>1</v>
      </c>
      <c r="C642" s="162">
        <v>219828.54</v>
      </c>
      <c r="D642" s="162">
        <v>29984.66</v>
      </c>
      <c r="E642" s="162">
        <v>25342.99</v>
      </c>
      <c r="F642" s="162">
        <v>275156.18</v>
      </c>
      <c r="G642" s="162">
        <v>748.26</v>
      </c>
      <c r="H642" s="162">
        <v>62.89</v>
      </c>
      <c r="I642" s="162">
        <v>0</v>
      </c>
      <c r="J642" s="162">
        <v>2.3914200000000001</v>
      </c>
      <c r="K642" s="162">
        <v>13173.11</v>
      </c>
    </row>
    <row r="643" spans="1:11" ht="17.100000000000001" customHeight="1">
      <c r="A643" s="162">
        <v>2010</v>
      </c>
      <c r="B643" s="162">
        <v>2</v>
      </c>
      <c r="C643" s="162">
        <v>325395.62</v>
      </c>
      <c r="D643" s="162">
        <v>80853.820000000007</v>
      </c>
      <c r="E643" s="162">
        <v>16500.400000000001</v>
      </c>
      <c r="F643" s="162">
        <v>422749.84</v>
      </c>
      <c r="G643" s="162">
        <v>2002.23</v>
      </c>
      <c r="H643" s="162">
        <v>162.56</v>
      </c>
      <c r="I643" s="162">
        <v>0</v>
      </c>
      <c r="J643" s="162">
        <v>2.8788200000000002</v>
      </c>
      <c r="K643" s="162">
        <v>12401.96</v>
      </c>
    </row>
    <row r="644" spans="1:11" ht="17.100000000000001" customHeight="1">
      <c r="A644" s="162">
        <v>2010</v>
      </c>
      <c r="B644" s="162">
        <v>3</v>
      </c>
      <c r="C644" s="162">
        <v>786773.23</v>
      </c>
      <c r="D644" s="162">
        <v>193347.36</v>
      </c>
      <c r="E644" s="162">
        <v>73914.63</v>
      </c>
      <c r="F644" s="162">
        <v>1054035.22</v>
      </c>
      <c r="G644" s="162">
        <v>4119.12</v>
      </c>
      <c r="H644" s="162">
        <v>1052.5999999999999</v>
      </c>
      <c r="I644" s="162">
        <v>0</v>
      </c>
      <c r="J644" s="162">
        <v>3.0343499999999999</v>
      </c>
      <c r="K644" s="162">
        <v>10588.81</v>
      </c>
    </row>
    <row r="645" spans="1:11" ht="17.100000000000001" customHeight="1">
      <c r="A645" s="162">
        <v>2010</v>
      </c>
      <c r="B645" s="162">
        <v>4</v>
      </c>
      <c r="C645" s="162">
        <v>1129509.9099999999</v>
      </c>
      <c r="D645" s="162">
        <v>465083.47</v>
      </c>
      <c r="E645" s="162">
        <v>61028.05</v>
      </c>
      <c r="F645" s="162">
        <v>1655621.43</v>
      </c>
      <c r="G645" s="162">
        <v>3133.98</v>
      </c>
      <c r="H645" s="162">
        <v>2538.29</v>
      </c>
      <c r="I645" s="162">
        <v>0</v>
      </c>
      <c r="J645" s="162">
        <v>2.81121</v>
      </c>
      <c r="K645" s="162">
        <v>17295.580000000002</v>
      </c>
    </row>
    <row r="646" spans="1:11" ht="17.100000000000001" customHeight="1">
      <c r="A646" s="162">
        <v>2010</v>
      </c>
      <c r="B646" s="162">
        <v>5</v>
      </c>
      <c r="C646" s="162">
        <v>759284.68</v>
      </c>
      <c r="D646" s="162">
        <v>591764.56999999995</v>
      </c>
      <c r="E646" s="162">
        <v>18850.88</v>
      </c>
      <c r="F646" s="162">
        <v>1369900.14</v>
      </c>
      <c r="G646" s="162">
        <v>1529.92</v>
      </c>
      <c r="H646" s="162">
        <v>1221.26</v>
      </c>
      <c r="I646" s="162">
        <v>0</v>
      </c>
      <c r="J646" s="162">
        <v>2.5759300000000001</v>
      </c>
      <c r="K646" s="162">
        <v>20644.05</v>
      </c>
    </row>
    <row r="647" spans="1:11" ht="17.100000000000001" customHeight="1">
      <c r="A647" s="162">
        <v>2010</v>
      </c>
      <c r="B647" s="162">
        <v>6</v>
      </c>
      <c r="C647" s="162">
        <v>359737.86</v>
      </c>
      <c r="D647" s="162">
        <v>140591.18</v>
      </c>
      <c r="E647" s="162">
        <v>14279.29</v>
      </c>
      <c r="F647" s="162">
        <v>514608.33</v>
      </c>
      <c r="G647" s="162">
        <v>839.19</v>
      </c>
      <c r="H647" s="162">
        <v>219.19</v>
      </c>
      <c r="I647" s="162">
        <v>0</v>
      </c>
      <c r="J647" s="162">
        <v>2.714</v>
      </c>
      <c r="K647" s="162">
        <v>12860.81</v>
      </c>
    </row>
    <row r="648" spans="1:11" ht="17.100000000000001" customHeight="1">
      <c r="A648" s="162">
        <v>2010</v>
      </c>
      <c r="B648" s="162">
        <v>7</v>
      </c>
      <c r="C648" s="162">
        <v>157787.63</v>
      </c>
      <c r="D648" s="162">
        <v>29982.21</v>
      </c>
      <c r="E648" s="162">
        <v>13462.51</v>
      </c>
      <c r="F648" s="162">
        <v>201232.35</v>
      </c>
      <c r="G648" s="162">
        <v>1375.66</v>
      </c>
      <c r="H648" s="162">
        <v>300.89999999999998</v>
      </c>
      <c r="I648" s="162">
        <v>0</v>
      </c>
      <c r="J648" s="162">
        <v>3.2685200000000001</v>
      </c>
      <c r="K648" s="162">
        <v>10055.66</v>
      </c>
    </row>
    <row r="649" spans="1:11" ht="17.100000000000001" customHeight="1">
      <c r="A649" s="162">
        <v>2010</v>
      </c>
      <c r="B649" s="162">
        <v>8</v>
      </c>
      <c r="C649" s="162">
        <v>1066317.33</v>
      </c>
      <c r="D649" s="162">
        <v>579526.96</v>
      </c>
      <c r="E649" s="162">
        <v>58997.42</v>
      </c>
      <c r="F649" s="162">
        <v>1704841.72</v>
      </c>
      <c r="G649" s="162">
        <v>2162.79</v>
      </c>
      <c r="H649" s="162">
        <v>1938.68</v>
      </c>
      <c r="I649" s="162">
        <v>0</v>
      </c>
      <c r="J649" s="162">
        <v>2.99186</v>
      </c>
      <c r="K649" s="162">
        <v>15787.05</v>
      </c>
    </row>
    <row r="650" spans="1:11" ht="17.100000000000001" customHeight="1">
      <c r="A650" s="162">
        <v>2010</v>
      </c>
      <c r="B650" s="162">
        <v>9</v>
      </c>
      <c r="C650" s="162">
        <v>858930.27</v>
      </c>
      <c r="D650" s="162">
        <v>467979.14</v>
      </c>
      <c r="E650" s="162">
        <v>41334.589999999997</v>
      </c>
      <c r="F650" s="162">
        <v>1368244</v>
      </c>
      <c r="G650" s="162">
        <v>1029.1500000000001</v>
      </c>
      <c r="H650" s="162">
        <v>1503.66</v>
      </c>
      <c r="I650" s="162">
        <v>0</v>
      </c>
      <c r="J650" s="162">
        <v>2.9721799999999998</v>
      </c>
      <c r="K650" s="162">
        <v>14202.26</v>
      </c>
    </row>
    <row r="651" spans="1:11" ht="17.100000000000001" customHeight="1">
      <c r="A651" s="162">
        <v>2010</v>
      </c>
      <c r="B651" s="162">
        <v>10</v>
      </c>
      <c r="C651" s="162">
        <v>946012.94</v>
      </c>
      <c r="D651" s="162">
        <v>219989.38</v>
      </c>
      <c r="E651" s="162">
        <v>78762.710000000006</v>
      </c>
      <c r="F651" s="162">
        <v>1244765.03</v>
      </c>
      <c r="G651" s="162">
        <v>5029.32</v>
      </c>
      <c r="H651" s="162">
        <v>826.27</v>
      </c>
      <c r="I651" s="162">
        <v>0</v>
      </c>
      <c r="J651" s="162">
        <v>3.19903</v>
      </c>
      <c r="K651" s="162">
        <v>10116.57</v>
      </c>
    </row>
    <row r="652" spans="1:11" ht="17.100000000000001" customHeight="1">
      <c r="A652" s="162">
        <v>2010</v>
      </c>
      <c r="B652" s="162">
        <v>11</v>
      </c>
      <c r="C652" s="162">
        <v>151594.5</v>
      </c>
      <c r="D652" s="162">
        <v>235368.04</v>
      </c>
      <c r="E652" s="162">
        <v>79</v>
      </c>
      <c r="F652" s="162">
        <v>387041.54</v>
      </c>
      <c r="G652" s="162">
        <v>285.95</v>
      </c>
      <c r="H652" s="162">
        <v>428.63</v>
      </c>
      <c r="I652" s="162">
        <v>0</v>
      </c>
      <c r="J652" s="162">
        <v>2.9769999999999999</v>
      </c>
      <c r="K652" s="162">
        <v>14209.33</v>
      </c>
    </row>
    <row r="653" spans="1:11" ht="17.100000000000001" customHeight="1">
      <c r="A653" s="162">
        <v>2010</v>
      </c>
      <c r="B653" s="162">
        <v>12</v>
      </c>
      <c r="C653" s="162">
        <v>376088.81</v>
      </c>
      <c r="D653" s="162">
        <v>499768.37</v>
      </c>
      <c r="E653" s="162">
        <v>8441.39</v>
      </c>
      <c r="F653" s="162">
        <v>884298.57</v>
      </c>
      <c r="G653" s="162">
        <v>654.09</v>
      </c>
      <c r="H653" s="162">
        <v>975.58</v>
      </c>
      <c r="I653" s="162">
        <v>0</v>
      </c>
      <c r="J653" s="162">
        <v>2.97424</v>
      </c>
      <c r="K653" s="162">
        <v>14204.58</v>
      </c>
    </row>
    <row r="654" spans="1:11" ht="17.100000000000001" customHeight="1">
      <c r="A654" s="162">
        <v>2010</v>
      </c>
      <c r="B654" s="162">
        <v>13</v>
      </c>
      <c r="C654" s="162">
        <v>687043.78</v>
      </c>
      <c r="D654" s="162">
        <v>463002.85</v>
      </c>
      <c r="E654" s="162">
        <v>44473.98</v>
      </c>
      <c r="F654" s="162">
        <v>1194520.6100000001</v>
      </c>
      <c r="G654" s="162">
        <v>2440.86</v>
      </c>
      <c r="H654" s="162">
        <v>1153.23</v>
      </c>
      <c r="I654" s="162">
        <v>0</v>
      </c>
      <c r="J654" s="162">
        <v>2.77521</v>
      </c>
      <c r="K654" s="162">
        <v>15926.21</v>
      </c>
    </row>
    <row r="655" spans="1:11" ht="17.100000000000001" customHeight="1">
      <c r="A655" s="162">
        <v>2010</v>
      </c>
      <c r="B655" s="162">
        <v>14</v>
      </c>
      <c r="C655" s="162">
        <v>47483.69</v>
      </c>
      <c r="D655" s="162">
        <v>50557.5</v>
      </c>
      <c r="E655" s="162">
        <v>318.08999999999997</v>
      </c>
      <c r="F655" s="162">
        <v>98359.29</v>
      </c>
      <c r="G655" s="162">
        <v>72.67</v>
      </c>
      <c r="H655" s="162">
        <v>108.93</v>
      </c>
      <c r="I655" s="162">
        <v>0</v>
      </c>
      <c r="J655" s="162">
        <v>2.9769999999999999</v>
      </c>
      <c r="K655" s="162">
        <v>14209.33</v>
      </c>
    </row>
    <row r="656" spans="1:11" ht="17.100000000000001" customHeight="1">
      <c r="A656" s="162">
        <v>2010</v>
      </c>
      <c r="B656" s="162">
        <v>15</v>
      </c>
      <c r="C656" s="162">
        <v>77732.7</v>
      </c>
      <c r="D656" s="162">
        <v>18538.66</v>
      </c>
      <c r="E656" s="162">
        <v>8081.84</v>
      </c>
      <c r="F656" s="162">
        <v>104353.21</v>
      </c>
      <c r="G656" s="162">
        <v>426.78</v>
      </c>
      <c r="H656" s="162">
        <v>31.13</v>
      </c>
      <c r="I656" s="162">
        <v>0</v>
      </c>
      <c r="J656" s="162">
        <v>3.23123</v>
      </c>
      <c r="K656" s="162">
        <v>10018.85</v>
      </c>
    </row>
    <row r="657" spans="1:11" ht="17.100000000000001" customHeight="1">
      <c r="A657" s="162">
        <v>2010</v>
      </c>
      <c r="B657" s="162">
        <v>16</v>
      </c>
      <c r="C657" s="162">
        <v>25596.14</v>
      </c>
      <c r="D657" s="162">
        <v>21084.07</v>
      </c>
      <c r="E657" s="162">
        <v>160.83000000000001</v>
      </c>
      <c r="F657" s="162">
        <v>46841.03</v>
      </c>
      <c r="G657" s="162">
        <v>34.61</v>
      </c>
      <c r="H657" s="162">
        <v>51.87</v>
      </c>
      <c r="I657" s="162">
        <v>0</v>
      </c>
      <c r="J657" s="162">
        <v>2.9769999999999999</v>
      </c>
      <c r="K657" s="162">
        <v>14209.33</v>
      </c>
    </row>
    <row r="658" spans="1:11" ht="17.100000000000001" customHeight="1">
      <c r="A658" s="162">
        <v>2011</v>
      </c>
      <c r="B658" s="162">
        <v>1</v>
      </c>
      <c r="C658" s="162">
        <v>221193.41</v>
      </c>
      <c r="D658" s="162">
        <v>30201.81</v>
      </c>
      <c r="E658" s="162">
        <v>25393.7</v>
      </c>
      <c r="F658" s="162">
        <v>276788.92</v>
      </c>
      <c r="G658" s="162">
        <v>686.79</v>
      </c>
      <c r="H658" s="162">
        <v>122.73</v>
      </c>
      <c r="I658" s="162">
        <v>0</v>
      </c>
      <c r="J658" s="162">
        <v>2.3752499999999999</v>
      </c>
      <c r="K658" s="162">
        <v>13378.74</v>
      </c>
    </row>
    <row r="659" spans="1:11" ht="17.100000000000001" customHeight="1">
      <c r="A659" s="162">
        <v>2011</v>
      </c>
      <c r="B659" s="162">
        <v>2</v>
      </c>
      <c r="C659" s="162">
        <v>328801.17</v>
      </c>
      <c r="D659" s="162">
        <v>81435.520000000004</v>
      </c>
      <c r="E659" s="162">
        <v>16567.490000000002</v>
      </c>
      <c r="F659" s="162">
        <v>426804.18</v>
      </c>
      <c r="G659" s="162">
        <v>1880.11</v>
      </c>
      <c r="H659" s="162">
        <v>230.85</v>
      </c>
      <c r="I659" s="162">
        <v>0</v>
      </c>
      <c r="J659" s="162">
        <v>2.8835700000000002</v>
      </c>
      <c r="K659" s="162">
        <v>12514.49</v>
      </c>
    </row>
    <row r="660" spans="1:11" ht="17.100000000000001" customHeight="1">
      <c r="A660" s="162">
        <v>2011</v>
      </c>
      <c r="B660" s="162">
        <v>3</v>
      </c>
      <c r="C660" s="162">
        <v>791437.91</v>
      </c>
      <c r="D660" s="162">
        <v>194607.22</v>
      </c>
      <c r="E660" s="162">
        <v>74063.38</v>
      </c>
      <c r="F660" s="162">
        <v>1060108.52</v>
      </c>
      <c r="G660" s="162">
        <v>3003.51</v>
      </c>
      <c r="H660" s="162">
        <v>888.45</v>
      </c>
      <c r="I660" s="162">
        <v>0</v>
      </c>
      <c r="J660" s="162">
        <v>3.03878</v>
      </c>
      <c r="K660" s="162">
        <v>10795.33</v>
      </c>
    </row>
    <row r="661" spans="1:11" ht="17.100000000000001" customHeight="1">
      <c r="A661" s="162">
        <v>2011</v>
      </c>
      <c r="B661" s="162">
        <v>4</v>
      </c>
      <c r="C661" s="162">
        <v>1135398.1599999999</v>
      </c>
      <c r="D661" s="162">
        <v>469682.07</v>
      </c>
      <c r="E661" s="162">
        <v>61088.21</v>
      </c>
      <c r="F661" s="162">
        <v>1666168.44</v>
      </c>
      <c r="G661" s="162">
        <v>3210.51</v>
      </c>
      <c r="H661" s="162">
        <v>3178.05</v>
      </c>
      <c r="I661" s="162">
        <v>0</v>
      </c>
      <c r="J661" s="162">
        <v>2.8196500000000002</v>
      </c>
      <c r="K661" s="162">
        <v>17877.3</v>
      </c>
    </row>
    <row r="662" spans="1:11" ht="17.100000000000001" customHeight="1">
      <c r="A662" s="162">
        <v>2011</v>
      </c>
      <c r="B662" s="162">
        <v>5</v>
      </c>
      <c r="C662" s="162">
        <v>761973.16</v>
      </c>
      <c r="D662" s="162">
        <v>596504.68999999994</v>
      </c>
      <c r="E662" s="162">
        <v>18879.919999999998</v>
      </c>
      <c r="F662" s="162">
        <v>1377357.77</v>
      </c>
      <c r="G662" s="162">
        <v>1411.24</v>
      </c>
      <c r="H662" s="162">
        <v>3339.1</v>
      </c>
      <c r="I662" s="162">
        <v>0</v>
      </c>
      <c r="J662" s="162">
        <v>2.5818400000000001</v>
      </c>
      <c r="K662" s="162">
        <v>21204.19</v>
      </c>
    </row>
    <row r="663" spans="1:11" ht="17.100000000000001" customHeight="1">
      <c r="A663" s="162">
        <v>2011</v>
      </c>
      <c r="B663" s="162">
        <v>6</v>
      </c>
      <c r="C663" s="162">
        <v>360586.44</v>
      </c>
      <c r="D663" s="162">
        <v>141152.47</v>
      </c>
      <c r="E663" s="162">
        <v>14279.06</v>
      </c>
      <c r="F663" s="162">
        <v>516017.97</v>
      </c>
      <c r="G663" s="162">
        <v>782.42</v>
      </c>
      <c r="H663" s="162">
        <v>516.09</v>
      </c>
      <c r="I663" s="162">
        <v>0</v>
      </c>
      <c r="J663" s="162">
        <v>2.7269999999999999</v>
      </c>
      <c r="K663" s="162">
        <v>12945.74</v>
      </c>
    </row>
    <row r="664" spans="1:11" ht="17.100000000000001" customHeight="1">
      <c r="A664" s="162">
        <v>2011</v>
      </c>
      <c r="B664" s="162">
        <v>7</v>
      </c>
      <c r="C664" s="162">
        <v>159139.71</v>
      </c>
      <c r="D664" s="162">
        <v>30262.68</v>
      </c>
      <c r="E664" s="162">
        <v>13497.59</v>
      </c>
      <c r="F664" s="162">
        <v>202899.98</v>
      </c>
      <c r="G664" s="162">
        <v>924.63</v>
      </c>
      <c r="H664" s="162">
        <v>193.21</v>
      </c>
      <c r="I664" s="162">
        <v>0</v>
      </c>
      <c r="J664" s="162">
        <v>3.27454</v>
      </c>
      <c r="K664" s="162">
        <v>10419.57</v>
      </c>
    </row>
    <row r="665" spans="1:11" ht="17.100000000000001" customHeight="1">
      <c r="A665" s="162">
        <v>2011</v>
      </c>
      <c r="B665" s="162">
        <v>8</v>
      </c>
      <c r="C665" s="162">
        <v>1069500.51</v>
      </c>
      <c r="D665" s="162">
        <v>582706.89</v>
      </c>
      <c r="E665" s="162">
        <v>59039.32</v>
      </c>
      <c r="F665" s="162">
        <v>1711246.72</v>
      </c>
      <c r="G665" s="162">
        <v>2399.27</v>
      </c>
      <c r="H665" s="162">
        <v>3319.8</v>
      </c>
      <c r="I665" s="162">
        <v>0</v>
      </c>
      <c r="J665" s="162">
        <v>2.9976400000000001</v>
      </c>
      <c r="K665" s="162">
        <v>16015.34</v>
      </c>
    </row>
    <row r="666" spans="1:11" ht="17.100000000000001" customHeight="1">
      <c r="A666" s="162">
        <v>2011</v>
      </c>
      <c r="B666" s="162">
        <v>9</v>
      </c>
      <c r="C666" s="162">
        <v>862166.46</v>
      </c>
      <c r="D666" s="162">
        <v>469568.91</v>
      </c>
      <c r="E666" s="162">
        <v>41431.120000000003</v>
      </c>
      <c r="F666" s="162">
        <v>1373166.49</v>
      </c>
      <c r="G666" s="162">
        <v>1030.5999999999999</v>
      </c>
      <c r="H666" s="162">
        <v>2787.57</v>
      </c>
      <c r="I666" s="162">
        <v>0</v>
      </c>
      <c r="J666" s="162">
        <v>2.9771000000000001</v>
      </c>
      <c r="K666" s="162">
        <v>14423.09</v>
      </c>
    </row>
    <row r="667" spans="1:11" ht="17.100000000000001" customHeight="1">
      <c r="A667" s="162">
        <v>2011</v>
      </c>
      <c r="B667" s="162">
        <v>10</v>
      </c>
      <c r="C667" s="162">
        <v>953202.13</v>
      </c>
      <c r="D667" s="162">
        <v>221914.75</v>
      </c>
      <c r="E667" s="162">
        <v>79100.350000000006</v>
      </c>
      <c r="F667" s="162">
        <v>1254217.24</v>
      </c>
      <c r="G667" s="162">
        <v>3468.76</v>
      </c>
      <c r="H667" s="162">
        <v>1079.43</v>
      </c>
      <c r="I667" s="162">
        <v>0</v>
      </c>
      <c r="J667" s="162">
        <v>3.2083300000000001</v>
      </c>
      <c r="K667" s="162">
        <v>10201.11</v>
      </c>
    </row>
    <row r="668" spans="1:11" ht="17.100000000000001" customHeight="1">
      <c r="A668" s="162">
        <v>2011</v>
      </c>
      <c r="B668" s="162">
        <v>11</v>
      </c>
      <c r="C668" s="162">
        <v>151433.60000000001</v>
      </c>
      <c r="D668" s="162">
        <v>235809.46</v>
      </c>
      <c r="E668" s="162">
        <v>78.849999999999994</v>
      </c>
      <c r="F668" s="162">
        <v>387321.9</v>
      </c>
      <c r="G668" s="162">
        <v>287.38</v>
      </c>
      <c r="H668" s="162">
        <v>792.33</v>
      </c>
      <c r="I668" s="162">
        <v>0</v>
      </c>
      <c r="J668" s="162">
        <v>2.9820000000000002</v>
      </c>
      <c r="K668" s="162">
        <v>14428.66</v>
      </c>
    </row>
    <row r="669" spans="1:11" ht="17.100000000000001" customHeight="1">
      <c r="A669" s="162">
        <v>2011</v>
      </c>
      <c r="B669" s="162">
        <v>12</v>
      </c>
      <c r="C669" s="162">
        <v>377028.81</v>
      </c>
      <c r="D669" s="162">
        <v>501306.63</v>
      </c>
      <c r="E669" s="162">
        <v>8461.7800000000007</v>
      </c>
      <c r="F669" s="162">
        <v>886797.22</v>
      </c>
      <c r="G669" s="162">
        <v>658.15</v>
      </c>
      <c r="H669" s="162">
        <v>1807.13</v>
      </c>
      <c r="I669" s="162">
        <v>0</v>
      </c>
      <c r="J669" s="162">
        <v>2.9791500000000002</v>
      </c>
      <c r="K669" s="162">
        <v>14423.83</v>
      </c>
    </row>
    <row r="670" spans="1:11" ht="17.100000000000001" customHeight="1">
      <c r="A670" s="162">
        <v>2011</v>
      </c>
      <c r="B670" s="162">
        <v>13</v>
      </c>
      <c r="C670" s="162">
        <v>689075.8</v>
      </c>
      <c r="D670" s="162">
        <v>465563.71</v>
      </c>
      <c r="E670" s="162">
        <v>44416.7</v>
      </c>
      <c r="F670" s="162">
        <v>1199056.21</v>
      </c>
      <c r="G670" s="162">
        <v>2605.59</v>
      </c>
      <c r="H670" s="162">
        <v>2842.15</v>
      </c>
      <c r="I670" s="162">
        <v>0</v>
      </c>
      <c r="J670" s="162">
        <v>2.78857</v>
      </c>
      <c r="K670" s="162">
        <v>16228.26</v>
      </c>
    </row>
    <row r="671" spans="1:11" ht="17.100000000000001" customHeight="1">
      <c r="A671" s="162">
        <v>2011</v>
      </c>
      <c r="B671" s="162">
        <v>14</v>
      </c>
      <c r="C671" s="162">
        <v>47533.48</v>
      </c>
      <c r="D671" s="162">
        <v>50719.88</v>
      </c>
      <c r="E671" s="162">
        <v>318.27</v>
      </c>
      <c r="F671" s="162">
        <v>98571.63</v>
      </c>
      <c r="G671" s="162">
        <v>73.14</v>
      </c>
      <c r="H671" s="162">
        <v>201.64</v>
      </c>
      <c r="I671" s="162">
        <v>0</v>
      </c>
      <c r="J671" s="162">
        <v>2.9820000000000002</v>
      </c>
      <c r="K671" s="162">
        <v>14428.66</v>
      </c>
    </row>
    <row r="672" spans="1:11" ht="17.100000000000001" customHeight="1">
      <c r="A672" s="162">
        <v>2011</v>
      </c>
      <c r="B672" s="162">
        <v>15</v>
      </c>
      <c r="C672" s="162">
        <v>78312.84</v>
      </c>
      <c r="D672" s="162">
        <v>18767.7</v>
      </c>
      <c r="E672" s="162">
        <v>8105.96</v>
      </c>
      <c r="F672" s="162">
        <v>105186.5</v>
      </c>
      <c r="G672" s="162">
        <v>329.22</v>
      </c>
      <c r="H672" s="162">
        <v>167.09</v>
      </c>
      <c r="I672" s="162">
        <v>0</v>
      </c>
      <c r="J672" s="162">
        <v>3.2512799999999999</v>
      </c>
      <c r="K672" s="162">
        <v>10080.02</v>
      </c>
    </row>
    <row r="673" spans="1:11" ht="17.100000000000001" customHeight="1">
      <c r="A673" s="162">
        <v>2011</v>
      </c>
      <c r="B673" s="162">
        <v>16</v>
      </c>
      <c r="C673" s="162">
        <v>25658.31</v>
      </c>
      <c r="D673" s="162">
        <v>21122.75</v>
      </c>
      <c r="E673" s="162">
        <v>161.09</v>
      </c>
      <c r="F673" s="162">
        <v>46942.16</v>
      </c>
      <c r="G673" s="162">
        <v>34.83</v>
      </c>
      <c r="H673" s="162">
        <v>96.03</v>
      </c>
      <c r="I673" s="162">
        <v>0</v>
      </c>
      <c r="J673" s="162">
        <v>2.9820000000000002</v>
      </c>
      <c r="K673" s="162">
        <v>14428.66</v>
      </c>
    </row>
    <row r="674" spans="1:11" ht="17.100000000000001" customHeight="1">
      <c r="A674" s="162">
        <v>2012</v>
      </c>
      <c r="B674" s="162">
        <v>1</v>
      </c>
      <c r="C674" s="162">
        <v>222278.9</v>
      </c>
      <c r="D674" s="162">
        <v>30430.48</v>
      </c>
      <c r="E674" s="162">
        <v>25519.05</v>
      </c>
      <c r="F674" s="162">
        <v>278228.42</v>
      </c>
      <c r="G674" s="162">
        <v>611.15</v>
      </c>
      <c r="H674" s="162">
        <v>175.57</v>
      </c>
      <c r="I674" s="162">
        <v>0</v>
      </c>
      <c r="J674" s="162">
        <v>2.35806</v>
      </c>
      <c r="K674" s="162">
        <v>13655.09</v>
      </c>
    </row>
    <row r="675" spans="1:11" ht="17.100000000000001" customHeight="1">
      <c r="A675" s="162">
        <v>2012</v>
      </c>
      <c r="B675" s="162">
        <v>2</v>
      </c>
      <c r="C675" s="162">
        <v>330610.53000000003</v>
      </c>
      <c r="D675" s="162">
        <v>81571.91</v>
      </c>
      <c r="E675" s="162">
        <v>16544.740000000002</v>
      </c>
      <c r="F675" s="162">
        <v>428727.18</v>
      </c>
      <c r="G675" s="162">
        <v>2462.25</v>
      </c>
      <c r="H675" s="162">
        <v>267.24</v>
      </c>
      <c r="I675" s="162">
        <v>0</v>
      </c>
      <c r="J675" s="162">
        <v>2.8995899999999999</v>
      </c>
      <c r="K675" s="162">
        <v>12588.87</v>
      </c>
    </row>
    <row r="676" spans="1:11" ht="17.100000000000001" customHeight="1">
      <c r="A676" s="162">
        <v>2012</v>
      </c>
      <c r="B676" s="162">
        <v>3</v>
      </c>
      <c r="C676" s="162">
        <v>794141.66</v>
      </c>
      <c r="D676" s="162">
        <v>195397.67</v>
      </c>
      <c r="E676" s="162">
        <v>73944.509999999995</v>
      </c>
      <c r="F676" s="162">
        <v>1063483.8400000001</v>
      </c>
      <c r="G676" s="162">
        <v>4369.92</v>
      </c>
      <c r="H676" s="162">
        <v>1244.6099999999999</v>
      </c>
      <c r="I676" s="162">
        <v>0</v>
      </c>
      <c r="J676" s="162">
        <v>3.0531299999999999</v>
      </c>
      <c r="K676" s="162">
        <v>10851.87</v>
      </c>
    </row>
    <row r="677" spans="1:11" ht="17.100000000000001" customHeight="1">
      <c r="A677" s="162">
        <v>2012</v>
      </c>
      <c r="B677" s="162">
        <v>4</v>
      </c>
      <c r="C677" s="162">
        <v>1138505.42</v>
      </c>
      <c r="D677" s="162">
        <v>474653.09</v>
      </c>
      <c r="E677" s="162">
        <v>60988.87</v>
      </c>
      <c r="F677" s="162">
        <v>1674147.38</v>
      </c>
      <c r="G677" s="162">
        <v>4072.61</v>
      </c>
      <c r="H677" s="162">
        <v>5102.82</v>
      </c>
      <c r="I677" s="162">
        <v>0</v>
      </c>
      <c r="J677" s="162">
        <v>2.8316699999999999</v>
      </c>
      <c r="K677" s="162">
        <v>18191.09</v>
      </c>
    </row>
    <row r="678" spans="1:11" ht="17.100000000000001" customHeight="1">
      <c r="A678" s="162">
        <v>2012</v>
      </c>
      <c r="B678" s="162">
        <v>5</v>
      </c>
      <c r="C678" s="162">
        <v>761634.09</v>
      </c>
      <c r="D678" s="162">
        <v>599311.6</v>
      </c>
      <c r="E678" s="162">
        <v>18809.89</v>
      </c>
      <c r="F678" s="162">
        <v>1379755.58</v>
      </c>
      <c r="G678" s="162">
        <v>2157.46</v>
      </c>
      <c r="H678" s="162">
        <v>4056.19</v>
      </c>
      <c r="I678" s="162">
        <v>0</v>
      </c>
      <c r="J678" s="162">
        <v>2.5996899999999998</v>
      </c>
      <c r="K678" s="162">
        <v>21564.61</v>
      </c>
    </row>
    <row r="679" spans="1:11" ht="17.100000000000001" customHeight="1">
      <c r="A679" s="162">
        <v>2012</v>
      </c>
      <c r="B679" s="162">
        <v>6</v>
      </c>
      <c r="C679" s="162">
        <v>362058.5</v>
      </c>
      <c r="D679" s="162">
        <v>141425.07</v>
      </c>
      <c r="E679" s="162">
        <v>14284.34</v>
      </c>
      <c r="F679" s="162">
        <v>517767.91</v>
      </c>
      <c r="G679" s="162">
        <v>1219.3599999999999</v>
      </c>
      <c r="H679" s="162">
        <v>200.74</v>
      </c>
      <c r="I679" s="162">
        <v>0</v>
      </c>
      <c r="J679" s="162">
        <v>2.7360000000000002</v>
      </c>
      <c r="K679" s="162">
        <v>13147.63</v>
      </c>
    </row>
    <row r="680" spans="1:11" ht="17.100000000000001" customHeight="1">
      <c r="A680" s="162">
        <v>2012</v>
      </c>
      <c r="B680" s="162">
        <v>7</v>
      </c>
      <c r="C680" s="162">
        <v>159705.34</v>
      </c>
      <c r="D680" s="162">
        <v>30439.31</v>
      </c>
      <c r="E680" s="162">
        <v>13453.91</v>
      </c>
      <c r="F680" s="162">
        <v>203598.56</v>
      </c>
      <c r="G680" s="162">
        <v>1084.1300000000001</v>
      </c>
      <c r="H680" s="162">
        <v>265.43</v>
      </c>
      <c r="I680" s="162">
        <v>0</v>
      </c>
      <c r="J680" s="162">
        <v>3.2941500000000001</v>
      </c>
      <c r="K680" s="162">
        <v>10450.879999999999</v>
      </c>
    </row>
    <row r="681" spans="1:11" ht="17.100000000000001" customHeight="1">
      <c r="A681" s="162">
        <v>2012</v>
      </c>
      <c r="B681" s="162">
        <v>8</v>
      </c>
      <c r="C681" s="162">
        <v>1068922.77</v>
      </c>
      <c r="D681" s="162">
        <v>583741.84</v>
      </c>
      <c r="E681" s="162">
        <v>58781.16</v>
      </c>
      <c r="F681" s="162">
        <v>1711445.76</v>
      </c>
      <c r="G681" s="162">
        <v>2805.4</v>
      </c>
      <c r="H681" s="162">
        <v>3938.21</v>
      </c>
      <c r="I681" s="162">
        <v>0</v>
      </c>
      <c r="J681" s="162">
        <v>3.0112399999999999</v>
      </c>
      <c r="K681" s="162">
        <v>16277.95</v>
      </c>
    </row>
    <row r="682" spans="1:11" ht="17.100000000000001" customHeight="1">
      <c r="A682" s="162">
        <v>2012</v>
      </c>
      <c r="B682" s="162">
        <v>9</v>
      </c>
      <c r="C682" s="162">
        <v>866642.34</v>
      </c>
      <c r="D682" s="162">
        <v>471104.92</v>
      </c>
      <c r="E682" s="162">
        <v>41465.4</v>
      </c>
      <c r="F682" s="162">
        <v>1379212.65</v>
      </c>
      <c r="G682" s="162">
        <v>1155.75</v>
      </c>
      <c r="H682" s="162">
        <v>3032.02</v>
      </c>
      <c r="I682" s="162">
        <v>0</v>
      </c>
      <c r="J682" s="162">
        <v>2.9830999999999999</v>
      </c>
      <c r="K682" s="162">
        <v>14623.53</v>
      </c>
    </row>
    <row r="683" spans="1:11" ht="17.100000000000001" customHeight="1">
      <c r="A683" s="162">
        <v>2012</v>
      </c>
      <c r="B683" s="162">
        <v>10</v>
      </c>
      <c r="C683" s="162">
        <v>955311.67</v>
      </c>
      <c r="D683" s="162">
        <v>222686.47</v>
      </c>
      <c r="E683" s="162">
        <v>78960.679999999993</v>
      </c>
      <c r="F683" s="162">
        <v>1256958.81</v>
      </c>
      <c r="G683" s="162">
        <v>3990.1</v>
      </c>
      <c r="H683" s="162">
        <v>1221.44</v>
      </c>
      <c r="I683" s="162">
        <v>0</v>
      </c>
      <c r="J683" s="162">
        <v>3.2276199999999999</v>
      </c>
      <c r="K683" s="162">
        <v>10305.1</v>
      </c>
    </row>
    <row r="684" spans="1:11" ht="17.100000000000001" customHeight="1">
      <c r="A684" s="162">
        <v>2012</v>
      </c>
      <c r="B684" s="162">
        <v>11</v>
      </c>
      <c r="C684" s="162">
        <v>151286.94</v>
      </c>
      <c r="D684" s="162">
        <v>236569.48</v>
      </c>
      <c r="E684" s="162">
        <v>78.59</v>
      </c>
      <c r="F684" s="162">
        <v>387935.01</v>
      </c>
      <c r="G684" s="162">
        <v>320.89999999999998</v>
      </c>
      <c r="H684" s="162">
        <v>859.35</v>
      </c>
      <c r="I684" s="162">
        <v>0</v>
      </c>
      <c r="J684" s="162">
        <v>2.988</v>
      </c>
      <c r="K684" s="162">
        <v>14627.91</v>
      </c>
    </row>
    <row r="685" spans="1:11" ht="17.100000000000001" customHeight="1">
      <c r="A685" s="162">
        <v>2012</v>
      </c>
      <c r="B685" s="162">
        <v>12</v>
      </c>
      <c r="C685" s="162">
        <v>378404.89</v>
      </c>
      <c r="D685" s="162">
        <v>503150.19</v>
      </c>
      <c r="E685" s="162">
        <v>8462.7000000000007</v>
      </c>
      <c r="F685" s="162">
        <v>890017.78</v>
      </c>
      <c r="G685" s="162">
        <v>736.58</v>
      </c>
      <c r="H685" s="162">
        <v>1964.02</v>
      </c>
      <c r="I685" s="162">
        <v>0</v>
      </c>
      <c r="J685" s="162">
        <v>2.9851399999999999</v>
      </c>
      <c r="K685" s="162">
        <v>14623.49</v>
      </c>
    </row>
    <row r="686" spans="1:11" ht="17.100000000000001" customHeight="1">
      <c r="A686" s="162">
        <v>2012</v>
      </c>
      <c r="B686" s="162">
        <v>13</v>
      </c>
      <c r="C686" s="162">
        <v>689373.49</v>
      </c>
      <c r="D686" s="162">
        <v>467355.23</v>
      </c>
      <c r="E686" s="162">
        <v>44254.62</v>
      </c>
      <c r="F686" s="162">
        <v>1200983.3400000001</v>
      </c>
      <c r="G686" s="162">
        <v>2503.4</v>
      </c>
      <c r="H686" s="162">
        <v>3113.94</v>
      </c>
      <c r="I686" s="162">
        <v>0</v>
      </c>
      <c r="J686" s="162">
        <v>2.8039999999999998</v>
      </c>
      <c r="K686" s="162">
        <v>16583.5</v>
      </c>
    </row>
    <row r="687" spans="1:11" ht="17.100000000000001" customHeight="1">
      <c r="A687" s="162">
        <v>2012</v>
      </c>
      <c r="B687" s="162">
        <v>14</v>
      </c>
      <c r="C687" s="162">
        <v>47597.99</v>
      </c>
      <c r="D687" s="162">
        <v>50953.08</v>
      </c>
      <c r="E687" s="162">
        <v>318.31</v>
      </c>
      <c r="F687" s="162">
        <v>98869.39</v>
      </c>
      <c r="G687" s="162">
        <v>81.78</v>
      </c>
      <c r="H687" s="162">
        <v>219.01</v>
      </c>
      <c r="I687" s="162">
        <v>0</v>
      </c>
      <c r="J687" s="162">
        <v>2.988</v>
      </c>
      <c r="K687" s="162">
        <v>14627.91</v>
      </c>
    </row>
    <row r="688" spans="1:11" ht="17.100000000000001" customHeight="1">
      <c r="A688" s="162">
        <v>2012</v>
      </c>
      <c r="B688" s="162">
        <v>15</v>
      </c>
      <c r="C688" s="162">
        <v>78485.899999999994</v>
      </c>
      <c r="D688" s="162">
        <v>18901.39</v>
      </c>
      <c r="E688" s="162">
        <v>8073.14</v>
      </c>
      <c r="F688" s="162">
        <v>105460.43</v>
      </c>
      <c r="G688" s="162">
        <v>459.62</v>
      </c>
      <c r="H688" s="162">
        <v>201.97</v>
      </c>
      <c r="I688" s="162">
        <v>0</v>
      </c>
      <c r="J688" s="162">
        <v>3.2751299999999999</v>
      </c>
      <c r="K688" s="162">
        <v>10110.879999999999</v>
      </c>
    </row>
    <row r="689" spans="1:11" ht="17.100000000000001" customHeight="1">
      <c r="A689" s="162">
        <v>2012</v>
      </c>
      <c r="B689" s="162">
        <v>16</v>
      </c>
      <c r="C689" s="162">
        <v>25754.68</v>
      </c>
      <c r="D689" s="162">
        <v>21167.89</v>
      </c>
      <c r="E689" s="162">
        <v>161.38999999999999</v>
      </c>
      <c r="F689" s="162">
        <v>47083.96</v>
      </c>
      <c r="G689" s="162">
        <v>38.950000000000003</v>
      </c>
      <c r="H689" s="162">
        <v>104.3</v>
      </c>
      <c r="I689" s="162">
        <v>0</v>
      </c>
      <c r="J689" s="162">
        <v>2.988</v>
      </c>
      <c r="K689" s="162">
        <v>14627.91</v>
      </c>
    </row>
    <row r="690" spans="1:11" ht="17.100000000000001" customHeight="1">
      <c r="A690" s="162">
        <v>2013</v>
      </c>
      <c r="B690" s="162">
        <v>1</v>
      </c>
      <c r="C690" s="162">
        <v>223399.26</v>
      </c>
      <c r="D690" s="162">
        <v>30630.880000000001</v>
      </c>
      <c r="E690" s="162">
        <v>25432.46</v>
      </c>
      <c r="F690" s="162">
        <v>279462.59000000003</v>
      </c>
      <c r="G690" s="162">
        <v>1120.3599999999999</v>
      </c>
      <c r="H690" s="162">
        <v>200.4</v>
      </c>
      <c r="I690" s="162">
        <v>0</v>
      </c>
      <c r="J690" s="162">
        <v>2.3512200000000001</v>
      </c>
      <c r="K690" s="162">
        <v>13758.13</v>
      </c>
    </row>
    <row r="691" spans="1:11" ht="17.100000000000001" customHeight="1">
      <c r="A691" s="162">
        <v>2013</v>
      </c>
      <c r="B691" s="162">
        <v>2</v>
      </c>
      <c r="C691" s="162">
        <v>334064.26</v>
      </c>
      <c r="D691" s="162">
        <v>81692.81</v>
      </c>
      <c r="E691" s="162">
        <v>16491.98</v>
      </c>
      <c r="F691" s="162">
        <v>432249.06</v>
      </c>
      <c r="G691" s="162">
        <v>3453.74</v>
      </c>
      <c r="H691" s="162">
        <v>120.9</v>
      </c>
      <c r="I691" s="162">
        <v>0</v>
      </c>
      <c r="J691" s="162">
        <v>2.9035500000000001</v>
      </c>
      <c r="K691" s="162">
        <v>12732.26</v>
      </c>
    </row>
    <row r="692" spans="1:11" ht="17.100000000000001" customHeight="1">
      <c r="A692" s="162">
        <v>2013</v>
      </c>
      <c r="B692" s="162">
        <v>3</v>
      </c>
      <c r="C692" s="162">
        <v>801856.68</v>
      </c>
      <c r="D692" s="162">
        <v>197021.24</v>
      </c>
      <c r="E692" s="162">
        <v>73969.02</v>
      </c>
      <c r="F692" s="162">
        <v>1072846.94</v>
      </c>
      <c r="G692" s="162">
        <v>7715.02</v>
      </c>
      <c r="H692" s="162">
        <v>1623.57</v>
      </c>
      <c r="I692" s="162">
        <v>24.51</v>
      </c>
      <c r="J692" s="162">
        <v>3.0603099999999999</v>
      </c>
      <c r="K692" s="162">
        <v>11017.52</v>
      </c>
    </row>
    <row r="693" spans="1:11" ht="17.100000000000001" customHeight="1">
      <c r="A693" s="162">
        <v>2013</v>
      </c>
      <c r="B693" s="162">
        <v>4</v>
      </c>
      <c r="C693" s="162">
        <v>1144618.3899999999</v>
      </c>
      <c r="D693" s="162">
        <v>480747.28</v>
      </c>
      <c r="E693" s="162">
        <v>60846.03</v>
      </c>
      <c r="F693" s="162">
        <v>1686211.7</v>
      </c>
      <c r="G693" s="162">
        <v>6112.96</v>
      </c>
      <c r="H693" s="162">
        <v>6094.19</v>
      </c>
      <c r="I693" s="162">
        <v>0</v>
      </c>
      <c r="J693" s="162">
        <v>2.8346100000000001</v>
      </c>
      <c r="K693" s="162">
        <v>18247.22</v>
      </c>
    </row>
    <row r="694" spans="1:11" ht="17.100000000000001" customHeight="1">
      <c r="A694" s="162">
        <v>2013</v>
      </c>
      <c r="B694" s="162">
        <v>5</v>
      </c>
      <c r="C694" s="162">
        <v>763468.31</v>
      </c>
      <c r="D694" s="162">
        <v>603924.46</v>
      </c>
      <c r="E694" s="162">
        <v>18794.11</v>
      </c>
      <c r="F694" s="162">
        <v>1386186.88</v>
      </c>
      <c r="G694" s="162">
        <v>1834.22</v>
      </c>
      <c r="H694" s="162">
        <v>4612.8599999999997</v>
      </c>
      <c r="I694" s="162">
        <v>0</v>
      </c>
      <c r="J694" s="162">
        <v>2.6028500000000001</v>
      </c>
      <c r="K694" s="162">
        <v>21593.94</v>
      </c>
    </row>
    <row r="695" spans="1:11" ht="17.100000000000001" customHeight="1">
      <c r="A695" s="162">
        <v>2013</v>
      </c>
      <c r="B695" s="162">
        <v>6</v>
      </c>
      <c r="C695" s="162">
        <v>364220.27</v>
      </c>
      <c r="D695" s="162">
        <v>141651.5</v>
      </c>
      <c r="E695" s="162">
        <v>14264.79</v>
      </c>
      <c r="F695" s="162">
        <v>520136.56</v>
      </c>
      <c r="G695" s="162">
        <v>2161.77</v>
      </c>
      <c r="H695" s="162">
        <v>226.44</v>
      </c>
      <c r="I695" s="162">
        <v>0</v>
      </c>
      <c r="J695" s="162">
        <v>2.74532</v>
      </c>
      <c r="K695" s="162">
        <v>13197.66</v>
      </c>
    </row>
    <row r="696" spans="1:11" ht="17.100000000000001" customHeight="1">
      <c r="A696" s="162">
        <v>2013</v>
      </c>
      <c r="B696" s="162">
        <v>7</v>
      </c>
      <c r="C696" s="162">
        <v>161553.17000000001</v>
      </c>
      <c r="D696" s="162">
        <v>30841.75</v>
      </c>
      <c r="E696" s="162">
        <v>13491.19</v>
      </c>
      <c r="F696" s="162">
        <v>205886.11</v>
      </c>
      <c r="G696" s="162">
        <v>1847.83</v>
      </c>
      <c r="H696" s="162">
        <v>402.44</v>
      </c>
      <c r="I696" s="162">
        <v>37.28</v>
      </c>
      <c r="J696" s="162">
        <v>3.3033199999999998</v>
      </c>
      <c r="K696" s="162">
        <v>10717.28</v>
      </c>
    </row>
    <row r="697" spans="1:11" ht="17.100000000000001" customHeight="1">
      <c r="A697" s="162">
        <v>2013</v>
      </c>
      <c r="B697" s="162">
        <v>8</v>
      </c>
      <c r="C697" s="162">
        <v>1071990.19</v>
      </c>
      <c r="D697" s="162">
        <v>586936.34</v>
      </c>
      <c r="E697" s="162">
        <v>58539.03</v>
      </c>
      <c r="F697" s="162">
        <v>1717465.55</v>
      </c>
      <c r="G697" s="162">
        <v>3067.42</v>
      </c>
      <c r="H697" s="162">
        <v>3194.5</v>
      </c>
      <c r="I697" s="162">
        <v>0</v>
      </c>
      <c r="J697" s="162">
        <v>3.0169100000000002</v>
      </c>
      <c r="K697" s="162">
        <v>16335.55</v>
      </c>
    </row>
    <row r="698" spans="1:11" ht="17.100000000000001" customHeight="1">
      <c r="A698" s="162">
        <v>2013</v>
      </c>
      <c r="B698" s="162">
        <v>9</v>
      </c>
      <c r="C698" s="162">
        <v>872425.42</v>
      </c>
      <c r="D698" s="162">
        <v>472889.02</v>
      </c>
      <c r="E698" s="162">
        <v>41497.199999999997</v>
      </c>
      <c r="F698" s="162">
        <v>1386811.63</v>
      </c>
      <c r="G698" s="162">
        <v>5783.08</v>
      </c>
      <c r="H698" s="162">
        <v>1784.1</v>
      </c>
      <c r="I698" s="162">
        <v>31.8</v>
      </c>
      <c r="J698" s="162">
        <v>2.9886900000000001</v>
      </c>
      <c r="K698" s="162">
        <v>14631.01</v>
      </c>
    </row>
    <row r="699" spans="1:11" ht="17.100000000000001" customHeight="1">
      <c r="A699" s="162">
        <v>2013</v>
      </c>
      <c r="B699" s="162">
        <v>10</v>
      </c>
      <c r="C699" s="162">
        <v>962569.47</v>
      </c>
      <c r="D699" s="162">
        <v>224147.06</v>
      </c>
      <c r="E699" s="162">
        <v>78913.48</v>
      </c>
      <c r="F699" s="162">
        <v>1265630.01</v>
      </c>
      <c r="G699" s="162">
        <v>7257.8</v>
      </c>
      <c r="H699" s="162">
        <v>1460.59</v>
      </c>
      <c r="I699" s="162">
        <v>0</v>
      </c>
      <c r="J699" s="162">
        <v>3.2421899999999999</v>
      </c>
      <c r="K699" s="162">
        <v>10393.85</v>
      </c>
    </row>
    <row r="700" spans="1:11" ht="17.100000000000001" customHeight="1">
      <c r="A700" s="162">
        <v>2013</v>
      </c>
      <c r="B700" s="162">
        <v>11</v>
      </c>
      <c r="C700" s="162">
        <v>151223.76999999999</v>
      </c>
      <c r="D700" s="162">
        <v>237652.84</v>
      </c>
      <c r="E700" s="162">
        <v>78.31</v>
      </c>
      <c r="F700" s="162">
        <v>388954.93</v>
      </c>
      <c r="G700" s="162">
        <v>0</v>
      </c>
      <c r="H700" s="162">
        <v>1083.3599999999999</v>
      </c>
      <c r="I700" s="162">
        <v>0</v>
      </c>
      <c r="J700" s="162">
        <v>2.9936500000000001</v>
      </c>
      <c r="K700" s="162">
        <v>14635.03</v>
      </c>
    </row>
    <row r="701" spans="1:11" ht="17.100000000000001" customHeight="1">
      <c r="A701" s="162">
        <v>2013</v>
      </c>
      <c r="B701" s="162">
        <v>12</v>
      </c>
      <c r="C701" s="162">
        <v>380272.42</v>
      </c>
      <c r="D701" s="162">
        <v>505451.97</v>
      </c>
      <c r="E701" s="162">
        <v>8466.32</v>
      </c>
      <c r="F701" s="162">
        <v>894190.7</v>
      </c>
      <c r="G701" s="162">
        <v>1867.53</v>
      </c>
      <c r="H701" s="162">
        <v>2301.7800000000002</v>
      </c>
      <c r="I701" s="162">
        <v>3.61</v>
      </c>
      <c r="J701" s="162">
        <v>2.9907499999999998</v>
      </c>
      <c r="K701" s="162">
        <v>14630.74</v>
      </c>
    </row>
    <row r="702" spans="1:11" ht="17.100000000000001" customHeight="1">
      <c r="A702" s="162">
        <v>2013</v>
      </c>
      <c r="B702" s="162">
        <v>13</v>
      </c>
      <c r="C702" s="162">
        <v>692815.75</v>
      </c>
      <c r="D702" s="162">
        <v>471728.15</v>
      </c>
      <c r="E702" s="162">
        <v>44194.69</v>
      </c>
      <c r="F702" s="162">
        <v>1208738.5900000001</v>
      </c>
      <c r="G702" s="162">
        <v>3442.25</v>
      </c>
      <c r="H702" s="162">
        <v>4372.93</v>
      </c>
      <c r="I702" s="162">
        <v>0</v>
      </c>
      <c r="J702" s="162">
        <v>2.80857</v>
      </c>
      <c r="K702" s="162">
        <v>16538.560000000001</v>
      </c>
    </row>
    <row r="703" spans="1:11" ht="17.100000000000001" customHeight="1">
      <c r="A703" s="162">
        <v>2013</v>
      </c>
      <c r="B703" s="162">
        <v>14</v>
      </c>
      <c r="C703" s="162">
        <v>47695.32</v>
      </c>
      <c r="D703" s="162">
        <v>51258.080000000002</v>
      </c>
      <c r="E703" s="162">
        <v>318.43</v>
      </c>
      <c r="F703" s="162">
        <v>99271.83</v>
      </c>
      <c r="G703" s="162">
        <v>97.33</v>
      </c>
      <c r="H703" s="162">
        <v>305</v>
      </c>
      <c r="I703" s="162">
        <v>0.11</v>
      </c>
      <c r="J703" s="162">
        <v>2.9936500000000001</v>
      </c>
      <c r="K703" s="162">
        <v>14635.03</v>
      </c>
    </row>
    <row r="704" spans="1:11" ht="17.100000000000001" customHeight="1">
      <c r="A704" s="162">
        <v>2013</v>
      </c>
      <c r="B704" s="162">
        <v>15</v>
      </c>
      <c r="C704" s="162">
        <v>79597.119999999995</v>
      </c>
      <c r="D704" s="162">
        <v>19177.37</v>
      </c>
      <c r="E704" s="162">
        <v>8057.87</v>
      </c>
      <c r="F704" s="162">
        <v>106832.36</v>
      </c>
      <c r="G704" s="162">
        <v>1111.22</v>
      </c>
      <c r="H704" s="162">
        <v>275.98</v>
      </c>
      <c r="I704" s="162">
        <v>0</v>
      </c>
      <c r="J704" s="162">
        <v>3.2825799999999998</v>
      </c>
      <c r="K704" s="162">
        <v>10250.67</v>
      </c>
    </row>
    <row r="705" spans="1:11" ht="17.100000000000001" customHeight="1">
      <c r="A705" s="162">
        <v>2013</v>
      </c>
      <c r="B705" s="162">
        <v>16</v>
      </c>
      <c r="C705" s="162">
        <v>25886.14</v>
      </c>
      <c r="D705" s="162">
        <v>21227.68</v>
      </c>
      <c r="E705" s="162">
        <v>161.79</v>
      </c>
      <c r="F705" s="162">
        <v>47275.61</v>
      </c>
      <c r="G705" s="162">
        <v>131.46</v>
      </c>
      <c r="H705" s="162">
        <v>59.79</v>
      </c>
      <c r="I705" s="162">
        <v>0.4</v>
      </c>
      <c r="J705" s="162">
        <v>2.9936500000000001</v>
      </c>
      <c r="K705" s="162">
        <v>14635.03</v>
      </c>
    </row>
    <row r="706" spans="1:11" ht="17.100000000000001" customHeight="1">
      <c r="A706" s="162">
        <v>2014</v>
      </c>
      <c r="B706" s="162">
        <v>1</v>
      </c>
      <c r="C706" s="162">
        <v>225370.78</v>
      </c>
      <c r="D706" s="162">
        <v>30777.86</v>
      </c>
      <c r="E706" s="162">
        <v>25269.14</v>
      </c>
      <c r="F706" s="162">
        <v>281417.78000000003</v>
      </c>
      <c r="G706" s="162">
        <v>1971.52</v>
      </c>
      <c r="H706" s="162">
        <v>146.97999999999999</v>
      </c>
      <c r="I706" s="162">
        <v>0</v>
      </c>
      <c r="J706" s="162">
        <v>2.3444500000000001</v>
      </c>
      <c r="K706" s="162">
        <v>13494.19</v>
      </c>
    </row>
    <row r="707" spans="1:11" ht="17.100000000000001" customHeight="1">
      <c r="A707" s="162">
        <v>2014</v>
      </c>
      <c r="B707" s="162">
        <v>2</v>
      </c>
      <c r="C707" s="162">
        <v>338787.78</v>
      </c>
      <c r="D707" s="162">
        <v>81364.88</v>
      </c>
      <c r="E707" s="162">
        <v>16358.39</v>
      </c>
      <c r="F707" s="162">
        <v>436511.06</v>
      </c>
      <c r="G707" s="162">
        <v>4723.5200000000004</v>
      </c>
      <c r="H707" s="162">
        <v>0</v>
      </c>
      <c r="I707" s="162">
        <v>0</v>
      </c>
      <c r="J707" s="162">
        <v>2.9077099999999998</v>
      </c>
      <c r="K707" s="162">
        <v>12478.88</v>
      </c>
    </row>
    <row r="708" spans="1:11" ht="17.100000000000001" customHeight="1">
      <c r="A708" s="162">
        <v>2014</v>
      </c>
      <c r="B708" s="162">
        <v>3</v>
      </c>
      <c r="C708" s="162">
        <v>814661.85</v>
      </c>
      <c r="D708" s="162">
        <v>198162.21</v>
      </c>
      <c r="E708" s="162">
        <v>73902.89</v>
      </c>
      <c r="F708" s="162">
        <v>1086726.95</v>
      </c>
      <c r="G708" s="162">
        <v>12805.17</v>
      </c>
      <c r="H708" s="162">
        <v>1140.97</v>
      </c>
      <c r="I708" s="162">
        <v>0</v>
      </c>
      <c r="J708" s="162">
        <v>3.0676399999999999</v>
      </c>
      <c r="K708" s="162">
        <v>10752.57</v>
      </c>
    </row>
    <row r="709" spans="1:11" ht="17.100000000000001" customHeight="1">
      <c r="A709" s="162">
        <v>2014</v>
      </c>
      <c r="B709" s="162">
        <v>4</v>
      </c>
      <c r="C709" s="162">
        <v>1153606.48</v>
      </c>
      <c r="D709" s="162">
        <v>484062.14</v>
      </c>
      <c r="E709" s="162">
        <v>60549.63</v>
      </c>
      <c r="F709" s="162">
        <v>1698218.25</v>
      </c>
      <c r="G709" s="162">
        <v>8988.09</v>
      </c>
      <c r="H709" s="162">
        <v>3314.86</v>
      </c>
      <c r="I709" s="162">
        <v>0</v>
      </c>
      <c r="J709" s="162">
        <v>2.8374600000000001</v>
      </c>
      <c r="K709" s="162">
        <v>17870.490000000002</v>
      </c>
    </row>
    <row r="710" spans="1:11" ht="17.100000000000001" customHeight="1">
      <c r="A710" s="162">
        <v>2014</v>
      </c>
      <c r="B710" s="162">
        <v>5</v>
      </c>
      <c r="C710" s="162">
        <v>766394.64</v>
      </c>
      <c r="D710" s="162">
        <v>607100.28</v>
      </c>
      <c r="E710" s="162">
        <v>18735.48</v>
      </c>
      <c r="F710" s="162">
        <v>1392230.39</v>
      </c>
      <c r="G710" s="162">
        <v>2926.33</v>
      </c>
      <c r="H710" s="162">
        <v>3175.82</v>
      </c>
      <c r="I710" s="162">
        <v>0</v>
      </c>
      <c r="J710" s="162">
        <v>2.60588</v>
      </c>
      <c r="K710" s="162">
        <v>21151.09</v>
      </c>
    </row>
    <row r="711" spans="1:11" ht="17.100000000000001" customHeight="1">
      <c r="A711" s="162">
        <v>2014</v>
      </c>
      <c r="B711" s="162">
        <v>6</v>
      </c>
      <c r="C711" s="162">
        <v>367075.44</v>
      </c>
      <c r="D711" s="162">
        <v>141584.64000000001</v>
      </c>
      <c r="E711" s="162">
        <v>14211.75</v>
      </c>
      <c r="F711" s="162">
        <v>522871.82</v>
      </c>
      <c r="G711" s="162">
        <v>2855.17</v>
      </c>
      <c r="H711" s="162">
        <v>0</v>
      </c>
      <c r="I711" s="162">
        <v>0</v>
      </c>
      <c r="J711" s="162">
        <v>2.75468</v>
      </c>
      <c r="K711" s="162">
        <v>12918.6</v>
      </c>
    </row>
    <row r="712" spans="1:11" ht="17.100000000000001" customHeight="1">
      <c r="A712" s="162">
        <v>2014</v>
      </c>
      <c r="B712" s="162">
        <v>7</v>
      </c>
      <c r="C712" s="162">
        <v>164520.59</v>
      </c>
      <c r="D712" s="162">
        <v>31174.76</v>
      </c>
      <c r="E712" s="162">
        <v>13542.36</v>
      </c>
      <c r="F712" s="162">
        <v>209237.71</v>
      </c>
      <c r="G712" s="162">
        <v>2967.42</v>
      </c>
      <c r="H712" s="162">
        <v>333.01</v>
      </c>
      <c r="I712" s="162">
        <v>51.16</v>
      </c>
      <c r="J712" s="162">
        <v>3.3122400000000001</v>
      </c>
      <c r="K712" s="162">
        <v>10512.1</v>
      </c>
    </row>
    <row r="713" spans="1:11" ht="17.100000000000001" customHeight="1">
      <c r="A713" s="162">
        <v>2014</v>
      </c>
      <c r="B713" s="162">
        <v>8</v>
      </c>
      <c r="C713" s="162">
        <v>1076964.49</v>
      </c>
      <c r="D713" s="162">
        <v>588909.35</v>
      </c>
      <c r="E713" s="162">
        <v>58245.91</v>
      </c>
      <c r="F713" s="162">
        <v>1724119.76</v>
      </c>
      <c r="G713" s="162">
        <v>4974.3100000000004</v>
      </c>
      <c r="H713" s="162">
        <v>1973.01</v>
      </c>
      <c r="I713" s="162">
        <v>0</v>
      </c>
      <c r="J713" s="162">
        <v>3.0225900000000001</v>
      </c>
      <c r="K713" s="162">
        <v>15997</v>
      </c>
    </row>
    <row r="714" spans="1:11" ht="17.100000000000001" customHeight="1">
      <c r="A714" s="162">
        <v>2014</v>
      </c>
      <c r="B714" s="162">
        <v>9</v>
      </c>
      <c r="C714" s="162">
        <v>877810.13</v>
      </c>
      <c r="D714" s="162">
        <v>474790.14</v>
      </c>
      <c r="E714" s="162">
        <v>41498.480000000003</v>
      </c>
      <c r="F714" s="162">
        <v>1394098.76</v>
      </c>
      <c r="G714" s="162">
        <v>5384.71</v>
      </c>
      <c r="H714" s="162">
        <v>1901.13</v>
      </c>
      <c r="I714" s="162">
        <v>1.29</v>
      </c>
      <c r="J714" s="162">
        <v>2.9942700000000002</v>
      </c>
      <c r="K714" s="162">
        <v>14315.77</v>
      </c>
    </row>
    <row r="715" spans="1:11" ht="17.100000000000001" customHeight="1">
      <c r="A715" s="162">
        <v>2014</v>
      </c>
      <c r="B715" s="162">
        <v>10</v>
      </c>
      <c r="C715" s="162">
        <v>974462.34</v>
      </c>
      <c r="D715" s="162">
        <v>225046.2</v>
      </c>
      <c r="E715" s="162">
        <v>78649.34</v>
      </c>
      <c r="F715" s="162">
        <v>1278157.8799999999</v>
      </c>
      <c r="G715" s="162">
        <v>11892.88</v>
      </c>
      <c r="H715" s="162">
        <v>899.14</v>
      </c>
      <c r="I715" s="162">
        <v>0</v>
      </c>
      <c r="J715" s="162">
        <v>3.2566999999999999</v>
      </c>
      <c r="K715" s="162">
        <v>10143.52</v>
      </c>
    </row>
    <row r="716" spans="1:11" ht="17.100000000000001" customHeight="1">
      <c r="A716" s="162">
        <v>2014</v>
      </c>
      <c r="B716" s="162">
        <v>11</v>
      </c>
      <c r="C716" s="162">
        <v>150879.51999999999</v>
      </c>
      <c r="D716" s="162">
        <v>238915.32</v>
      </c>
      <c r="E716" s="162">
        <v>77.88</v>
      </c>
      <c r="F716" s="162">
        <v>389872.72</v>
      </c>
      <c r="G716" s="162">
        <v>0</v>
      </c>
      <c r="H716" s="162">
        <v>1262.48</v>
      </c>
      <c r="I716" s="162">
        <v>0</v>
      </c>
      <c r="J716" s="162">
        <v>2.9992999999999999</v>
      </c>
      <c r="K716" s="162">
        <v>14319.51</v>
      </c>
    </row>
    <row r="717" spans="1:11" ht="17.100000000000001" customHeight="1">
      <c r="A717" s="162">
        <v>2014</v>
      </c>
      <c r="B717" s="162">
        <v>12</v>
      </c>
      <c r="C717" s="162">
        <v>381795.29</v>
      </c>
      <c r="D717" s="162">
        <v>507893.59</v>
      </c>
      <c r="E717" s="162">
        <v>8462.18</v>
      </c>
      <c r="F717" s="162">
        <v>898151.07</v>
      </c>
      <c r="G717" s="162">
        <v>1522.88</v>
      </c>
      <c r="H717" s="162">
        <v>2441.62</v>
      </c>
      <c r="I717" s="162">
        <v>0</v>
      </c>
      <c r="J717" s="162">
        <v>2.9963700000000002</v>
      </c>
      <c r="K717" s="162">
        <v>14315.4</v>
      </c>
    </row>
    <row r="718" spans="1:11" ht="17.100000000000001" customHeight="1">
      <c r="A718" s="162">
        <v>2014</v>
      </c>
      <c r="B718" s="162">
        <v>13</v>
      </c>
      <c r="C718" s="162">
        <v>698788.62</v>
      </c>
      <c r="D718" s="162">
        <v>474910.85</v>
      </c>
      <c r="E718" s="162">
        <v>44107.39</v>
      </c>
      <c r="F718" s="162">
        <v>1217806.8600000001</v>
      </c>
      <c r="G718" s="162">
        <v>5972.88</v>
      </c>
      <c r="H718" s="162">
        <v>3182.69</v>
      </c>
      <c r="I718" s="162">
        <v>0</v>
      </c>
      <c r="J718" s="162">
        <v>2.8131499999999998</v>
      </c>
      <c r="K718" s="162">
        <v>16171.98</v>
      </c>
    </row>
    <row r="719" spans="1:11" ht="17.100000000000001" customHeight="1">
      <c r="A719" s="162">
        <v>2014</v>
      </c>
      <c r="B719" s="162">
        <v>14</v>
      </c>
      <c r="C719" s="162">
        <v>47734.66</v>
      </c>
      <c r="D719" s="162">
        <v>51596.54</v>
      </c>
      <c r="E719" s="162">
        <v>318.12</v>
      </c>
      <c r="F719" s="162">
        <v>99649.33</v>
      </c>
      <c r="G719" s="162">
        <v>39.340000000000003</v>
      </c>
      <c r="H719" s="162">
        <v>338.46</v>
      </c>
      <c r="I719" s="162">
        <v>0</v>
      </c>
      <c r="J719" s="162">
        <v>2.9992999999999999</v>
      </c>
      <c r="K719" s="162">
        <v>14319.51</v>
      </c>
    </row>
    <row r="720" spans="1:11" ht="17.100000000000001" customHeight="1">
      <c r="A720" s="162">
        <v>2014</v>
      </c>
      <c r="B720" s="162">
        <v>15</v>
      </c>
      <c r="C720" s="162">
        <v>81402.820000000007</v>
      </c>
      <c r="D720" s="162">
        <v>19514.810000000001</v>
      </c>
      <c r="E720" s="162">
        <v>8058.41</v>
      </c>
      <c r="F720" s="162">
        <v>108976.04</v>
      </c>
      <c r="G720" s="162">
        <v>1805.71</v>
      </c>
      <c r="H720" s="162">
        <v>337.44</v>
      </c>
      <c r="I720" s="162">
        <v>0.54</v>
      </c>
      <c r="J720" s="162">
        <v>3.2901799999999999</v>
      </c>
      <c r="K720" s="162">
        <v>9940.01</v>
      </c>
    </row>
    <row r="721" spans="1:11" ht="17.100000000000001" customHeight="1">
      <c r="A721" s="162">
        <v>2014</v>
      </c>
      <c r="B721" s="162">
        <v>16</v>
      </c>
      <c r="C721" s="162">
        <v>26011.22</v>
      </c>
      <c r="D721" s="162">
        <v>21282.04</v>
      </c>
      <c r="E721" s="162">
        <v>162.12</v>
      </c>
      <c r="F721" s="162">
        <v>47455.38</v>
      </c>
      <c r="G721" s="162">
        <v>125.07</v>
      </c>
      <c r="H721" s="162">
        <v>54.37</v>
      </c>
      <c r="I721" s="162">
        <v>0.33</v>
      </c>
      <c r="J721" s="162">
        <v>2.9992999999999999</v>
      </c>
      <c r="K721" s="162">
        <v>14319.51</v>
      </c>
    </row>
    <row r="722" spans="1:11" ht="17.100000000000001" customHeight="1">
      <c r="A722" s="162">
        <v>2015</v>
      </c>
      <c r="B722" s="162">
        <v>1</v>
      </c>
      <c r="C722" s="162">
        <v>227871.34</v>
      </c>
      <c r="D722" s="162">
        <v>30946.42</v>
      </c>
      <c r="E722" s="162">
        <v>25065.86</v>
      </c>
      <c r="F722" s="162">
        <v>283883.61</v>
      </c>
      <c r="G722" s="162">
        <v>2500.56</v>
      </c>
      <c r="H722" s="162">
        <v>168.56</v>
      </c>
      <c r="I722" s="162">
        <v>0</v>
      </c>
      <c r="J722" s="162">
        <v>2.3377599999999998</v>
      </c>
      <c r="K722" s="162">
        <v>13648.62</v>
      </c>
    </row>
    <row r="723" spans="1:11" ht="17.100000000000001" customHeight="1">
      <c r="A723" s="162">
        <v>2015</v>
      </c>
      <c r="B723" s="162">
        <v>2</v>
      </c>
      <c r="C723" s="162">
        <v>344559.6</v>
      </c>
      <c r="D723" s="162">
        <v>80956.83</v>
      </c>
      <c r="E723" s="162">
        <v>16194.08</v>
      </c>
      <c r="F723" s="162">
        <v>441710.5</v>
      </c>
      <c r="G723" s="162">
        <v>5771.82</v>
      </c>
      <c r="H723" s="162">
        <v>0</v>
      </c>
      <c r="I723" s="162">
        <v>0</v>
      </c>
      <c r="J723" s="162">
        <v>2.9117899999999999</v>
      </c>
      <c r="K723" s="162">
        <v>12613.02</v>
      </c>
    </row>
    <row r="724" spans="1:11" ht="17.100000000000001" customHeight="1">
      <c r="A724" s="162">
        <v>2015</v>
      </c>
      <c r="B724" s="162">
        <v>3</v>
      </c>
      <c r="C724" s="162">
        <v>830422.36</v>
      </c>
      <c r="D724" s="162">
        <v>198936.57</v>
      </c>
      <c r="E724" s="162">
        <v>73545.67</v>
      </c>
      <c r="F724" s="162">
        <v>1102904.6000000001</v>
      </c>
      <c r="G724" s="162">
        <v>15760.51</v>
      </c>
      <c r="H724" s="162">
        <v>774.36</v>
      </c>
      <c r="I724" s="162">
        <v>0</v>
      </c>
      <c r="J724" s="162">
        <v>3.0751300000000001</v>
      </c>
      <c r="K724" s="162">
        <v>10829.44</v>
      </c>
    </row>
    <row r="725" spans="1:11" ht="17.100000000000001" customHeight="1">
      <c r="A725" s="162">
        <v>2015</v>
      </c>
      <c r="B725" s="162">
        <v>4</v>
      </c>
      <c r="C725" s="162">
        <v>1163221.46</v>
      </c>
      <c r="D725" s="162">
        <v>486267.14</v>
      </c>
      <c r="E725" s="162">
        <v>60148.97</v>
      </c>
      <c r="F725" s="162">
        <v>1709637.57</v>
      </c>
      <c r="G725" s="162">
        <v>9614.99</v>
      </c>
      <c r="H725" s="162">
        <v>2205</v>
      </c>
      <c r="I725" s="162">
        <v>0</v>
      </c>
      <c r="J725" s="162">
        <v>2.84023</v>
      </c>
      <c r="K725" s="162">
        <v>18109.25</v>
      </c>
    </row>
    <row r="726" spans="1:11" ht="17.100000000000001" customHeight="1">
      <c r="A726" s="162">
        <v>2015</v>
      </c>
      <c r="B726" s="162">
        <v>5</v>
      </c>
      <c r="C726" s="162">
        <v>768774.01</v>
      </c>
      <c r="D726" s="162">
        <v>609291.73</v>
      </c>
      <c r="E726" s="162">
        <v>18625.849999999999</v>
      </c>
      <c r="F726" s="162">
        <v>1396691.6</v>
      </c>
      <c r="G726" s="162">
        <v>2379.37</v>
      </c>
      <c r="H726" s="162">
        <v>2191.46</v>
      </c>
      <c r="I726" s="162">
        <v>0</v>
      </c>
      <c r="J726" s="162">
        <v>2.6087600000000002</v>
      </c>
      <c r="K726" s="162">
        <v>21472.23</v>
      </c>
    </row>
    <row r="727" spans="1:11" ht="17.100000000000001" customHeight="1">
      <c r="A727" s="162">
        <v>2015</v>
      </c>
      <c r="B727" s="162">
        <v>6</v>
      </c>
      <c r="C727" s="162">
        <v>370405.12</v>
      </c>
      <c r="D727" s="162">
        <v>141560.26999999999</v>
      </c>
      <c r="E727" s="162">
        <v>14150.3</v>
      </c>
      <c r="F727" s="162">
        <v>526115.68999999994</v>
      </c>
      <c r="G727" s="162">
        <v>3329.68</v>
      </c>
      <c r="H727" s="162">
        <v>0</v>
      </c>
      <c r="I727" s="162">
        <v>0</v>
      </c>
      <c r="J727" s="162">
        <v>2.7640699999999998</v>
      </c>
      <c r="K727" s="162">
        <v>13062.94</v>
      </c>
    </row>
    <row r="728" spans="1:11" ht="17.100000000000001" customHeight="1">
      <c r="A728" s="162">
        <v>2015</v>
      </c>
      <c r="B728" s="162">
        <v>7</v>
      </c>
      <c r="C728" s="162">
        <v>168242.63</v>
      </c>
      <c r="D728" s="162">
        <v>31523.57</v>
      </c>
      <c r="E728" s="162">
        <v>13546.77</v>
      </c>
      <c r="F728" s="162">
        <v>213312.97</v>
      </c>
      <c r="G728" s="162">
        <v>3722.04</v>
      </c>
      <c r="H728" s="162">
        <v>348.81</v>
      </c>
      <c r="I728" s="162">
        <v>4.42</v>
      </c>
      <c r="J728" s="162">
        <v>3.3210500000000001</v>
      </c>
      <c r="K728" s="162">
        <v>10610.61</v>
      </c>
    </row>
    <row r="729" spans="1:11" ht="17.100000000000001" customHeight="1">
      <c r="A729" s="162">
        <v>2015</v>
      </c>
      <c r="B729" s="162">
        <v>8</v>
      </c>
      <c r="C729" s="162">
        <v>1081725.6299999999</v>
      </c>
      <c r="D729" s="162">
        <v>590408.86</v>
      </c>
      <c r="E729" s="162">
        <v>57867.49</v>
      </c>
      <c r="F729" s="162">
        <v>1730001.98</v>
      </c>
      <c r="G729" s="162">
        <v>4761.13</v>
      </c>
      <c r="H729" s="162">
        <v>1499.51</v>
      </c>
      <c r="I729" s="162">
        <v>0</v>
      </c>
      <c r="J729" s="162">
        <v>3.02827</v>
      </c>
      <c r="K729" s="162">
        <v>16194.33</v>
      </c>
    </row>
    <row r="730" spans="1:11" ht="17.100000000000001" customHeight="1">
      <c r="A730" s="162">
        <v>2015</v>
      </c>
      <c r="B730" s="162">
        <v>9</v>
      </c>
      <c r="C730" s="162">
        <v>882722.28</v>
      </c>
      <c r="D730" s="162">
        <v>477161.3</v>
      </c>
      <c r="E730" s="162">
        <v>41466.22</v>
      </c>
      <c r="F730" s="162">
        <v>1401349.8</v>
      </c>
      <c r="G730" s="162">
        <v>4912.1499999999996</v>
      </c>
      <c r="H730" s="162">
        <v>2371.16</v>
      </c>
      <c r="I730" s="162">
        <v>0</v>
      </c>
      <c r="J730" s="162">
        <v>2.99986</v>
      </c>
      <c r="K730" s="162">
        <v>14503.79</v>
      </c>
    </row>
    <row r="731" spans="1:11" ht="17.100000000000001" customHeight="1">
      <c r="A731" s="162">
        <v>2015</v>
      </c>
      <c r="B731" s="162">
        <v>10</v>
      </c>
      <c r="C731" s="162">
        <v>989084.51</v>
      </c>
      <c r="D731" s="162">
        <v>225620.81</v>
      </c>
      <c r="E731" s="162">
        <v>78270.67</v>
      </c>
      <c r="F731" s="162">
        <v>1292975.99</v>
      </c>
      <c r="G731" s="162">
        <v>14622.16</v>
      </c>
      <c r="H731" s="162">
        <v>574.61</v>
      </c>
      <c r="I731" s="162">
        <v>0</v>
      </c>
      <c r="J731" s="162">
        <v>3.2712300000000001</v>
      </c>
      <c r="K731" s="162">
        <v>10204.86</v>
      </c>
    </row>
    <row r="732" spans="1:11" ht="17.100000000000001" customHeight="1">
      <c r="A732" s="162">
        <v>2015</v>
      </c>
      <c r="B732" s="162">
        <v>11</v>
      </c>
      <c r="C732" s="162">
        <v>150089.53</v>
      </c>
      <c r="D732" s="162">
        <v>240602.67</v>
      </c>
      <c r="E732" s="162">
        <v>77.209999999999994</v>
      </c>
      <c r="F732" s="162">
        <v>390769.41</v>
      </c>
      <c r="G732" s="162">
        <v>0</v>
      </c>
      <c r="H732" s="162">
        <v>1687.35</v>
      </c>
      <c r="I732" s="162">
        <v>0</v>
      </c>
      <c r="J732" s="162">
        <v>3.0049700000000001</v>
      </c>
      <c r="K732" s="162">
        <v>14507.83</v>
      </c>
    </row>
    <row r="733" spans="1:11" ht="17.100000000000001" customHeight="1">
      <c r="A733" s="162">
        <v>2015</v>
      </c>
      <c r="B733" s="162">
        <v>12</v>
      </c>
      <c r="C733" s="162">
        <v>382810.79</v>
      </c>
      <c r="D733" s="162">
        <v>510823.3</v>
      </c>
      <c r="E733" s="162">
        <v>8447.23</v>
      </c>
      <c r="F733" s="162">
        <v>902081.32</v>
      </c>
      <c r="G733" s="162">
        <v>1015.5</v>
      </c>
      <c r="H733" s="162">
        <v>2929.7</v>
      </c>
      <c r="I733" s="162">
        <v>0</v>
      </c>
      <c r="J733" s="162">
        <v>3.0019999999999998</v>
      </c>
      <c r="K733" s="162">
        <v>14503.62</v>
      </c>
    </row>
    <row r="734" spans="1:11" ht="17.100000000000001" customHeight="1">
      <c r="A734" s="162">
        <v>2015</v>
      </c>
      <c r="B734" s="162">
        <v>13</v>
      </c>
      <c r="C734" s="162">
        <v>705220.27</v>
      </c>
      <c r="D734" s="162">
        <v>477509.37</v>
      </c>
      <c r="E734" s="162">
        <v>43979.7</v>
      </c>
      <c r="F734" s="162">
        <v>1226709.3400000001</v>
      </c>
      <c r="G734" s="162">
        <v>6431.65</v>
      </c>
      <c r="H734" s="162">
        <v>2598.52</v>
      </c>
      <c r="I734" s="162">
        <v>0</v>
      </c>
      <c r="J734" s="162">
        <v>2.81772</v>
      </c>
      <c r="K734" s="162">
        <v>16355.63</v>
      </c>
    </row>
    <row r="735" spans="1:11" ht="17.100000000000001" customHeight="1">
      <c r="A735" s="162">
        <v>2015</v>
      </c>
      <c r="B735" s="162">
        <v>14</v>
      </c>
      <c r="C735" s="162">
        <v>47688.3</v>
      </c>
      <c r="D735" s="162">
        <v>52016.99</v>
      </c>
      <c r="E735" s="162">
        <v>317.23</v>
      </c>
      <c r="F735" s="162">
        <v>100022.51</v>
      </c>
      <c r="G735" s="162">
        <v>0</v>
      </c>
      <c r="H735" s="162">
        <v>420.45</v>
      </c>
      <c r="I735" s="162">
        <v>0</v>
      </c>
      <c r="J735" s="162">
        <v>3.0049700000000001</v>
      </c>
      <c r="K735" s="162">
        <v>14507.83</v>
      </c>
    </row>
    <row r="736" spans="1:11" ht="17.100000000000001" customHeight="1">
      <c r="A736" s="162">
        <v>2015</v>
      </c>
      <c r="B736" s="162">
        <v>15</v>
      </c>
      <c r="C736" s="162">
        <v>83613.33</v>
      </c>
      <c r="D736" s="162">
        <v>19892.96</v>
      </c>
      <c r="E736" s="162">
        <v>8085.64</v>
      </c>
      <c r="F736" s="162">
        <v>111591.93</v>
      </c>
      <c r="G736" s="162">
        <v>2210.5</v>
      </c>
      <c r="H736" s="162">
        <v>378.15</v>
      </c>
      <c r="I736" s="162">
        <v>27.23</v>
      </c>
      <c r="J736" s="162">
        <v>3.2978100000000001</v>
      </c>
      <c r="K736" s="162">
        <v>9924.93</v>
      </c>
    </row>
    <row r="737" spans="1:11" ht="17.100000000000001" customHeight="1">
      <c r="A737" s="162">
        <v>2015</v>
      </c>
      <c r="B737" s="162">
        <v>16</v>
      </c>
      <c r="C737" s="162">
        <v>26134.2</v>
      </c>
      <c r="D737" s="162">
        <v>21336.48</v>
      </c>
      <c r="E737" s="162">
        <v>162.41999999999999</v>
      </c>
      <c r="F737" s="162">
        <v>47633.1</v>
      </c>
      <c r="G737" s="162">
        <v>122.98</v>
      </c>
      <c r="H737" s="162">
        <v>54.44</v>
      </c>
      <c r="I737" s="162">
        <v>0.3</v>
      </c>
      <c r="J737" s="162">
        <v>3.0049700000000001</v>
      </c>
      <c r="K737" s="162">
        <v>14507.83</v>
      </c>
    </row>
    <row r="738" spans="1:11" ht="17.100000000000001" customHeight="1">
      <c r="A738" s="162">
        <v>2016</v>
      </c>
      <c r="B738" s="162">
        <v>1</v>
      </c>
      <c r="C738" s="162">
        <v>231416.6</v>
      </c>
      <c r="D738" s="162">
        <v>31196.959999999999</v>
      </c>
      <c r="E738" s="162">
        <v>24940.5</v>
      </c>
      <c r="F738" s="162">
        <v>287554.05</v>
      </c>
      <c r="G738" s="162">
        <v>3545.26</v>
      </c>
      <c r="H738" s="162">
        <v>250.53</v>
      </c>
      <c r="I738" s="162">
        <v>0</v>
      </c>
      <c r="J738" s="162">
        <v>2.3312300000000001</v>
      </c>
      <c r="K738" s="162">
        <v>14214.58</v>
      </c>
    </row>
    <row r="739" spans="1:11" ht="17.100000000000001" customHeight="1">
      <c r="A739" s="162">
        <v>2016</v>
      </c>
      <c r="B739" s="162">
        <v>2</v>
      </c>
      <c r="C739" s="162">
        <v>351445.62</v>
      </c>
      <c r="D739" s="162">
        <v>80670.62</v>
      </c>
      <c r="E739" s="162">
        <v>16055.43</v>
      </c>
      <c r="F739" s="162">
        <v>448171.67</v>
      </c>
      <c r="G739" s="162">
        <v>6886.03</v>
      </c>
      <c r="H739" s="162">
        <v>0</v>
      </c>
      <c r="I739" s="162">
        <v>0</v>
      </c>
      <c r="J739" s="162">
        <v>2.91635</v>
      </c>
      <c r="K739" s="162">
        <v>13138.02</v>
      </c>
    </row>
    <row r="740" spans="1:11" ht="17.100000000000001" customHeight="1">
      <c r="A740" s="162">
        <v>2016</v>
      </c>
      <c r="B740" s="162">
        <v>3</v>
      </c>
      <c r="C740" s="162">
        <v>850522.18</v>
      </c>
      <c r="D740" s="162">
        <v>200152.37</v>
      </c>
      <c r="E740" s="162">
        <v>73298.37</v>
      </c>
      <c r="F740" s="162">
        <v>1123972.92</v>
      </c>
      <c r="G740" s="162">
        <v>20099.82</v>
      </c>
      <c r="H740" s="162">
        <v>1215.8</v>
      </c>
      <c r="I740" s="162">
        <v>0</v>
      </c>
      <c r="J740" s="162">
        <v>3.0826799999999999</v>
      </c>
      <c r="K740" s="162">
        <v>11222.7</v>
      </c>
    </row>
    <row r="741" spans="1:11" ht="17.100000000000001" customHeight="1">
      <c r="A741" s="162">
        <v>2016</v>
      </c>
      <c r="B741" s="162">
        <v>4</v>
      </c>
      <c r="C741" s="162">
        <v>1171671.58</v>
      </c>
      <c r="D741" s="162">
        <v>486523.07</v>
      </c>
      <c r="E741" s="162">
        <v>59638.1</v>
      </c>
      <c r="F741" s="162">
        <v>1717832.75</v>
      </c>
      <c r="G741" s="162">
        <v>8450.11</v>
      </c>
      <c r="H741" s="162">
        <v>255.93</v>
      </c>
      <c r="I741" s="162">
        <v>0</v>
      </c>
      <c r="J741" s="162">
        <v>2.8425699999999998</v>
      </c>
      <c r="K741" s="162">
        <v>19036.849999999999</v>
      </c>
    </row>
    <row r="742" spans="1:11" ht="17.100000000000001" customHeight="1">
      <c r="A742" s="162">
        <v>2016</v>
      </c>
      <c r="B742" s="162">
        <v>5</v>
      </c>
      <c r="C742" s="162">
        <v>769996.5</v>
      </c>
      <c r="D742" s="162">
        <v>610612.31999999995</v>
      </c>
      <c r="E742" s="162">
        <v>18465.43</v>
      </c>
      <c r="F742" s="162">
        <v>1399074.25</v>
      </c>
      <c r="G742" s="162">
        <v>1222.49</v>
      </c>
      <c r="H742" s="162">
        <v>1320.59</v>
      </c>
      <c r="I742" s="162">
        <v>0</v>
      </c>
      <c r="J742" s="162">
        <v>2.61158</v>
      </c>
      <c r="K742" s="162">
        <v>22578.73</v>
      </c>
    </row>
    <row r="743" spans="1:11" ht="17.100000000000001" customHeight="1">
      <c r="A743" s="162">
        <v>2016</v>
      </c>
      <c r="B743" s="162">
        <v>6</v>
      </c>
      <c r="C743" s="162">
        <v>373967.14</v>
      </c>
      <c r="D743" s="162">
        <v>141480.09</v>
      </c>
      <c r="E743" s="162">
        <v>14082.27</v>
      </c>
      <c r="F743" s="162">
        <v>529529.5</v>
      </c>
      <c r="G743" s="162">
        <v>3562.02</v>
      </c>
      <c r="H743" s="162">
        <v>0</v>
      </c>
      <c r="I743" s="162">
        <v>0</v>
      </c>
      <c r="J743" s="162">
        <v>2.7734899999999998</v>
      </c>
      <c r="K743" s="162">
        <v>13650.38</v>
      </c>
    </row>
    <row r="744" spans="1:11" ht="17.100000000000001" customHeight="1">
      <c r="A744" s="162">
        <v>2016</v>
      </c>
      <c r="B744" s="162">
        <v>7</v>
      </c>
      <c r="C744" s="162">
        <v>172970.89</v>
      </c>
      <c r="D744" s="162">
        <v>31910.52</v>
      </c>
      <c r="E744" s="162">
        <v>13525.31</v>
      </c>
      <c r="F744" s="162">
        <v>218406.72</v>
      </c>
      <c r="G744" s="162">
        <v>4728.26</v>
      </c>
      <c r="H744" s="162">
        <v>386.95</v>
      </c>
      <c r="I744" s="162">
        <v>0</v>
      </c>
      <c r="J744" s="162">
        <v>3.3298399999999999</v>
      </c>
      <c r="K744" s="162">
        <v>10997.24</v>
      </c>
    </row>
    <row r="745" spans="1:11" ht="17.100000000000001" customHeight="1">
      <c r="A745" s="162">
        <v>2016</v>
      </c>
      <c r="B745" s="162">
        <v>8</v>
      </c>
      <c r="C745" s="162">
        <v>1085611.6000000001</v>
      </c>
      <c r="D745" s="162">
        <v>590561.91</v>
      </c>
      <c r="E745" s="162">
        <v>57413.11</v>
      </c>
      <c r="F745" s="162">
        <v>1733586.62</v>
      </c>
      <c r="G745" s="162">
        <v>3885.97</v>
      </c>
      <c r="H745" s="162">
        <v>153.05000000000001</v>
      </c>
      <c r="I745" s="162">
        <v>0</v>
      </c>
      <c r="J745" s="162">
        <v>3.0339399999999999</v>
      </c>
      <c r="K745" s="162">
        <v>16987.87</v>
      </c>
    </row>
    <row r="746" spans="1:11" ht="17.100000000000001" customHeight="1">
      <c r="A746" s="162">
        <v>2016</v>
      </c>
      <c r="B746" s="162">
        <v>9</v>
      </c>
      <c r="C746" s="162">
        <v>887745.12</v>
      </c>
      <c r="D746" s="162">
        <v>479560.24</v>
      </c>
      <c r="E746" s="162">
        <v>41483.71</v>
      </c>
      <c r="F746" s="162">
        <v>1408789.07</v>
      </c>
      <c r="G746" s="162">
        <v>5022.84</v>
      </c>
      <c r="H746" s="162">
        <v>2398.94</v>
      </c>
      <c r="I746" s="162">
        <v>17.489999999999998</v>
      </c>
      <c r="J746" s="162">
        <v>3.0054500000000002</v>
      </c>
      <c r="K746" s="162">
        <v>15216.74</v>
      </c>
    </row>
    <row r="747" spans="1:11" ht="17.100000000000001" customHeight="1">
      <c r="A747" s="162">
        <v>2016</v>
      </c>
      <c r="B747" s="162">
        <v>10</v>
      </c>
      <c r="C747" s="162">
        <v>1004831.31</v>
      </c>
      <c r="D747" s="162">
        <v>226021.79</v>
      </c>
      <c r="E747" s="162">
        <v>77880.73</v>
      </c>
      <c r="F747" s="162">
        <v>1308733.82</v>
      </c>
      <c r="G747" s="162">
        <v>15746.8</v>
      </c>
      <c r="H747" s="162">
        <v>400.98</v>
      </c>
      <c r="I747" s="162">
        <v>0</v>
      </c>
      <c r="J747" s="162">
        <v>3.28586</v>
      </c>
      <c r="K747" s="162">
        <v>10626.71</v>
      </c>
    </row>
    <row r="748" spans="1:11" ht="17.100000000000001" customHeight="1">
      <c r="A748" s="162">
        <v>2016</v>
      </c>
      <c r="B748" s="162">
        <v>11</v>
      </c>
      <c r="C748" s="162">
        <v>149545.59</v>
      </c>
      <c r="D748" s="162">
        <v>242080.52</v>
      </c>
      <c r="E748" s="162">
        <v>76.709999999999994</v>
      </c>
      <c r="F748" s="162">
        <v>391702.82</v>
      </c>
      <c r="G748" s="162">
        <v>0</v>
      </c>
      <c r="H748" s="162">
        <v>1477.85</v>
      </c>
      <c r="I748" s="162">
        <v>0</v>
      </c>
      <c r="J748" s="162">
        <v>3.01065</v>
      </c>
      <c r="K748" s="162">
        <v>15221.71</v>
      </c>
    </row>
    <row r="749" spans="1:11" ht="17.100000000000001" customHeight="1">
      <c r="A749" s="162">
        <v>2016</v>
      </c>
      <c r="B749" s="162">
        <v>12</v>
      </c>
      <c r="C749" s="162">
        <v>384024.19</v>
      </c>
      <c r="D749" s="162">
        <v>513652.59</v>
      </c>
      <c r="E749" s="162">
        <v>8444.9699999999993</v>
      </c>
      <c r="F749" s="162">
        <v>906121.75</v>
      </c>
      <c r="G749" s="162">
        <v>1213.4000000000001</v>
      </c>
      <c r="H749" s="162">
        <v>2829.29</v>
      </c>
      <c r="I749" s="162">
        <v>0</v>
      </c>
      <c r="J749" s="162">
        <v>3.0076299999999998</v>
      </c>
      <c r="K749" s="162">
        <v>15217</v>
      </c>
    </row>
    <row r="750" spans="1:11" ht="17.100000000000001" customHeight="1">
      <c r="A750" s="162">
        <v>2016</v>
      </c>
      <c r="B750" s="162">
        <v>13</v>
      </c>
      <c r="C750" s="162">
        <v>711621.39</v>
      </c>
      <c r="D750" s="162">
        <v>479337.28</v>
      </c>
      <c r="E750" s="162">
        <v>43825.26</v>
      </c>
      <c r="F750" s="162">
        <v>1234783.94</v>
      </c>
      <c r="G750" s="162">
        <v>6401.13</v>
      </c>
      <c r="H750" s="162">
        <v>1827.91</v>
      </c>
      <c r="I750" s="162">
        <v>0</v>
      </c>
      <c r="J750" s="162">
        <v>2.8222700000000001</v>
      </c>
      <c r="K750" s="162">
        <v>17127.12</v>
      </c>
    </row>
    <row r="751" spans="1:11" ht="17.100000000000001" customHeight="1">
      <c r="A751" s="162">
        <v>2016</v>
      </c>
      <c r="B751" s="162">
        <v>14</v>
      </c>
      <c r="C751" s="162">
        <v>47690.45</v>
      </c>
      <c r="D751" s="162">
        <v>52398.99</v>
      </c>
      <c r="E751" s="162">
        <v>316.75</v>
      </c>
      <c r="F751" s="162">
        <v>100406.19</v>
      </c>
      <c r="G751" s="162">
        <v>2.15</v>
      </c>
      <c r="H751" s="162">
        <v>382</v>
      </c>
      <c r="I751" s="162">
        <v>0</v>
      </c>
      <c r="J751" s="162">
        <v>3.01065</v>
      </c>
      <c r="K751" s="162">
        <v>15221.71</v>
      </c>
    </row>
    <row r="752" spans="1:11" ht="17.100000000000001" customHeight="1">
      <c r="A752" s="162">
        <v>2016</v>
      </c>
      <c r="B752" s="162">
        <v>15</v>
      </c>
      <c r="C752" s="162">
        <v>86386.89</v>
      </c>
      <c r="D752" s="162">
        <v>20360.07</v>
      </c>
      <c r="E752" s="162">
        <v>8141.56</v>
      </c>
      <c r="F752" s="162">
        <v>114888.52</v>
      </c>
      <c r="G752" s="162">
        <v>2773.56</v>
      </c>
      <c r="H752" s="162">
        <v>467.11</v>
      </c>
      <c r="I752" s="162">
        <v>55.92</v>
      </c>
      <c r="J752" s="162">
        <v>3.3057699999999999</v>
      </c>
      <c r="K752" s="162">
        <v>10213.040000000001</v>
      </c>
    </row>
    <row r="753" spans="1:11" ht="17.100000000000001" customHeight="1">
      <c r="A753" s="162">
        <v>2016</v>
      </c>
      <c r="B753" s="162">
        <v>16</v>
      </c>
      <c r="C753" s="162">
        <v>26256.1</v>
      </c>
      <c r="D753" s="162">
        <v>21396.94</v>
      </c>
      <c r="E753" s="162">
        <v>162.78</v>
      </c>
      <c r="F753" s="162">
        <v>47815.82</v>
      </c>
      <c r="G753" s="162">
        <v>121.9</v>
      </c>
      <c r="H753" s="162">
        <v>60.45</v>
      </c>
      <c r="I753" s="162">
        <v>0.36</v>
      </c>
      <c r="J753" s="162">
        <v>3.01065</v>
      </c>
      <c r="K753" s="162">
        <v>15221.71</v>
      </c>
    </row>
    <row r="754" spans="1:11" ht="17.100000000000001" customHeight="1">
      <c r="A754" s="162">
        <v>2017</v>
      </c>
      <c r="B754" s="162">
        <v>1</v>
      </c>
      <c r="C754" s="162">
        <v>235539.21</v>
      </c>
      <c r="D754" s="162">
        <v>31514.82</v>
      </c>
      <c r="E754" s="162">
        <v>24896.51</v>
      </c>
      <c r="F754" s="162">
        <v>291950.55</v>
      </c>
      <c r="G754" s="162">
        <v>4122.6099999999997</v>
      </c>
      <c r="H754" s="162">
        <v>317.86</v>
      </c>
      <c r="I754" s="162">
        <v>0</v>
      </c>
      <c r="J754" s="162">
        <v>2.3247800000000001</v>
      </c>
      <c r="K754" s="162">
        <v>14909.95</v>
      </c>
    </row>
    <row r="755" spans="1:11" ht="17.100000000000001" customHeight="1">
      <c r="A755" s="162">
        <v>2017</v>
      </c>
      <c r="B755" s="162">
        <v>2</v>
      </c>
      <c r="C755" s="162">
        <v>359034.56</v>
      </c>
      <c r="D755" s="162">
        <v>80630.06</v>
      </c>
      <c r="E755" s="162">
        <v>15970.64</v>
      </c>
      <c r="F755" s="162">
        <v>455635.27</v>
      </c>
      <c r="G755" s="162">
        <v>7588.94</v>
      </c>
      <c r="H755" s="162">
        <v>0</v>
      </c>
      <c r="I755" s="162">
        <v>0</v>
      </c>
      <c r="J755" s="162">
        <v>2.9211999999999998</v>
      </c>
      <c r="K755" s="162">
        <v>13783.09</v>
      </c>
    </row>
    <row r="756" spans="1:11" ht="17.100000000000001" customHeight="1">
      <c r="A756" s="162">
        <v>2017</v>
      </c>
      <c r="B756" s="162">
        <v>3</v>
      </c>
      <c r="C756" s="162">
        <v>872284.18</v>
      </c>
      <c r="D756" s="162">
        <v>201693.54</v>
      </c>
      <c r="E756" s="162">
        <v>73229.55</v>
      </c>
      <c r="F756" s="162">
        <v>1147207.27</v>
      </c>
      <c r="G756" s="162">
        <v>21762</v>
      </c>
      <c r="H756" s="162">
        <v>1541.17</v>
      </c>
      <c r="I756" s="162">
        <v>0</v>
      </c>
      <c r="J756" s="162">
        <v>3.0901399999999999</v>
      </c>
      <c r="K756" s="162">
        <v>11733.23</v>
      </c>
    </row>
    <row r="757" spans="1:11" ht="17.100000000000001" customHeight="1">
      <c r="A757" s="162">
        <v>2017</v>
      </c>
      <c r="B757" s="162">
        <v>4</v>
      </c>
      <c r="C757" s="162">
        <v>1180322.71</v>
      </c>
      <c r="D757" s="162">
        <v>486700.85</v>
      </c>
      <c r="E757" s="162">
        <v>59199.3</v>
      </c>
      <c r="F757" s="162">
        <v>1726222.86</v>
      </c>
      <c r="G757" s="162">
        <v>8651.1299999999992</v>
      </c>
      <c r="H757" s="162">
        <v>177.78</v>
      </c>
      <c r="I757" s="162">
        <v>0</v>
      </c>
      <c r="J757" s="162">
        <v>2.8448799999999999</v>
      </c>
      <c r="K757" s="162">
        <v>20190.990000000002</v>
      </c>
    </row>
    <row r="758" spans="1:11" ht="17.100000000000001" customHeight="1">
      <c r="A758" s="162">
        <v>2017</v>
      </c>
      <c r="B758" s="162">
        <v>5</v>
      </c>
      <c r="C758" s="162">
        <v>770976.13</v>
      </c>
      <c r="D758" s="162">
        <v>611799.36</v>
      </c>
      <c r="E758" s="162">
        <v>18300.37</v>
      </c>
      <c r="F758" s="162">
        <v>1401075.85</v>
      </c>
      <c r="G758" s="162">
        <v>979.63</v>
      </c>
      <c r="H758" s="162">
        <v>1187.04</v>
      </c>
      <c r="I758" s="162">
        <v>0</v>
      </c>
      <c r="J758" s="162">
        <v>2.6144699999999998</v>
      </c>
      <c r="K758" s="162">
        <v>23946.15</v>
      </c>
    </row>
    <row r="759" spans="1:11" ht="17.100000000000001" customHeight="1">
      <c r="A759" s="162">
        <v>2017</v>
      </c>
      <c r="B759" s="162">
        <v>6</v>
      </c>
      <c r="C759" s="162">
        <v>377600.13</v>
      </c>
      <c r="D759" s="162">
        <v>141427.99</v>
      </c>
      <c r="E759" s="162">
        <v>14020.28</v>
      </c>
      <c r="F759" s="162">
        <v>533048.41</v>
      </c>
      <c r="G759" s="162">
        <v>3632.99</v>
      </c>
      <c r="H759" s="162">
        <v>0</v>
      </c>
      <c r="I759" s="162">
        <v>0</v>
      </c>
      <c r="J759" s="162">
        <v>2.78294</v>
      </c>
      <c r="K759" s="162">
        <v>14406.98</v>
      </c>
    </row>
    <row r="760" spans="1:11" ht="17.100000000000001" customHeight="1">
      <c r="A760" s="162">
        <v>2017</v>
      </c>
      <c r="B760" s="162">
        <v>7</v>
      </c>
      <c r="C760" s="162">
        <v>178350.1</v>
      </c>
      <c r="D760" s="162">
        <v>32385.95</v>
      </c>
      <c r="E760" s="162">
        <v>13508.98</v>
      </c>
      <c r="F760" s="162">
        <v>224245.04</v>
      </c>
      <c r="G760" s="162">
        <v>5379.21</v>
      </c>
      <c r="H760" s="162">
        <v>475.43</v>
      </c>
      <c r="I760" s="162">
        <v>0</v>
      </c>
      <c r="J760" s="162">
        <v>3.3386</v>
      </c>
      <c r="K760" s="162">
        <v>11501.64</v>
      </c>
    </row>
    <row r="761" spans="1:11" ht="17.100000000000001" customHeight="1">
      <c r="A761" s="162">
        <v>2017</v>
      </c>
      <c r="B761" s="162">
        <v>8</v>
      </c>
      <c r="C761" s="162">
        <v>1089130.8799999999</v>
      </c>
      <c r="D761" s="162">
        <v>590342.48</v>
      </c>
      <c r="E761" s="162">
        <v>56976.26</v>
      </c>
      <c r="F761" s="162">
        <v>1736449.62</v>
      </c>
      <c r="G761" s="162">
        <v>3519.28</v>
      </c>
      <c r="H761" s="162">
        <v>0</v>
      </c>
      <c r="I761" s="162">
        <v>0</v>
      </c>
      <c r="J761" s="162">
        <v>3.0396100000000001</v>
      </c>
      <c r="K761" s="162">
        <v>17978.169999999998</v>
      </c>
    </row>
    <row r="762" spans="1:11" ht="17.100000000000001" customHeight="1">
      <c r="A762" s="162">
        <v>2017</v>
      </c>
      <c r="B762" s="162">
        <v>9</v>
      </c>
      <c r="C762" s="162">
        <v>892421.05</v>
      </c>
      <c r="D762" s="162">
        <v>481684.42</v>
      </c>
      <c r="E762" s="162">
        <v>41492.65</v>
      </c>
      <c r="F762" s="162">
        <v>1415598.12</v>
      </c>
      <c r="G762" s="162">
        <v>4675.93</v>
      </c>
      <c r="H762" s="162">
        <v>2124.1799999999998</v>
      </c>
      <c r="I762" s="162">
        <v>8.94</v>
      </c>
      <c r="J762" s="162">
        <v>3.01105</v>
      </c>
      <c r="K762" s="162">
        <v>16102.48</v>
      </c>
    </row>
    <row r="763" spans="1:11" ht="17.100000000000001" customHeight="1">
      <c r="A763" s="162">
        <v>2017</v>
      </c>
      <c r="B763" s="162">
        <v>10</v>
      </c>
      <c r="C763" s="162">
        <v>1019554.04</v>
      </c>
      <c r="D763" s="162">
        <v>226227.88</v>
      </c>
      <c r="E763" s="162">
        <v>77416.02</v>
      </c>
      <c r="F763" s="162">
        <v>1323197.94</v>
      </c>
      <c r="G763" s="162">
        <v>14722.73</v>
      </c>
      <c r="H763" s="162">
        <v>206.09</v>
      </c>
      <c r="I763" s="162">
        <v>0</v>
      </c>
      <c r="J763" s="162">
        <v>3.3005800000000001</v>
      </c>
      <c r="K763" s="162">
        <v>11181.54</v>
      </c>
    </row>
    <row r="764" spans="1:11" ht="17.100000000000001" customHeight="1">
      <c r="A764" s="162">
        <v>2017</v>
      </c>
      <c r="B764" s="162">
        <v>11</v>
      </c>
      <c r="C764" s="162">
        <v>149007.4</v>
      </c>
      <c r="D764" s="162">
        <v>243374.43</v>
      </c>
      <c r="E764" s="162">
        <v>76.22</v>
      </c>
      <c r="F764" s="162">
        <v>392458.04</v>
      </c>
      <c r="G764" s="162">
        <v>0</v>
      </c>
      <c r="H764" s="162">
        <v>1293.9000000000001</v>
      </c>
      <c r="I764" s="162">
        <v>0</v>
      </c>
      <c r="J764" s="162">
        <v>3.01633</v>
      </c>
      <c r="K764" s="162">
        <v>16108.19</v>
      </c>
    </row>
    <row r="765" spans="1:11" ht="17.100000000000001" customHeight="1">
      <c r="A765" s="162">
        <v>2017</v>
      </c>
      <c r="B765" s="162">
        <v>12</v>
      </c>
      <c r="C765" s="162">
        <v>385137.29</v>
      </c>
      <c r="D765" s="162">
        <v>516191.04</v>
      </c>
      <c r="E765" s="162">
        <v>8443.61</v>
      </c>
      <c r="F765" s="162">
        <v>909771.93</v>
      </c>
      <c r="G765" s="162">
        <v>1113.0899999999999</v>
      </c>
      <c r="H765" s="162">
        <v>2538.4499999999998</v>
      </c>
      <c r="I765" s="162">
        <v>0</v>
      </c>
      <c r="J765" s="162">
        <v>3.0132699999999999</v>
      </c>
      <c r="K765" s="162">
        <v>16102.85</v>
      </c>
    </row>
    <row r="766" spans="1:11" ht="17.100000000000001" customHeight="1">
      <c r="A766" s="162">
        <v>2017</v>
      </c>
      <c r="B766" s="162">
        <v>13</v>
      </c>
      <c r="C766" s="162">
        <v>717978.02</v>
      </c>
      <c r="D766" s="162">
        <v>481206.9</v>
      </c>
      <c r="E766" s="162">
        <v>43711.7</v>
      </c>
      <c r="F766" s="162">
        <v>1242896.6200000001</v>
      </c>
      <c r="G766" s="162">
        <v>6356.63</v>
      </c>
      <c r="H766" s="162">
        <v>1869.61</v>
      </c>
      <c r="I766" s="162">
        <v>0</v>
      </c>
      <c r="J766" s="162">
        <v>2.82681</v>
      </c>
      <c r="K766" s="162">
        <v>18116.32</v>
      </c>
    </row>
    <row r="767" spans="1:11" ht="17.100000000000001" customHeight="1">
      <c r="A767" s="162">
        <v>2017</v>
      </c>
      <c r="B767" s="162">
        <v>14</v>
      </c>
      <c r="C767" s="162">
        <v>47684</v>
      </c>
      <c r="D767" s="162">
        <v>52745</v>
      </c>
      <c r="E767" s="162">
        <v>316.22000000000003</v>
      </c>
      <c r="F767" s="162">
        <v>100745.23</v>
      </c>
      <c r="G767" s="162">
        <v>0</v>
      </c>
      <c r="H767" s="162">
        <v>346.01</v>
      </c>
      <c r="I767" s="162">
        <v>0</v>
      </c>
      <c r="J767" s="162">
        <v>3.01633</v>
      </c>
      <c r="K767" s="162">
        <v>16108.19</v>
      </c>
    </row>
    <row r="768" spans="1:11" ht="17.100000000000001" customHeight="1">
      <c r="A768" s="162">
        <v>2017</v>
      </c>
      <c r="B768" s="162">
        <v>15</v>
      </c>
      <c r="C768" s="162">
        <v>89282.65</v>
      </c>
      <c r="D768" s="162">
        <v>20850.64</v>
      </c>
      <c r="E768" s="162">
        <v>8199.2099999999991</v>
      </c>
      <c r="F768" s="162">
        <v>118332.5</v>
      </c>
      <c r="G768" s="162">
        <v>2895.76</v>
      </c>
      <c r="H768" s="162">
        <v>490.57</v>
      </c>
      <c r="I768" s="162">
        <v>57.65</v>
      </c>
      <c r="J768" s="162">
        <v>3.31365</v>
      </c>
      <c r="K768" s="162">
        <v>10608.12</v>
      </c>
    </row>
    <row r="769" spans="1:11" ht="17.100000000000001" customHeight="1">
      <c r="A769" s="162">
        <v>2017</v>
      </c>
      <c r="B769" s="162">
        <v>16</v>
      </c>
      <c r="C769" s="162">
        <v>26366.21</v>
      </c>
      <c r="D769" s="162">
        <v>21447.99</v>
      </c>
      <c r="E769" s="162">
        <v>163.08000000000001</v>
      </c>
      <c r="F769" s="162">
        <v>47977.279999999999</v>
      </c>
      <c r="G769" s="162">
        <v>110.11</v>
      </c>
      <c r="H769" s="162">
        <v>51.05</v>
      </c>
      <c r="I769" s="162">
        <v>0.3</v>
      </c>
      <c r="J769" s="162">
        <v>3.01633</v>
      </c>
      <c r="K769" s="162">
        <v>16108.19</v>
      </c>
    </row>
    <row r="770" spans="1:11" ht="17.100000000000001" customHeight="1">
      <c r="A770" s="162">
        <v>2018</v>
      </c>
      <c r="B770" s="162">
        <v>1</v>
      </c>
      <c r="C770" s="162">
        <v>239761.72</v>
      </c>
      <c r="D770" s="162">
        <v>31913.119999999999</v>
      </c>
      <c r="E770" s="162">
        <v>24944.39</v>
      </c>
      <c r="F770" s="162">
        <v>296619.23</v>
      </c>
      <c r="G770" s="162">
        <v>4222.51</v>
      </c>
      <c r="H770" s="162">
        <v>398.3</v>
      </c>
      <c r="I770" s="162">
        <v>47.88</v>
      </c>
      <c r="J770" s="162">
        <v>2.3181799999999999</v>
      </c>
      <c r="K770" s="162">
        <v>15727.82</v>
      </c>
    </row>
    <row r="771" spans="1:11" ht="17.100000000000001" customHeight="1">
      <c r="A771" s="162">
        <v>2018</v>
      </c>
      <c r="B771" s="162">
        <v>2</v>
      </c>
      <c r="C771" s="162">
        <v>366557.36</v>
      </c>
      <c r="D771" s="162">
        <v>80899.3</v>
      </c>
      <c r="E771" s="162">
        <v>15951.13</v>
      </c>
      <c r="F771" s="162">
        <v>463407.79</v>
      </c>
      <c r="G771" s="162">
        <v>7522.8</v>
      </c>
      <c r="H771" s="162">
        <v>269.24</v>
      </c>
      <c r="I771" s="162">
        <v>0</v>
      </c>
      <c r="J771" s="162">
        <v>2.9262899999999998</v>
      </c>
      <c r="K771" s="162">
        <v>14530.82</v>
      </c>
    </row>
    <row r="772" spans="1:11" ht="17.100000000000001" customHeight="1">
      <c r="A772" s="162">
        <v>2018</v>
      </c>
      <c r="B772" s="162">
        <v>3</v>
      </c>
      <c r="C772" s="162">
        <v>890927.61</v>
      </c>
      <c r="D772" s="162">
        <v>203253.94</v>
      </c>
      <c r="E772" s="162">
        <v>73308.95</v>
      </c>
      <c r="F772" s="162">
        <v>1167490.5</v>
      </c>
      <c r="G772" s="162">
        <v>18643.43</v>
      </c>
      <c r="H772" s="162">
        <v>1560.4</v>
      </c>
      <c r="I772" s="162">
        <v>79.400000000000006</v>
      </c>
      <c r="J772" s="162">
        <v>3.09693</v>
      </c>
      <c r="K772" s="162">
        <v>12401.45</v>
      </c>
    </row>
    <row r="773" spans="1:11" ht="17.100000000000001" customHeight="1">
      <c r="A773" s="162">
        <v>2018</v>
      </c>
      <c r="B773" s="162">
        <v>4</v>
      </c>
      <c r="C773" s="162">
        <v>1189587.1299999999</v>
      </c>
      <c r="D773" s="162">
        <v>487723.46</v>
      </c>
      <c r="E773" s="162">
        <v>58953.31</v>
      </c>
      <c r="F773" s="162">
        <v>1736263.89</v>
      </c>
      <c r="G773" s="162">
        <v>9264.42</v>
      </c>
      <c r="H773" s="162">
        <v>1022.6</v>
      </c>
      <c r="I773" s="162">
        <v>0</v>
      </c>
      <c r="J773" s="162">
        <v>2.84734</v>
      </c>
      <c r="K773" s="162">
        <v>21469.83</v>
      </c>
    </row>
    <row r="774" spans="1:11" ht="17.100000000000001" customHeight="1">
      <c r="A774" s="162">
        <v>2018</v>
      </c>
      <c r="B774" s="162">
        <v>5</v>
      </c>
      <c r="C774" s="162">
        <v>771892.5</v>
      </c>
      <c r="D774" s="162">
        <v>612680.19999999995</v>
      </c>
      <c r="E774" s="162">
        <v>18227.25</v>
      </c>
      <c r="F774" s="162">
        <v>1402799.94</v>
      </c>
      <c r="G774" s="162">
        <v>916.37</v>
      </c>
      <c r="H774" s="162">
        <v>880.84</v>
      </c>
      <c r="I774" s="162">
        <v>0</v>
      </c>
      <c r="J774" s="162">
        <v>2.6173299999999999</v>
      </c>
      <c r="K774" s="162">
        <v>25480.639999999999</v>
      </c>
    </row>
    <row r="775" spans="1:11" ht="17.100000000000001" customHeight="1">
      <c r="A775" s="162">
        <v>2018</v>
      </c>
      <c r="B775" s="162">
        <v>6</v>
      </c>
      <c r="C775" s="162">
        <v>380594.86</v>
      </c>
      <c r="D775" s="162">
        <v>141390.79</v>
      </c>
      <c r="E775" s="162">
        <v>13963.47</v>
      </c>
      <c r="F775" s="162">
        <v>535949.12</v>
      </c>
      <c r="G775" s="162">
        <v>2994.73</v>
      </c>
      <c r="H775" s="162">
        <v>0</v>
      </c>
      <c r="I775" s="162">
        <v>0</v>
      </c>
      <c r="J775" s="162">
        <v>2.7924199999999999</v>
      </c>
      <c r="K775" s="162">
        <v>15310.36</v>
      </c>
    </row>
    <row r="776" spans="1:11" ht="17.100000000000001" customHeight="1">
      <c r="A776" s="162">
        <v>2018</v>
      </c>
      <c r="B776" s="162">
        <v>7</v>
      </c>
      <c r="C776" s="162">
        <v>182716.99</v>
      </c>
      <c r="D776" s="162">
        <v>32818.06</v>
      </c>
      <c r="E776" s="162">
        <v>13499.83</v>
      </c>
      <c r="F776" s="162">
        <v>229034.88</v>
      </c>
      <c r="G776" s="162">
        <v>4366.8900000000003</v>
      </c>
      <c r="H776" s="162">
        <v>432.1</v>
      </c>
      <c r="I776" s="162">
        <v>0</v>
      </c>
      <c r="J776" s="162">
        <v>3.3475999999999999</v>
      </c>
      <c r="K776" s="162">
        <v>12209.84</v>
      </c>
    </row>
    <row r="777" spans="1:11" ht="17.100000000000001" customHeight="1">
      <c r="A777" s="162">
        <v>2018</v>
      </c>
      <c r="B777" s="162">
        <v>8</v>
      </c>
      <c r="C777" s="162">
        <v>1091603.54</v>
      </c>
      <c r="D777" s="162">
        <v>590117.22</v>
      </c>
      <c r="E777" s="162">
        <v>56565.79</v>
      </c>
      <c r="F777" s="162">
        <v>1738286.54</v>
      </c>
      <c r="G777" s="162">
        <v>2472.65</v>
      </c>
      <c r="H777" s="162">
        <v>0</v>
      </c>
      <c r="I777" s="162">
        <v>0</v>
      </c>
      <c r="J777" s="162">
        <v>3.04528</v>
      </c>
      <c r="K777" s="162">
        <v>19134.88</v>
      </c>
    </row>
    <row r="778" spans="1:11" ht="17.100000000000001" customHeight="1">
      <c r="A778" s="162">
        <v>2018</v>
      </c>
      <c r="B778" s="162">
        <v>9</v>
      </c>
      <c r="C778" s="162">
        <v>897459.42</v>
      </c>
      <c r="D778" s="162">
        <v>483933.47</v>
      </c>
      <c r="E778" s="162">
        <v>41516.94</v>
      </c>
      <c r="F778" s="162">
        <v>1422909.83</v>
      </c>
      <c r="G778" s="162">
        <v>5038.37</v>
      </c>
      <c r="H778" s="162">
        <v>2249.0500000000002</v>
      </c>
      <c r="I778" s="162">
        <v>24.29</v>
      </c>
      <c r="J778" s="162">
        <v>3.0166499999999998</v>
      </c>
      <c r="K778" s="162">
        <v>17102.11</v>
      </c>
    </row>
    <row r="779" spans="1:11" ht="17.100000000000001" customHeight="1">
      <c r="A779" s="162">
        <v>2018</v>
      </c>
      <c r="B779" s="162">
        <v>10</v>
      </c>
      <c r="C779" s="162">
        <v>1032858.74</v>
      </c>
      <c r="D779" s="162">
        <v>226677.7</v>
      </c>
      <c r="E779" s="162">
        <v>77083.960000000006</v>
      </c>
      <c r="F779" s="162">
        <v>1336620.3999999999</v>
      </c>
      <c r="G779" s="162">
        <v>13304.7</v>
      </c>
      <c r="H779" s="162">
        <v>449.82</v>
      </c>
      <c r="I779" s="162">
        <v>0</v>
      </c>
      <c r="J779" s="162">
        <v>3.3153199999999998</v>
      </c>
      <c r="K779" s="162">
        <v>11836.97</v>
      </c>
    </row>
    <row r="780" spans="1:11" ht="17.100000000000001" customHeight="1">
      <c r="A780" s="162">
        <v>2018</v>
      </c>
      <c r="B780" s="162">
        <v>11</v>
      </c>
      <c r="C780" s="162">
        <v>148556.92000000001</v>
      </c>
      <c r="D780" s="162">
        <v>244700.89</v>
      </c>
      <c r="E780" s="162">
        <v>75.77</v>
      </c>
      <c r="F780" s="162">
        <v>393333.59</v>
      </c>
      <c r="G780" s="162">
        <v>0</v>
      </c>
      <c r="H780" s="162">
        <v>1326.47</v>
      </c>
      <c r="I780" s="162">
        <v>0</v>
      </c>
      <c r="J780" s="162">
        <v>3.02203</v>
      </c>
      <c r="K780" s="162">
        <v>17108.650000000001</v>
      </c>
    </row>
    <row r="781" spans="1:11" ht="17.100000000000001" customHeight="1">
      <c r="A781" s="162">
        <v>2018</v>
      </c>
      <c r="B781" s="162">
        <v>12</v>
      </c>
      <c r="C781" s="162">
        <v>386421.5</v>
      </c>
      <c r="D781" s="162">
        <v>518847.03</v>
      </c>
      <c r="E781" s="162">
        <v>8445.86</v>
      </c>
      <c r="F781" s="162">
        <v>913714.4</v>
      </c>
      <c r="G781" s="162">
        <v>1284.21</v>
      </c>
      <c r="H781" s="162">
        <v>2656</v>
      </c>
      <c r="I781" s="162">
        <v>2.25</v>
      </c>
      <c r="J781" s="162">
        <v>3.01891</v>
      </c>
      <c r="K781" s="162">
        <v>17102.740000000002</v>
      </c>
    </row>
    <row r="782" spans="1:11" ht="17.100000000000001" customHeight="1">
      <c r="A782" s="162">
        <v>2018</v>
      </c>
      <c r="B782" s="162">
        <v>13</v>
      </c>
      <c r="C782" s="162">
        <v>723029.67</v>
      </c>
      <c r="D782" s="162">
        <v>482864.77</v>
      </c>
      <c r="E782" s="162">
        <v>43607.59</v>
      </c>
      <c r="F782" s="162">
        <v>1249502.03</v>
      </c>
      <c r="G782" s="162">
        <v>5051.6499999999996</v>
      </c>
      <c r="H782" s="162">
        <v>1657.87</v>
      </c>
      <c r="I782" s="162">
        <v>0</v>
      </c>
      <c r="J782" s="162">
        <v>2.8313799999999998</v>
      </c>
      <c r="K782" s="162">
        <v>19288.72</v>
      </c>
    </row>
    <row r="783" spans="1:11" ht="17.100000000000001" customHeight="1">
      <c r="A783" s="162">
        <v>2018</v>
      </c>
      <c r="B783" s="162">
        <v>14</v>
      </c>
      <c r="C783" s="162">
        <v>47699.08</v>
      </c>
      <c r="D783" s="162">
        <v>53101.26</v>
      </c>
      <c r="E783" s="162">
        <v>315.83999999999997</v>
      </c>
      <c r="F783" s="162">
        <v>101116.19</v>
      </c>
      <c r="G783" s="162">
        <v>15.08</v>
      </c>
      <c r="H783" s="162">
        <v>356.26</v>
      </c>
      <c r="I783" s="162">
        <v>0</v>
      </c>
      <c r="J783" s="162">
        <v>3.02203</v>
      </c>
      <c r="K783" s="162">
        <v>17108.650000000001</v>
      </c>
    </row>
    <row r="784" spans="1:11" ht="17.100000000000001" customHeight="1">
      <c r="A784" s="162">
        <v>2018</v>
      </c>
      <c r="B784" s="162">
        <v>15</v>
      </c>
      <c r="C784" s="162">
        <v>91097.44</v>
      </c>
      <c r="D784" s="162">
        <v>21121.55</v>
      </c>
      <c r="E784" s="162">
        <v>8191.11</v>
      </c>
      <c r="F784" s="162">
        <v>120410.1</v>
      </c>
      <c r="G784" s="162">
        <v>1814.8</v>
      </c>
      <c r="H784" s="162">
        <v>270.89999999999998</v>
      </c>
      <c r="I784" s="162">
        <v>0</v>
      </c>
      <c r="J784" s="162">
        <v>3.3204600000000002</v>
      </c>
      <c r="K784" s="162">
        <v>11226.98</v>
      </c>
    </row>
    <row r="785" spans="1:11" ht="17.100000000000001" customHeight="1">
      <c r="A785" s="162">
        <v>2018</v>
      </c>
      <c r="B785" s="162">
        <v>16</v>
      </c>
      <c r="C785" s="162">
        <v>26485.33</v>
      </c>
      <c r="D785" s="162">
        <v>21505.18</v>
      </c>
      <c r="E785" s="162">
        <v>163.43</v>
      </c>
      <c r="F785" s="162">
        <v>48153.94</v>
      </c>
      <c r="G785" s="162">
        <v>119.12</v>
      </c>
      <c r="H785" s="162">
        <v>57.19</v>
      </c>
      <c r="I785" s="162">
        <v>0.35</v>
      </c>
      <c r="J785" s="162">
        <v>3.02203</v>
      </c>
      <c r="K785" s="162">
        <v>17108.650000000001</v>
      </c>
    </row>
    <row r="786" spans="1:11" ht="17.100000000000001" customHeight="1">
      <c r="A786" s="162">
        <v>2019</v>
      </c>
      <c r="B786" s="162">
        <v>1</v>
      </c>
      <c r="C786" s="162">
        <v>244114.63</v>
      </c>
      <c r="D786" s="162">
        <v>32334.7</v>
      </c>
      <c r="E786" s="162">
        <v>25025.25</v>
      </c>
      <c r="F786" s="162">
        <v>301474.58</v>
      </c>
      <c r="G786" s="162">
        <v>4352.91</v>
      </c>
      <c r="H786" s="162">
        <v>421.58</v>
      </c>
      <c r="I786" s="162">
        <v>80.849999999999994</v>
      </c>
      <c r="J786" s="162">
        <v>2.3116500000000002</v>
      </c>
      <c r="K786" s="162">
        <v>15877.06</v>
      </c>
    </row>
    <row r="787" spans="1:11" ht="17.100000000000001" customHeight="1">
      <c r="A787" s="162">
        <v>2019</v>
      </c>
      <c r="B787" s="162">
        <v>2</v>
      </c>
      <c r="C787" s="162">
        <v>374189.87</v>
      </c>
      <c r="D787" s="162">
        <v>81314.05</v>
      </c>
      <c r="E787" s="162">
        <v>15965.22</v>
      </c>
      <c r="F787" s="162">
        <v>471469.15</v>
      </c>
      <c r="G787" s="162">
        <v>7632.51</v>
      </c>
      <c r="H787" s="162">
        <v>414.76</v>
      </c>
      <c r="I787" s="162">
        <v>14.09</v>
      </c>
      <c r="J787" s="162">
        <v>2.9316300000000002</v>
      </c>
      <c r="K787" s="162">
        <v>14647.93</v>
      </c>
    </row>
    <row r="788" spans="1:11" ht="17.100000000000001" customHeight="1">
      <c r="A788" s="162">
        <v>2019</v>
      </c>
      <c r="B788" s="162">
        <v>3</v>
      </c>
      <c r="C788" s="162">
        <v>909801.43</v>
      </c>
      <c r="D788" s="162">
        <v>205157.13</v>
      </c>
      <c r="E788" s="162">
        <v>73556.990000000005</v>
      </c>
      <c r="F788" s="162">
        <v>1188515.55</v>
      </c>
      <c r="G788" s="162">
        <v>18873.82</v>
      </c>
      <c r="H788" s="162">
        <v>1903.19</v>
      </c>
      <c r="I788" s="162">
        <v>248.04</v>
      </c>
      <c r="J788" s="162">
        <v>3.1036700000000002</v>
      </c>
      <c r="K788" s="162">
        <v>12542.76</v>
      </c>
    </row>
    <row r="789" spans="1:11" ht="17.100000000000001" customHeight="1">
      <c r="A789" s="162">
        <v>2019</v>
      </c>
      <c r="B789" s="162">
        <v>4</v>
      </c>
      <c r="C789" s="162">
        <v>1198521.72</v>
      </c>
      <c r="D789" s="162">
        <v>488781.78</v>
      </c>
      <c r="E789" s="162">
        <v>58743.91</v>
      </c>
      <c r="F789" s="162">
        <v>1746047.41</v>
      </c>
      <c r="G789" s="162">
        <v>8934.59</v>
      </c>
      <c r="H789" s="162">
        <v>1058.32</v>
      </c>
      <c r="I789" s="162">
        <v>0</v>
      </c>
      <c r="J789" s="162">
        <v>2.8497599999999998</v>
      </c>
      <c r="K789" s="162">
        <v>21834.99</v>
      </c>
    </row>
    <row r="790" spans="1:11" ht="17.100000000000001" customHeight="1">
      <c r="A790" s="162">
        <v>2019</v>
      </c>
      <c r="B790" s="162">
        <v>5</v>
      </c>
      <c r="C790" s="162">
        <v>772768.43</v>
      </c>
      <c r="D790" s="162">
        <v>613654.36</v>
      </c>
      <c r="E790" s="162">
        <v>18166.25</v>
      </c>
      <c r="F790" s="162">
        <v>1404589.03</v>
      </c>
      <c r="G790" s="162">
        <v>875.93</v>
      </c>
      <c r="H790" s="162">
        <v>974.16</v>
      </c>
      <c r="I790" s="162">
        <v>0</v>
      </c>
      <c r="J790" s="162">
        <v>2.62019</v>
      </c>
      <c r="K790" s="162">
        <v>25955.45</v>
      </c>
    </row>
    <row r="791" spans="1:11" ht="17.100000000000001" customHeight="1">
      <c r="A791" s="162">
        <v>2019</v>
      </c>
      <c r="B791" s="162">
        <v>6</v>
      </c>
      <c r="C791" s="162">
        <v>383531.42</v>
      </c>
      <c r="D791" s="162">
        <v>141434.1</v>
      </c>
      <c r="E791" s="162">
        <v>13918.77</v>
      </c>
      <c r="F791" s="162">
        <v>538884.29</v>
      </c>
      <c r="G791" s="162">
        <v>2936.56</v>
      </c>
      <c r="H791" s="162">
        <v>43.31</v>
      </c>
      <c r="I791" s="162">
        <v>0</v>
      </c>
      <c r="J791" s="162">
        <v>2.8019400000000001</v>
      </c>
      <c r="K791" s="162">
        <v>15571.67</v>
      </c>
    </row>
    <row r="792" spans="1:11" ht="17.100000000000001" customHeight="1">
      <c r="A792" s="162">
        <v>2019</v>
      </c>
      <c r="B792" s="162">
        <v>7</v>
      </c>
      <c r="C792" s="162">
        <v>187139.87</v>
      </c>
      <c r="D792" s="162">
        <v>33323.42</v>
      </c>
      <c r="E792" s="162">
        <v>13536.12</v>
      </c>
      <c r="F792" s="162">
        <v>233999.41</v>
      </c>
      <c r="G792" s="162">
        <v>4422.87</v>
      </c>
      <c r="H792" s="162">
        <v>505.36</v>
      </c>
      <c r="I792" s="162">
        <v>36.29</v>
      </c>
      <c r="J792" s="162">
        <v>3.3565900000000002</v>
      </c>
      <c r="K792" s="162">
        <v>12391.9</v>
      </c>
    </row>
    <row r="793" spans="1:11" ht="17.100000000000001" customHeight="1">
      <c r="A793" s="162">
        <v>2019</v>
      </c>
      <c r="B793" s="162">
        <v>8</v>
      </c>
      <c r="C793" s="162">
        <v>1093738.77</v>
      </c>
      <c r="D793" s="162">
        <v>589899.91</v>
      </c>
      <c r="E793" s="162">
        <v>56169.09</v>
      </c>
      <c r="F793" s="162">
        <v>1739807.77</v>
      </c>
      <c r="G793" s="162">
        <v>2135.23</v>
      </c>
      <c r="H793" s="162">
        <v>0</v>
      </c>
      <c r="I793" s="162">
        <v>0</v>
      </c>
      <c r="J793" s="162">
        <v>3.0509599999999999</v>
      </c>
      <c r="K793" s="162">
        <v>19496.57</v>
      </c>
    </row>
    <row r="794" spans="1:11" ht="17.100000000000001" customHeight="1">
      <c r="A794" s="162">
        <v>2019</v>
      </c>
      <c r="B794" s="162">
        <v>9</v>
      </c>
      <c r="C794" s="162">
        <v>902598.77</v>
      </c>
      <c r="D794" s="162">
        <v>486161.06</v>
      </c>
      <c r="E794" s="162">
        <v>41538.69</v>
      </c>
      <c r="F794" s="162">
        <v>1430298.51</v>
      </c>
      <c r="G794" s="162">
        <v>5139.3500000000004</v>
      </c>
      <c r="H794" s="162">
        <v>2227.58</v>
      </c>
      <c r="I794" s="162">
        <v>21.75</v>
      </c>
      <c r="J794" s="162">
        <v>3.0222600000000002</v>
      </c>
      <c r="K794" s="162">
        <v>17402.080000000002</v>
      </c>
    </row>
    <row r="795" spans="1:11" ht="17.100000000000001" customHeight="1">
      <c r="A795" s="162">
        <v>2019</v>
      </c>
      <c r="B795" s="162">
        <v>10</v>
      </c>
      <c r="C795" s="162">
        <v>1046664.09</v>
      </c>
      <c r="D795" s="162">
        <v>227457.5</v>
      </c>
      <c r="E795" s="162">
        <v>76870.720000000001</v>
      </c>
      <c r="F795" s="162">
        <v>1350992.31</v>
      </c>
      <c r="G795" s="162">
        <v>13805.35</v>
      </c>
      <c r="H795" s="162">
        <v>779.8</v>
      </c>
      <c r="I795" s="162">
        <v>0</v>
      </c>
      <c r="J795" s="162">
        <v>3.3300999999999998</v>
      </c>
      <c r="K795" s="162">
        <v>11976.69</v>
      </c>
    </row>
    <row r="796" spans="1:11" ht="17.100000000000001" customHeight="1">
      <c r="A796" s="162">
        <v>2019</v>
      </c>
      <c r="B796" s="162">
        <v>11</v>
      </c>
      <c r="C796" s="162">
        <v>148131.81</v>
      </c>
      <c r="D796" s="162">
        <v>246017.59</v>
      </c>
      <c r="E796" s="162">
        <v>75.34</v>
      </c>
      <c r="F796" s="162">
        <v>394224.74</v>
      </c>
      <c r="G796" s="162">
        <v>0</v>
      </c>
      <c r="H796" s="162">
        <v>1316.7</v>
      </c>
      <c r="I796" s="162">
        <v>0</v>
      </c>
      <c r="J796" s="162">
        <v>3.0277400000000001</v>
      </c>
      <c r="K796" s="162">
        <v>17409.07</v>
      </c>
    </row>
    <row r="797" spans="1:11" ht="17.100000000000001" customHeight="1">
      <c r="A797" s="162">
        <v>2019</v>
      </c>
      <c r="B797" s="162">
        <v>12</v>
      </c>
      <c r="C797" s="162">
        <v>387754.37</v>
      </c>
      <c r="D797" s="162">
        <v>521501.85</v>
      </c>
      <c r="E797" s="162">
        <v>8447.41</v>
      </c>
      <c r="F797" s="162">
        <v>917703.63</v>
      </c>
      <c r="G797" s="162">
        <v>1332.87</v>
      </c>
      <c r="H797" s="162">
        <v>2654.82</v>
      </c>
      <c r="I797" s="162">
        <v>1.55</v>
      </c>
      <c r="J797" s="162">
        <v>3.0245600000000001</v>
      </c>
      <c r="K797" s="162">
        <v>17402.84</v>
      </c>
    </row>
    <row r="798" spans="1:11" ht="17.100000000000001" customHeight="1">
      <c r="A798" s="162">
        <v>2019</v>
      </c>
      <c r="B798" s="162">
        <v>13</v>
      </c>
      <c r="C798" s="162">
        <v>727749.85</v>
      </c>
      <c r="D798" s="162">
        <v>484507.11</v>
      </c>
      <c r="E798" s="162">
        <v>43519.33</v>
      </c>
      <c r="F798" s="162">
        <v>1255776.29</v>
      </c>
      <c r="G798" s="162">
        <v>4720.17</v>
      </c>
      <c r="H798" s="162">
        <v>1642.34</v>
      </c>
      <c r="I798" s="162">
        <v>0</v>
      </c>
      <c r="J798" s="162">
        <v>2.83595</v>
      </c>
      <c r="K798" s="162">
        <v>19645.71</v>
      </c>
    </row>
    <row r="799" spans="1:11" ht="17.100000000000001" customHeight="1">
      <c r="A799" s="162">
        <v>2019</v>
      </c>
      <c r="B799" s="162">
        <v>14</v>
      </c>
      <c r="C799" s="162">
        <v>47718.63</v>
      </c>
      <c r="D799" s="162">
        <v>53458.14</v>
      </c>
      <c r="E799" s="162">
        <v>315.47000000000003</v>
      </c>
      <c r="F799" s="162">
        <v>101492.24</v>
      </c>
      <c r="G799" s="162">
        <v>19.55</v>
      </c>
      <c r="H799" s="162">
        <v>356.88</v>
      </c>
      <c r="I799" s="162">
        <v>0</v>
      </c>
      <c r="J799" s="162">
        <v>3.0277400000000001</v>
      </c>
      <c r="K799" s="162">
        <v>17409.07</v>
      </c>
    </row>
    <row r="800" spans="1:11" ht="17.100000000000001" customHeight="1">
      <c r="A800" s="162">
        <v>2019</v>
      </c>
      <c r="B800" s="162">
        <v>15</v>
      </c>
      <c r="C800" s="162">
        <v>92907.12</v>
      </c>
      <c r="D800" s="162">
        <v>21409.42</v>
      </c>
      <c r="E800" s="162">
        <v>8197.93</v>
      </c>
      <c r="F800" s="162">
        <v>122514.48</v>
      </c>
      <c r="G800" s="162">
        <v>1809.68</v>
      </c>
      <c r="H800" s="162">
        <v>287.88</v>
      </c>
      <c r="I800" s="162">
        <v>6.82</v>
      </c>
      <c r="J800" s="162">
        <v>3.3271500000000001</v>
      </c>
      <c r="K800" s="162">
        <v>11371.62</v>
      </c>
    </row>
    <row r="801" spans="1:11" ht="17.100000000000001" customHeight="1">
      <c r="A801" s="162">
        <v>2019</v>
      </c>
      <c r="B801" s="162">
        <v>16</v>
      </c>
      <c r="C801" s="162">
        <v>26606.720000000001</v>
      </c>
      <c r="D801" s="162">
        <v>21562.53</v>
      </c>
      <c r="E801" s="162">
        <v>163.77000000000001</v>
      </c>
      <c r="F801" s="162">
        <v>48333.02</v>
      </c>
      <c r="G801" s="162">
        <v>121.39</v>
      </c>
      <c r="H801" s="162">
        <v>57.35</v>
      </c>
      <c r="I801" s="162">
        <v>0.35</v>
      </c>
      <c r="J801" s="162">
        <v>3.0277400000000001</v>
      </c>
      <c r="K801" s="162">
        <v>17409.07</v>
      </c>
    </row>
    <row r="802" spans="1:11" ht="17.100000000000001" customHeight="1">
      <c r="A802" s="162">
        <v>2020</v>
      </c>
      <c r="B802" s="162">
        <v>1</v>
      </c>
      <c r="C802" s="162">
        <v>248555.28</v>
      </c>
      <c r="D802" s="162">
        <v>32752.38</v>
      </c>
      <c r="E802" s="162">
        <v>25111.48</v>
      </c>
      <c r="F802" s="162">
        <v>306419.14</v>
      </c>
      <c r="G802" s="162">
        <v>4440.6400000000003</v>
      </c>
      <c r="H802" s="162">
        <v>417.68</v>
      </c>
      <c r="I802" s="162">
        <v>86.23</v>
      </c>
      <c r="J802" s="162">
        <v>2.3051300000000001</v>
      </c>
      <c r="K802" s="162">
        <v>16072.5</v>
      </c>
    </row>
    <row r="803" spans="1:11" ht="17.100000000000001" customHeight="1">
      <c r="A803" s="162">
        <v>2020</v>
      </c>
      <c r="B803" s="162">
        <v>2</v>
      </c>
      <c r="C803" s="162">
        <v>381906.17</v>
      </c>
      <c r="D803" s="162">
        <v>81746.67</v>
      </c>
      <c r="E803" s="162">
        <v>15983.06</v>
      </c>
      <c r="F803" s="162">
        <v>479635.89</v>
      </c>
      <c r="G803" s="162">
        <v>7716.29</v>
      </c>
      <c r="H803" s="162">
        <v>432.62</v>
      </c>
      <c r="I803" s="162">
        <v>17.84</v>
      </c>
      <c r="J803" s="162">
        <v>2.9371499999999999</v>
      </c>
      <c r="K803" s="162">
        <v>14812.51</v>
      </c>
    </row>
    <row r="804" spans="1:11" ht="17.100000000000001" customHeight="1">
      <c r="A804" s="162">
        <v>2020</v>
      </c>
      <c r="B804" s="162">
        <v>3</v>
      </c>
      <c r="C804" s="162">
        <v>928215.46</v>
      </c>
      <c r="D804" s="162">
        <v>206919.2</v>
      </c>
      <c r="E804" s="162">
        <v>73835.66</v>
      </c>
      <c r="F804" s="162">
        <v>1208970.32</v>
      </c>
      <c r="G804" s="162">
        <v>18414.04</v>
      </c>
      <c r="H804" s="162">
        <v>1762.07</v>
      </c>
      <c r="I804" s="162">
        <v>278.66000000000003</v>
      </c>
      <c r="J804" s="162">
        <v>3.1098400000000002</v>
      </c>
      <c r="K804" s="162">
        <v>12744.12</v>
      </c>
    </row>
    <row r="805" spans="1:11" ht="17.100000000000001" customHeight="1">
      <c r="A805" s="162">
        <v>2020</v>
      </c>
      <c r="B805" s="162">
        <v>4</v>
      </c>
      <c r="C805" s="162">
        <v>1206632.1399999999</v>
      </c>
      <c r="D805" s="162">
        <v>489984.61</v>
      </c>
      <c r="E805" s="162">
        <v>58500.49</v>
      </c>
      <c r="F805" s="162">
        <v>1755117.24</v>
      </c>
      <c r="G805" s="162">
        <v>8110.42</v>
      </c>
      <c r="H805" s="162">
        <v>1202.8399999999999</v>
      </c>
      <c r="I805" s="162">
        <v>0</v>
      </c>
      <c r="J805" s="162">
        <v>2.85182</v>
      </c>
      <c r="K805" s="162">
        <v>22285.66</v>
      </c>
    </row>
    <row r="806" spans="1:11" ht="17.100000000000001" customHeight="1">
      <c r="A806" s="162">
        <v>2020</v>
      </c>
      <c r="B806" s="162">
        <v>5</v>
      </c>
      <c r="C806" s="162">
        <v>772900.63</v>
      </c>
      <c r="D806" s="162">
        <v>613860.34</v>
      </c>
      <c r="E806" s="162">
        <v>18089.12</v>
      </c>
      <c r="F806" s="162">
        <v>1404850.09</v>
      </c>
      <c r="G806" s="162">
        <v>132.19999999999999</v>
      </c>
      <c r="H806" s="162">
        <v>205.98</v>
      </c>
      <c r="I806" s="162">
        <v>0</v>
      </c>
      <c r="J806" s="162">
        <v>2.6231599999999999</v>
      </c>
      <c r="K806" s="162">
        <v>26554.02</v>
      </c>
    </row>
    <row r="807" spans="1:11" ht="17.100000000000001" customHeight="1">
      <c r="A807" s="162">
        <v>2020</v>
      </c>
      <c r="B807" s="162">
        <v>6</v>
      </c>
      <c r="C807" s="162">
        <v>385674.74</v>
      </c>
      <c r="D807" s="162">
        <v>141208.95000000001</v>
      </c>
      <c r="E807" s="162">
        <v>13848.84</v>
      </c>
      <c r="F807" s="162">
        <v>540732.53</v>
      </c>
      <c r="G807" s="162">
        <v>2143.3200000000002</v>
      </c>
      <c r="H807" s="162">
        <v>0</v>
      </c>
      <c r="I807" s="162">
        <v>0</v>
      </c>
      <c r="J807" s="162">
        <v>2.81148</v>
      </c>
      <c r="K807" s="162">
        <v>15913.9</v>
      </c>
    </row>
    <row r="808" spans="1:11" ht="17.100000000000001" customHeight="1">
      <c r="A808" s="162">
        <v>2020</v>
      </c>
      <c r="B808" s="162">
        <v>7</v>
      </c>
      <c r="C808" s="162">
        <v>191341.58</v>
      </c>
      <c r="D808" s="162">
        <v>33784.050000000003</v>
      </c>
      <c r="E808" s="162">
        <v>13551.01</v>
      </c>
      <c r="F808" s="162">
        <v>238676.63</v>
      </c>
      <c r="G808" s="162">
        <v>4201.71</v>
      </c>
      <c r="H808" s="162">
        <v>460.63</v>
      </c>
      <c r="I808" s="162">
        <v>14.89</v>
      </c>
      <c r="J808" s="162">
        <v>3.36557</v>
      </c>
      <c r="K808" s="162">
        <v>12647.13</v>
      </c>
    </row>
    <row r="809" spans="1:11" ht="17.100000000000001" customHeight="1">
      <c r="A809" s="162">
        <v>2020</v>
      </c>
      <c r="B809" s="162">
        <v>8</v>
      </c>
      <c r="C809" s="162">
        <v>1095997.5900000001</v>
      </c>
      <c r="D809" s="162">
        <v>589754.9</v>
      </c>
      <c r="E809" s="162">
        <v>55757.78</v>
      </c>
      <c r="F809" s="162">
        <v>1741510.27</v>
      </c>
      <c r="G809" s="162">
        <v>2258.8200000000002</v>
      </c>
      <c r="H809" s="162">
        <v>0</v>
      </c>
      <c r="I809" s="162">
        <v>0</v>
      </c>
      <c r="J809" s="162">
        <v>3.0565699999999998</v>
      </c>
      <c r="K809" s="162">
        <v>19924.89</v>
      </c>
    </row>
    <row r="810" spans="1:11" ht="17.100000000000001" customHeight="1">
      <c r="A810" s="162">
        <v>2020</v>
      </c>
      <c r="B810" s="162">
        <v>9</v>
      </c>
      <c r="C810" s="162">
        <v>914957.78</v>
      </c>
      <c r="D810" s="162">
        <v>492160.82</v>
      </c>
      <c r="E810" s="162">
        <v>41868.18</v>
      </c>
      <c r="F810" s="162">
        <v>1448986.77</v>
      </c>
      <c r="G810" s="162">
        <v>12359.01</v>
      </c>
      <c r="H810" s="162">
        <v>5999.76</v>
      </c>
      <c r="I810" s="162">
        <v>329.49</v>
      </c>
      <c r="J810" s="162">
        <v>3.0280100000000001</v>
      </c>
      <c r="K810" s="162">
        <v>17617.84</v>
      </c>
    </row>
    <row r="811" spans="1:11" ht="17.100000000000001" customHeight="1">
      <c r="A811" s="162">
        <v>2020</v>
      </c>
      <c r="B811" s="162">
        <v>10</v>
      </c>
      <c r="C811" s="162">
        <v>1064936.19</v>
      </c>
      <c r="D811" s="162">
        <v>229119.78</v>
      </c>
      <c r="E811" s="162">
        <v>77063.960000000006</v>
      </c>
      <c r="F811" s="162">
        <v>1371119.93</v>
      </c>
      <c r="G811" s="162">
        <v>18272.099999999999</v>
      </c>
      <c r="H811" s="162">
        <v>1662.28</v>
      </c>
      <c r="I811" s="162">
        <v>193.24</v>
      </c>
      <c r="J811" s="162">
        <v>3.3446400000000001</v>
      </c>
      <c r="K811" s="162">
        <v>12105.02</v>
      </c>
    </row>
    <row r="812" spans="1:11" ht="17.100000000000001" customHeight="1">
      <c r="A812" s="162">
        <v>2020</v>
      </c>
      <c r="B812" s="162">
        <v>11</v>
      </c>
      <c r="C812" s="162">
        <v>148903.26999999999</v>
      </c>
      <c r="D812" s="162">
        <v>249308.74</v>
      </c>
      <c r="E812" s="162">
        <v>75.5</v>
      </c>
      <c r="F812" s="162">
        <v>398287.51</v>
      </c>
      <c r="G812" s="162">
        <v>771.46</v>
      </c>
      <c r="H812" s="162">
        <v>3291.14</v>
      </c>
      <c r="I812" s="162">
        <v>0.17</v>
      </c>
      <c r="J812" s="162">
        <v>3.0334599999999998</v>
      </c>
      <c r="K812" s="162">
        <v>17622.64</v>
      </c>
    </row>
    <row r="813" spans="1:11" ht="17.100000000000001" customHeight="1">
      <c r="A813" s="162">
        <v>2020</v>
      </c>
      <c r="B813" s="162">
        <v>12</v>
      </c>
      <c r="C813" s="162">
        <v>392214.85</v>
      </c>
      <c r="D813" s="162">
        <v>528347.73</v>
      </c>
      <c r="E813" s="162">
        <v>8505.24</v>
      </c>
      <c r="F813" s="162">
        <v>929067.83</v>
      </c>
      <c r="G813" s="162">
        <v>4460.49</v>
      </c>
      <c r="H813" s="162">
        <v>6845.88</v>
      </c>
      <c r="I813" s="162">
        <v>57.83</v>
      </c>
      <c r="J813" s="162">
        <v>3.0302600000000002</v>
      </c>
      <c r="K813" s="162">
        <v>17616.63</v>
      </c>
    </row>
    <row r="814" spans="1:11" ht="17.100000000000001" customHeight="1">
      <c r="A814" s="162">
        <v>2020</v>
      </c>
      <c r="B814" s="162">
        <v>13</v>
      </c>
      <c r="C814" s="162">
        <v>730987.51</v>
      </c>
      <c r="D814" s="162">
        <v>485142.7</v>
      </c>
      <c r="E814" s="162">
        <v>43343.199999999997</v>
      </c>
      <c r="F814" s="162">
        <v>1259473.4099999999</v>
      </c>
      <c r="G814" s="162">
        <v>3237.66</v>
      </c>
      <c r="H814" s="162">
        <v>635.59</v>
      </c>
      <c r="I814" s="162">
        <v>0</v>
      </c>
      <c r="J814" s="162">
        <v>2.8405100000000001</v>
      </c>
      <c r="K814" s="162">
        <v>20101.5</v>
      </c>
    </row>
    <row r="815" spans="1:11" ht="17.100000000000001" customHeight="1">
      <c r="A815" s="162">
        <v>2020</v>
      </c>
      <c r="B815" s="162">
        <v>14</v>
      </c>
      <c r="C815" s="162">
        <v>48122.33</v>
      </c>
      <c r="D815" s="162">
        <v>54247.15</v>
      </c>
      <c r="E815" s="162">
        <v>317.62</v>
      </c>
      <c r="F815" s="162">
        <v>102687.09</v>
      </c>
      <c r="G815" s="162">
        <v>403.7</v>
      </c>
      <c r="H815" s="162">
        <v>789.01</v>
      </c>
      <c r="I815" s="162">
        <v>2.15</v>
      </c>
      <c r="J815" s="162">
        <v>3.0334599999999998</v>
      </c>
      <c r="K815" s="162">
        <v>17622.64</v>
      </c>
    </row>
    <row r="816" spans="1:11" ht="17.100000000000001" customHeight="1">
      <c r="A816" s="162">
        <v>2020</v>
      </c>
      <c r="B816" s="162">
        <v>15</v>
      </c>
      <c r="C816" s="162">
        <v>95212.84</v>
      </c>
      <c r="D816" s="162">
        <v>21796.03</v>
      </c>
      <c r="E816" s="162">
        <v>8248.5499999999993</v>
      </c>
      <c r="F816" s="162">
        <v>125257.43</v>
      </c>
      <c r="G816" s="162">
        <v>2305.7199999999998</v>
      </c>
      <c r="H816" s="162">
        <v>386.61</v>
      </c>
      <c r="I816" s="162">
        <v>50.62</v>
      </c>
      <c r="J816" s="162">
        <v>3.3336399999999999</v>
      </c>
      <c r="K816" s="162">
        <v>11491.82</v>
      </c>
    </row>
    <row r="817" spans="1:11" ht="17.100000000000001" customHeight="1">
      <c r="A817" s="162">
        <v>2020</v>
      </c>
      <c r="B817" s="162">
        <v>16</v>
      </c>
      <c r="C817" s="162">
        <v>26943.87</v>
      </c>
      <c r="D817" s="162">
        <v>21792.73</v>
      </c>
      <c r="E817" s="162">
        <v>165.43</v>
      </c>
      <c r="F817" s="162">
        <v>48902.04</v>
      </c>
      <c r="G817" s="162">
        <v>337.16</v>
      </c>
      <c r="H817" s="162">
        <v>230.2</v>
      </c>
      <c r="I817" s="162">
        <v>1.66</v>
      </c>
      <c r="J817" s="162">
        <v>3.0334599999999998</v>
      </c>
      <c r="K817" s="162">
        <v>17622.64</v>
      </c>
    </row>
    <row r="818" spans="1:11" ht="17.100000000000001" customHeight="1">
      <c r="A818" s="162">
        <v>2021</v>
      </c>
      <c r="B818" s="162">
        <v>1</v>
      </c>
      <c r="C818" s="162">
        <v>252817.64</v>
      </c>
      <c r="D818" s="162">
        <v>33152.480000000003</v>
      </c>
      <c r="E818" s="162">
        <v>25172.89</v>
      </c>
      <c r="F818" s="162">
        <v>311143.02</v>
      </c>
      <c r="G818" s="162">
        <v>4262.37</v>
      </c>
      <c r="H818" s="162">
        <v>400.1</v>
      </c>
      <c r="I818" s="162">
        <v>61.41</v>
      </c>
      <c r="J818" s="162">
        <v>2.29867</v>
      </c>
      <c r="K818" s="162">
        <v>16321.97</v>
      </c>
    </row>
    <row r="819" spans="1:11" ht="17.100000000000001" customHeight="1">
      <c r="A819" s="162">
        <v>2021</v>
      </c>
      <c r="B819" s="162">
        <v>2</v>
      </c>
      <c r="C819" s="162">
        <v>389695.91</v>
      </c>
      <c r="D819" s="162">
        <v>82164.97</v>
      </c>
      <c r="E819" s="162">
        <v>15996.11</v>
      </c>
      <c r="F819" s="162">
        <v>487856.98</v>
      </c>
      <c r="G819" s="162">
        <v>7789.74</v>
      </c>
      <c r="H819" s="162">
        <v>418.3</v>
      </c>
      <c r="I819" s="162">
        <v>13.05</v>
      </c>
      <c r="J819" s="162">
        <v>2.9424399999999999</v>
      </c>
      <c r="K819" s="162">
        <v>15016.35</v>
      </c>
    </row>
    <row r="820" spans="1:11" ht="17.100000000000001" customHeight="1">
      <c r="A820" s="162">
        <v>2021</v>
      </c>
      <c r="B820" s="162">
        <v>3</v>
      </c>
      <c r="C820" s="162">
        <v>946584.85</v>
      </c>
      <c r="D820" s="162">
        <v>208628.52</v>
      </c>
      <c r="E820" s="162">
        <v>73951.199999999997</v>
      </c>
      <c r="F820" s="162">
        <v>1229164.57</v>
      </c>
      <c r="G820" s="162">
        <v>18369.39</v>
      </c>
      <c r="H820" s="162">
        <v>1709.32</v>
      </c>
      <c r="I820" s="162">
        <v>115.54</v>
      </c>
      <c r="J820" s="162">
        <v>3.1171199999999999</v>
      </c>
      <c r="K820" s="162">
        <v>12973.65</v>
      </c>
    </row>
    <row r="821" spans="1:11" ht="17.100000000000001" customHeight="1">
      <c r="A821" s="162">
        <v>2021</v>
      </c>
      <c r="B821" s="162">
        <v>4</v>
      </c>
      <c r="C821" s="162">
        <v>1216258.8400000001</v>
      </c>
      <c r="D821" s="162">
        <v>491642.46</v>
      </c>
      <c r="E821" s="162">
        <v>58321.17</v>
      </c>
      <c r="F821" s="162">
        <v>1766222.48</v>
      </c>
      <c r="G821" s="162">
        <v>9626.7000000000007</v>
      </c>
      <c r="H821" s="162">
        <v>1657.85</v>
      </c>
      <c r="I821" s="162">
        <v>0</v>
      </c>
      <c r="J821" s="162">
        <v>2.8545400000000001</v>
      </c>
      <c r="K821" s="162">
        <v>22760.42</v>
      </c>
    </row>
    <row r="822" spans="1:11" ht="17.100000000000001" customHeight="1">
      <c r="A822" s="162">
        <v>2021</v>
      </c>
      <c r="B822" s="162">
        <v>5</v>
      </c>
      <c r="C822" s="162">
        <v>774060.64</v>
      </c>
      <c r="D822" s="162">
        <v>614957.24</v>
      </c>
      <c r="E822" s="162">
        <v>18030.599999999999</v>
      </c>
      <c r="F822" s="162">
        <v>1407048.48</v>
      </c>
      <c r="G822" s="162">
        <v>1160.01</v>
      </c>
      <c r="H822" s="162">
        <v>1096.9000000000001</v>
      </c>
      <c r="I822" s="162">
        <v>0</v>
      </c>
      <c r="J822" s="162">
        <v>2.6260500000000002</v>
      </c>
      <c r="K822" s="162">
        <v>27187.96</v>
      </c>
    </row>
    <row r="823" spans="1:11" ht="17.100000000000001" customHeight="1">
      <c r="A823" s="162">
        <v>2021</v>
      </c>
      <c r="B823" s="162">
        <v>6</v>
      </c>
      <c r="C823" s="162">
        <v>388532.32</v>
      </c>
      <c r="D823" s="162">
        <v>141247.4</v>
      </c>
      <c r="E823" s="162">
        <v>13804.01</v>
      </c>
      <c r="F823" s="162">
        <v>543583.73</v>
      </c>
      <c r="G823" s="162">
        <v>2857.58</v>
      </c>
      <c r="H823" s="162">
        <v>38.44</v>
      </c>
      <c r="I823" s="162">
        <v>0</v>
      </c>
      <c r="J823" s="162">
        <v>2.8210600000000001</v>
      </c>
      <c r="K823" s="162">
        <v>16266.49</v>
      </c>
    </row>
    <row r="824" spans="1:11" ht="17.100000000000001" customHeight="1">
      <c r="A824" s="162">
        <v>2021</v>
      </c>
      <c r="B824" s="162">
        <v>7</v>
      </c>
      <c r="C824" s="162">
        <v>195602.65</v>
      </c>
      <c r="D824" s="162">
        <v>34243.82</v>
      </c>
      <c r="E824" s="162">
        <v>13564.31</v>
      </c>
      <c r="F824" s="162">
        <v>243410.78</v>
      </c>
      <c r="G824" s="162">
        <v>4261.08</v>
      </c>
      <c r="H824" s="162">
        <v>459.77</v>
      </c>
      <c r="I824" s="162">
        <v>13.3</v>
      </c>
      <c r="J824" s="162">
        <v>3.3746100000000001</v>
      </c>
      <c r="K824" s="162">
        <v>12939.98</v>
      </c>
    </row>
    <row r="825" spans="1:11" ht="17.100000000000001" customHeight="1">
      <c r="A825" s="162">
        <v>2021</v>
      </c>
      <c r="B825" s="162">
        <v>8</v>
      </c>
      <c r="C825" s="162">
        <v>1098357.58</v>
      </c>
      <c r="D825" s="162">
        <v>589566.41</v>
      </c>
      <c r="E825" s="162">
        <v>55380.26</v>
      </c>
      <c r="F825" s="162">
        <v>1743304.26</v>
      </c>
      <c r="G825" s="162">
        <v>2360</v>
      </c>
      <c r="H825" s="162">
        <v>0</v>
      </c>
      <c r="I825" s="162">
        <v>0</v>
      </c>
      <c r="J825" s="162">
        <v>3.0622799999999999</v>
      </c>
      <c r="K825" s="162">
        <v>20419.75</v>
      </c>
    </row>
    <row r="826" spans="1:11" ht="17.100000000000001" customHeight="1">
      <c r="A826" s="162">
        <v>2021</v>
      </c>
      <c r="B826" s="162">
        <v>9</v>
      </c>
      <c r="C826" s="162">
        <v>920125.41</v>
      </c>
      <c r="D826" s="162">
        <v>494265</v>
      </c>
      <c r="E826" s="162">
        <v>41875.040000000001</v>
      </c>
      <c r="F826" s="162">
        <v>1456265.45</v>
      </c>
      <c r="G826" s="162">
        <v>5167.6400000000003</v>
      </c>
      <c r="H826" s="162">
        <v>2104.1799999999998</v>
      </c>
      <c r="I826" s="162">
        <v>6.86</v>
      </c>
      <c r="J826" s="162">
        <v>3.0336500000000002</v>
      </c>
      <c r="K826" s="162">
        <v>18017.43</v>
      </c>
    </row>
    <row r="827" spans="1:11" ht="17.100000000000001" customHeight="1">
      <c r="A827" s="162">
        <v>2021</v>
      </c>
      <c r="B827" s="162">
        <v>10</v>
      </c>
      <c r="C827" s="162">
        <v>1079114.8700000001</v>
      </c>
      <c r="D827" s="162">
        <v>229961.3</v>
      </c>
      <c r="E827" s="162">
        <v>76860.800000000003</v>
      </c>
      <c r="F827" s="162">
        <v>1385936.96</v>
      </c>
      <c r="G827" s="162">
        <v>14178.69</v>
      </c>
      <c r="H827" s="162">
        <v>841.51</v>
      </c>
      <c r="I827" s="162">
        <v>0</v>
      </c>
      <c r="J827" s="162">
        <v>3.3595700000000002</v>
      </c>
      <c r="K827" s="162">
        <v>12302.88</v>
      </c>
    </row>
    <row r="828" spans="1:11" ht="17.100000000000001" customHeight="1">
      <c r="A828" s="162">
        <v>2021</v>
      </c>
      <c r="B828" s="162">
        <v>11</v>
      </c>
      <c r="C828" s="162">
        <v>148477.01999999999</v>
      </c>
      <c r="D828" s="162">
        <v>250578.38</v>
      </c>
      <c r="E828" s="162">
        <v>75.06</v>
      </c>
      <c r="F828" s="162">
        <v>399130.46</v>
      </c>
      <c r="G828" s="162">
        <v>0</v>
      </c>
      <c r="H828" s="162">
        <v>1269.6400000000001</v>
      </c>
      <c r="I828" s="162">
        <v>0</v>
      </c>
      <c r="J828" s="162">
        <v>3.0392000000000001</v>
      </c>
      <c r="K828" s="162">
        <v>18022.34</v>
      </c>
    </row>
    <row r="829" spans="1:11" ht="17.100000000000001" customHeight="1">
      <c r="A829" s="162">
        <v>2021</v>
      </c>
      <c r="B829" s="162">
        <v>12</v>
      </c>
      <c r="C829" s="162">
        <v>393555.81</v>
      </c>
      <c r="D829" s="162">
        <v>530925.18000000005</v>
      </c>
      <c r="E829" s="162">
        <v>8503.76</v>
      </c>
      <c r="F829" s="162">
        <v>932984.75</v>
      </c>
      <c r="G829" s="162">
        <v>1340.96</v>
      </c>
      <c r="H829" s="162">
        <v>2577.44</v>
      </c>
      <c r="I829" s="162">
        <v>0</v>
      </c>
      <c r="J829" s="162">
        <v>3.0359500000000001</v>
      </c>
      <c r="K829" s="162">
        <v>18016.02</v>
      </c>
    </row>
    <row r="830" spans="1:11" ht="17.100000000000001" customHeight="1">
      <c r="A830" s="162">
        <v>2021</v>
      </c>
      <c r="B830" s="162">
        <v>13</v>
      </c>
      <c r="C830" s="162">
        <v>735524.03</v>
      </c>
      <c r="D830" s="162">
        <v>486575.29</v>
      </c>
      <c r="E830" s="162">
        <v>43238.720000000001</v>
      </c>
      <c r="F830" s="162">
        <v>1265338.04</v>
      </c>
      <c r="G830" s="162">
        <v>4536.5200000000004</v>
      </c>
      <c r="H830" s="162">
        <v>1432.59</v>
      </c>
      <c r="I830" s="162">
        <v>0</v>
      </c>
      <c r="J830" s="162">
        <v>2.8451200000000001</v>
      </c>
      <c r="K830" s="162">
        <v>20583.189999999999</v>
      </c>
    </row>
    <row r="831" spans="1:11" ht="17.100000000000001" customHeight="1">
      <c r="A831" s="162">
        <v>2021</v>
      </c>
      <c r="B831" s="162">
        <v>14</v>
      </c>
      <c r="C831" s="162">
        <v>48137.49</v>
      </c>
      <c r="D831" s="162">
        <v>54599.39</v>
      </c>
      <c r="E831" s="162">
        <v>317.19</v>
      </c>
      <c r="F831" s="162">
        <v>103054.08</v>
      </c>
      <c r="G831" s="162">
        <v>15.17</v>
      </c>
      <c r="H831" s="162">
        <v>352.24</v>
      </c>
      <c r="I831" s="162">
        <v>0</v>
      </c>
      <c r="J831" s="162">
        <v>3.0392000000000001</v>
      </c>
      <c r="K831" s="162">
        <v>18022.34</v>
      </c>
    </row>
    <row r="832" spans="1:11" ht="17.100000000000001" customHeight="1">
      <c r="A832" s="162">
        <v>2021</v>
      </c>
      <c r="B832" s="162">
        <v>15</v>
      </c>
      <c r="C832" s="162">
        <v>97156.94</v>
      </c>
      <c r="D832" s="162">
        <v>22110.39</v>
      </c>
      <c r="E832" s="162">
        <v>8263.9699999999993</v>
      </c>
      <c r="F832" s="162">
        <v>127531.31</v>
      </c>
      <c r="G832" s="162">
        <v>1944.1</v>
      </c>
      <c r="H832" s="162">
        <v>314.36</v>
      </c>
      <c r="I832" s="162">
        <v>15.42</v>
      </c>
      <c r="J832" s="162">
        <v>3.34036</v>
      </c>
      <c r="K832" s="162">
        <v>11681.35</v>
      </c>
    </row>
    <row r="833" spans="1:11" ht="17.100000000000001" customHeight="1">
      <c r="A833" s="162">
        <v>2021</v>
      </c>
      <c r="B833" s="162">
        <v>16</v>
      </c>
      <c r="C833" s="162">
        <v>27064.92</v>
      </c>
      <c r="D833" s="162">
        <v>21846.13</v>
      </c>
      <c r="E833" s="162">
        <v>165.75</v>
      </c>
      <c r="F833" s="162">
        <v>49076.81</v>
      </c>
      <c r="G833" s="162">
        <v>121.05</v>
      </c>
      <c r="H833" s="162">
        <v>53.4</v>
      </c>
      <c r="I833" s="162">
        <v>0.32</v>
      </c>
      <c r="J833" s="162">
        <v>3.0392000000000001</v>
      </c>
      <c r="K833" s="162">
        <v>18022.34</v>
      </c>
    </row>
    <row r="834" spans="1:11" ht="17.100000000000001" customHeight="1">
      <c r="A834" s="162">
        <v>2022</v>
      </c>
      <c r="B834" s="162">
        <v>1</v>
      </c>
      <c r="C834" s="162">
        <v>257185.15</v>
      </c>
      <c r="D834" s="162">
        <v>33559.629999999997</v>
      </c>
      <c r="E834" s="162">
        <v>25239.3</v>
      </c>
      <c r="F834" s="162">
        <v>315984.08</v>
      </c>
      <c r="G834" s="162">
        <v>4367.5</v>
      </c>
      <c r="H834" s="162">
        <v>407.15</v>
      </c>
      <c r="I834" s="162">
        <v>66.41</v>
      </c>
      <c r="J834" s="162">
        <v>2.2922500000000001</v>
      </c>
      <c r="K834" s="162">
        <v>16565.310000000001</v>
      </c>
    </row>
    <row r="835" spans="1:11" ht="17.100000000000001" customHeight="1">
      <c r="A835" s="162">
        <v>2022</v>
      </c>
      <c r="B835" s="162">
        <v>2</v>
      </c>
      <c r="C835" s="162">
        <v>398012.74</v>
      </c>
      <c r="D835" s="162">
        <v>82665.41</v>
      </c>
      <c r="E835" s="162">
        <v>16022.66</v>
      </c>
      <c r="F835" s="162">
        <v>496700.81</v>
      </c>
      <c r="G835" s="162">
        <v>8316.83</v>
      </c>
      <c r="H835" s="162">
        <v>500.43</v>
      </c>
      <c r="I835" s="162">
        <v>26.56</v>
      </c>
      <c r="J835" s="162">
        <v>2.9478</v>
      </c>
      <c r="K835" s="162">
        <v>15204.38</v>
      </c>
    </row>
    <row r="836" spans="1:11" ht="17.100000000000001" customHeight="1">
      <c r="A836" s="162">
        <v>2022</v>
      </c>
      <c r="B836" s="162">
        <v>3</v>
      </c>
      <c r="C836" s="162">
        <v>965803.46</v>
      </c>
      <c r="D836" s="162">
        <v>210425.55</v>
      </c>
      <c r="E836" s="162">
        <v>74097.14</v>
      </c>
      <c r="F836" s="162">
        <v>1250326.1499999999</v>
      </c>
      <c r="G836" s="162">
        <v>19218.61</v>
      </c>
      <c r="H836" s="162">
        <v>1797.03</v>
      </c>
      <c r="I836" s="162">
        <v>145.94</v>
      </c>
      <c r="J836" s="162">
        <v>3.1245099999999999</v>
      </c>
      <c r="K836" s="162">
        <v>13192.6</v>
      </c>
    </row>
    <row r="837" spans="1:11" ht="17.100000000000001" customHeight="1">
      <c r="A837" s="162">
        <v>2022</v>
      </c>
      <c r="B837" s="162">
        <v>4</v>
      </c>
      <c r="C837" s="162">
        <v>1226067.1100000001</v>
      </c>
      <c r="D837" s="162">
        <v>493292.08</v>
      </c>
      <c r="E837" s="162">
        <v>58146.7</v>
      </c>
      <c r="F837" s="162">
        <v>1777505.89</v>
      </c>
      <c r="G837" s="162">
        <v>9808.27</v>
      </c>
      <c r="H837" s="162">
        <v>1649.62</v>
      </c>
      <c r="I837" s="162">
        <v>0</v>
      </c>
      <c r="J837" s="162">
        <v>2.8572500000000001</v>
      </c>
      <c r="K837" s="162">
        <v>23228.58</v>
      </c>
    </row>
    <row r="838" spans="1:11" ht="17.100000000000001" customHeight="1">
      <c r="A838" s="162">
        <v>2022</v>
      </c>
      <c r="B838" s="162">
        <v>5</v>
      </c>
      <c r="C838" s="162">
        <v>775285.79</v>
      </c>
      <c r="D838" s="162">
        <v>616047.55000000005</v>
      </c>
      <c r="E838" s="162">
        <v>17973.91</v>
      </c>
      <c r="F838" s="162">
        <v>1409307.24</v>
      </c>
      <c r="G838" s="162">
        <v>1225.1500000000001</v>
      </c>
      <c r="H838" s="162">
        <v>1090.3</v>
      </c>
      <c r="I838" s="162">
        <v>0</v>
      </c>
      <c r="J838" s="162">
        <v>2.6289199999999999</v>
      </c>
      <c r="K838" s="162">
        <v>27817.11</v>
      </c>
    </row>
    <row r="839" spans="1:11" ht="17.100000000000001" customHeight="1">
      <c r="A839" s="162">
        <v>2022</v>
      </c>
      <c r="B839" s="162">
        <v>6</v>
      </c>
      <c r="C839" s="162">
        <v>391431</v>
      </c>
      <c r="D839" s="162">
        <v>141284.22</v>
      </c>
      <c r="E839" s="162">
        <v>13757.68</v>
      </c>
      <c r="F839" s="162">
        <v>546472.91</v>
      </c>
      <c r="G839" s="162">
        <v>2898.68</v>
      </c>
      <c r="H839" s="162">
        <v>36.83</v>
      </c>
      <c r="I839" s="162">
        <v>0</v>
      </c>
      <c r="J839" s="162">
        <v>2.8306800000000001</v>
      </c>
      <c r="K839" s="162">
        <v>16618.64</v>
      </c>
    </row>
    <row r="840" spans="1:11" ht="17.100000000000001" customHeight="1">
      <c r="A840" s="162">
        <v>2022</v>
      </c>
      <c r="B840" s="162">
        <v>7</v>
      </c>
      <c r="C840" s="162">
        <v>199835.17</v>
      </c>
      <c r="D840" s="162">
        <v>34686.080000000002</v>
      </c>
      <c r="E840" s="162">
        <v>13571.68</v>
      </c>
      <c r="F840" s="162">
        <v>248092.93</v>
      </c>
      <c r="G840" s="162">
        <v>4232.51</v>
      </c>
      <c r="H840" s="162">
        <v>442.27</v>
      </c>
      <c r="I840" s="162">
        <v>7.37</v>
      </c>
      <c r="J840" s="162">
        <v>3.3835700000000002</v>
      </c>
      <c r="K840" s="162">
        <v>13230.26</v>
      </c>
    </row>
    <row r="841" spans="1:11" ht="17.100000000000001" customHeight="1">
      <c r="A841" s="162">
        <v>2022</v>
      </c>
      <c r="B841" s="162">
        <v>8</v>
      </c>
      <c r="C841" s="162">
        <v>1100401.8</v>
      </c>
      <c r="D841" s="162">
        <v>589136.84</v>
      </c>
      <c r="E841" s="162">
        <v>54982.01</v>
      </c>
      <c r="F841" s="162">
        <v>1744520.65</v>
      </c>
      <c r="G841" s="162">
        <v>2044.22</v>
      </c>
      <c r="H841" s="162">
        <v>0</v>
      </c>
      <c r="I841" s="162">
        <v>0</v>
      </c>
      <c r="J841" s="162">
        <v>3.06799</v>
      </c>
      <c r="K841" s="162">
        <v>20926.48</v>
      </c>
    </row>
    <row r="842" spans="1:11" ht="17.100000000000001" customHeight="1">
      <c r="A842" s="162">
        <v>2022</v>
      </c>
      <c r="B842" s="162">
        <v>9</v>
      </c>
      <c r="C842" s="162">
        <v>925095.49</v>
      </c>
      <c r="D842" s="162">
        <v>496210.09</v>
      </c>
      <c r="E842" s="162">
        <v>41868.800000000003</v>
      </c>
      <c r="F842" s="162">
        <v>1463174.38</v>
      </c>
      <c r="G842" s="162">
        <v>4970.08</v>
      </c>
      <c r="H842" s="162">
        <v>1945.09</v>
      </c>
      <c r="I842" s="162">
        <v>0</v>
      </c>
      <c r="J842" s="162">
        <v>3.03931</v>
      </c>
      <c r="K842" s="162">
        <v>18424.830000000002</v>
      </c>
    </row>
    <row r="843" spans="1:11" ht="17.100000000000001" customHeight="1">
      <c r="A843" s="162">
        <v>2022</v>
      </c>
      <c r="B843" s="162">
        <v>10</v>
      </c>
      <c r="C843" s="162">
        <v>1093125.45</v>
      </c>
      <c r="D843" s="162">
        <v>230720.92</v>
      </c>
      <c r="E843" s="162">
        <v>76636.86</v>
      </c>
      <c r="F843" s="162">
        <v>1400483.22</v>
      </c>
      <c r="G843" s="162">
        <v>14010.57</v>
      </c>
      <c r="H843" s="162">
        <v>759.62</v>
      </c>
      <c r="I843" s="162">
        <v>0</v>
      </c>
      <c r="J843" s="162">
        <v>3.3745599999999998</v>
      </c>
      <c r="K843" s="162">
        <v>12502.61</v>
      </c>
    </row>
    <row r="844" spans="1:11" ht="17.100000000000001" customHeight="1">
      <c r="A844" s="162">
        <v>2022</v>
      </c>
      <c r="B844" s="162">
        <v>11</v>
      </c>
      <c r="C844" s="162">
        <v>148022.79</v>
      </c>
      <c r="D844" s="162">
        <v>251765.14</v>
      </c>
      <c r="E844" s="162">
        <v>74.59</v>
      </c>
      <c r="F844" s="162">
        <v>399862.53</v>
      </c>
      <c r="G844" s="162">
        <v>0</v>
      </c>
      <c r="H844" s="162">
        <v>1186.76</v>
      </c>
      <c r="I844" s="162">
        <v>0</v>
      </c>
      <c r="J844" s="162">
        <v>3.04494</v>
      </c>
      <c r="K844" s="162">
        <v>18430.02</v>
      </c>
    </row>
    <row r="845" spans="1:11" ht="17.100000000000001" customHeight="1">
      <c r="A845" s="162">
        <v>2022</v>
      </c>
      <c r="B845" s="162">
        <v>12</v>
      </c>
      <c r="C845" s="162">
        <v>394813.15</v>
      </c>
      <c r="D845" s="162">
        <v>533344.34</v>
      </c>
      <c r="E845" s="162">
        <v>8500.19</v>
      </c>
      <c r="F845" s="162">
        <v>936657.69</v>
      </c>
      <c r="G845" s="162">
        <v>1257.3399999999999</v>
      </c>
      <c r="H845" s="162">
        <v>2419.17</v>
      </c>
      <c r="I845" s="162">
        <v>0</v>
      </c>
      <c r="J845" s="162">
        <v>3.0416300000000001</v>
      </c>
      <c r="K845" s="162">
        <v>18423.37</v>
      </c>
    </row>
    <row r="846" spans="1:11" ht="17.100000000000001" customHeight="1">
      <c r="A846" s="162">
        <v>2022</v>
      </c>
      <c r="B846" s="162">
        <v>13</v>
      </c>
      <c r="C846" s="162">
        <v>740346.42</v>
      </c>
      <c r="D846" s="162">
        <v>488102.74</v>
      </c>
      <c r="E846" s="162">
        <v>43137.29</v>
      </c>
      <c r="F846" s="162">
        <v>1271586.46</v>
      </c>
      <c r="G846" s="162">
        <v>4822.3900000000003</v>
      </c>
      <c r="H846" s="162">
        <v>1527.45</v>
      </c>
      <c r="I846" s="162">
        <v>0</v>
      </c>
      <c r="J846" s="162">
        <v>2.84971</v>
      </c>
      <c r="K846" s="162">
        <v>21058.77</v>
      </c>
    </row>
    <row r="847" spans="1:11" ht="17.100000000000001" customHeight="1">
      <c r="A847" s="162">
        <v>2022</v>
      </c>
      <c r="B847" s="162">
        <v>14</v>
      </c>
      <c r="C847" s="162">
        <v>48140.83</v>
      </c>
      <c r="D847" s="162">
        <v>54935.95</v>
      </c>
      <c r="E847" s="162">
        <v>316.68</v>
      </c>
      <c r="F847" s="162">
        <v>103393.46</v>
      </c>
      <c r="G847" s="162">
        <v>3.33</v>
      </c>
      <c r="H847" s="162">
        <v>336.57</v>
      </c>
      <c r="I847" s="162">
        <v>0</v>
      </c>
      <c r="J847" s="162">
        <v>3.04494</v>
      </c>
      <c r="K847" s="162">
        <v>18430.02</v>
      </c>
    </row>
    <row r="848" spans="1:11" ht="17.100000000000001" customHeight="1">
      <c r="A848" s="162">
        <v>2022</v>
      </c>
      <c r="B848" s="162">
        <v>15</v>
      </c>
      <c r="C848" s="162">
        <v>99150.74</v>
      </c>
      <c r="D848" s="162">
        <v>22432.69</v>
      </c>
      <c r="E848" s="162">
        <v>8280.49</v>
      </c>
      <c r="F848" s="162">
        <v>129863.92</v>
      </c>
      <c r="G848" s="162">
        <v>1993.79</v>
      </c>
      <c r="H848" s="162">
        <v>322.3</v>
      </c>
      <c r="I848" s="162">
        <v>16.52</v>
      </c>
      <c r="J848" s="162">
        <v>3.3470599999999999</v>
      </c>
      <c r="K848" s="162">
        <v>11871.29</v>
      </c>
    </row>
    <row r="849" spans="1:11" ht="17.100000000000001" customHeight="1">
      <c r="A849" s="162">
        <v>2022</v>
      </c>
      <c r="B849" s="162">
        <v>16</v>
      </c>
      <c r="C849" s="162">
        <v>27179.439999999999</v>
      </c>
      <c r="D849" s="162">
        <v>21892.97</v>
      </c>
      <c r="E849" s="162">
        <v>166.01</v>
      </c>
      <c r="F849" s="162">
        <v>49238.43</v>
      </c>
      <c r="G849" s="162">
        <v>114.52</v>
      </c>
      <c r="H849" s="162">
        <v>46.83</v>
      </c>
      <c r="I849" s="162">
        <v>0.27</v>
      </c>
      <c r="J849" s="162">
        <v>3.04494</v>
      </c>
      <c r="K849" s="162">
        <v>18430.02</v>
      </c>
    </row>
    <row r="850" spans="1:11" ht="17.100000000000001" customHeight="1">
      <c r="A850" s="162">
        <v>2023</v>
      </c>
      <c r="B850" s="162">
        <v>1</v>
      </c>
      <c r="C850" s="162">
        <v>261050.23</v>
      </c>
      <c r="D850" s="162">
        <v>33915.54</v>
      </c>
      <c r="E850" s="162">
        <v>25298.69</v>
      </c>
      <c r="F850" s="162">
        <v>320264.46000000002</v>
      </c>
      <c r="G850" s="162">
        <v>3865.09</v>
      </c>
      <c r="H850" s="162">
        <v>355.91</v>
      </c>
      <c r="I850" s="162">
        <v>59.39</v>
      </c>
      <c r="J850" s="162">
        <v>2.2860299999999998</v>
      </c>
      <c r="K850" s="162">
        <v>16833.64</v>
      </c>
    </row>
    <row r="851" spans="1:11" ht="17.100000000000001" customHeight="1">
      <c r="A851" s="162">
        <v>2023</v>
      </c>
      <c r="B851" s="162">
        <v>2</v>
      </c>
      <c r="C851" s="162">
        <v>406155.6</v>
      </c>
      <c r="D851" s="162">
        <v>83102.62</v>
      </c>
      <c r="E851" s="162">
        <v>16033.9</v>
      </c>
      <c r="F851" s="162">
        <v>505292.12</v>
      </c>
      <c r="G851" s="162">
        <v>8142.86</v>
      </c>
      <c r="H851" s="162">
        <v>437.21</v>
      </c>
      <c r="I851" s="162">
        <v>11.23</v>
      </c>
      <c r="J851" s="162">
        <v>2.9535999999999998</v>
      </c>
      <c r="K851" s="162">
        <v>15397.43</v>
      </c>
    </row>
    <row r="852" spans="1:11" ht="17.100000000000001" customHeight="1">
      <c r="A852" s="162">
        <v>2023</v>
      </c>
      <c r="B852" s="162">
        <v>3</v>
      </c>
      <c r="C852" s="162">
        <v>983964.08</v>
      </c>
      <c r="D852" s="162">
        <v>211951.46</v>
      </c>
      <c r="E852" s="162">
        <v>74172.86</v>
      </c>
      <c r="F852" s="162">
        <v>1270088.3899999999</v>
      </c>
      <c r="G852" s="162">
        <v>18160.62</v>
      </c>
      <c r="H852" s="162">
        <v>1525.91</v>
      </c>
      <c r="I852" s="162">
        <v>75.72</v>
      </c>
      <c r="J852" s="162">
        <v>3.1317400000000002</v>
      </c>
      <c r="K852" s="162">
        <v>13444.37</v>
      </c>
    </row>
    <row r="853" spans="1:11" ht="17.100000000000001" customHeight="1">
      <c r="A853" s="162">
        <v>2023</v>
      </c>
      <c r="B853" s="162">
        <v>4</v>
      </c>
      <c r="C853" s="162">
        <v>1236563.56</v>
      </c>
      <c r="D853" s="162">
        <v>495231.85</v>
      </c>
      <c r="E853" s="162">
        <v>58016.52</v>
      </c>
      <c r="F853" s="162">
        <v>1789811.94</v>
      </c>
      <c r="G853" s="162">
        <v>10496.45</v>
      </c>
      <c r="H853" s="162">
        <v>1939.77</v>
      </c>
      <c r="I853" s="162">
        <v>0</v>
      </c>
      <c r="J853" s="162">
        <v>2.8599600000000001</v>
      </c>
      <c r="K853" s="162">
        <v>23647.919999999998</v>
      </c>
    </row>
    <row r="854" spans="1:11" ht="17.100000000000001" customHeight="1">
      <c r="A854" s="162">
        <v>2023</v>
      </c>
      <c r="B854" s="162">
        <v>5</v>
      </c>
      <c r="C854" s="162">
        <v>776118.25</v>
      </c>
      <c r="D854" s="162">
        <v>616868.4</v>
      </c>
      <c r="E854" s="162">
        <v>17897.009999999998</v>
      </c>
      <c r="F854" s="162">
        <v>1410883.66</v>
      </c>
      <c r="G854" s="162">
        <v>832.46</v>
      </c>
      <c r="H854" s="162">
        <v>820.85</v>
      </c>
      <c r="I854" s="162">
        <v>0</v>
      </c>
      <c r="J854" s="162">
        <v>2.63178</v>
      </c>
      <c r="K854" s="162">
        <v>28408.25</v>
      </c>
    </row>
    <row r="855" spans="1:11" ht="17.100000000000001" customHeight="1">
      <c r="A855" s="162">
        <v>2023</v>
      </c>
      <c r="B855" s="162">
        <v>6</v>
      </c>
      <c r="C855" s="162">
        <v>394867.11</v>
      </c>
      <c r="D855" s="162">
        <v>141504.67000000001</v>
      </c>
      <c r="E855" s="162">
        <v>13729.78</v>
      </c>
      <c r="F855" s="162">
        <v>550101.56000000006</v>
      </c>
      <c r="G855" s="162">
        <v>3436.1</v>
      </c>
      <c r="H855" s="162">
        <v>220.45</v>
      </c>
      <c r="I855" s="162">
        <v>0</v>
      </c>
      <c r="J855" s="162">
        <v>2.8403200000000002</v>
      </c>
      <c r="K855" s="162">
        <v>16937.82</v>
      </c>
    </row>
    <row r="856" spans="1:11" ht="17.100000000000001" customHeight="1">
      <c r="A856" s="162">
        <v>2023</v>
      </c>
      <c r="B856" s="162">
        <v>7</v>
      </c>
      <c r="C856" s="162">
        <v>203845.38</v>
      </c>
      <c r="D856" s="162">
        <v>35075.550000000003</v>
      </c>
      <c r="E856" s="162">
        <v>13570.1</v>
      </c>
      <c r="F856" s="162">
        <v>252491.03</v>
      </c>
      <c r="G856" s="162">
        <v>4010.22</v>
      </c>
      <c r="H856" s="162">
        <v>389.47</v>
      </c>
      <c r="I856" s="162">
        <v>0</v>
      </c>
      <c r="J856" s="162">
        <v>3.3926599999999998</v>
      </c>
      <c r="K856" s="162">
        <v>13566.73</v>
      </c>
    </row>
    <row r="857" spans="1:11" ht="17.100000000000001" customHeight="1">
      <c r="A857" s="162">
        <v>2023</v>
      </c>
      <c r="B857" s="162">
        <v>8</v>
      </c>
      <c r="C857" s="162">
        <v>1103962.5</v>
      </c>
      <c r="D857" s="162">
        <v>589651.28</v>
      </c>
      <c r="E857" s="162">
        <v>54727.57</v>
      </c>
      <c r="F857" s="162">
        <v>1748341.36</v>
      </c>
      <c r="G857" s="162">
        <v>3560.7</v>
      </c>
      <c r="H857" s="162">
        <v>514.44000000000005</v>
      </c>
      <c r="I857" s="162">
        <v>0</v>
      </c>
      <c r="J857" s="162">
        <v>3.07369</v>
      </c>
      <c r="K857" s="162">
        <v>21399.439999999999</v>
      </c>
    </row>
    <row r="858" spans="1:11" ht="17.100000000000001" customHeight="1">
      <c r="A858" s="162">
        <v>2023</v>
      </c>
      <c r="B858" s="162">
        <v>9</v>
      </c>
      <c r="C858" s="162">
        <v>928367.63</v>
      </c>
      <c r="D858" s="162">
        <v>497926.77</v>
      </c>
      <c r="E858" s="162">
        <v>42015.97</v>
      </c>
      <c r="F858" s="162">
        <v>1468310.36</v>
      </c>
      <c r="G858" s="162">
        <v>3272.13</v>
      </c>
      <c r="H858" s="162">
        <v>1716.68</v>
      </c>
      <c r="I858" s="162">
        <v>147.16</v>
      </c>
      <c r="J858" s="162">
        <v>3.0449700000000002</v>
      </c>
      <c r="K858" s="162">
        <v>18808.68</v>
      </c>
    </row>
    <row r="859" spans="1:11" ht="17.100000000000001" customHeight="1">
      <c r="A859" s="162">
        <v>2023</v>
      </c>
      <c r="B859" s="162">
        <v>10</v>
      </c>
      <c r="C859" s="162">
        <v>1108157.8</v>
      </c>
      <c r="D859" s="162">
        <v>231675.98</v>
      </c>
      <c r="E859" s="162">
        <v>76457.17</v>
      </c>
      <c r="F859" s="162">
        <v>1416290.95</v>
      </c>
      <c r="G859" s="162">
        <v>15032.36</v>
      </c>
      <c r="H859" s="162">
        <v>955.06</v>
      </c>
      <c r="I859" s="162">
        <v>0</v>
      </c>
      <c r="J859" s="162">
        <v>3.38971</v>
      </c>
      <c r="K859" s="162">
        <v>12689.28</v>
      </c>
    </row>
    <row r="860" spans="1:11" ht="17.100000000000001" customHeight="1">
      <c r="A860" s="162">
        <v>2023</v>
      </c>
      <c r="B860" s="162">
        <v>11</v>
      </c>
      <c r="C860" s="162">
        <v>148536.49</v>
      </c>
      <c r="D860" s="162">
        <v>252638.86</v>
      </c>
      <c r="E860" s="162">
        <v>74.849999999999994</v>
      </c>
      <c r="F860" s="162">
        <v>401250.2</v>
      </c>
      <c r="G860" s="162">
        <v>513.69000000000005</v>
      </c>
      <c r="H860" s="162">
        <v>873.72</v>
      </c>
      <c r="I860" s="162">
        <v>0.26</v>
      </c>
      <c r="J860" s="162">
        <v>3.0506899999999999</v>
      </c>
      <c r="K860" s="162">
        <v>18814.05</v>
      </c>
    </row>
    <row r="861" spans="1:11" ht="17.100000000000001" customHeight="1">
      <c r="A861" s="162">
        <v>2023</v>
      </c>
      <c r="B861" s="162">
        <v>12</v>
      </c>
      <c r="C861" s="162">
        <v>396198.09</v>
      </c>
      <c r="D861" s="162">
        <v>535196.93999999994</v>
      </c>
      <c r="E861" s="162">
        <v>8531.7199999999993</v>
      </c>
      <c r="F861" s="162">
        <v>939926.75</v>
      </c>
      <c r="G861" s="162">
        <v>1384.95</v>
      </c>
      <c r="H861" s="162">
        <v>1852.59</v>
      </c>
      <c r="I861" s="162">
        <v>31.53</v>
      </c>
      <c r="J861" s="162">
        <v>3.0473300000000001</v>
      </c>
      <c r="K861" s="162">
        <v>18807.09</v>
      </c>
    </row>
    <row r="862" spans="1:11" ht="17.100000000000001" customHeight="1">
      <c r="A862" s="162">
        <v>2023</v>
      </c>
      <c r="B862" s="162">
        <v>13</v>
      </c>
      <c r="C862" s="162">
        <v>744639.4</v>
      </c>
      <c r="D862" s="162">
        <v>489167.28</v>
      </c>
      <c r="E862" s="162">
        <v>42996.53</v>
      </c>
      <c r="F862" s="162">
        <v>1276803.2</v>
      </c>
      <c r="G862" s="162">
        <v>4292.9799999999996</v>
      </c>
      <c r="H862" s="162">
        <v>1064.53</v>
      </c>
      <c r="I862" s="162">
        <v>0</v>
      </c>
      <c r="J862" s="162">
        <v>2.8542399999999999</v>
      </c>
      <c r="K862" s="162">
        <v>21514.97</v>
      </c>
    </row>
    <row r="863" spans="1:11" ht="17.100000000000001" customHeight="1">
      <c r="A863" s="162">
        <v>2023</v>
      </c>
      <c r="B863" s="162">
        <v>14</v>
      </c>
      <c r="C863" s="162">
        <v>48307.89</v>
      </c>
      <c r="D863" s="162">
        <v>55126.6</v>
      </c>
      <c r="E863" s="162">
        <v>317.77999999999997</v>
      </c>
      <c r="F863" s="162">
        <v>103752.27</v>
      </c>
      <c r="G863" s="162">
        <v>167.07</v>
      </c>
      <c r="H863" s="162">
        <v>190.65</v>
      </c>
      <c r="I863" s="162">
        <v>1.1000000000000001</v>
      </c>
      <c r="J863" s="162">
        <v>3.0506899999999999</v>
      </c>
      <c r="K863" s="162">
        <v>18814.05</v>
      </c>
    </row>
    <row r="864" spans="1:11" ht="17.100000000000001" customHeight="1">
      <c r="A864" s="162">
        <v>2023</v>
      </c>
      <c r="B864" s="162">
        <v>15</v>
      </c>
      <c r="C864" s="162">
        <v>100906.46</v>
      </c>
      <c r="D864" s="162">
        <v>22686.38</v>
      </c>
      <c r="E864" s="162">
        <v>8275.7900000000009</v>
      </c>
      <c r="F864" s="162">
        <v>131868.63</v>
      </c>
      <c r="G864" s="162">
        <v>1755.73</v>
      </c>
      <c r="H864" s="162">
        <v>253.68</v>
      </c>
      <c r="I864" s="162">
        <v>0</v>
      </c>
      <c r="J864" s="162">
        <v>3.35365</v>
      </c>
      <c r="K864" s="162">
        <v>12103.86</v>
      </c>
    </row>
    <row r="865" spans="1:11" ht="17.100000000000001" customHeight="1">
      <c r="A865" s="162">
        <v>2023</v>
      </c>
      <c r="B865" s="162">
        <v>16</v>
      </c>
      <c r="C865" s="162">
        <v>27273.77</v>
      </c>
      <c r="D865" s="162">
        <v>21968.95</v>
      </c>
      <c r="E865" s="162">
        <v>166.59</v>
      </c>
      <c r="F865" s="162">
        <v>49409.3</v>
      </c>
      <c r="G865" s="162">
        <v>94.32</v>
      </c>
      <c r="H865" s="162">
        <v>75.98</v>
      </c>
      <c r="I865" s="162">
        <v>0.57999999999999996</v>
      </c>
      <c r="J865" s="162">
        <v>3.0506899999999999</v>
      </c>
      <c r="K865" s="162">
        <v>18814.05</v>
      </c>
    </row>
    <row r="866" spans="1:11" ht="17.100000000000001" customHeight="1">
      <c r="A866" s="162">
        <v>2024</v>
      </c>
      <c r="B866" s="162">
        <v>1</v>
      </c>
      <c r="C866" s="162">
        <v>264831.82</v>
      </c>
      <c r="D866" s="162">
        <v>34245.08</v>
      </c>
      <c r="E866" s="162">
        <v>25334.720000000001</v>
      </c>
      <c r="F866" s="162">
        <v>324411.62</v>
      </c>
      <c r="G866" s="162">
        <v>3781.59</v>
      </c>
      <c r="H866" s="162">
        <v>329.54</v>
      </c>
      <c r="I866" s="162">
        <v>36.03</v>
      </c>
      <c r="J866" s="162">
        <v>2.2797700000000001</v>
      </c>
      <c r="K866" s="162">
        <v>17102.52</v>
      </c>
    </row>
    <row r="867" spans="1:11" ht="17.100000000000001" customHeight="1">
      <c r="A867" s="162">
        <v>2024</v>
      </c>
      <c r="B867" s="162">
        <v>2</v>
      </c>
      <c r="C867" s="162">
        <v>413438.66</v>
      </c>
      <c r="D867" s="162">
        <v>83315.81</v>
      </c>
      <c r="E867" s="162">
        <v>16004.31</v>
      </c>
      <c r="F867" s="162">
        <v>512758.79</v>
      </c>
      <c r="G867" s="162">
        <v>7283.06</v>
      </c>
      <c r="H867" s="162">
        <v>213.19</v>
      </c>
      <c r="I867" s="162">
        <v>0</v>
      </c>
      <c r="J867" s="162">
        <v>2.9589300000000001</v>
      </c>
      <c r="K867" s="162">
        <v>15609.9</v>
      </c>
    </row>
    <row r="868" spans="1:11" ht="17.100000000000001" customHeight="1">
      <c r="A868" s="162">
        <v>2024</v>
      </c>
      <c r="B868" s="162">
        <v>3</v>
      </c>
      <c r="C868" s="162">
        <v>1001480.26</v>
      </c>
      <c r="D868" s="162">
        <v>213314.97</v>
      </c>
      <c r="E868" s="162">
        <v>74204.05</v>
      </c>
      <c r="F868" s="162">
        <v>1288999.27</v>
      </c>
      <c r="G868" s="162">
        <v>17516.18</v>
      </c>
      <c r="H868" s="162">
        <v>1363.51</v>
      </c>
      <c r="I868" s="162">
        <v>31.19</v>
      </c>
      <c r="J868" s="162">
        <v>3.13896</v>
      </c>
      <c r="K868" s="162">
        <v>13686.25</v>
      </c>
    </row>
    <row r="869" spans="1:11" ht="17.100000000000001" customHeight="1">
      <c r="A869" s="162">
        <v>2024</v>
      </c>
      <c r="B869" s="162">
        <v>4</v>
      </c>
      <c r="C869" s="162">
        <v>1247092.21</v>
      </c>
      <c r="D869" s="162">
        <v>497079.56</v>
      </c>
      <c r="E869" s="162">
        <v>57889.03</v>
      </c>
      <c r="F869" s="162">
        <v>1802060.8</v>
      </c>
      <c r="G869" s="162">
        <v>10528.65</v>
      </c>
      <c r="H869" s="162">
        <v>1847.71</v>
      </c>
      <c r="I869" s="162">
        <v>0</v>
      </c>
      <c r="J869" s="162">
        <v>2.86267</v>
      </c>
      <c r="K869" s="162">
        <v>24069.97</v>
      </c>
    </row>
    <row r="870" spans="1:11" ht="17.100000000000001" customHeight="1">
      <c r="A870" s="162">
        <v>2024</v>
      </c>
      <c r="B870" s="162">
        <v>5</v>
      </c>
      <c r="C870" s="162">
        <v>778740.26</v>
      </c>
      <c r="D870" s="162">
        <v>618512.38</v>
      </c>
      <c r="E870" s="162">
        <v>17852.62</v>
      </c>
      <c r="F870" s="162">
        <v>1415105.26</v>
      </c>
      <c r="G870" s="162">
        <v>2622.01</v>
      </c>
      <c r="H870" s="162">
        <v>1643.98</v>
      </c>
      <c r="I870" s="162">
        <v>0</v>
      </c>
      <c r="J870" s="162">
        <v>2.6350500000000001</v>
      </c>
      <c r="K870" s="162">
        <v>28947.21</v>
      </c>
    </row>
    <row r="871" spans="1:11" ht="17.100000000000001" customHeight="1">
      <c r="A871" s="162">
        <v>2024</v>
      </c>
      <c r="B871" s="162">
        <v>6</v>
      </c>
      <c r="C871" s="162">
        <v>398269.9</v>
      </c>
      <c r="D871" s="162">
        <v>141686</v>
      </c>
      <c r="E871" s="162">
        <v>13699.39</v>
      </c>
      <c r="F871" s="162">
        <v>553655.29</v>
      </c>
      <c r="G871" s="162">
        <v>3402.79</v>
      </c>
      <c r="H871" s="162">
        <v>181.33</v>
      </c>
      <c r="I871" s="162">
        <v>0</v>
      </c>
      <c r="J871" s="162">
        <v>2.85</v>
      </c>
      <c r="K871" s="162">
        <v>17244.05</v>
      </c>
    </row>
    <row r="872" spans="1:11" ht="17.100000000000001" customHeight="1">
      <c r="A872" s="162">
        <v>2024</v>
      </c>
      <c r="B872" s="162">
        <v>7</v>
      </c>
      <c r="C872" s="162">
        <v>208039.87</v>
      </c>
      <c r="D872" s="162">
        <v>35480.769999999997</v>
      </c>
      <c r="E872" s="162">
        <v>13587.2</v>
      </c>
      <c r="F872" s="162">
        <v>257107.84</v>
      </c>
      <c r="G872" s="162">
        <v>4194.49</v>
      </c>
      <c r="H872" s="162">
        <v>405.22</v>
      </c>
      <c r="I872" s="162">
        <v>17.11</v>
      </c>
      <c r="J872" s="162">
        <v>3.4018700000000002</v>
      </c>
      <c r="K872" s="162">
        <v>13863.66</v>
      </c>
    </row>
    <row r="873" spans="1:11" ht="17.100000000000001" customHeight="1">
      <c r="A873" s="162">
        <v>2024</v>
      </c>
      <c r="B873" s="162">
        <v>8</v>
      </c>
      <c r="C873" s="162">
        <v>1107621.32</v>
      </c>
      <c r="D873" s="162">
        <v>590104.13</v>
      </c>
      <c r="E873" s="162">
        <v>54478.52</v>
      </c>
      <c r="F873" s="162">
        <v>1752203.96</v>
      </c>
      <c r="G873" s="162">
        <v>3658.81</v>
      </c>
      <c r="H873" s="162">
        <v>452.85</v>
      </c>
      <c r="I873" s="162">
        <v>0</v>
      </c>
      <c r="J873" s="162">
        <v>3.0794000000000001</v>
      </c>
      <c r="K873" s="162">
        <v>21869.19</v>
      </c>
    </row>
    <row r="874" spans="1:11" ht="17.100000000000001" customHeight="1">
      <c r="A874" s="162">
        <v>2024</v>
      </c>
      <c r="B874" s="162">
        <v>9</v>
      </c>
      <c r="C874" s="162">
        <v>931769.34</v>
      </c>
      <c r="D874" s="162">
        <v>499713.5</v>
      </c>
      <c r="E874" s="162">
        <v>42165.61</v>
      </c>
      <c r="F874" s="162">
        <v>1473648.45</v>
      </c>
      <c r="G874" s="162">
        <v>3401.71</v>
      </c>
      <c r="H874" s="162">
        <v>1786.73</v>
      </c>
      <c r="I874" s="162">
        <v>149.63999999999999</v>
      </c>
      <c r="J874" s="162">
        <v>3.05064</v>
      </c>
      <c r="K874" s="162">
        <v>19181.509999999998</v>
      </c>
    </row>
    <row r="875" spans="1:11" ht="17.100000000000001" customHeight="1">
      <c r="A875" s="162">
        <v>2024</v>
      </c>
      <c r="B875" s="162">
        <v>10</v>
      </c>
      <c r="C875" s="162">
        <v>1123633.2</v>
      </c>
      <c r="D875" s="162">
        <v>232669.21</v>
      </c>
      <c r="E875" s="162">
        <v>76299.39</v>
      </c>
      <c r="F875" s="162">
        <v>1432601.79</v>
      </c>
      <c r="G875" s="162">
        <v>15475.39</v>
      </c>
      <c r="H875" s="162">
        <v>993.23</v>
      </c>
      <c r="I875" s="162">
        <v>0</v>
      </c>
      <c r="J875" s="162">
        <v>3.4049499999999999</v>
      </c>
      <c r="K875" s="162">
        <v>12859.46</v>
      </c>
    </row>
    <row r="876" spans="1:11" ht="17.100000000000001" customHeight="1">
      <c r="A876" s="162">
        <v>2024</v>
      </c>
      <c r="B876" s="162">
        <v>11</v>
      </c>
      <c r="C876" s="162">
        <v>149071.99</v>
      </c>
      <c r="D876" s="162">
        <v>253549.68</v>
      </c>
      <c r="E876" s="162">
        <v>75.12</v>
      </c>
      <c r="F876" s="162">
        <v>402696.79</v>
      </c>
      <c r="G876" s="162">
        <v>535.51</v>
      </c>
      <c r="H876" s="162">
        <v>910.82</v>
      </c>
      <c r="I876" s="162">
        <v>0.27</v>
      </c>
      <c r="J876" s="162">
        <v>3.05646</v>
      </c>
      <c r="K876" s="162">
        <v>19186.900000000001</v>
      </c>
    </row>
    <row r="877" spans="1:11" ht="17.100000000000001" customHeight="1">
      <c r="A877" s="162">
        <v>2024</v>
      </c>
      <c r="B877" s="162">
        <v>12</v>
      </c>
      <c r="C877" s="162">
        <v>397636.55</v>
      </c>
      <c r="D877" s="162">
        <v>537127.01</v>
      </c>
      <c r="E877" s="162">
        <v>8561.9</v>
      </c>
      <c r="F877" s="162">
        <v>943325.46</v>
      </c>
      <c r="G877" s="162">
        <v>1438.45</v>
      </c>
      <c r="H877" s="162">
        <v>1930.07</v>
      </c>
      <c r="I877" s="162">
        <v>30.18</v>
      </c>
      <c r="J877" s="162">
        <v>3.0530499999999998</v>
      </c>
      <c r="K877" s="162">
        <v>19179.78</v>
      </c>
    </row>
    <row r="878" spans="1:11" ht="17.100000000000001" customHeight="1">
      <c r="A878" s="162">
        <v>2024</v>
      </c>
      <c r="B878" s="162">
        <v>13</v>
      </c>
      <c r="C878" s="162">
        <v>748899.79</v>
      </c>
      <c r="D878" s="162">
        <v>490082.3</v>
      </c>
      <c r="E878" s="162">
        <v>42850.91</v>
      </c>
      <c r="F878" s="162">
        <v>1281832.99</v>
      </c>
      <c r="G878" s="162">
        <v>4260.3900000000003</v>
      </c>
      <c r="H878" s="162">
        <v>915.02</v>
      </c>
      <c r="I878" s="162">
        <v>0</v>
      </c>
      <c r="J878" s="162">
        <v>2.8587799999999999</v>
      </c>
      <c r="K878" s="162">
        <v>21973.279999999999</v>
      </c>
    </row>
    <row r="879" spans="1:11" ht="17.100000000000001" customHeight="1">
      <c r="A879" s="162">
        <v>2024</v>
      </c>
      <c r="B879" s="162">
        <v>14</v>
      </c>
      <c r="C879" s="162">
        <v>48482.05</v>
      </c>
      <c r="D879" s="162">
        <v>55325.35</v>
      </c>
      <c r="E879" s="162">
        <v>318.92</v>
      </c>
      <c r="F879" s="162">
        <v>104126.32</v>
      </c>
      <c r="G879" s="162">
        <v>174.16</v>
      </c>
      <c r="H879" s="162">
        <v>198.74</v>
      </c>
      <c r="I879" s="162">
        <v>1.1499999999999999</v>
      </c>
      <c r="J879" s="162">
        <v>3.05646</v>
      </c>
      <c r="K879" s="162">
        <v>19186.900000000001</v>
      </c>
    </row>
    <row r="880" spans="1:11" ht="17.100000000000001" customHeight="1">
      <c r="A880" s="162">
        <v>2024</v>
      </c>
      <c r="B880" s="162">
        <v>15</v>
      </c>
      <c r="C880" s="162">
        <v>102581.43</v>
      </c>
      <c r="D880" s="162">
        <v>22910.06</v>
      </c>
      <c r="E880" s="162">
        <v>8264.18</v>
      </c>
      <c r="F880" s="162">
        <v>133755.67000000001</v>
      </c>
      <c r="G880" s="162">
        <v>1674.96</v>
      </c>
      <c r="H880" s="162">
        <v>223.69</v>
      </c>
      <c r="I880" s="162">
        <v>0</v>
      </c>
      <c r="J880" s="162">
        <v>3.3602099999999999</v>
      </c>
      <c r="K880" s="162">
        <v>12329.36</v>
      </c>
    </row>
    <row r="881" spans="1:11" ht="17.100000000000001" customHeight="1">
      <c r="A881" s="162">
        <v>2024</v>
      </c>
      <c r="B881" s="162">
        <v>16</v>
      </c>
      <c r="C881" s="162">
        <v>27372.09</v>
      </c>
      <c r="D881" s="162">
        <v>22048.15</v>
      </c>
      <c r="E881" s="162">
        <v>167.19</v>
      </c>
      <c r="F881" s="162">
        <v>49587.43</v>
      </c>
      <c r="G881" s="162">
        <v>98.33</v>
      </c>
      <c r="H881" s="162">
        <v>79.2</v>
      </c>
      <c r="I881" s="162">
        <v>0.6</v>
      </c>
      <c r="J881" s="162">
        <v>3.05646</v>
      </c>
      <c r="K881" s="162">
        <v>19186.900000000001</v>
      </c>
    </row>
  </sheetData>
  <pageMargins left="1" right="1" top="1" bottom="1" header="0.5" footer="0.5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78"/>
  <sheetViews>
    <sheetView zoomScaleNormal="100"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X22" sqref="X22"/>
    </sheetView>
  </sheetViews>
  <sheetFormatPr defaultRowHeight="12.75"/>
  <cols>
    <col min="1" max="1" width="25.85546875" style="158" customWidth="1"/>
    <col min="2" max="21" width="30.7109375" customWidth="1"/>
    <col min="22" max="32" width="22.7109375" customWidth="1"/>
  </cols>
  <sheetData>
    <row r="1" spans="1:31" s="197" customFormat="1" ht="141.75" thickTop="1" thickBot="1">
      <c r="A1" s="77" t="s">
        <v>200</v>
      </c>
      <c r="B1" s="192" t="s">
        <v>256</v>
      </c>
      <c r="C1" s="192" t="s">
        <v>265</v>
      </c>
      <c r="D1" s="192" t="s">
        <v>265</v>
      </c>
      <c r="E1" s="192" t="s">
        <v>294</v>
      </c>
      <c r="F1" s="192" t="s">
        <v>748</v>
      </c>
      <c r="G1" s="199" t="s">
        <v>478</v>
      </c>
      <c r="H1" s="199" t="s">
        <v>273</v>
      </c>
      <c r="I1" s="199" t="s">
        <v>274</v>
      </c>
      <c r="J1" s="199" t="s">
        <v>429</v>
      </c>
      <c r="K1" s="192" t="s">
        <v>744</v>
      </c>
      <c r="L1" s="192" t="s">
        <v>746</v>
      </c>
      <c r="M1" s="192" t="s">
        <v>747</v>
      </c>
      <c r="N1" s="192" t="s">
        <v>745</v>
      </c>
      <c r="O1" s="199" t="s">
        <v>290</v>
      </c>
      <c r="P1" s="199" t="s">
        <v>291</v>
      </c>
      <c r="Q1" s="192" t="s">
        <v>547</v>
      </c>
      <c r="R1" s="192" t="s">
        <v>566</v>
      </c>
      <c r="S1" s="192" t="s">
        <v>482</v>
      </c>
      <c r="T1" s="192" t="s">
        <v>265</v>
      </c>
      <c r="U1" s="199" t="s">
        <v>290</v>
      </c>
    </row>
    <row r="2" spans="1:31" s="438" customFormat="1" ht="51.75" thickTop="1">
      <c r="A2" s="437"/>
      <c r="B2" s="9" t="s">
        <v>255</v>
      </c>
      <c r="C2" s="217" t="s">
        <v>257</v>
      </c>
      <c r="D2" s="217" t="s">
        <v>258</v>
      </c>
      <c r="E2" s="217" t="s">
        <v>259</v>
      </c>
      <c r="F2" s="217" t="s">
        <v>260</v>
      </c>
      <c r="G2" s="218" t="s">
        <v>266</v>
      </c>
      <c r="H2" s="218" t="s">
        <v>293</v>
      </c>
      <c r="I2" s="218" t="s">
        <v>268</v>
      </c>
      <c r="J2" s="218" t="s">
        <v>269</v>
      </c>
      <c r="K2" s="218" t="s">
        <v>270</v>
      </c>
      <c r="L2" s="218" t="s">
        <v>271</v>
      </c>
      <c r="M2" s="218" t="s">
        <v>272</v>
      </c>
      <c r="N2" s="218" t="s">
        <v>272</v>
      </c>
      <c r="O2" s="9" t="s">
        <v>189</v>
      </c>
      <c r="P2" s="9" t="s">
        <v>261</v>
      </c>
      <c r="Q2" s="9" t="s">
        <v>262</v>
      </c>
      <c r="R2" s="9" t="s">
        <v>263</v>
      </c>
      <c r="S2" s="9" t="s">
        <v>481</v>
      </c>
      <c r="T2" s="9" t="s">
        <v>264</v>
      </c>
      <c r="U2" s="9" t="s">
        <v>475</v>
      </c>
    </row>
    <row r="3" spans="1:31" s="1" customFormat="1" ht="26.25">
      <c r="A3" s="419" t="s">
        <v>571</v>
      </c>
      <c r="C3" s="8"/>
      <c r="D3" s="79"/>
      <c r="G3" s="221"/>
    </row>
    <row r="4" spans="1:31" s="422" customFormat="1" ht="26.25">
      <c r="A4" s="420" t="s">
        <v>477</v>
      </c>
      <c r="B4" s="421" t="s">
        <v>101</v>
      </c>
      <c r="C4" s="421" t="s">
        <v>101</v>
      </c>
      <c r="D4" s="421" t="s">
        <v>101</v>
      </c>
      <c r="E4" s="421" t="s">
        <v>101</v>
      </c>
      <c r="F4" s="421" t="s">
        <v>101</v>
      </c>
      <c r="G4" s="421" t="s">
        <v>101</v>
      </c>
      <c r="O4" s="421" t="s">
        <v>101</v>
      </c>
      <c r="P4" s="421" t="s">
        <v>101</v>
      </c>
      <c r="Q4" s="421" t="s">
        <v>101</v>
      </c>
      <c r="R4" s="421" t="s">
        <v>101</v>
      </c>
      <c r="S4" s="421" t="s">
        <v>101</v>
      </c>
      <c r="T4" s="421" t="s">
        <v>101</v>
      </c>
      <c r="U4" s="421" t="s">
        <v>101</v>
      </c>
      <c r="V4" s="421"/>
      <c r="W4" s="421"/>
      <c r="X4" s="421"/>
      <c r="Y4" s="421"/>
      <c r="Z4" s="421"/>
      <c r="AA4" s="421"/>
      <c r="AB4" s="421"/>
      <c r="AC4" s="423"/>
      <c r="AD4" s="423"/>
      <c r="AE4" s="421"/>
    </row>
    <row r="5" spans="1:31" ht="51.75" thickBot="1">
      <c r="A5" s="202" t="s">
        <v>5</v>
      </c>
      <c r="B5" s="9" t="s">
        <v>255</v>
      </c>
      <c r="C5" s="217" t="s">
        <v>257</v>
      </c>
      <c r="D5" s="217" t="s">
        <v>258</v>
      </c>
      <c r="E5" s="217" t="s">
        <v>259</v>
      </c>
      <c r="F5" s="217" t="s">
        <v>260</v>
      </c>
      <c r="G5" s="218" t="s">
        <v>266</v>
      </c>
      <c r="H5" s="218" t="s">
        <v>293</v>
      </c>
      <c r="I5" s="218" t="s">
        <v>268</v>
      </c>
      <c r="J5" s="218" t="s">
        <v>269</v>
      </c>
      <c r="K5" s="218" t="s">
        <v>270</v>
      </c>
      <c r="L5" s="218" t="s">
        <v>271</v>
      </c>
      <c r="M5" s="218" t="s">
        <v>272</v>
      </c>
      <c r="N5" s="218" t="s">
        <v>743</v>
      </c>
      <c r="O5" s="9" t="s">
        <v>189</v>
      </c>
      <c r="P5" s="9" t="s">
        <v>261</v>
      </c>
      <c r="Q5" s="9" t="s">
        <v>262</v>
      </c>
      <c r="R5" s="9" t="s">
        <v>263</v>
      </c>
      <c r="S5" s="9" t="s">
        <v>481</v>
      </c>
      <c r="T5" s="9" t="s">
        <v>264</v>
      </c>
      <c r="U5" s="9" t="s">
        <v>475</v>
      </c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ht="13.5" thickTop="1">
      <c r="A6" s="203">
        <v>1</v>
      </c>
      <c r="B6" s="12">
        <v>0</v>
      </c>
      <c r="C6" s="13">
        <v>0</v>
      </c>
      <c r="D6" s="13">
        <v>0</v>
      </c>
      <c r="E6" s="13">
        <v>0.18</v>
      </c>
      <c r="F6" s="495">
        <v>0.15</v>
      </c>
      <c r="G6" s="13">
        <v>0.85</v>
      </c>
      <c r="H6" s="13">
        <v>1.38</v>
      </c>
      <c r="I6" s="13">
        <v>0.26</v>
      </c>
      <c r="J6" s="13">
        <v>0.11</v>
      </c>
      <c r="K6" s="13">
        <v>0.85</v>
      </c>
      <c r="L6" s="13">
        <v>2.41</v>
      </c>
      <c r="M6" s="13">
        <v>0.17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41">
        <v>0</v>
      </c>
    </row>
    <row r="7" spans="1:31">
      <c r="A7" s="204">
        <f>+A6+1</f>
        <v>2</v>
      </c>
      <c r="B7" s="15">
        <v>0</v>
      </c>
      <c r="C7" s="16">
        <v>0</v>
      </c>
      <c r="D7" s="16">
        <v>0</v>
      </c>
      <c r="E7" s="16">
        <v>0.18</v>
      </c>
      <c r="F7" s="494">
        <v>0.15</v>
      </c>
      <c r="G7" s="16">
        <v>0.85</v>
      </c>
      <c r="H7" s="16">
        <v>1.38</v>
      </c>
      <c r="I7" s="16">
        <v>0</v>
      </c>
      <c r="J7" s="16">
        <v>0</v>
      </c>
      <c r="K7" s="16">
        <v>0.85</v>
      </c>
      <c r="L7" s="16">
        <v>0</v>
      </c>
      <c r="M7" s="16">
        <v>0.17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42">
        <v>0</v>
      </c>
    </row>
    <row r="8" spans="1:31">
      <c r="A8" s="204">
        <f t="shared" ref="A8:A20" si="0">+A7+1</f>
        <v>3</v>
      </c>
      <c r="B8" s="15">
        <v>0</v>
      </c>
      <c r="C8" s="16">
        <v>0</v>
      </c>
      <c r="D8" s="16">
        <v>0</v>
      </c>
      <c r="E8" s="16">
        <v>0.18</v>
      </c>
      <c r="F8" s="16">
        <v>0.15</v>
      </c>
      <c r="G8" s="16">
        <v>0.85</v>
      </c>
      <c r="H8" s="16">
        <v>1.38</v>
      </c>
      <c r="I8" s="16">
        <v>0</v>
      </c>
      <c r="J8" s="16">
        <v>0</v>
      </c>
      <c r="K8" s="16">
        <v>0.85</v>
      </c>
      <c r="L8" s="16">
        <v>0.44</v>
      </c>
      <c r="M8" s="16">
        <v>0.17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42">
        <v>0</v>
      </c>
    </row>
    <row r="9" spans="1:31">
      <c r="A9" s="204">
        <f t="shared" si="0"/>
        <v>4</v>
      </c>
      <c r="B9" s="15">
        <v>0</v>
      </c>
      <c r="C9" s="16">
        <v>0</v>
      </c>
      <c r="D9" s="16">
        <v>0</v>
      </c>
      <c r="E9" s="16">
        <v>0.18</v>
      </c>
      <c r="F9" s="494">
        <v>0.15</v>
      </c>
      <c r="G9" s="16">
        <v>0.85</v>
      </c>
      <c r="H9" s="16">
        <v>1.38</v>
      </c>
      <c r="I9" s="16">
        <v>0</v>
      </c>
      <c r="J9" s="16">
        <v>0</v>
      </c>
      <c r="K9" s="16">
        <v>0.85</v>
      </c>
      <c r="L9" s="16">
        <v>0</v>
      </c>
      <c r="M9" s="16">
        <v>0.17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42">
        <v>0</v>
      </c>
    </row>
    <row r="10" spans="1:31">
      <c r="A10" s="204">
        <f t="shared" si="0"/>
        <v>5</v>
      </c>
      <c r="B10" s="15">
        <v>0</v>
      </c>
      <c r="C10" s="16">
        <v>0</v>
      </c>
      <c r="D10" s="16">
        <v>0</v>
      </c>
      <c r="E10" s="16">
        <v>0.18</v>
      </c>
      <c r="F10" s="494">
        <v>0.15</v>
      </c>
      <c r="G10" s="16">
        <v>0.85</v>
      </c>
      <c r="H10" s="16">
        <v>1.38</v>
      </c>
      <c r="I10" s="16">
        <v>0</v>
      </c>
      <c r="J10" s="16">
        <v>0</v>
      </c>
      <c r="K10" s="16">
        <v>0.85</v>
      </c>
      <c r="L10" s="16">
        <v>0.44</v>
      </c>
      <c r="M10" s="16">
        <v>0.17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42">
        <v>0</v>
      </c>
    </row>
    <row r="11" spans="1:31">
      <c r="A11" s="204">
        <f t="shared" si="0"/>
        <v>6</v>
      </c>
      <c r="B11" s="15">
        <v>0</v>
      </c>
      <c r="C11" s="16">
        <v>0</v>
      </c>
      <c r="D11" s="16">
        <v>0</v>
      </c>
      <c r="E11" s="16">
        <v>0.18</v>
      </c>
      <c r="F11" s="16">
        <v>0.15</v>
      </c>
      <c r="G11" s="16">
        <v>0.85</v>
      </c>
      <c r="H11" s="16">
        <v>0.42</v>
      </c>
      <c r="I11" s="16">
        <v>0.26</v>
      </c>
      <c r="J11" s="16">
        <v>0</v>
      </c>
      <c r="K11" s="16">
        <v>0.85</v>
      </c>
      <c r="L11" s="16">
        <v>0.44</v>
      </c>
      <c r="M11" s="16">
        <v>0.17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42">
        <v>0</v>
      </c>
    </row>
    <row r="12" spans="1:31">
      <c r="A12" s="204">
        <f t="shared" si="0"/>
        <v>7</v>
      </c>
      <c r="B12" s="15">
        <v>0</v>
      </c>
      <c r="C12" s="16">
        <v>0</v>
      </c>
      <c r="D12" s="16">
        <v>0</v>
      </c>
      <c r="E12" s="16">
        <v>0.18</v>
      </c>
      <c r="F12" s="494">
        <v>0.15</v>
      </c>
      <c r="G12" s="16">
        <v>0.85</v>
      </c>
      <c r="H12" s="16">
        <v>0.21</v>
      </c>
      <c r="I12" s="16">
        <v>0.26</v>
      </c>
      <c r="J12" s="16">
        <v>0</v>
      </c>
      <c r="K12" s="16">
        <v>0.85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42">
        <v>0</v>
      </c>
    </row>
    <row r="13" spans="1:31">
      <c r="A13" s="204">
        <f t="shared" si="0"/>
        <v>8</v>
      </c>
      <c r="B13" s="15">
        <v>0</v>
      </c>
      <c r="C13" s="16">
        <v>0</v>
      </c>
      <c r="D13" s="16">
        <v>0</v>
      </c>
      <c r="E13" s="16">
        <v>0.18</v>
      </c>
      <c r="F13" s="494">
        <v>0.15</v>
      </c>
      <c r="G13" s="16">
        <v>0.85</v>
      </c>
      <c r="H13" s="16">
        <v>1.38</v>
      </c>
      <c r="I13" s="16">
        <v>0</v>
      </c>
      <c r="J13" s="16">
        <v>0</v>
      </c>
      <c r="K13" s="16">
        <v>0.85</v>
      </c>
      <c r="L13" s="16">
        <v>0</v>
      </c>
      <c r="M13" s="16">
        <v>0.17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42">
        <v>0</v>
      </c>
    </row>
    <row r="14" spans="1:31">
      <c r="A14" s="204">
        <f t="shared" si="0"/>
        <v>9</v>
      </c>
      <c r="B14" s="15">
        <v>0</v>
      </c>
      <c r="C14" s="16">
        <v>0</v>
      </c>
      <c r="D14" s="16">
        <v>0</v>
      </c>
      <c r="E14" s="16">
        <v>0.18</v>
      </c>
      <c r="F14" s="494">
        <v>0.15</v>
      </c>
      <c r="G14" s="16">
        <v>0.85</v>
      </c>
      <c r="H14" s="16">
        <v>1.38</v>
      </c>
      <c r="I14" s="16">
        <v>0</v>
      </c>
      <c r="J14" s="16">
        <v>0</v>
      </c>
      <c r="K14" s="16">
        <v>0.85</v>
      </c>
      <c r="L14" s="16">
        <v>0</v>
      </c>
      <c r="M14" s="16">
        <v>0.17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42">
        <v>0</v>
      </c>
    </row>
    <row r="15" spans="1:31">
      <c r="A15" s="204">
        <f t="shared" si="0"/>
        <v>10</v>
      </c>
      <c r="B15" s="15">
        <v>0</v>
      </c>
      <c r="C15" s="16">
        <v>0</v>
      </c>
      <c r="D15" s="16">
        <v>0</v>
      </c>
      <c r="E15" s="16">
        <v>0.18</v>
      </c>
      <c r="F15" s="494">
        <v>0.15</v>
      </c>
      <c r="G15" s="16">
        <v>0.85</v>
      </c>
      <c r="H15" s="16">
        <v>1.38</v>
      </c>
      <c r="I15" s="16">
        <v>0</v>
      </c>
      <c r="J15" s="16">
        <v>0</v>
      </c>
      <c r="K15" s="16">
        <v>0.85</v>
      </c>
      <c r="L15" s="16">
        <v>0</v>
      </c>
      <c r="M15" s="16">
        <v>0.17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42">
        <v>0</v>
      </c>
    </row>
    <row r="16" spans="1:31">
      <c r="A16" s="204">
        <f t="shared" si="0"/>
        <v>11</v>
      </c>
      <c r="B16" s="15">
        <v>0</v>
      </c>
      <c r="C16" s="16">
        <v>0</v>
      </c>
      <c r="D16" s="16">
        <v>0</v>
      </c>
      <c r="E16" s="16">
        <v>0.18</v>
      </c>
      <c r="F16" s="494">
        <v>0.15</v>
      </c>
      <c r="G16" s="16">
        <v>0.85</v>
      </c>
      <c r="H16" s="16">
        <v>1.38</v>
      </c>
      <c r="I16" s="16">
        <v>0</v>
      </c>
      <c r="J16" s="16">
        <v>0.49</v>
      </c>
      <c r="K16" s="16">
        <v>0.85</v>
      </c>
      <c r="L16" s="16">
        <v>0</v>
      </c>
      <c r="M16" s="16">
        <v>0.17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42">
        <v>0</v>
      </c>
    </row>
    <row r="17" spans="1:31">
      <c r="A17" s="204">
        <f t="shared" si="0"/>
        <v>12</v>
      </c>
      <c r="B17" s="15">
        <v>0</v>
      </c>
      <c r="C17" s="16">
        <v>0</v>
      </c>
      <c r="D17" s="16">
        <v>0</v>
      </c>
      <c r="E17" s="16">
        <v>0.18</v>
      </c>
      <c r="F17" s="16">
        <v>0.15</v>
      </c>
      <c r="G17" s="16">
        <v>0.85</v>
      </c>
      <c r="H17" s="16">
        <v>1.38</v>
      </c>
      <c r="I17" s="16">
        <v>0</v>
      </c>
      <c r="J17" s="16">
        <v>0</v>
      </c>
      <c r="K17" s="16">
        <v>0.85</v>
      </c>
      <c r="L17" s="16">
        <v>0</v>
      </c>
      <c r="M17" s="16">
        <v>0.17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42">
        <v>0</v>
      </c>
    </row>
    <row r="18" spans="1:31">
      <c r="A18" s="204">
        <f t="shared" si="0"/>
        <v>13</v>
      </c>
      <c r="B18" s="15">
        <v>0</v>
      </c>
      <c r="C18" s="16">
        <v>0</v>
      </c>
      <c r="D18" s="16">
        <v>0</v>
      </c>
      <c r="E18" s="16">
        <v>0.18</v>
      </c>
      <c r="F18" s="494">
        <v>0.15</v>
      </c>
      <c r="G18" s="16">
        <v>0.85</v>
      </c>
      <c r="H18" s="16">
        <v>1.38</v>
      </c>
      <c r="I18" s="16">
        <v>0</v>
      </c>
      <c r="J18" s="16">
        <v>0</v>
      </c>
      <c r="K18" s="16">
        <v>0.85</v>
      </c>
      <c r="L18" s="16">
        <v>0</v>
      </c>
      <c r="M18" s="16">
        <v>0.17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42">
        <v>0</v>
      </c>
    </row>
    <row r="19" spans="1:31">
      <c r="A19" s="204">
        <f t="shared" si="0"/>
        <v>14</v>
      </c>
      <c r="B19" s="15">
        <v>0</v>
      </c>
      <c r="C19" s="16">
        <v>0</v>
      </c>
      <c r="D19" s="16">
        <v>0</v>
      </c>
      <c r="E19" s="16">
        <v>0.18</v>
      </c>
      <c r="F19" s="494">
        <v>0.15</v>
      </c>
      <c r="G19" s="16">
        <v>0.85</v>
      </c>
      <c r="H19" s="16">
        <v>1.38</v>
      </c>
      <c r="I19" s="16">
        <v>0</v>
      </c>
      <c r="J19" s="16">
        <v>0</v>
      </c>
      <c r="K19" s="16">
        <v>0.85</v>
      </c>
      <c r="L19" s="16">
        <v>0</v>
      </c>
      <c r="M19" s="16">
        <v>0.17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42">
        <v>0</v>
      </c>
    </row>
    <row r="20" spans="1:31">
      <c r="A20" s="204">
        <f t="shared" si="0"/>
        <v>15</v>
      </c>
      <c r="B20" s="15">
        <v>0</v>
      </c>
      <c r="C20" s="16">
        <v>0</v>
      </c>
      <c r="D20" s="16">
        <v>0</v>
      </c>
      <c r="E20" s="16">
        <v>0.18</v>
      </c>
      <c r="F20" s="494">
        <v>0.15</v>
      </c>
      <c r="G20" s="16">
        <v>0.85</v>
      </c>
      <c r="H20" s="16">
        <v>1.38</v>
      </c>
      <c r="I20" s="16">
        <v>0</v>
      </c>
      <c r="J20" s="16">
        <v>0</v>
      </c>
      <c r="K20" s="16">
        <v>0.85</v>
      </c>
      <c r="L20" s="16">
        <v>0</v>
      </c>
      <c r="M20" s="16">
        <v>0.17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42">
        <v>0</v>
      </c>
    </row>
    <row r="21" spans="1:31">
      <c r="A21" s="204">
        <f>+A20+1</f>
        <v>16</v>
      </c>
      <c r="B21" s="15">
        <v>0</v>
      </c>
      <c r="C21" s="16">
        <v>0</v>
      </c>
      <c r="D21" s="16">
        <v>0</v>
      </c>
      <c r="E21" s="16">
        <v>0.18</v>
      </c>
      <c r="F21" s="494">
        <v>0.15</v>
      </c>
      <c r="G21" s="16">
        <v>0.85</v>
      </c>
      <c r="H21" s="16">
        <v>1.38</v>
      </c>
      <c r="I21" s="16">
        <v>0</v>
      </c>
      <c r="J21" s="16">
        <v>0</v>
      </c>
      <c r="K21" s="16">
        <v>0.85</v>
      </c>
      <c r="L21" s="16">
        <v>0</v>
      </c>
      <c r="M21" s="16">
        <v>0.17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42">
        <v>0</v>
      </c>
    </row>
    <row r="22" spans="1:31" s="158" customFormat="1" ht="13.5" thickBot="1">
      <c r="A22" s="159"/>
      <c r="B22" s="21"/>
      <c r="C22" s="156"/>
      <c r="D22" s="156"/>
      <c r="E22" s="156"/>
      <c r="F22" s="156"/>
      <c r="G22" s="220">
        <v>0.2</v>
      </c>
      <c r="H22" s="220">
        <v>0.8</v>
      </c>
      <c r="I22" s="220">
        <v>0.8</v>
      </c>
      <c r="J22" s="220">
        <v>0.2</v>
      </c>
      <c r="K22" s="220">
        <v>0.2</v>
      </c>
      <c r="L22" s="220">
        <v>0.8</v>
      </c>
      <c r="M22" s="220">
        <v>1</v>
      </c>
      <c r="N22" s="220">
        <v>0</v>
      </c>
      <c r="O22" s="220"/>
      <c r="P22" s="97"/>
      <c r="Q22" s="156"/>
      <c r="R22" s="156"/>
      <c r="S22" s="156"/>
      <c r="T22" s="156"/>
      <c r="U22" s="156"/>
      <c r="V22" s="156"/>
      <c r="W22" s="156"/>
      <c r="X22" s="156"/>
      <c r="Y22" s="97"/>
      <c r="Z22" s="97"/>
      <c r="AA22" s="156"/>
      <c r="AB22" s="156"/>
      <c r="AC22" s="97"/>
      <c r="AD22" s="97"/>
      <c r="AE22" s="137"/>
    </row>
    <row r="23" spans="1:31" ht="26.25" thickTop="1">
      <c r="A23" s="11" t="s">
        <v>102</v>
      </c>
      <c r="T23" s="11"/>
    </row>
    <row r="24" spans="1:31">
      <c r="A24" s="158">
        <f>SQRT((2.55*2.55)+(122.47448*122.47448))*122.47448</f>
        <v>15003.249148992492</v>
      </c>
    </row>
    <row r="25" spans="1:31" s="103" customFormat="1">
      <c r="A25" s="158">
        <f>A24/15000</f>
        <v>1.0002166099328329</v>
      </c>
    </row>
    <row r="26" spans="1:31" s="103" customFormat="1">
      <c r="A26" s="11" t="s">
        <v>114</v>
      </c>
    </row>
    <row r="27" spans="1:31" s="84" customFormat="1">
      <c r="A27" s="150"/>
      <c r="B27" s="149" t="s">
        <v>36</v>
      </c>
      <c r="C27" s="149" t="s">
        <v>37</v>
      </c>
      <c r="D27" s="149" t="s">
        <v>38</v>
      </c>
      <c r="E27" s="149" t="s">
        <v>47</v>
      </c>
      <c r="F27" s="149" t="s">
        <v>39</v>
      </c>
      <c r="G27" s="149" t="s">
        <v>40</v>
      </c>
      <c r="H27" s="149" t="s">
        <v>41</v>
      </c>
      <c r="I27" s="149" t="s">
        <v>42</v>
      </c>
      <c r="J27" s="149" t="s">
        <v>48</v>
      </c>
      <c r="K27" s="149" t="s">
        <v>43</v>
      </c>
      <c r="L27" s="151" t="s">
        <v>44</v>
      </c>
      <c r="M27" s="151" t="s">
        <v>45</v>
      </c>
      <c r="N27" s="151" t="s">
        <v>46</v>
      </c>
      <c r="O27" s="151" t="s">
        <v>78</v>
      </c>
    </row>
    <row r="28" spans="1:31" s="84" customFormat="1">
      <c r="A28" s="150" t="s">
        <v>119</v>
      </c>
      <c r="B28" s="4">
        <v>122120</v>
      </c>
      <c r="C28" s="4"/>
      <c r="D28" s="4">
        <v>498588</v>
      </c>
      <c r="E28" s="4">
        <v>53628</v>
      </c>
      <c r="F28" s="4"/>
      <c r="G28" s="4"/>
      <c r="H28" s="4">
        <v>2000</v>
      </c>
      <c r="I28" s="4">
        <v>5500</v>
      </c>
      <c r="J28" s="4">
        <v>24692</v>
      </c>
      <c r="K28" s="4">
        <v>22500</v>
      </c>
      <c r="L28" s="4">
        <v>73959</v>
      </c>
      <c r="M28" s="4">
        <v>210887</v>
      </c>
      <c r="N28" s="4">
        <v>52045</v>
      </c>
      <c r="O28" s="4"/>
    </row>
    <row r="29" spans="1:31" s="103" customFormat="1">
      <c r="A29" s="150" t="s">
        <v>120</v>
      </c>
      <c r="B29" s="4">
        <v>43334</v>
      </c>
      <c r="C29" s="4"/>
      <c r="D29" s="4">
        <v>124749</v>
      </c>
      <c r="E29" s="4">
        <v>21287</v>
      </c>
      <c r="F29" s="4"/>
      <c r="G29" s="4"/>
      <c r="H29" s="4">
        <v>2001</v>
      </c>
      <c r="I29" s="4">
        <v>2968</v>
      </c>
      <c r="J29" s="4">
        <v>12669</v>
      </c>
      <c r="K29" s="4">
        <v>12746</v>
      </c>
      <c r="L29" s="4">
        <v>27039</v>
      </c>
      <c r="M29" s="4">
        <v>68717</v>
      </c>
      <c r="N29" s="4">
        <v>26877</v>
      </c>
      <c r="O29" s="4"/>
    </row>
    <row r="30" spans="1:31" s="103" customFormat="1">
      <c r="A30" s="150" t="s">
        <v>121</v>
      </c>
      <c r="B30" s="4">
        <v>13068</v>
      </c>
      <c r="C30" s="4"/>
      <c r="D30" s="4">
        <v>49903</v>
      </c>
      <c r="E30" s="4">
        <v>7027</v>
      </c>
      <c r="F30" s="4"/>
      <c r="G30" s="4"/>
      <c r="H30" s="4">
        <v>280</v>
      </c>
      <c r="I30" s="4">
        <v>508</v>
      </c>
      <c r="J30" s="4">
        <v>904</v>
      </c>
      <c r="K30" s="4">
        <v>1338</v>
      </c>
      <c r="L30" s="4">
        <v>9463</v>
      </c>
      <c r="M30" s="4">
        <v>22488</v>
      </c>
      <c r="N30" s="4">
        <v>190</v>
      </c>
      <c r="O30" s="4"/>
    </row>
    <row r="31" spans="1:31" s="103" customFormat="1">
      <c r="A31" s="150" t="s">
        <v>122</v>
      </c>
      <c r="B31" s="4">
        <v>30266</v>
      </c>
      <c r="C31" s="4"/>
      <c r="D31" s="4">
        <v>74846</v>
      </c>
      <c r="E31" s="4">
        <v>14260</v>
      </c>
      <c r="F31" s="4"/>
      <c r="G31" s="4"/>
      <c r="H31" s="4">
        <v>1721</v>
      </c>
      <c r="I31" s="4">
        <v>2460</v>
      </c>
      <c r="J31" s="4">
        <v>11765</v>
      </c>
      <c r="K31" s="4">
        <v>11408</v>
      </c>
      <c r="L31" s="4">
        <v>17576</v>
      </c>
      <c r="M31" s="4">
        <v>46229</v>
      </c>
      <c r="N31" s="4">
        <v>26687</v>
      </c>
      <c r="O31" s="4"/>
    </row>
    <row r="32" spans="1:31" s="133" customFormat="1">
      <c r="A32" s="138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20">
      <c r="E33" s="3" t="s">
        <v>86</v>
      </c>
      <c r="Q33" s="3"/>
      <c r="S33" s="73"/>
      <c r="T33" s="73"/>
    </row>
    <row r="34" spans="1:20">
      <c r="A34" s="119" t="s">
        <v>23</v>
      </c>
      <c r="B34" s="24" t="s">
        <v>49</v>
      </c>
      <c r="E34" s="3" t="s">
        <v>87</v>
      </c>
      <c r="S34" s="73"/>
      <c r="T34" s="73"/>
    </row>
    <row r="35" spans="1:20">
      <c r="A35" s="119" t="s">
        <v>24</v>
      </c>
      <c r="B35" s="24" t="s">
        <v>50</v>
      </c>
      <c r="E35" s="3" t="s">
        <v>88</v>
      </c>
      <c r="S35" s="73"/>
      <c r="T35" s="73"/>
    </row>
    <row r="36" spans="1:20">
      <c r="A36" s="119" t="s">
        <v>25</v>
      </c>
      <c r="B36" s="24" t="s">
        <v>51</v>
      </c>
      <c r="E36" s="3" t="s">
        <v>89</v>
      </c>
      <c r="S36" s="73"/>
      <c r="T36" s="73"/>
    </row>
    <row r="37" spans="1:20">
      <c r="A37" s="119" t="s">
        <v>26</v>
      </c>
      <c r="B37" s="24" t="s">
        <v>52</v>
      </c>
      <c r="E37" s="3" t="s">
        <v>90</v>
      </c>
      <c r="S37" s="73"/>
      <c r="T37" s="73"/>
    </row>
    <row r="38" spans="1:20">
      <c r="A38" s="119" t="s">
        <v>27</v>
      </c>
      <c r="B38" s="24" t="s">
        <v>53</v>
      </c>
      <c r="E38" s="3" t="s">
        <v>91</v>
      </c>
      <c r="S38" s="73"/>
      <c r="T38" s="73"/>
    </row>
    <row r="39" spans="1:20">
      <c r="A39" s="119" t="s">
        <v>28</v>
      </c>
      <c r="B39" s="24" t="s">
        <v>54</v>
      </c>
      <c r="E39" s="3" t="s">
        <v>92</v>
      </c>
      <c r="S39" s="73"/>
      <c r="T39" s="73"/>
    </row>
    <row r="40" spans="1:20">
      <c r="A40" s="119" t="s">
        <v>29</v>
      </c>
      <c r="B40" s="24" t="s">
        <v>55</v>
      </c>
      <c r="E40" s="3" t="s">
        <v>93</v>
      </c>
      <c r="S40" s="73"/>
      <c r="T40" s="73"/>
    </row>
    <row r="41" spans="1:20">
      <c r="A41" s="119" t="s">
        <v>30</v>
      </c>
      <c r="B41" s="10" t="s">
        <v>60</v>
      </c>
      <c r="E41" s="3" t="s">
        <v>573</v>
      </c>
      <c r="S41" s="73"/>
      <c r="T41" s="73"/>
    </row>
    <row r="42" spans="1:20">
      <c r="A42" s="119" t="s">
        <v>31</v>
      </c>
      <c r="B42" s="24" t="s">
        <v>56</v>
      </c>
      <c r="E42" s="3" t="s">
        <v>575</v>
      </c>
      <c r="S42" s="73"/>
      <c r="T42" s="73"/>
    </row>
    <row r="43" spans="1:20">
      <c r="A43" s="119" t="s">
        <v>32</v>
      </c>
      <c r="B43" s="24" t="s">
        <v>57</v>
      </c>
      <c r="E43" s="3" t="s">
        <v>94</v>
      </c>
      <c r="S43" s="73"/>
      <c r="T43" s="73"/>
    </row>
    <row r="44" spans="1:20">
      <c r="A44" s="119" t="s">
        <v>33</v>
      </c>
      <c r="B44" s="24" t="s">
        <v>58</v>
      </c>
      <c r="D44" s="152"/>
      <c r="E44" s="3" t="s">
        <v>95</v>
      </c>
      <c r="S44" s="73"/>
      <c r="T44" s="73"/>
    </row>
    <row r="45" spans="1:20">
      <c r="A45" s="119" t="s">
        <v>34</v>
      </c>
      <c r="B45" s="24" t="s">
        <v>59</v>
      </c>
      <c r="E45" s="3" t="s">
        <v>574</v>
      </c>
      <c r="S45" s="73"/>
      <c r="T45" s="73"/>
    </row>
    <row r="46" spans="1:20" s="73" customFormat="1">
      <c r="A46" s="119"/>
      <c r="B46" s="24"/>
      <c r="E46" s="3"/>
    </row>
    <row r="47" spans="1:20" s="73" customFormat="1">
      <c r="A47" s="119"/>
      <c r="B47" s="235"/>
      <c r="E47" s="3"/>
    </row>
    <row r="48" spans="1:20" s="73" customFormat="1" ht="26.25">
      <c r="A48" s="11" t="s">
        <v>107</v>
      </c>
      <c r="B48" s="91" t="s">
        <v>101</v>
      </c>
      <c r="C48" s="91" t="s">
        <v>101</v>
      </c>
      <c r="D48" s="91" t="s">
        <v>101</v>
      </c>
      <c r="E48" s="91" t="s">
        <v>101</v>
      </c>
      <c r="F48" s="91" t="s">
        <v>101</v>
      </c>
      <c r="G48" s="91" t="s">
        <v>101</v>
      </c>
      <c r="I48" s="91" t="s">
        <v>101</v>
      </c>
      <c r="J48" s="91" t="s">
        <v>101</v>
      </c>
      <c r="K48" s="91" t="s">
        <v>101</v>
      </c>
      <c r="L48" s="91" t="s">
        <v>101</v>
      </c>
      <c r="M48" s="91" t="s">
        <v>101</v>
      </c>
      <c r="P48" s="92" t="s">
        <v>118</v>
      </c>
      <c r="Q48" s="92" t="s">
        <v>112</v>
      </c>
    </row>
    <row r="49" spans="1:20" s="73" customFormat="1">
      <c r="A49" s="149" t="s">
        <v>5</v>
      </c>
      <c r="B49" s="144" t="s">
        <v>96</v>
      </c>
      <c r="C49" s="144" t="s">
        <v>97</v>
      </c>
      <c r="D49" s="144" t="s">
        <v>98</v>
      </c>
      <c r="E49" s="144" t="s">
        <v>77</v>
      </c>
      <c r="F49" s="144" t="s">
        <v>78</v>
      </c>
      <c r="G49" s="144" t="s">
        <v>46</v>
      </c>
      <c r="H49" s="145"/>
      <c r="I49" s="144" t="s">
        <v>81</v>
      </c>
      <c r="J49" s="413" t="s">
        <v>82</v>
      </c>
      <c r="K49" s="144" t="s">
        <v>282</v>
      </c>
      <c r="L49" s="144" t="s">
        <v>83</v>
      </c>
      <c r="M49" s="144" t="s">
        <v>428</v>
      </c>
      <c r="P49" s="144" t="s">
        <v>82</v>
      </c>
      <c r="Q49" s="144" t="s">
        <v>99</v>
      </c>
      <c r="R49" s="144" t="s">
        <v>100</v>
      </c>
    </row>
    <row r="50" spans="1:20" s="73" customFormat="1">
      <c r="A50" s="149">
        <v>1</v>
      </c>
      <c r="B50" s="80">
        <f>ROUNDUP('NONRES Construction Data'!$L4/'NONRES Construction Data'!$L$250,9)</f>
        <v>3.2073400000000004E-4</v>
      </c>
      <c r="C50" s="80">
        <f>ROUNDUP('NONRES Construction Data'!$L23/'NONRES Construction Data'!$L$250,9)</f>
        <v>2.7943299999999999E-4</v>
      </c>
      <c r="D50" s="80">
        <f>ROUNDUP('NONRES Construction Data'!$L42/'NONRES Construction Data'!$L$250,9)</f>
        <v>9.1763000000000009E-5</v>
      </c>
      <c r="E50" s="80">
        <f>ROUNDUP('NONRES Construction Data'!$L61/'NONRES Construction Data'!$L$250,9)</f>
        <v>4.8712800000000003E-4</v>
      </c>
      <c r="F50" s="80">
        <f>ROUNDUP('NONRES Construction Data'!$L80/'NONRES Construction Data'!$L$250,9)</f>
        <v>1.6454499999999999E-4</v>
      </c>
      <c r="G50" s="80">
        <f>SUM(Q50:R50)</f>
        <v>2.5510600000000001E-4</v>
      </c>
      <c r="H50" s="4"/>
      <c r="I50" s="80">
        <f>ROUNDUP('NONRES Construction Data'!$L137/'NONRES Construction Data'!$L$250,9)</f>
        <v>3.3619300000000004E-4</v>
      </c>
      <c r="J50" s="80">
        <f>ROUNDUP('NONRES Construction Data'!$L156/'NONRES Construction Data'!$L$250,9)</f>
        <v>1.2268199999999999E-4</v>
      </c>
      <c r="K50" s="80">
        <f>ROUNDUP('NONRES Construction Data'!$L175/'NONRES Construction Data'!$L$250,9)</f>
        <v>1.8491299999999998E-4</v>
      </c>
      <c r="L50" s="80">
        <f>ROUNDUP('NONRES Construction Data'!$L194/'NONRES Construction Data'!$L$250,9)</f>
        <v>1.75766E-4</v>
      </c>
      <c r="M50" s="80">
        <f>ROUNDUP('NONRES Construction Data'!$L213/'NONRES Construction Data'!$L$250,9)</f>
        <v>7.09076E-4</v>
      </c>
      <c r="P50" s="80">
        <f>ROUNDDOWN('NONRES Construction Data'!$L156/'NONRES Construction Data'!$L$250,9)</f>
        <v>1.22681E-4</v>
      </c>
      <c r="Q50" s="80">
        <f>ROUNDUP('NONRES Construction Data'!$L99/'NONRES Construction Data'!$L$250,9)</f>
        <v>2.40504E-4</v>
      </c>
      <c r="R50" s="80">
        <f>ROUNDUP('NONRES Construction Data'!$L118/'NONRES Construction Data'!$L$250,9)</f>
        <v>1.4602E-5</v>
      </c>
    </row>
    <row r="51" spans="1:20" s="73" customFormat="1">
      <c r="A51" s="149">
        <v>2</v>
      </c>
      <c r="B51" s="80">
        <f>ROUNDUP('NONRES Construction Data'!$L5/'NONRES Construction Data'!$L$250,9)</f>
        <v>1.208057E-3</v>
      </c>
      <c r="C51" s="80">
        <f>ROUNDUP('NONRES Construction Data'!$L24/'NONRES Construction Data'!$L$250,9)</f>
        <v>5.0874680000000004E-3</v>
      </c>
      <c r="D51" s="80">
        <f>ROUNDUP('NONRES Construction Data'!$L43/'NONRES Construction Data'!$L$250,9)</f>
        <v>4.9890600000000002E-4</v>
      </c>
      <c r="E51" s="80">
        <f>ROUNDUP('NONRES Construction Data'!$L62/'NONRES Construction Data'!$L$250,9)</f>
        <v>3.7730749999999999E-3</v>
      </c>
      <c r="F51" s="80">
        <f>ROUNDUP('NONRES Construction Data'!$L81/'NONRES Construction Data'!$L$250,9)</f>
        <v>9.9450799999999985E-4</v>
      </c>
      <c r="G51" s="80">
        <f t="shared" ref="G51:G65" si="1">SUM(Q51:R51)</f>
        <v>2.459321E-3</v>
      </c>
      <c r="H51" s="4"/>
      <c r="I51" s="80">
        <f>ROUNDUP('NONRES Construction Data'!$L138/'NONRES Construction Data'!$L$250,9)</f>
        <v>1.5351689999999999E-3</v>
      </c>
      <c r="J51" s="80">
        <f>ROUNDUP('NONRES Construction Data'!$L157/'NONRES Construction Data'!$L$250,9)</f>
        <v>8.8283700000000003E-4</v>
      </c>
      <c r="K51" s="80">
        <f>ROUNDUP('NONRES Construction Data'!$L176/'NONRES Construction Data'!$L$250,9)</f>
        <v>1.4043339999999999E-3</v>
      </c>
      <c r="L51" s="80">
        <f>ROUNDUP('NONRES Construction Data'!$L195/'NONRES Construction Data'!$L$250,9)</f>
        <v>1.6286879999999999E-3</v>
      </c>
      <c r="M51" s="80">
        <f>ROUNDUP('NONRES Construction Data'!$L214/'NONRES Construction Data'!$L$250,9)</f>
        <v>4.7963250000000006E-3</v>
      </c>
      <c r="P51" s="80">
        <f>ROUNDDOWN('NONRES Construction Data'!$L157/'NONRES Construction Data'!$L$250,9)</f>
        <v>8.8283600000000002E-4</v>
      </c>
      <c r="Q51" s="80">
        <f>ROUNDUP('NONRES Construction Data'!$L100/'NONRES Construction Data'!$L$250,9)</f>
        <v>2.2061479999999998E-3</v>
      </c>
      <c r="R51" s="80">
        <f>ROUNDUP('NONRES Construction Data'!$L119/'NONRES Construction Data'!$L$250,9)</f>
        <v>2.5317300000000004E-4</v>
      </c>
      <c r="S51" s="133"/>
      <c r="T51" s="133"/>
    </row>
    <row r="52" spans="1:20" s="73" customFormat="1">
      <c r="A52" s="149">
        <v>3</v>
      </c>
      <c r="B52" s="80">
        <f>ROUNDUP('NONRES Construction Data'!$L6/'NONRES Construction Data'!$L$250,9)</f>
        <v>3.9648090000000006E-3</v>
      </c>
      <c r="C52" s="80">
        <f>ROUNDUP('NONRES Construction Data'!$L25/'NONRES Construction Data'!$L$250,9)</f>
        <v>2.8791817000000001E-2</v>
      </c>
      <c r="D52" s="80">
        <f>ROUNDUP('NONRES Construction Data'!$L44/'NONRES Construction Data'!$L$250,9)</f>
        <v>2.2830749999999999E-3</v>
      </c>
      <c r="E52" s="80">
        <f>ROUNDUP('NONRES Construction Data'!$L63/'NONRES Construction Data'!$L$250,9)</f>
        <v>1.7006418999999998E-2</v>
      </c>
      <c r="F52" s="80">
        <f>ROUNDUP('NONRES Construction Data'!$L82/'NONRES Construction Data'!$L$250,9)</f>
        <v>3.950968E-3</v>
      </c>
      <c r="G52" s="80">
        <f t="shared" si="1"/>
        <v>1.6754794999999999E-2</v>
      </c>
      <c r="H52" s="4"/>
      <c r="I52" s="80">
        <f>ROUNDUP('NONRES Construction Data'!$L139/'NONRES Construction Data'!$L$250,9)</f>
        <v>5.8294430000000001E-3</v>
      </c>
      <c r="J52" s="80">
        <f>ROUNDUP('NONRES Construction Data'!$L158/'NONRES Construction Data'!$L$250,9)</f>
        <v>3.5745769999999998E-3</v>
      </c>
      <c r="K52" s="80">
        <f>ROUNDUP('NONRES Construction Data'!$L177/'NONRES Construction Data'!$L$250,9)</f>
        <v>6.1750630000000006E-3</v>
      </c>
      <c r="L52" s="80">
        <f>ROUNDUP('NONRES Construction Data'!$L196/'NONRES Construction Data'!$L$250,9)</f>
        <v>7.9437880000000002E-3</v>
      </c>
      <c r="M52" s="80">
        <f>ROUNDUP('NONRES Construction Data'!$L215/'NONRES Construction Data'!$L$250,9)</f>
        <v>2.5005330999999999E-2</v>
      </c>
      <c r="P52" s="80">
        <f>ROUNDDOWN('NONRES Construction Data'!$L158/'NONRES Construction Data'!$L$250,9)</f>
        <v>3.5745759999999999E-3</v>
      </c>
      <c r="Q52" s="80">
        <f>ROUNDUP('NONRES Construction Data'!$L101/'NONRES Construction Data'!$L$250,9)</f>
        <v>1.5610173E-2</v>
      </c>
      <c r="R52" s="80">
        <f>ROUNDUP('NONRES Construction Data'!$L120/'NONRES Construction Data'!$L$250,9)</f>
        <v>1.1446219999999999E-3</v>
      </c>
      <c r="S52" s="84"/>
      <c r="T52" s="84"/>
    </row>
    <row r="53" spans="1:20" s="73" customFormat="1">
      <c r="A53" s="149">
        <v>4</v>
      </c>
      <c r="B53" s="80">
        <f>ROUNDUP('NONRES Construction Data'!$L7/'NONRES Construction Data'!$L$250,9)</f>
        <v>2.5713199999999998E-3</v>
      </c>
      <c r="C53" s="80">
        <f>ROUNDUP('NONRES Construction Data'!$L26/'NONRES Construction Data'!$L$250,9)</f>
        <v>1.2402317E-2</v>
      </c>
      <c r="D53" s="80">
        <f>ROUNDUP('NONRES Construction Data'!$L45/'NONRES Construction Data'!$L$250,9)</f>
        <v>1.0945719999999998E-3</v>
      </c>
      <c r="E53" s="80">
        <f>ROUNDUP('NONRES Construction Data'!$L64/'NONRES Construction Data'!$L$250,9)</f>
        <v>8.9461000000000002E-3</v>
      </c>
      <c r="F53" s="80">
        <f>ROUNDUP('NONRES Construction Data'!$L83/'NONRES Construction Data'!$L$250,9)</f>
        <v>2.3265579999999998E-3</v>
      </c>
      <c r="G53" s="80">
        <f t="shared" si="1"/>
        <v>5.071392000000001E-3</v>
      </c>
      <c r="H53" s="4"/>
      <c r="I53" s="80">
        <f>ROUNDUP('NONRES Construction Data'!$L140/'NONRES Construction Data'!$L$250,9)</f>
        <v>3.3455640000000001E-3</v>
      </c>
      <c r="J53" s="80">
        <f>ROUNDUP('NONRES Construction Data'!$L159/'NONRES Construction Data'!$L$250,9)</f>
        <v>2.137276E-3</v>
      </c>
      <c r="K53" s="80">
        <f>ROUNDUP('NONRES Construction Data'!$L178/'NONRES Construction Data'!$L$250,9)</f>
        <v>3.3241920000000001E-3</v>
      </c>
      <c r="L53" s="80">
        <f>ROUNDUP('NONRES Construction Data'!$L197/'NONRES Construction Data'!$L$250,9)</f>
        <v>3.8421609999999998E-3</v>
      </c>
      <c r="M53" s="80">
        <f>ROUNDUP('NONRES Construction Data'!$L216/'NONRES Construction Data'!$L$250,9)</f>
        <v>1.0537329999999999E-2</v>
      </c>
      <c r="P53" s="80">
        <f>ROUNDDOWN('NONRES Construction Data'!$L159/'NONRES Construction Data'!$L$250,9)</f>
        <v>2.1372750000000001E-3</v>
      </c>
      <c r="Q53" s="80">
        <f>ROUNDUP('NONRES Construction Data'!$L102/'NONRES Construction Data'!$L$250,9)</f>
        <v>4.4230200000000006E-3</v>
      </c>
      <c r="R53" s="80">
        <f>ROUNDUP('NONRES Construction Data'!$L121/'NONRES Construction Data'!$L$250,9)</f>
        <v>6.4837200000000003E-4</v>
      </c>
      <c r="S53" s="84"/>
      <c r="T53" s="84"/>
    </row>
    <row r="54" spans="1:20" s="73" customFormat="1">
      <c r="A54" s="149">
        <v>5</v>
      </c>
      <c r="B54" s="80">
        <f>ROUNDUP('NONRES Construction Data'!$L8/'NONRES Construction Data'!$L$250,9)</f>
        <v>4.9925600000000001E-4</v>
      </c>
      <c r="C54" s="80">
        <f>ROUNDUP('NONRES Construction Data'!$L27/'NONRES Construction Data'!$L$250,9)</f>
        <v>2.4080729999999997E-3</v>
      </c>
      <c r="D54" s="80">
        <f>ROUNDUP('NONRES Construction Data'!$L46/'NONRES Construction Data'!$L$250,9)</f>
        <v>2.1252599999999999E-4</v>
      </c>
      <c r="E54" s="80">
        <f>ROUNDUP('NONRES Construction Data'!$L65/'NONRES Construction Data'!$L$250,9)</f>
        <v>1.737003E-3</v>
      </c>
      <c r="F54" s="80">
        <f>ROUNDUP('NONRES Construction Data'!$L84/'NONRES Construction Data'!$L$250,9)</f>
        <v>4.5173199999999999E-4</v>
      </c>
      <c r="G54" s="80">
        <f t="shared" si="1"/>
        <v>9.846779999999999E-4</v>
      </c>
      <c r="H54" s="4"/>
      <c r="I54" s="80">
        <f>ROUNDUP('NONRES Construction Data'!$L141/'NONRES Construction Data'!$L$250,9)</f>
        <v>6.4958500000000005E-4</v>
      </c>
      <c r="J54" s="80">
        <f>ROUNDUP('NONRES Construction Data'!$L160/'NONRES Construction Data'!$L$250,9)</f>
        <v>4.1498100000000003E-4</v>
      </c>
      <c r="K54" s="80">
        <f>ROUNDUP('NONRES Construction Data'!$L179/'NONRES Construction Data'!$L$250,9)</f>
        <v>6.4543599999999999E-4</v>
      </c>
      <c r="L54" s="80">
        <f>ROUNDUP('NONRES Construction Data'!$L198/'NONRES Construction Data'!$L$250,9)</f>
        <v>7.4600600000000001E-4</v>
      </c>
      <c r="M54" s="80">
        <f>ROUNDUP('NONRES Construction Data'!$L217/'NONRES Construction Data'!$L$250,9)</f>
        <v>2.0459609999999998E-3</v>
      </c>
      <c r="P54" s="80">
        <f>ROUNDDOWN('NONRES Construction Data'!$L160/'NONRES Construction Data'!$L$250,9)</f>
        <v>4.1498000000000001E-4</v>
      </c>
      <c r="Q54" s="80">
        <f>ROUNDUP('NONRES Construction Data'!$L103/'NONRES Construction Data'!$L$250,9)</f>
        <v>8.5878799999999998E-4</v>
      </c>
      <c r="R54" s="80">
        <f>ROUNDUP('NONRES Construction Data'!$L122/'NONRES Construction Data'!$L$250,9)</f>
        <v>1.2588999999999998E-4</v>
      </c>
      <c r="S54" s="84"/>
      <c r="T54" s="84"/>
    </row>
    <row r="55" spans="1:20" s="73" customFormat="1">
      <c r="A55" s="149">
        <v>6</v>
      </c>
      <c r="B55" s="80">
        <f>ROUNDUP('NONRES Construction Data'!$L9/'NONRES Construction Data'!$L$250,9)</f>
        <v>3.4876779999999997E-3</v>
      </c>
      <c r="C55" s="80">
        <f>ROUNDUP('NONRES Construction Data'!$L28/'NONRES Construction Data'!$L$250,9)</f>
        <v>1.581136E-2</v>
      </c>
      <c r="D55" s="80">
        <f>ROUNDUP('NONRES Construction Data'!$L47/'NONRES Construction Data'!$L$250,9)</f>
        <v>2.5171780000000001E-3</v>
      </c>
      <c r="E55" s="80">
        <f>ROUNDUP('NONRES Construction Data'!$L66/'NONRES Construction Data'!$L$250,9)</f>
        <v>1.4485063999999999E-2</v>
      </c>
      <c r="F55" s="80">
        <f>ROUNDUP('NONRES Construction Data'!$L85/'NONRES Construction Data'!$L$250,9)</f>
        <v>3.8171619999999998E-3</v>
      </c>
      <c r="G55" s="80">
        <f t="shared" si="1"/>
        <v>1.4780880999999999E-2</v>
      </c>
      <c r="H55" s="4"/>
      <c r="I55" s="80">
        <f>ROUNDUP('NONRES Construction Data'!$L142/'NONRES Construction Data'!$L$250,9)</f>
        <v>4.2546440000000001E-3</v>
      </c>
      <c r="J55" s="80">
        <f>ROUNDUP('NONRES Construction Data'!$L161/'NONRES Construction Data'!$L$250,9)</f>
        <v>2.7027689999999998E-3</v>
      </c>
      <c r="K55" s="80">
        <f>ROUNDUP('NONRES Construction Data'!$L180/'NONRES Construction Data'!$L$250,9)</f>
        <v>3.1451980000000001E-3</v>
      </c>
      <c r="L55" s="80">
        <f>ROUNDUP('NONRES Construction Data'!$L199/'NONRES Construction Data'!$L$250,9)</f>
        <v>4.338565E-3</v>
      </c>
      <c r="M55" s="80">
        <f>ROUNDUP('NONRES Construction Data'!$L218/'NONRES Construction Data'!$L$250,9)</f>
        <v>1.4524179999999999E-2</v>
      </c>
      <c r="P55" s="80">
        <f>ROUNDDOWN('NONRES Construction Data'!$L161/'NONRES Construction Data'!$L$250,9)</f>
        <v>2.7027679999999999E-3</v>
      </c>
      <c r="Q55" s="80">
        <f>ROUNDUP('NONRES Construction Data'!$L104/'NONRES Construction Data'!$L$250,9)</f>
        <v>1.4100379E-2</v>
      </c>
      <c r="R55" s="80">
        <f>ROUNDUP('NONRES Construction Data'!$L123/'NONRES Construction Data'!$L$250,9)</f>
        <v>6.8050200000000004E-4</v>
      </c>
      <c r="S55" s="84"/>
      <c r="T55" s="84"/>
    </row>
    <row r="56" spans="1:20" s="73" customFormat="1">
      <c r="A56" s="149">
        <v>7</v>
      </c>
      <c r="B56" s="80">
        <f>ROUNDUP('NONRES Construction Data'!$L10/'NONRES Construction Data'!$L$250,9)</f>
        <v>5.4366880000000003E-3</v>
      </c>
      <c r="C56" s="80">
        <f>ROUNDUP('NONRES Construction Data'!$L29/'NONRES Construction Data'!$L$250,9)</f>
        <v>1.0176622999999999E-2</v>
      </c>
      <c r="D56" s="80">
        <f>ROUNDUP('NONRES Construction Data'!$L48/'NONRES Construction Data'!$L$250,9)</f>
        <v>1.589603E-3</v>
      </c>
      <c r="E56" s="80">
        <f>ROUNDUP('NONRES Construction Data'!$L67/'NONRES Construction Data'!$L$250,9)</f>
        <v>8.0235289999999997E-3</v>
      </c>
      <c r="F56" s="80">
        <f>ROUNDUP('NONRES Construction Data'!$L86/'NONRES Construction Data'!$L$250,9)</f>
        <v>2.1987639999999998E-3</v>
      </c>
      <c r="G56" s="80">
        <f t="shared" si="1"/>
        <v>4.6278210000000007E-3</v>
      </c>
      <c r="H56" s="4"/>
      <c r="I56" s="80">
        <f>ROUNDUP('NONRES Construction Data'!$L143/'NONRES Construction Data'!$L$250,9)</f>
        <v>4.0333730000000007E-3</v>
      </c>
      <c r="J56" s="80">
        <f>ROUNDUP('NONRES Construction Data'!$L162/'NONRES Construction Data'!$L$250,9)</f>
        <v>2.0883609999999999E-3</v>
      </c>
      <c r="K56" s="80">
        <f>ROUNDUP('NONRES Construction Data'!$L181/'NONRES Construction Data'!$L$250,9)</f>
        <v>2.9903729999999997E-3</v>
      </c>
      <c r="L56" s="80">
        <f>ROUNDUP('NONRES Construction Data'!$L200/'NONRES Construction Data'!$L$250,9)</f>
        <v>4.4135839999999999E-3</v>
      </c>
      <c r="M56" s="80">
        <f>ROUNDUP('NONRES Construction Data'!$L219/'NONRES Construction Data'!$L$250,9)</f>
        <v>1.0794622E-2</v>
      </c>
      <c r="P56" s="80">
        <f>ROUNDDOWN('NONRES Construction Data'!$L162/'NONRES Construction Data'!$L$250,9)</f>
        <v>2.08836E-3</v>
      </c>
      <c r="Q56" s="80">
        <f>ROUNDUP('NONRES Construction Data'!$L105/'NONRES Construction Data'!$L$250,9)</f>
        <v>4.5607270000000005E-3</v>
      </c>
      <c r="R56" s="80">
        <f>ROUNDUP('NONRES Construction Data'!$L124/'NONRES Construction Data'!$L$250,9)</f>
        <v>6.7094000000000005E-5</v>
      </c>
      <c r="S56" s="84"/>
      <c r="T56" s="84"/>
    </row>
    <row r="57" spans="1:20" s="73" customFormat="1">
      <c r="A57" s="149">
        <v>8</v>
      </c>
      <c r="B57" s="80">
        <f>ROUNDUP('NONRES Construction Data'!$L11/'NONRES Construction Data'!$L$250,9)</f>
        <v>4.8676080000000007E-3</v>
      </c>
      <c r="C57" s="80">
        <f>ROUNDUP('NONRES Construction Data'!$L30/'NONRES Construction Data'!$L$250,9)</f>
        <v>2.3223013000000001E-2</v>
      </c>
      <c r="D57" s="80">
        <f>ROUNDUP('NONRES Construction Data'!$L49/'NONRES Construction Data'!$L$250,9)</f>
        <v>3.624394E-3</v>
      </c>
      <c r="E57" s="80">
        <f>ROUNDUP('NONRES Construction Data'!$L68/'NONRES Construction Data'!$L$250,9)</f>
        <v>2.0799499999999999E-2</v>
      </c>
      <c r="F57" s="80">
        <f>ROUNDUP('NONRES Construction Data'!$L87/'NONRES Construction Data'!$L$250,9)</f>
        <v>5.4392540000000001E-3</v>
      </c>
      <c r="G57" s="80">
        <f t="shared" si="1"/>
        <v>2.0718371999999999E-2</v>
      </c>
      <c r="H57" s="4"/>
      <c r="I57" s="80">
        <f>ROUNDUP('NONRES Construction Data'!$L144/'NONRES Construction Data'!$L$250,9)</f>
        <v>6.2137010000000003E-3</v>
      </c>
      <c r="J57" s="80">
        <f>ROUNDUP('NONRES Construction Data'!$L163/'NONRES Construction Data'!$L$250,9)</f>
        <v>3.8138019999999998E-3</v>
      </c>
      <c r="K57" s="80">
        <f>ROUNDUP('NONRES Construction Data'!$L182/'NONRES Construction Data'!$L$250,9)</f>
        <v>4.9008360000000004E-3</v>
      </c>
      <c r="L57" s="80">
        <f>ROUNDUP('NONRES Construction Data'!$L201/'NONRES Construction Data'!$L$250,9)</f>
        <v>6.3162590000000003E-3</v>
      </c>
      <c r="M57" s="80">
        <f>ROUNDUP('NONRES Construction Data'!$L220/'NONRES Construction Data'!$L$250,9)</f>
        <v>2.1351210999999998E-2</v>
      </c>
      <c r="P57" s="80">
        <f>ROUNDDOWN('NONRES Construction Data'!$L163/'NONRES Construction Data'!$L$250,9)</f>
        <v>3.8138009999999999E-3</v>
      </c>
      <c r="Q57" s="80">
        <f>ROUNDUP('NONRES Construction Data'!$L106/'NONRES Construction Data'!$L$250,9)</f>
        <v>1.97851E-2</v>
      </c>
      <c r="R57" s="80">
        <f>ROUNDUP('NONRES Construction Data'!$L125/'NONRES Construction Data'!$L$250,9)</f>
        <v>9.3327199999999996E-4</v>
      </c>
      <c r="S57" s="84"/>
      <c r="T57" s="84"/>
    </row>
    <row r="58" spans="1:20" s="73" customFormat="1">
      <c r="A58" s="149">
        <v>9</v>
      </c>
      <c r="B58" s="80">
        <f>ROUNDUP('NONRES Construction Data'!$L12/'NONRES Construction Data'!$L$250,9)</f>
        <v>5.1324980000000001E-3</v>
      </c>
      <c r="C58" s="80">
        <f>ROUNDUP('NONRES Construction Data'!$L31/'NONRES Construction Data'!$L$250,9)</f>
        <v>3.2034381000000001E-2</v>
      </c>
      <c r="D58" s="80">
        <f>ROUNDUP('NONRES Construction Data'!$L50/'NONRES Construction Data'!$L$250,9)</f>
        <v>4.1576989999999999E-3</v>
      </c>
      <c r="E58" s="80">
        <f>ROUNDUP('NONRES Construction Data'!$L69/'NONRES Construction Data'!$L$250,9)</f>
        <v>2.1994778999999999E-2</v>
      </c>
      <c r="F58" s="80">
        <f>ROUNDUP('NONRES Construction Data'!$L88/'NONRES Construction Data'!$L$250,9)</f>
        <v>5.6006100000000007E-3</v>
      </c>
      <c r="G58" s="80">
        <f t="shared" si="1"/>
        <v>2.0688901999999999E-2</v>
      </c>
      <c r="H58" s="4"/>
      <c r="I58" s="80">
        <f>ROUNDUP('NONRES Construction Data'!$L145/'NONRES Construction Data'!$L$250,9)</f>
        <v>6.3022550000000005E-3</v>
      </c>
      <c r="J58" s="80">
        <f>ROUNDUP('NONRES Construction Data'!$L164/'NONRES Construction Data'!$L$250,9)</f>
        <v>4.4577150000000001E-3</v>
      </c>
      <c r="K58" s="80">
        <f>ROUNDUP('NONRES Construction Data'!$L183/'NONRES Construction Data'!$L$250,9)</f>
        <v>6.9769400000000001E-3</v>
      </c>
      <c r="L58" s="80">
        <f>ROUNDUP('NONRES Construction Data'!$L202/'NONRES Construction Data'!$L$250,9)</f>
        <v>7.2655580000000001E-3</v>
      </c>
      <c r="M58" s="80">
        <f>ROUNDUP('NONRES Construction Data'!$L221/'NONRES Construction Data'!$L$250,9)</f>
        <v>2.4850291E-2</v>
      </c>
      <c r="P58" s="80">
        <f>ROUNDDOWN('NONRES Construction Data'!$L164/'NONRES Construction Data'!$L$250,9)</f>
        <v>4.4577139999999998E-3</v>
      </c>
      <c r="Q58" s="80">
        <f>ROUNDUP('NONRES Construction Data'!$L107/'NONRES Construction Data'!$L$250,9)</f>
        <v>1.9937192999999999E-2</v>
      </c>
      <c r="R58" s="80">
        <f>ROUNDUP('NONRES Construction Data'!$L126/'NONRES Construction Data'!$L$250,9)</f>
        <v>7.5170900000000004E-4</v>
      </c>
      <c r="S58" s="84"/>
      <c r="T58" s="84"/>
    </row>
    <row r="59" spans="1:20" s="73" customFormat="1">
      <c r="A59" s="149">
        <v>10</v>
      </c>
      <c r="B59" s="80">
        <f>ROUNDUP('NONRES Construction Data'!$L13/'NONRES Construction Data'!$L$250,9)</f>
        <v>6.5480400000000006E-3</v>
      </c>
      <c r="C59" s="80">
        <f>ROUNDUP('NONRES Construction Data'!$L32/'NONRES Construction Data'!$L$250,9)</f>
        <v>1.0994624E-2</v>
      </c>
      <c r="D59" s="80">
        <f>ROUNDUP('NONRES Construction Data'!$L51/'NONRES Construction Data'!$L$250,9)</f>
        <v>3.9674090000000007E-3</v>
      </c>
      <c r="E59" s="80">
        <f>ROUNDUP('NONRES Construction Data'!$L70/'NONRES Construction Data'!$L$250,9)</f>
        <v>1.7017303000000001E-2</v>
      </c>
      <c r="F59" s="80">
        <f>ROUNDUP('NONRES Construction Data'!$L89/'NONRES Construction Data'!$L$250,9)</f>
        <v>4.5589020000000001E-3</v>
      </c>
      <c r="G59" s="80">
        <f t="shared" si="1"/>
        <v>1.6174326999999999E-2</v>
      </c>
      <c r="H59" s="4"/>
      <c r="I59" s="80">
        <f>ROUNDUP('NONRES Construction Data'!$L146/'NONRES Construction Data'!$L$250,9)</f>
        <v>6.1506340000000003E-3</v>
      </c>
      <c r="J59" s="80">
        <f>ROUNDUP('NONRES Construction Data'!$L165/'NONRES Construction Data'!$L$250,9)</f>
        <v>3.060728E-3</v>
      </c>
      <c r="K59" s="80">
        <f>ROUNDUP('NONRES Construction Data'!$L184/'NONRES Construction Data'!$L$250,9)</f>
        <v>6.0314520000000005E-3</v>
      </c>
      <c r="L59" s="80">
        <f>ROUNDUP('NONRES Construction Data'!$L203/'NONRES Construction Data'!$L$250,9)</f>
        <v>4.4786220000000007E-3</v>
      </c>
      <c r="M59" s="80">
        <f>ROUNDUP('NONRES Construction Data'!$L222/'NONRES Construction Data'!$L$250,9)</f>
        <v>2.3287420999999999E-2</v>
      </c>
      <c r="P59" s="80">
        <f>ROUNDDOWN('NONRES Construction Data'!$L165/'NONRES Construction Data'!$L$250,9)</f>
        <v>3.0607270000000001E-3</v>
      </c>
      <c r="Q59" s="80">
        <f>ROUNDUP('NONRES Construction Data'!$L108/'NONRES Construction Data'!$L$250,9)</f>
        <v>1.5785884E-2</v>
      </c>
      <c r="R59" s="80">
        <f>ROUNDUP('NONRES Construction Data'!$L127/'NONRES Construction Data'!$L$250,9)</f>
        <v>3.8844300000000003E-4</v>
      </c>
      <c r="S59" s="84"/>
      <c r="T59" s="84"/>
    </row>
    <row r="60" spans="1:20" s="73" customFormat="1">
      <c r="A60" s="149">
        <v>11</v>
      </c>
      <c r="B60" s="80">
        <f>ROUNDUP('NONRES Construction Data'!$L14/'NONRES Construction Data'!$L$250,9)</f>
        <v>1.6790339999999998E-3</v>
      </c>
      <c r="C60" s="80">
        <f>ROUNDUP('NONRES Construction Data'!$L33/'NONRES Construction Data'!$L$250,9)</f>
        <v>2.4629470000000001E-3</v>
      </c>
      <c r="D60" s="80">
        <f>ROUNDUP('NONRES Construction Data'!$L52/'NONRES Construction Data'!$L$250,9)</f>
        <v>5.0530500000000006E-4</v>
      </c>
      <c r="E60" s="80">
        <f>ROUNDUP('NONRES Construction Data'!$L71/'NONRES Construction Data'!$L$250,9)</f>
        <v>4.3078560000000005E-3</v>
      </c>
      <c r="F60" s="80">
        <f>ROUNDUP('NONRES Construction Data'!$L90/'NONRES Construction Data'!$L$250,9)</f>
        <v>1.471469E-3</v>
      </c>
      <c r="G60" s="80">
        <f t="shared" si="1"/>
        <v>5.4853310000000004E-3</v>
      </c>
      <c r="H60" s="4"/>
      <c r="I60" s="80">
        <f>ROUNDUP('NONRES Construction Data'!$L147/'NONRES Construction Data'!$L$250,9)</f>
        <v>2.6256560000000001E-3</v>
      </c>
      <c r="J60" s="80">
        <f>ROUNDUP('NONRES Construction Data'!$L166/'NONRES Construction Data'!$L$250,9)</f>
        <v>8.5247100000000004E-4</v>
      </c>
      <c r="K60" s="80">
        <f>ROUNDUP('NONRES Construction Data'!$L185/'NONRES Construction Data'!$L$250,9)</f>
        <v>1.3741039999999999E-3</v>
      </c>
      <c r="L60" s="80">
        <f>ROUNDUP('NONRES Construction Data'!$L204/'NONRES Construction Data'!$L$250,9)</f>
        <v>9.2491200000000006E-4</v>
      </c>
      <c r="M60" s="80">
        <f>ROUNDUP('NONRES Construction Data'!$L223/'NONRES Construction Data'!$L$250,9)</f>
        <v>4.5636570000000005E-3</v>
      </c>
      <c r="P60" s="80">
        <f>ROUNDDOWN('NONRES Construction Data'!$L166/'NONRES Construction Data'!$L$250,9)</f>
        <v>8.5247000000000003E-4</v>
      </c>
      <c r="Q60" s="80">
        <f>ROUNDUP('NONRES Construction Data'!$L109/'NONRES Construction Data'!$L$250,9)</f>
        <v>4.9421940000000004E-3</v>
      </c>
      <c r="R60" s="80">
        <f>ROUNDUP('NONRES Construction Data'!$L128/'NONRES Construction Data'!$L$250,9)</f>
        <v>5.4313700000000007E-4</v>
      </c>
      <c r="S60" s="84"/>
      <c r="T60" s="84"/>
    </row>
    <row r="61" spans="1:20" s="73" customFormat="1">
      <c r="A61" s="149">
        <v>12</v>
      </c>
      <c r="B61" s="80">
        <f>ROUNDUP('NONRES Construction Data'!$L15/'NONRES Construction Data'!$L$250,9)</f>
        <v>9.2699339999999988E-3</v>
      </c>
      <c r="C61" s="80">
        <f>ROUNDUP('NONRES Construction Data'!$L34/'NONRES Construction Data'!$L$250,9)</f>
        <v>2.0572682999999998E-2</v>
      </c>
      <c r="D61" s="80">
        <f>ROUNDUP('NONRES Construction Data'!$L53/'NONRES Construction Data'!$L$250,9)</f>
        <v>2.648166E-3</v>
      </c>
      <c r="E61" s="80">
        <f>ROUNDUP('NONRES Construction Data'!$L72/'NONRES Construction Data'!$L$250,9)</f>
        <v>2.270728E-2</v>
      </c>
      <c r="F61" s="80">
        <f>ROUNDUP('NONRES Construction Data'!$L91/'NONRES Construction Data'!$L$250,9)</f>
        <v>6.081815E-3</v>
      </c>
      <c r="G61" s="80">
        <f t="shared" si="1"/>
        <v>1.9693813999999997E-2</v>
      </c>
      <c r="H61" s="4"/>
      <c r="I61" s="80">
        <f>ROUNDUP('NONRES Construction Data'!$L148/'NONRES Construction Data'!$L$250,9)</f>
        <v>9.6958659999999992E-3</v>
      </c>
      <c r="J61" s="80">
        <f>ROUNDUP('NONRES Construction Data'!$L167/'NONRES Construction Data'!$L$250,9)</f>
        <v>3.9296380000000001E-3</v>
      </c>
      <c r="K61" s="80">
        <f>ROUNDUP('NONRES Construction Data'!$L186/'NONRES Construction Data'!$L$250,9)</f>
        <v>6.8170340000000005E-3</v>
      </c>
      <c r="L61" s="80">
        <f>ROUNDUP('NONRES Construction Data'!$L205/'NONRES Construction Data'!$L$250,9)</f>
        <v>6.4359540000000007E-3</v>
      </c>
      <c r="M61" s="80">
        <f>ROUNDUP('NONRES Construction Data'!$L224/'NONRES Construction Data'!$L$250,9)</f>
        <v>2.2073097E-2</v>
      </c>
      <c r="P61" s="80">
        <f>ROUNDDOWN('NONRES Construction Data'!$L167/'NONRES Construction Data'!$L$250,9)</f>
        <v>3.9296369999999997E-3</v>
      </c>
      <c r="Q61" s="80">
        <f>ROUNDUP('NONRES Construction Data'!$L110/'NONRES Construction Data'!$L$250,9)</f>
        <v>1.8159137999999998E-2</v>
      </c>
      <c r="R61" s="80">
        <f>ROUNDUP('NONRES Construction Data'!$L129/'NONRES Construction Data'!$L$250,9)</f>
        <v>1.534676E-3</v>
      </c>
      <c r="S61" s="84"/>
      <c r="T61" s="84"/>
    </row>
    <row r="62" spans="1:20" s="73" customFormat="1">
      <c r="A62" s="149">
        <v>13</v>
      </c>
      <c r="B62" s="80">
        <f>ROUNDUP('NONRES Construction Data'!$L16/'NONRES Construction Data'!$L$250,9)</f>
        <v>3.5516160000000001E-3</v>
      </c>
      <c r="C62" s="80">
        <f>ROUNDUP('NONRES Construction Data'!$L35/'NONRES Construction Data'!$L$250,9)</f>
        <v>3.92275E-3</v>
      </c>
      <c r="D62" s="80">
        <f>ROUNDUP('NONRES Construction Data'!$L54/'NONRES Construction Data'!$L$250,9)</f>
        <v>1.2145049999999998E-3</v>
      </c>
      <c r="E62" s="80">
        <f>ROUNDUP('NONRES Construction Data'!$L73/'NONRES Construction Data'!$L$250,9)</f>
        <v>9.6594209999999996E-3</v>
      </c>
      <c r="F62" s="80">
        <f>ROUNDUP('NONRES Construction Data'!$L92/'NONRES Construction Data'!$L$250,9)</f>
        <v>3.2258009999999999E-3</v>
      </c>
      <c r="G62" s="80">
        <f t="shared" si="1"/>
        <v>9.8500480000000001E-3</v>
      </c>
      <c r="H62" s="4"/>
      <c r="I62" s="80">
        <f>ROUNDUP('NONRES Construction Data'!$L149/'NONRES Construction Data'!$L$250,9)</f>
        <v>6.9013210000000002E-3</v>
      </c>
      <c r="J62" s="80">
        <f>ROUNDUP('NONRES Construction Data'!$L168/'NONRES Construction Data'!$L$250,9)</f>
        <v>1.9093539999999998E-3</v>
      </c>
      <c r="K62" s="80">
        <f>ROUNDUP('NONRES Construction Data'!$L187/'NONRES Construction Data'!$L$250,9)</f>
        <v>3.0912029999999998E-3</v>
      </c>
      <c r="L62" s="80">
        <f>ROUNDUP('NONRES Construction Data'!$L206/'NONRES Construction Data'!$L$250,9)</f>
        <v>2.0246359999999998E-3</v>
      </c>
      <c r="M62" s="80">
        <f>ROUNDUP('NONRES Construction Data'!$L225/'NONRES Construction Data'!$L$250,9)</f>
        <v>1.140621E-2</v>
      </c>
      <c r="P62" s="80">
        <f>ROUNDDOWN('NONRES Construction Data'!$L168/'NONRES Construction Data'!$L$250,9)</f>
        <v>1.9093529999999999E-3</v>
      </c>
      <c r="Q62" s="80">
        <f>ROUNDUP('NONRES Construction Data'!$L111/'NONRES Construction Data'!$L$250,9)</f>
        <v>8.4440469999999997E-3</v>
      </c>
      <c r="R62" s="80">
        <f>ROUNDUP('NONRES Construction Data'!$L130/'NONRES Construction Data'!$L$250,9)</f>
        <v>1.4060009999999998E-3</v>
      </c>
      <c r="S62" s="84"/>
      <c r="T62" s="84"/>
    </row>
    <row r="63" spans="1:20" s="73" customFormat="1">
      <c r="A63" s="149">
        <v>14</v>
      </c>
      <c r="B63" s="80">
        <f>ROUNDUP('NONRES Construction Data'!$L17/'NONRES Construction Data'!$L$250,9)</f>
        <v>1.0657289999999999E-3</v>
      </c>
      <c r="C63" s="80">
        <f>ROUNDUP('NONRES Construction Data'!$L36/'NONRES Construction Data'!$L$250,9)</f>
        <v>2.4427389999999998E-3</v>
      </c>
      <c r="D63" s="80">
        <f>ROUNDUP('NONRES Construction Data'!$L55/'NONRES Construction Data'!$L$250,9)</f>
        <v>7.4324199999999997E-4</v>
      </c>
      <c r="E63" s="80">
        <f>ROUNDUP('NONRES Construction Data'!$L74/'NONRES Construction Data'!$L$250,9)</f>
        <v>3.496426E-3</v>
      </c>
      <c r="F63" s="80">
        <f>ROUNDUP('NONRES Construction Data'!$L93/'NONRES Construction Data'!$L$250,9)</f>
        <v>9.3310600000000006E-4</v>
      </c>
      <c r="G63" s="80">
        <f t="shared" si="1"/>
        <v>3.2551150000000003E-3</v>
      </c>
      <c r="H63" s="4"/>
      <c r="I63" s="80">
        <f>ROUNDUP('NONRES Construction Data'!$L150/'NONRES Construction Data'!$L$250,9)</f>
        <v>1.285184E-3</v>
      </c>
      <c r="J63" s="80">
        <f>ROUNDUP('NONRES Construction Data'!$L169/'NONRES Construction Data'!$L$250,9)</f>
        <v>5.7249199999999997E-4</v>
      </c>
      <c r="K63" s="80">
        <f>ROUNDUP('NONRES Construction Data'!$L188/'NONRES Construction Data'!$L$250,9)</f>
        <v>1.1815929999999999E-3</v>
      </c>
      <c r="L63" s="80">
        <f>ROUNDUP('NONRES Construction Data'!$L207/'NONRES Construction Data'!$L$250,9)</f>
        <v>8.4024900000000005E-4</v>
      </c>
      <c r="M63" s="80">
        <f>ROUNDUP('NONRES Construction Data'!$L226/'NONRES Construction Data'!$L$250,9)</f>
        <v>4.5914580000000005E-3</v>
      </c>
      <c r="P63" s="80">
        <f>ROUNDDOWN('NONRES Construction Data'!$L169/'NONRES Construction Data'!$L$250,9)</f>
        <v>5.7249099999999995E-4</v>
      </c>
      <c r="Q63" s="80">
        <f>ROUNDUP('NONRES Construction Data'!$L112/'NONRES Construction Data'!$L$250,9)</f>
        <v>3.1296010000000001E-3</v>
      </c>
      <c r="R63" s="80">
        <f>ROUNDUP('NONRES Construction Data'!$L131/'NONRES Construction Data'!$L$250,9)</f>
        <v>1.2551399999999999E-4</v>
      </c>
      <c r="S63" s="84"/>
      <c r="T63" s="84"/>
    </row>
    <row r="64" spans="1:20" s="73" customFormat="1">
      <c r="A64" s="149">
        <v>15</v>
      </c>
      <c r="B64" s="80">
        <f>ROUNDUP('NONRES Construction Data'!$L18/'NONRES Construction Data'!$L$250,9)</f>
        <v>1.6670169999999998E-3</v>
      </c>
      <c r="C64" s="80">
        <f>ROUNDUP('NONRES Construction Data'!$L37/'NONRES Construction Data'!$L$250,9)</f>
        <v>1.582069E-3</v>
      </c>
      <c r="D64" s="80">
        <f>ROUNDUP('NONRES Construction Data'!$L56/'NONRES Construction Data'!$L$250,9)</f>
        <v>5.2896699999999998E-4</v>
      </c>
      <c r="E64" s="80">
        <f>ROUNDUP('NONRES Construction Data'!$L75/'NONRES Construction Data'!$L$250,9)</f>
        <v>3.361162E-3</v>
      </c>
      <c r="F64" s="80">
        <f>ROUNDUP('NONRES Construction Data'!$L94/'NONRES Construction Data'!$L$250,9)</f>
        <v>1.1500519999999999E-3</v>
      </c>
      <c r="G64" s="80">
        <f t="shared" si="1"/>
        <v>3.9407359999999994E-3</v>
      </c>
      <c r="H64" s="4"/>
      <c r="I64" s="80">
        <f>ROUNDUP('NONRES Construction Data'!$L151/'NONRES Construction Data'!$L$250,9)</f>
        <v>1.4323659999999998E-3</v>
      </c>
      <c r="J64" s="80">
        <f>ROUNDUP('NONRES Construction Data'!$L170/'NONRES Construction Data'!$L$250,9)</f>
        <v>4.2001100000000003E-4</v>
      </c>
      <c r="K64" s="80">
        <f>ROUNDUP('NONRES Construction Data'!$L189/'NONRES Construction Data'!$L$250,9)</f>
        <v>9.4696299999999999E-4</v>
      </c>
      <c r="L64" s="80">
        <f>ROUNDUP('NONRES Construction Data'!$L208/'NONRES Construction Data'!$L$250,9)</f>
        <v>9.0564500000000006E-4</v>
      </c>
      <c r="M64" s="80">
        <f>ROUNDUP('NONRES Construction Data'!$L227/'NONRES Construction Data'!$L$250,9)</f>
        <v>3.8786409999999999E-3</v>
      </c>
      <c r="P64" s="80">
        <f>ROUNDDOWN('NONRES Construction Data'!$L170/'NONRES Construction Data'!$L$250,9)</f>
        <v>4.2001000000000001E-4</v>
      </c>
      <c r="Q64" s="80">
        <f>ROUNDUP('NONRES Construction Data'!$L113/'NONRES Construction Data'!$L$250,9)</f>
        <v>3.8471449999999997E-3</v>
      </c>
      <c r="R64" s="80">
        <f>ROUNDUP('NONRES Construction Data'!$L132/'NONRES Construction Data'!$L$250,9)</f>
        <v>9.3591000000000006E-5</v>
      </c>
      <c r="S64" s="84"/>
      <c r="T64" s="84"/>
    </row>
    <row r="65" spans="1:20" s="73" customFormat="1">
      <c r="A65" s="149">
        <v>16</v>
      </c>
      <c r="B65" s="80">
        <f>ROUNDUP('NONRES Construction Data'!$L19/'NONRES Construction Data'!$L$250,9)</f>
        <v>1.408075E-3</v>
      </c>
      <c r="C65" s="80">
        <f>ROUNDUP('NONRES Construction Data'!$L38/'NONRES Construction Data'!$L$250,9)</f>
        <v>5.3362560000000002E-3</v>
      </c>
      <c r="D65" s="80">
        <f>ROUNDUP('NONRES Construction Data'!$L57/'NONRES Construction Data'!$L$250,9)</f>
        <v>8.0247100000000002E-4</v>
      </c>
      <c r="E65" s="80">
        <f>ROUNDUP('NONRES Construction Data'!$L76/'NONRES Construction Data'!$L$250,9)</f>
        <v>4.7773980000000004E-3</v>
      </c>
      <c r="F65" s="80">
        <f>ROUNDUP('NONRES Construction Data'!$L95/'NONRES Construction Data'!$L$250,9)</f>
        <v>1.3015359999999998E-3</v>
      </c>
      <c r="G65" s="80">
        <f t="shared" si="1"/>
        <v>3.5961439999999999E-3</v>
      </c>
      <c r="H65" s="4"/>
      <c r="I65" s="80">
        <f>ROUNDUP('NONRES Construction Data'!$L152/'NONRES Construction Data'!$L$250,9)</f>
        <v>1.8057169999999999E-3</v>
      </c>
      <c r="J65" s="80">
        <f>ROUNDUP('NONRES Construction Data'!$L171/'NONRES Construction Data'!$L$250,9)</f>
        <v>9.5518800000000004E-4</v>
      </c>
      <c r="K65" s="80">
        <f>ROUNDUP('NONRES Construction Data'!$L190/'NONRES Construction Data'!$L$250,9)</f>
        <v>1.356042E-3</v>
      </c>
      <c r="L65" s="80">
        <f>ROUNDUP('NONRES Construction Data'!$L209/'NONRES Construction Data'!$L$250,9)</f>
        <v>1.148191E-3</v>
      </c>
      <c r="M65" s="80">
        <f>ROUNDUP('NONRES Construction Data'!$L228/'NONRES Construction Data'!$L$250,9)</f>
        <v>6.0500280000000007E-3</v>
      </c>
      <c r="P65" s="80">
        <f>ROUNDDOWN('NONRES Construction Data'!$L171/'NONRES Construction Data'!$L$250,9)</f>
        <v>9.5518700000000003E-4</v>
      </c>
      <c r="Q65" s="80">
        <f>ROUNDUP('NONRES Construction Data'!$L114/'NONRES Construction Data'!$L$250,9)</f>
        <v>3.3693299999999998E-3</v>
      </c>
      <c r="R65" s="80">
        <f>ROUNDUP('NONRES Construction Data'!$L133/'NONRES Construction Data'!$L$250,9)</f>
        <v>2.2681399999999999E-4</v>
      </c>
      <c r="S65" s="84"/>
      <c r="T65" s="84"/>
    </row>
    <row r="66" spans="1:20" s="73" customFormat="1">
      <c r="A66" s="11" t="s">
        <v>184</v>
      </c>
      <c r="B66" s="133">
        <f t="shared" ref="B66:G66" si="2">SUM(B50:B65)/$N$66</f>
        <v>5.2678088417006302E-2</v>
      </c>
      <c r="C66" s="133">
        <f t="shared" si="2"/>
        <v>0.17752853755501721</v>
      </c>
      <c r="D66" s="133">
        <f t="shared" si="2"/>
        <v>2.6479778696259251E-2</v>
      </c>
      <c r="E66" s="133">
        <f t="shared" si="2"/>
        <v>0.16257942885558965</v>
      </c>
      <c r="F66" s="73">
        <f t="shared" si="2"/>
        <v>4.3666778200990283E-2</v>
      </c>
      <c r="G66" s="133">
        <f t="shared" si="2"/>
        <v>0.14833677009470098</v>
      </c>
      <c r="I66" s="133">
        <f>SUM(I50:I65)/$N$66</f>
        <v>6.2396665571490081E-2</v>
      </c>
      <c r="J66" s="133">
        <f>SUM(J50:J65)/$N$66</f>
        <v>3.18948792251455E-2</v>
      </c>
      <c r="K66" s="133">
        <f>SUM(K50:K65)/$N$66</f>
        <v>5.0545671602526571E-2</v>
      </c>
      <c r="L66" s="133">
        <f>SUM(L50:L65)/$N$66</f>
        <v>5.34285793517136E-2</v>
      </c>
      <c r="M66" s="133">
        <f>SUM(M50:M65)/$N$66</f>
        <v>0.19046482242956039</v>
      </c>
      <c r="N66" s="109">
        <f>SUM(B50:M65)</f>
        <v>1.0000000870000001</v>
      </c>
      <c r="O66" s="3" t="s">
        <v>117</v>
      </c>
      <c r="S66" s="84"/>
      <c r="T66" s="84"/>
    </row>
    <row r="67" spans="1:20" s="84" customFormat="1">
      <c r="A67" s="158"/>
      <c r="B67" s="216"/>
      <c r="F67" s="84">
        <f>F66/(F66+(0.8*M66))</f>
        <v>0.22274577634162196</v>
      </c>
    </row>
    <row r="68" spans="1:20" s="422" customFormat="1" ht="31.5">
      <c r="A68" s="424" t="s">
        <v>328</v>
      </c>
      <c r="B68" s="421" t="s">
        <v>101</v>
      </c>
      <c r="C68" s="421"/>
      <c r="D68" s="421"/>
      <c r="E68" s="421" t="s">
        <v>101</v>
      </c>
      <c r="F68" s="421"/>
      <c r="G68" s="421" t="s">
        <v>101</v>
      </c>
      <c r="H68" s="421" t="s">
        <v>101</v>
      </c>
      <c r="I68" s="421" t="s">
        <v>101</v>
      </c>
      <c r="J68" s="421" t="s">
        <v>101</v>
      </c>
      <c r="K68" s="421" t="s">
        <v>101</v>
      </c>
      <c r="L68" s="421" t="s">
        <v>101</v>
      </c>
      <c r="M68" s="421" t="s">
        <v>101</v>
      </c>
      <c r="N68" s="421" t="s">
        <v>101</v>
      </c>
      <c r="O68" s="421" t="s">
        <v>101</v>
      </c>
      <c r="P68" s="421" t="s">
        <v>101</v>
      </c>
      <c r="Q68" s="421" t="s">
        <v>101</v>
      </c>
      <c r="S68" s="421" t="s">
        <v>101</v>
      </c>
      <c r="T68" s="421" t="s">
        <v>101</v>
      </c>
    </row>
    <row r="69" spans="1:20" s="133" customFormat="1" ht="25.5">
      <c r="A69" s="11" t="s">
        <v>106</v>
      </c>
      <c r="B69" s="11" t="s">
        <v>173</v>
      </c>
      <c r="C69" s="11" t="s">
        <v>183</v>
      </c>
      <c r="D69" s="11" t="s">
        <v>175</v>
      </c>
      <c r="E69" s="11" t="s">
        <v>174</v>
      </c>
      <c r="F69" s="11"/>
      <c r="G69" s="11"/>
      <c r="H69" s="11" t="s">
        <v>176</v>
      </c>
      <c r="I69" s="11" t="s">
        <v>177</v>
      </c>
      <c r="J69" s="11" t="s">
        <v>179</v>
      </c>
      <c r="K69" s="11" t="s">
        <v>178</v>
      </c>
      <c r="L69" s="23" t="s">
        <v>180</v>
      </c>
      <c r="M69" s="23" t="s">
        <v>181</v>
      </c>
      <c r="N69" s="11" t="s">
        <v>182</v>
      </c>
      <c r="O69" s="11"/>
      <c r="P69" s="1"/>
      <c r="Q69" s="1"/>
      <c r="S69" s="73"/>
      <c r="T69" s="73"/>
    </row>
    <row r="70" spans="1:20" s="73" customFormat="1">
      <c r="A70" s="149" t="s">
        <v>5</v>
      </c>
      <c r="B70" s="149" t="s">
        <v>36</v>
      </c>
      <c r="C70" s="149" t="s">
        <v>37</v>
      </c>
      <c r="D70" s="149" t="s">
        <v>38</v>
      </c>
      <c r="E70" s="149" t="s">
        <v>47</v>
      </c>
      <c r="F70" s="149" t="s">
        <v>39</v>
      </c>
      <c r="G70" s="149" t="s">
        <v>40</v>
      </c>
      <c r="H70" s="149" t="s">
        <v>41</v>
      </c>
      <c r="I70" s="149" t="s">
        <v>42</v>
      </c>
      <c r="J70" s="149" t="s">
        <v>48</v>
      </c>
      <c r="K70" s="149" t="s">
        <v>43</v>
      </c>
      <c r="L70" s="151" t="s">
        <v>44</v>
      </c>
      <c r="M70" s="151" t="s">
        <v>45</v>
      </c>
      <c r="N70" s="151" t="s">
        <v>46</v>
      </c>
      <c r="O70" s="151" t="s">
        <v>78</v>
      </c>
      <c r="P70" s="233"/>
      <c r="Q70" s="234"/>
    </row>
    <row r="71" spans="1:20" s="73" customFormat="1">
      <c r="A71" s="149">
        <v>1</v>
      </c>
      <c r="B71" s="74">
        <f>$B6+$C6+$D6+($E6*0.1)+$F6+($G6*0.2)+($H6*0.8)+($I6*0.8)+($J6*0.2)+$K6+$L6+$M6+$O6+$P6+($Q6*0.24)+$R6+$T6+$U6</f>
        <v>5.1020000000000003</v>
      </c>
      <c r="C71" s="74">
        <f>$B6+$C6+$D6+($E6*0.1)+$F6+($G6*0.2)+($H6*0.8)+($I6*0.8)+($J6*0.2)+$K6+$L6+$M6+$O6+$P6+($Q6*0.24)+$R6+$T6+$U6</f>
        <v>5.1020000000000003</v>
      </c>
      <c r="D71" s="74">
        <f>$B6+$C6+$D6+($E6*0.25)+$F6+($G6*0.2)+($H6*0.8)+($I6*0.8)+($J6*0.2)+($K6*0.2)+($L6*0.8)+$M6+$N6+$O6+$P6+($Q6*0.13)+$R6+$T6+$U6</f>
        <v>3.9669999999999996</v>
      </c>
      <c r="E71" s="74">
        <f>$B6+$C6+$D6+$F6+($G6*0.2)+($H6*0.8)+($I6*0.8)+($J6*0.2)+$K6+$L6+$M6+$O6+$P6+($Q6*0.13)+$R6+$T6+$U6</f>
        <v>5.0839999999999996</v>
      </c>
      <c r="F71" s="74">
        <f t="shared" ref="F71:F86" si="3">$B6+$C6+$D6+$F6+($G6*0.2)+($H6*0.8)+($I6*0.8)+($J6*0.2)+$K6+$L6+$M6+$O6+$P6+($Q6*0.26)+$R6+$T6+$U6</f>
        <v>5.0839999999999996</v>
      </c>
      <c r="G71" s="74">
        <f t="shared" ref="G71:G86" si="4">$B6+$C6+$D6+$F6+($G6*0.2)+($H6*0.8)+($I6*0.8)+($J6*0.2)+$K6+$L6+$M6+$O6+$P6+$Q6+$R6+$T6+$U6</f>
        <v>5.0839999999999996</v>
      </c>
      <c r="H71" s="74">
        <f>$B6+$C6+$D6+$F6+($G6*0.2)+($H6*0.8)+($I6*0.8)+($J6*0.2)+$K6+$L6+$M6+$O6+$P6+($Q6*0.91)+$R6+$T6+$U6</f>
        <v>5.0839999999999996</v>
      </c>
      <c r="I71" s="74">
        <f>$B6+$C6+$D6+$F6+($G6*0.2)+($H6*0.8)+($I6*0.8)+($J6*0.2)+$K6+$L6+$M6+$O6+$P6+($Q6*0.91)+$R6+$T6+$U6</f>
        <v>5.0839999999999996</v>
      </c>
      <c r="J71" s="74">
        <f>$B6+$C6+$D6+($E6*0.1)+$F6+($G6*0.2)+($H6*0.8)+($I6*0.8)+($J6*0.2)+$K6+$L6+$M6+$O6+$P6+($Q6*0.19)+$R6+$T6+$U6</f>
        <v>5.1020000000000003</v>
      </c>
      <c r="K71" s="74">
        <f>$B6+$C6+$D6+($E6*0.1)+$F6+($G6*0.2)+($H6*0.8)+($I6*0.8)+($J6*0.2)+$K6+$L6+$M6+$O6+$P6+($Q6*0.19)+$R6+$T6+$U6</f>
        <v>5.1020000000000003</v>
      </c>
      <c r="L71" s="74">
        <f>$B6+$C6+$D6+$F6+($G6*0.2)+($H6*0.8)+($I6*0.8)+($J6*0.2)+$K6+$L6+$M6+$O6+$P6+($Q6*0.27)+$R6+$T6+$U6</f>
        <v>5.0839999999999996</v>
      </c>
      <c r="M71" s="74">
        <f>$B6+$C6+$D6+($E6*0.25)+$F6+($G6*0.2)+($H6*0.8)+($I6*0.8)+($J6*0.2)+$K6+$L6+$M6+$O6+$P6+($Q6*0.12)+$R6+$T6+$U6</f>
        <v>5.1289999999999996</v>
      </c>
      <c r="N71" s="74">
        <f t="shared" ref="N71:O86" si="5">$B6+$C6+$D6+$F6+($G6*0.2)+($H6*0.8)+($I6*0.8)+($J6*0.2)+$K6+$L6+$M6+$O6+$P6+$Q6+$R6+$T6+$U6</f>
        <v>5.0839999999999996</v>
      </c>
      <c r="O71" s="74">
        <f t="shared" si="5"/>
        <v>5.0839999999999996</v>
      </c>
      <c r="P71" s="233"/>
      <c r="Q71" s="234"/>
      <c r="S71" s="3"/>
    </row>
    <row r="72" spans="1:20" s="73" customFormat="1">
      <c r="A72" s="149">
        <v>2</v>
      </c>
      <c r="B72" s="74">
        <f t="shared" ref="B72:C86" si="6">$B7+$C7+$D7+($E7*0.1)+$F7+($G7*0.2)+($H7*0.8)+($I7*0.8)+($J7*0.2)+$K7+$L7+$M7+$O7+$P7+$Q7+$R7+$T7+$U7</f>
        <v>2.4619999999999997</v>
      </c>
      <c r="C72" s="74">
        <f t="shared" si="6"/>
        <v>2.4619999999999997</v>
      </c>
      <c r="D72" s="74">
        <f t="shared" ref="D72:D86" si="7">$B7+$C7+$D7+($E7*0.25)+$F7+($G7*0.2)+($H7*0.8)+($I7*0.8)+($J7*0.2)+($K7*0.2)+($L7*0.8)+$M7+$N7+$O7+$P7+($Q7*0.13)+$R7+$T7+$U7</f>
        <v>1.8089999999999997</v>
      </c>
      <c r="E72" s="74">
        <f t="shared" ref="E72:E86" si="8">$B7+$C7+$D7+$F7+($G7*0.2)+($H7*0.8)+($I7*0.8)+($J7*0.2)+$K7+$L7+$M7+$O7+$P7+$Q7+$R7+$T7+$U7</f>
        <v>2.444</v>
      </c>
      <c r="F72" s="74">
        <f t="shared" si="3"/>
        <v>2.444</v>
      </c>
      <c r="G72" s="74">
        <f t="shared" si="4"/>
        <v>2.444</v>
      </c>
      <c r="H72" s="74">
        <f t="shared" ref="H72:I86" si="9">$B7+$C7+$D7+$F7+($G7*0.2)+($H7*0.8)+($I7*0.8)+($J7*0.2)+$K7+$L7+$M7+$O7+$P7+$Q7+$R7+$T7+$U7</f>
        <v>2.444</v>
      </c>
      <c r="I72" s="74">
        <f t="shared" si="9"/>
        <v>2.444</v>
      </c>
      <c r="J72" s="74">
        <f t="shared" ref="J72:K86" si="10">$B7+$C7+$D7+($E7*0.1)+$F7+($G7*0.2)+($H7*0.8)+($I7*0.8)+($J7*0.2)+$K7+$L7+$M7+$O7+$P7+$Q7+$R7+$T7+$U7</f>
        <v>2.4619999999999997</v>
      </c>
      <c r="K72" s="74">
        <f t="shared" si="10"/>
        <v>2.4619999999999997</v>
      </c>
      <c r="L72" s="74">
        <f t="shared" ref="L72:L86" si="11">$B7+$C7+$D7+$F7+($G7*0.2)+($H7*0.8)+($I7*0.8)+($J7*0.2)+$K7+$L7+$M7+$O7+$P7+$Q7+$R7+$T7+$U7</f>
        <v>2.444</v>
      </c>
      <c r="M72" s="74">
        <f t="shared" ref="M72:M86" si="12">$B7+$C7+$D7+($E7*0.25)+$F7+($G7*0.2)+($H7*0.8)+($I7*0.8)+($J7*0.2)+$K7+$L7+$M7+$O7+$P7+$Q7+$R7+$T7+$U7</f>
        <v>2.4889999999999999</v>
      </c>
      <c r="N72" s="74">
        <f t="shared" si="5"/>
        <v>2.444</v>
      </c>
      <c r="O72" s="74">
        <f t="shared" si="5"/>
        <v>2.444</v>
      </c>
      <c r="P72" s="233"/>
      <c r="Q72" s="234"/>
    </row>
    <row r="73" spans="1:20" s="73" customFormat="1">
      <c r="A73" s="149">
        <v>3</v>
      </c>
      <c r="B73" s="74">
        <f t="shared" si="6"/>
        <v>2.9019999999999997</v>
      </c>
      <c r="C73" s="74">
        <f t="shared" si="6"/>
        <v>2.9019999999999997</v>
      </c>
      <c r="D73" s="74">
        <f t="shared" si="7"/>
        <v>2.161</v>
      </c>
      <c r="E73" s="74">
        <f t="shared" si="8"/>
        <v>2.8839999999999999</v>
      </c>
      <c r="F73" s="74">
        <f t="shared" si="3"/>
        <v>2.8839999999999999</v>
      </c>
      <c r="G73" s="74">
        <f t="shared" si="4"/>
        <v>2.8839999999999999</v>
      </c>
      <c r="H73" s="74">
        <f t="shared" si="9"/>
        <v>2.8839999999999999</v>
      </c>
      <c r="I73" s="74">
        <f t="shared" si="9"/>
        <v>2.8839999999999999</v>
      </c>
      <c r="J73" s="74">
        <f t="shared" si="10"/>
        <v>2.9019999999999997</v>
      </c>
      <c r="K73" s="74">
        <f t="shared" si="10"/>
        <v>2.9019999999999997</v>
      </c>
      <c r="L73" s="74">
        <f t="shared" si="11"/>
        <v>2.8839999999999999</v>
      </c>
      <c r="M73" s="74">
        <f t="shared" si="12"/>
        <v>2.9289999999999998</v>
      </c>
      <c r="N73" s="74">
        <f t="shared" si="5"/>
        <v>2.8839999999999999</v>
      </c>
      <c r="O73" s="74">
        <f t="shared" si="5"/>
        <v>2.8839999999999999</v>
      </c>
      <c r="P73" s="233"/>
      <c r="Q73" s="234"/>
      <c r="S73"/>
      <c r="T73"/>
    </row>
    <row r="74" spans="1:20" s="73" customFormat="1">
      <c r="A74" s="149">
        <v>4</v>
      </c>
      <c r="B74" s="74">
        <f t="shared" si="6"/>
        <v>2.4619999999999997</v>
      </c>
      <c r="C74" s="74">
        <f t="shared" si="6"/>
        <v>2.4619999999999997</v>
      </c>
      <c r="D74" s="74">
        <f t="shared" si="7"/>
        <v>1.8089999999999997</v>
      </c>
      <c r="E74" s="74">
        <f t="shared" si="8"/>
        <v>2.444</v>
      </c>
      <c r="F74" s="74">
        <f t="shared" si="3"/>
        <v>2.444</v>
      </c>
      <c r="G74" s="74">
        <f t="shared" si="4"/>
        <v>2.444</v>
      </c>
      <c r="H74" s="74">
        <f t="shared" si="9"/>
        <v>2.444</v>
      </c>
      <c r="I74" s="74">
        <f t="shared" si="9"/>
        <v>2.444</v>
      </c>
      <c r="J74" s="74">
        <f t="shared" si="10"/>
        <v>2.4619999999999997</v>
      </c>
      <c r="K74" s="74">
        <f t="shared" si="10"/>
        <v>2.4619999999999997</v>
      </c>
      <c r="L74" s="74">
        <f t="shared" si="11"/>
        <v>2.444</v>
      </c>
      <c r="M74" s="74">
        <f t="shared" si="12"/>
        <v>2.4889999999999999</v>
      </c>
      <c r="N74" s="74">
        <f t="shared" si="5"/>
        <v>2.444</v>
      </c>
      <c r="O74" s="74">
        <f t="shared" si="5"/>
        <v>2.444</v>
      </c>
      <c r="P74" s="233"/>
      <c r="Q74" s="234"/>
      <c r="S74"/>
      <c r="T74"/>
    </row>
    <row r="75" spans="1:20" s="73" customFormat="1">
      <c r="A75" s="149">
        <v>5</v>
      </c>
      <c r="B75" s="74">
        <f t="shared" si="6"/>
        <v>2.9019999999999997</v>
      </c>
      <c r="C75" s="74">
        <f t="shared" si="6"/>
        <v>2.9019999999999997</v>
      </c>
      <c r="D75" s="74">
        <f t="shared" si="7"/>
        <v>2.161</v>
      </c>
      <c r="E75" s="74">
        <f t="shared" si="8"/>
        <v>2.8839999999999999</v>
      </c>
      <c r="F75" s="74">
        <f t="shared" si="3"/>
        <v>2.8839999999999999</v>
      </c>
      <c r="G75" s="74">
        <f t="shared" si="4"/>
        <v>2.8839999999999999</v>
      </c>
      <c r="H75" s="74">
        <f t="shared" si="9"/>
        <v>2.8839999999999999</v>
      </c>
      <c r="I75" s="74">
        <f t="shared" si="9"/>
        <v>2.8839999999999999</v>
      </c>
      <c r="J75" s="74">
        <f t="shared" si="10"/>
        <v>2.9019999999999997</v>
      </c>
      <c r="K75" s="74">
        <f t="shared" si="10"/>
        <v>2.9019999999999997</v>
      </c>
      <c r="L75" s="74">
        <f t="shared" si="11"/>
        <v>2.8839999999999999</v>
      </c>
      <c r="M75" s="74">
        <f t="shared" si="12"/>
        <v>2.9289999999999998</v>
      </c>
      <c r="N75" s="74">
        <f t="shared" si="5"/>
        <v>2.8839999999999999</v>
      </c>
      <c r="O75" s="74">
        <f t="shared" si="5"/>
        <v>2.8839999999999999</v>
      </c>
      <c r="P75" s="233"/>
      <c r="Q75" s="234"/>
      <c r="S75"/>
      <c r="T75"/>
    </row>
    <row r="76" spans="1:20" s="73" customFormat="1">
      <c r="A76" s="149">
        <v>6</v>
      </c>
      <c r="B76" s="74">
        <f t="shared" si="6"/>
        <v>2.3419999999999996</v>
      </c>
      <c r="C76" s="74">
        <f t="shared" si="6"/>
        <v>2.3419999999999996</v>
      </c>
      <c r="D76" s="74">
        <f t="shared" si="7"/>
        <v>1.601</v>
      </c>
      <c r="E76" s="74">
        <f t="shared" si="8"/>
        <v>2.3239999999999998</v>
      </c>
      <c r="F76" s="74">
        <f t="shared" si="3"/>
        <v>2.3239999999999998</v>
      </c>
      <c r="G76" s="74">
        <f t="shared" si="4"/>
        <v>2.3239999999999998</v>
      </c>
      <c r="H76" s="74">
        <f t="shared" si="9"/>
        <v>2.3239999999999998</v>
      </c>
      <c r="I76" s="74">
        <f t="shared" si="9"/>
        <v>2.3239999999999998</v>
      </c>
      <c r="J76" s="74">
        <f t="shared" si="10"/>
        <v>2.3419999999999996</v>
      </c>
      <c r="K76" s="74">
        <f t="shared" si="10"/>
        <v>2.3419999999999996</v>
      </c>
      <c r="L76" s="74">
        <f t="shared" si="11"/>
        <v>2.3239999999999998</v>
      </c>
      <c r="M76" s="74">
        <f t="shared" si="12"/>
        <v>2.3689999999999998</v>
      </c>
      <c r="N76" s="74">
        <f t="shared" si="5"/>
        <v>2.3239999999999998</v>
      </c>
      <c r="O76" s="74">
        <f t="shared" si="5"/>
        <v>2.3239999999999998</v>
      </c>
      <c r="P76" s="233"/>
      <c r="Q76" s="234"/>
      <c r="S76"/>
      <c r="T76"/>
    </row>
    <row r="77" spans="1:20" s="73" customFormat="1">
      <c r="A77" s="149">
        <v>7</v>
      </c>
      <c r="B77" s="74">
        <f t="shared" si="6"/>
        <v>1.5640000000000001</v>
      </c>
      <c r="C77" s="74">
        <f t="shared" si="6"/>
        <v>1.5640000000000001</v>
      </c>
      <c r="D77" s="74">
        <f t="shared" si="7"/>
        <v>0.91100000000000014</v>
      </c>
      <c r="E77" s="74">
        <f t="shared" si="8"/>
        <v>1.5459999999999998</v>
      </c>
      <c r="F77" s="74">
        <f t="shared" si="3"/>
        <v>1.5459999999999998</v>
      </c>
      <c r="G77" s="74">
        <f t="shared" si="4"/>
        <v>1.5459999999999998</v>
      </c>
      <c r="H77" s="74">
        <f t="shared" si="9"/>
        <v>1.5459999999999998</v>
      </c>
      <c r="I77" s="74">
        <f t="shared" si="9"/>
        <v>1.5459999999999998</v>
      </c>
      <c r="J77" s="74">
        <f t="shared" si="10"/>
        <v>1.5640000000000001</v>
      </c>
      <c r="K77" s="74">
        <f t="shared" si="10"/>
        <v>1.5640000000000001</v>
      </c>
      <c r="L77" s="74">
        <f t="shared" si="11"/>
        <v>1.5459999999999998</v>
      </c>
      <c r="M77" s="74">
        <f t="shared" si="12"/>
        <v>1.5910000000000002</v>
      </c>
      <c r="N77" s="74">
        <f t="shared" si="5"/>
        <v>1.5459999999999998</v>
      </c>
      <c r="O77" s="74">
        <f t="shared" si="5"/>
        <v>1.5459999999999998</v>
      </c>
      <c r="P77" s="233"/>
      <c r="Q77" s="234"/>
      <c r="S77"/>
      <c r="T77"/>
    </row>
    <row r="78" spans="1:20" s="73" customFormat="1">
      <c r="A78" s="149">
        <v>8</v>
      </c>
      <c r="B78" s="74">
        <f t="shared" si="6"/>
        <v>2.4619999999999997</v>
      </c>
      <c r="C78" s="74">
        <f t="shared" si="6"/>
        <v>2.4619999999999997</v>
      </c>
      <c r="D78" s="74">
        <f t="shared" si="7"/>
        <v>1.8089999999999997</v>
      </c>
      <c r="E78" s="74">
        <f t="shared" si="8"/>
        <v>2.444</v>
      </c>
      <c r="F78" s="74">
        <f t="shared" si="3"/>
        <v>2.444</v>
      </c>
      <c r="G78" s="74">
        <f t="shared" si="4"/>
        <v>2.444</v>
      </c>
      <c r="H78" s="74">
        <f t="shared" si="9"/>
        <v>2.444</v>
      </c>
      <c r="I78" s="74">
        <f t="shared" si="9"/>
        <v>2.444</v>
      </c>
      <c r="J78" s="74">
        <f t="shared" si="10"/>
        <v>2.4619999999999997</v>
      </c>
      <c r="K78" s="74">
        <f t="shared" si="10"/>
        <v>2.4619999999999997</v>
      </c>
      <c r="L78" s="74">
        <f t="shared" si="11"/>
        <v>2.444</v>
      </c>
      <c r="M78" s="74">
        <f t="shared" si="12"/>
        <v>2.4889999999999999</v>
      </c>
      <c r="N78" s="74">
        <f t="shared" si="5"/>
        <v>2.444</v>
      </c>
      <c r="O78" s="74">
        <f t="shared" si="5"/>
        <v>2.444</v>
      </c>
      <c r="P78" s="233"/>
      <c r="Q78" s="234"/>
      <c r="S78"/>
      <c r="T78"/>
    </row>
    <row r="79" spans="1:20" s="73" customFormat="1">
      <c r="A79" s="149">
        <v>9</v>
      </c>
      <c r="B79" s="74">
        <f t="shared" si="6"/>
        <v>2.4619999999999997</v>
      </c>
      <c r="C79" s="74">
        <f t="shared" si="6"/>
        <v>2.4619999999999997</v>
      </c>
      <c r="D79" s="74">
        <f t="shared" si="7"/>
        <v>1.8089999999999997</v>
      </c>
      <c r="E79" s="74">
        <f t="shared" si="8"/>
        <v>2.444</v>
      </c>
      <c r="F79" s="74">
        <f t="shared" si="3"/>
        <v>2.444</v>
      </c>
      <c r="G79" s="74">
        <f t="shared" si="4"/>
        <v>2.444</v>
      </c>
      <c r="H79" s="74">
        <f t="shared" si="9"/>
        <v>2.444</v>
      </c>
      <c r="I79" s="74">
        <f t="shared" si="9"/>
        <v>2.444</v>
      </c>
      <c r="J79" s="74">
        <f t="shared" si="10"/>
        <v>2.4619999999999997</v>
      </c>
      <c r="K79" s="74">
        <f t="shared" si="10"/>
        <v>2.4619999999999997</v>
      </c>
      <c r="L79" s="74">
        <f t="shared" si="11"/>
        <v>2.444</v>
      </c>
      <c r="M79" s="74">
        <f t="shared" si="12"/>
        <v>2.4889999999999999</v>
      </c>
      <c r="N79" s="74">
        <f t="shared" si="5"/>
        <v>2.444</v>
      </c>
      <c r="O79" s="74">
        <f t="shared" si="5"/>
        <v>2.444</v>
      </c>
      <c r="P79" s="233"/>
      <c r="Q79" s="234"/>
      <c r="S79"/>
      <c r="T79"/>
    </row>
    <row r="80" spans="1:20" s="73" customFormat="1">
      <c r="A80" s="149">
        <v>10</v>
      </c>
      <c r="B80" s="74">
        <f t="shared" si="6"/>
        <v>2.4619999999999997</v>
      </c>
      <c r="C80" s="74">
        <f t="shared" si="6"/>
        <v>2.4619999999999997</v>
      </c>
      <c r="D80" s="74">
        <f t="shared" si="7"/>
        <v>1.8089999999999997</v>
      </c>
      <c r="E80" s="74">
        <f t="shared" si="8"/>
        <v>2.444</v>
      </c>
      <c r="F80" s="74">
        <f t="shared" si="3"/>
        <v>2.444</v>
      </c>
      <c r="G80" s="74">
        <f t="shared" si="4"/>
        <v>2.444</v>
      </c>
      <c r="H80" s="74">
        <f t="shared" si="9"/>
        <v>2.444</v>
      </c>
      <c r="I80" s="74">
        <f t="shared" si="9"/>
        <v>2.444</v>
      </c>
      <c r="J80" s="74">
        <f t="shared" si="10"/>
        <v>2.4619999999999997</v>
      </c>
      <c r="K80" s="74">
        <f t="shared" si="10"/>
        <v>2.4619999999999997</v>
      </c>
      <c r="L80" s="74">
        <f t="shared" si="11"/>
        <v>2.444</v>
      </c>
      <c r="M80" s="74">
        <f t="shared" si="12"/>
        <v>2.4889999999999999</v>
      </c>
      <c r="N80" s="74">
        <f t="shared" si="5"/>
        <v>2.444</v>
      </c>
      <c r="O80" s="74">
        <f t="shared" si="5"/>
        <v>2.444</v>
      </c>
      <c r="P80" s="233"/>
      <c r="Q80" s="234"/>
      <c r="S80"/>
      <c r="T80"/>
    </row>
    <row r="81" spans="1:20" s="73" customFormat="1">
      <c r="A81" s="149">
        <v>11</v>
      </c>
      <c r="B81" s="74">
        <f t="shared" si="6"/>
        <v>2.5599999999999996</v>
      </c>
      <c r="C81" s="74">
        <f t="shared" si="6"/>
        <v>2.5599999999999996</v>
      </c>
      <c r="D81" s="74">
        <f t="shared" si="7"/>
        <v>1.9069999999999998</v>
      </c>
      <c r="E81" s="74">
        <f t="shared" si="8"/>
        <v>2.5419999999999998</v>
      </c>
      <c r="F81" s="74">
        <f t="shared" si="3"/>
        <v>2.5419999999999998</v>
      </c>
      <c r="G81" s="74">
        <f t="shared" si="4"/>
        <v>2.5419999999999998</v>
      </c>
      <c r="H81" s="74">
        <f t="shared" si="9"/>
        <v>2.5419999999999998</v>
      </c>
      <c r="I81" s="74">
        <f t="shared" si="9"/>
        <v>2.5419999999999998</v>
      </c>
      <c r="J81" s="74">
        <f t="shared" si="10"/>
        <v>2.5599999999999996</v>
      </c>
      <c r="K81" s="74">
        <f t="shared" si="10"/>
        <v>2.5599999999999996</v>
      </c>
      <c r="L81" s="74">
        <f t="shared" si="11"/>
        <v>2.5419999999999998</v>
      </c>
      <c r="M81" s="74">
        <f t="shared" si="12"/>
        <v>2.5869999999999997</v>
      </c>
      <c r="N81" s="74">
        <f t="shared" si="5"/>
        <v>2.5419999999999998</v>
      </c>
      <c r="O81" s="74">
        <f t="shared" si="5"/>
        <v>2.5419999999999998</v>
      </c>
      <c r="P81" s="233"/>
      <c r="Q81" s="234"/>
      <c r="S81"/>
      <c r="T81"/>
    </row>
    <row r="82" spans="1:20" s="73" customFormat="1">
      <c r="A82" s="149">
        <v>12</v>
      </c>
      <c r="B82" s="74">
        <f t="shared" si="6"/>
        <v>2.4619999999999997</v>
      </c>
      <c r="C82" s="74">
        <f t="shared" si="6"/>
        <v>2.4619999999999997</v>
      </c>
      <c r="D82" s="74">
        <f t="shared" si="7"/>
        <v>1.8089999999999997</v>
      </c>
      <c r="E82" s="74">
        <f t="shared" si="8"/>
        <v>2.444</v>
      </c>
      <c r="F82" s="74">
        <f t="shared" si="3"/>
        <v>2.444</v>
      </c>
      <c r="G82" s="74">
        <f t="shared" si="4"/>
        <v>2.444</v>
      </c>
      <c r="H82" s="74">
        <f t="shared" si="9"/>
        <v>2.444</v>
      </c>
      <c r="I82" s="74">
        <f t="shared" si="9"/>
        <v>2.444</v>
      </c>
      <c r="J82" s="74">
        <f t="shared" si="10"/>
        <v>2.4619999999999997</v>
      </c>
      <c r="K82" s="74">
        <f t="shared" si="10"/>
        <v>2.4619999999999997</v>
      </c>
      <c r="L82" s="74">
        <f t="shared" si="11"/>
        <v>2.444</v>
      </c>
      <c r="M82" s="74">
        <f t="shared" si="12"/>
        <v>2.4889999999999999</v>
      </c>
      <c r="N82" s="74">
        <f t="shared" si="5"/>
        <v>2.444</v>
      </c>
      <c r="O82" s="74">
        <f t="shared" si="5"/>
        <v>2.444</v>
      </c>
      <c r="P82" s="233"/>
      <c r="Q82" s="234"/>
      <c r="S82"/>
      <c r="T82"/>
    </row>
    <row r="83" spans="1:20" s="73" customFormat="1">
      <c r="A83" s="149">
        <v>13</v>
      </c>
      <c r="B83" s="74">
        <f t="shared" si="6"/>
        <v>2.4619999999999997</v>
      </c>
      <c r="C83" s="74">
        <f t="shared" si="6"/>
        <v>2.4619999999999997</v>
      </c>
      <c r="D83" s="74">
        <f t="shared" si="7"/>
        <v>1.8089999999999997</v>
      </c>
      <c r="E83" s="74">
        <f t="shared" si="8"/>
        <v>2.444</v>
      </c>
      <c r="F83" s="74">
        <f t="shared" si="3"/>
        <v>2.444</v>
      </c>
      <c r="G83" s="74">
        <f t="shared" si="4"/>
        <v>2.444</v>
      </c>
      <c r="H83" s="74">
        <f t="shared" si="9"/>
        <v>2.444</v>
      </c>
      <c r="I83" s="74">
        <f t="shared" si="9"/>
        <v>2.444</v>
      </c>
      <c r="J83" s="74">
        <f t="shared" si="10"/>
        <v>2.4619999999999997</v>
      </c>
      <c r="K83" s="74">
        <f t="shared" si="10"/>
        <v>2.4619999999999997</v>
      </c>
      <c r="L83" s="74">
        <f t="shared" si="11"/>
        <v>2.444</v>
      </c>
      <c r="M83" s="74">
        <f t="shared" si="12"/>
        <v>2.4889999999999999</v>
      </c>
      <c r="N83" s="74">
        <f t="shared" si="5"/>
        <v>2.444</v>
      </c>
      <c r="O83" s="74">
        <f t="shared" si="5"/>
        <v>2.444</v>
      </c>
      <c r="P83" s="233"/>
      <c r="Q83" s="234"/>
      <c r="S83"/>
      <c r="T83"/>
    </row>
    <row r="84" spans="1:20" s="73" customFormat="1">
      <c r="A84" s="149">
        <v>14</v>
      </c>
      <c r="B84" s="74">
        <f t="shared" si="6"/>
        <v>2.4619999999999997</v>
      </c>
      <c r="C84" s="74">
        <f t="shared" si="6"/>
        <v>2.4619999999999997</v>
      </c>
      <c r="D84" s="74">
        <f t="shared" si="7"/>
        <v>1.8089999999999997</v>
      </c>
      <c r="E84" s="74">
        <f t="shared" si="8"/>
        <v>2.444</v>
      </c>
      <c r="F84" s="74">
        <f t="shared" si="3"/>
        <v>2.444</v>
      </c>
      <c r="G84" s="74">
        <f t="shared" si="4"/>
        <v>2.444</v>
      </c>
      <c r="H84" s="74">
        <f t="shared" si="9"/>
        <v>2.444</v>
      </c>
      <c r="I84" s="74">
        <f t="shared" si="9"/>
        <v>2.444</v>
      </c>
      <c r="J84" s="74">
        <f t="shared" si="10"/>
        <v>2.4619999999999997</v>
      </c>
      <c r="K84" s="74">
        <f t="shared" si="10"/>
        <v>2.4619999999999997</v>
      </c>
      <c r="L84" s="74">
        <f t="shared" si="11"/>
        <v>2.444</v>
      </c>
      <c r="M84" s="74">
        <f t="shared" si="12"/>
        <v>2.4889999999999999</v>
      </c>
      <c r="N84" s="74">
        <f t="shared" si="5"/>
        <v>2.444</v>
      </c>
      <c r="O84" s="74">
        <f t="shared" si="5"/>
        <v>2.444</v>
      </c>
      <c r="P84" s="233"/>
      <c r="Q84" s="234"/>
      <c r="S84"/>
      <c r="T84"/>
    </row>
    <row r="85" spans="1:20" s="73" customFormat="1">
      <c r="A85" s="149">
        <v>15</v>
      </c>
      <c r="B85" s="74">
        <f t="shared" si="6"/>
        <v>2.4619999999999997</v>
      </c>
      <c r="C85" s="74">
        <f t="shared" si="6"/>
        <v>2.4619999999999997</v>
      </c>
      <c r="D85" s="74">
        <f t="shared" si="7"/>
        <v>1.8089999999999997</v>
      </c>
      <c r="E85" s="74">
        <f t="shared" si="8"/>
        <v>2.444</v>
      </c>
      <c r="F85" s="74">
        <f t="shared" si="3"/>
        <v>2.444</v>
      </c>
      <c r="G85" s="74">
        <f t="shared" si="4"/>
        <v>2.444</v>
      </c>
      <c r="H85" s="74">
        <f t="shared" si="9"/>
        <v>2.444</v>
      </c>
      <c r="I85" s="74">
        <f t="shared" si="9"/>
        <v>2.444</v>
      </c>
      <c r="J85" s="74">
        <f t="shared" si="10"/>
        <v>2.4619999999999997</v>
      </c>
      <c r="K85" s="74">
        <f t="shared" si="10"/>
        <v>2.4619999999999997</v>
      </c>
      <c r="L85" s="74">
        <f t="shared" si="11"/>
        <v>2.444</v>
      </c>
      <c r="M85" s="74">
        <f t="shared" si="12"/>
        <v>2.4889999999999999</v>
      </c>
      <c r="N85" s="74">
        <f t="shared" si="5"/>
        <v>2.444</v>
      </c>
      <c r="O85" s="74">
        <f t="shared" si="5"/>
        <v>2.444</v>
      </c>
      <c r="P85" s="1"/>
      <c r="Q85" s="1"/>
      <c r="S85"/>
      <c r="T85"/>
    </row>
    <row r="86" spans="1:20" s="73" customFormat="1">
      <c r="A86" s="149">
        <v>16</v>
      </c>
      <c r="B86" s="74">
        <f t="shared" si="6"/>
        <v>2.4619999999999997</v>
      </c>
      <c r="C86" s="74">
        <f t="shared" si="6"/>
        <v>2.4619999999999997</v>
      </c>
      <c r="D86" s="74">
        <f t="shared" si="7"/>
        <v>1.8089999999999997</v>
      </c>
      <c r="E86" s="74">
        <f t="shared" si="8"/>
        <v>2.444</v>
      </c>
      <c r="F86" s="74">
        <f t="shared" si="3"/>
        <v>2.444</v>
      </c>
      <c r="G86" s="74">
        <f t="shared" si="4"/>
        <v>2.444</v>
      </c>
      <c r="H86" s="74">
        <f t="shared" si="9"/>
        <v>2.444</v>
      </c>
      <c r="I86" s="74">
        <f t="shared" si="9"/>
        <v>2.444</v>
      </c>
      <c r="J86" s="74">
        <f t="shared" si="10"/>
        <v>2.4619999999999997</v>
      </c>
      <c r="K86" s="74">
        <f t="shared" si="10"/>
        <v>2.4619999999999997</v>
      </c>
      <c r="L86" s="74">
        <f t="shared" si="11"/>
        <v>2.444</v>
      </c>
      <c r="M86" s="74">
        <f t="shared" si="12"/>
        <v>2.4889999999999999</v>
      </c>
      <c r="N86" s="74">
        <f t="shared" si="5"/>
        <v>2.444</v>
      </c>
      <c r="O86" s="74">
        <f t="shared" si="5"/>
        <v>2.444</v>
      </c>
      <c r="P86" s="6"/>
    </row>
    <row r="87" spans="1:20" s="73" customFormat="1">
      <c r="A87" s="158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P87" s="108">
        <f>MAX(B71:O86)</f>
        <v>5.1289999999999996</v>
      </c>
      <c r="Q87" s="3" t="s">
        <v>115</v>
      </c>
      <c r="R87" s="108">
        <f>LARGE(B71:O86,8)</f>
        <v>5.0839999999999996</v>
      </c>
    </row>
    <row r="88" spans="1:20" s="73" customFormat="1">
      <c r="A88" s="158"/>
      <c r="P88" s="108">
        <f>MIN(B71:O86)</f>
        <v>0.91100000000000014</v>
      </c>
      <c r="Q88" s="3" t="s">
        <v>116</v>
      </c>
    </row>
    <row r="89" spans="1:20" s="133" customFormat="1">
      <c r="A89" s="11"/>
      <c r="J89" s="3"/>
      <c r="N89" s="139"/>
      <c r="O89" s="3"/>
      <c r="S89" s="84"/>
      <c r="T89" s="84"/>
    </row>
    <row r="90" spans="1:20" s="193" customFormat="1" ht="26.25">
      <c r="A90" s="420" t="s">
        <v>585</v>
      </c>
      <c r="B90" s="421" t="s">
        <v>101</v>
      </c>
      <c r="C90" s="421" t="s">
        <v>101</v>
      </c>
      <c r="D90" s="421" t="s">
        <v>101</v>
      </c>
      <c r="E90" s="421" t="s">
        <v>101</v>
      </c>
      <c r="F90" s="421" t="s">
        <v>101</v>
      </c>
      <c r="G90" s="421" t="s">
        <v>101</v>
      </c>
      <c r="H90" s="421" t="s">
        <v>101</v>
      </c>
      <c r="I90" s="421" t="s">
        <v>101</v>
      </c>
      <c r="J90" s="421" t="s">
        <v>101</v>
      </c>
      <c r="K90" s="421" t="s">
        <v>101</v>
      </c>
      <c r="L90" s="421" t="s">
        <v>101</v>
      </c>
      <c r="M90" s="421" t="s">
        <v>101</v>
      </c>
      <c r="N90" s="421" t="s">
        <v>101</v>
      </c>
      <c r="O90" s="421" t="s">
        <v>101</v>
      </c>
    </row>
    <row r="91" spans="1:20" s="84" customFormat="1" ht="25.5">
      <c r="A91" s="11" t="s">
        <v>105</v>
      </c>
      <c r="B91" s="11" t="s">
        <v>549</v>
      </c>
      <c r="C91" s="11" t="s">
        <v>549</v>
      </c>
      <c r="D91" s="11" t="s">
        <v>550</v>
      </c>
      <c r="E91" s="11" t="s">
        <v>550</v>
      </c>
      <c r="F91" s="11" t="s">
        <v>548</v>
      </c>
      <c r="G91" s="11" t="s">
        <v>551</v>
      </c>
      <c r="H91" s="11" t="s">
        <v>552</v>
      </c>
      <c r="I91" s="11" t="s">
        <v>553</v>
      </c>
      <c r="J91" s="11" t="s">
        <v>554</v>
      </c>
      <c r="K91" s="11" t="s">
        <v>554</v>
      </c>
      <c r="L91" s="11" t="s">
        <v>555</v>
      </c>
      <c r="M91" s="11" t="s">
        <v>556</v>
      </c>
      <c r="N91" s="11" t="s">
        <v>557</v>
      </c>
      <c r="O91" s="11" t="s">
        <v>558</v>
      </c>
      <c r="S91" s="73"/>
      <c r="T91" s="73"/>
    </row>
    <row r="92" spans="1:20" s="84" customFormat="1">
      <c r="A92" s="149" t="s">
        <v>5</v>
      </c>
      <c r="B92" s="149" t="s">
        <v>36</v>
      </c>
      <c r="C92" s="149" t="s">
        <v>37</v>
      </c>
      <c r="D92" s="149" t="s">
        <v>38</v>
      </c>
      <c r="E92" s="149" t="s">
        <v>47</v>
      </c>
      <c r="F92" s="149" t="s">
        <v>39</v>
      </c>
      <c r="G92" s="149" t="s">
        <v>40</v>
      </c>
      <c r="H92" s="149" t="s">
        <v>41</v>
      </c>
      <c r="I92" s="149" t="s">
        <v>42</v>
      </c>
      <c r="J92" s="149" t="s">
        <v>48</v>
      </c>
      <c r="K92" s="149" t="s">
        <v>43</v>
      </c>
      <c r="L92" s="151" t="s">
        <v>44</v>
      </c>
      <c r="M92" s="151" t="s">
        <v>45</v>
      </c>
      <c r="N92" s="151" t="s">
        <v>46</v>
      </c>
      <c r="O92" s="151" t="s">
        <v>78</v>
      </c>
      <c r="P92" s="11"/>
      <c r="S92" s="73"/>
      <c r="T92" s="73"/>
    </row>
    <row r="93" spans="1:20" s="84" customFormat="1">
      <c r="A93" s="149">
        <v>1</v>
      </c>
      <c r="B93" s="110">
        <f t="shared" ref="B93:B108" si="13">0.5*B71*L50</f>
        <v>4.48379066E-4</v>
      </c>
      <c r="C93" s="110">
        <f t="shared" ref="C93:C108" si="14">0.5*C71*L50</f>
        <v>4.48379066E-4</v>
      </c>
      <c r="D93" s="110">
        <f t="shared" ref="D93:D108" si="15">0.5*D71*C50</f>
        <v>5.5425535549999991E-4</v>
      </c>
      <c r="E93" s="110">
        <f t="shared" ref="E93:E108" si="16">0.5*E71*C50</f>
        <v>7.103186859999999E-4</v>
      </c>
      <c r="F93" s="110">
        <f t="shared" ref="F93:F108" si="17">F71*(B50+(0.8*M50))</f>
        <v>4.5145655632000004E-3</v>
      </c>
      <c r="G93" s="110">
        <f t="shared" ref="G93:G108" si="18">G71*K50*0.5</f>
        <v>4.7004884599999991E-4</v>
      </c>
      <c r="H93" s="110">
        <f t="shared" ref="H93:H108" si="19">0.6*H71*D50</f>
        <v>2.7991385520000002E-4</v>
      </c>
      <c r="I93" s="110">
        <f t="shared" ref="I93:I108" si="20">0.4*I71*D50</f>
        <v>1.8660923680000001E-4</v>
      </c>
      <c r="J93" s="110">
        <f>0.5*J71*E50</f>
        <v>1.2426635280000002E-3</v>
      </c>
      <c r="K93" s="110">
        <f t="shared" ref="K93:K108" si="21">0.5*K71*E50</f>
        <v>1.2426635280000002E-3</v>
      </c>
      <c r="L93" s="110">
        <f t="shared" ref="L93:L108" si="22">L71*I50</f>
        <v>1.7092052120000001E-3</v>
      </c>
      <c r="M93" s="110">
        <f t="shared" ref="M93:M108" si="23">M71*J50</f>
        <v>6.292359779999999E-4</v>
      </c>
      <c r="N93" s="110">
        <f t="shared" ref="N93:N108" si="24">N71*G50</f>
        <v>1.296958904E-3</v>
      </c>
      <c r="O93" s="110">
        <f t="shared" ref="O93:O108" si="25">O71*F50</f>
        <v>8.3654677999999989E-4</v>
      </c>
      <c r="S93"/>
      <c r="T93"/>
    </row>
    <row r="94" spans="1:20" s="84" customFormat="1">
      <c r="A94" s="149">
        <v>2</v>
      </c>
      <c r="B94" s="110">
        <f t="shared" si="13"/>
        <v>2.0049149279999998E-3</v>
      </c>
      <c r="C94" s="110">
        <f t="shared" si="14"/>
        <v>2.0049149279999998E-3</v>
      </c>
      <c r="D94" s="110">
        <f t="shared" si="15"/>
        <v>4.6016148059999998E-3</v>
      </c>
      <c r="E94" s="110">
        <f t="shared" si="16"/>
        <v>6.216885896E-3</v>
      </c>
      <c r="F94" s="110">
        <f t="shared" si="17"/>
        <v>1.2330265948000001E-2</v>
      </c>
      <c r="G94" s="110">
        <f t="shared" si="18"/>
        <v>1.7160961479999999E-3</v>
      </c>
      <c r="H94" s="110">
        <f t="shared" si="19"/>
        <v>7.3159575839999995E-4</v>
      </c>
      <c r="I94" s="110">
        <f t="shared" si="20"/>
        <v>4.8773050560000004E-4</v>
      </c>
      <c r="J94" s="110">
        <f t="shared" ref="J94:J108" si="26">0.5*J72*E51</f>
        <v>4.6446553249999993E-3</v>
      </c>
      <c r="K94" s="110">
        <f t="shared" si="21"/>
        <v>4.6446553249999993E-3</v>
      </c>
      <c r="L94" s="110">
        <f t="shared" si="22"/>
        <v>3.7519530359999996E-3</v>
      </c>
      <c r="M94" s="110">
        <f t="shared" si="23"/>
        <v>2.1973812930000001E-3</v>
      </c>
      <c r="N94" s="110">
        <f t="shared" si="24"/>
        <v>6.0105805240000003E-3</v>
      </c>
      <c r="O94" s="110">
        <f t="shared" si="25"/>
        <v>2.4305775519999997E-3</v>
      </c>
    </row>
    <row r="95" spans="1:20" s="84" customFormat="1">
      <c r="A95" s="149">
        <v>3</v>
      </c>
      <c r="B95" s="110">
        <f t="shared" si="13"/>
        <v>1.1526436387999999E-2</v>
      </c>
      <c r="C95" s="110">
        <f t="shared" si="14"/>
        <v>1.1526436387999999E-2</v>
      </c>
      <c r="D95" s="110">
        <f t="shared" si="15"/>
        <v>3.1109558268500002E-2</v>
      </c>
      <c r="E95" s="110">
        <f t="shared" si="16"/>
        <v>4.1517800113999997E-2</v>
      </c>
      <c r="F95" s="110">
        <f t="shared" si="17"/>
        <v>6.9126808839199999E-2</v>
      </c>
      <c r="G95" s="110">
        <f t="shared" si="18"/>
        <v>8.9044408460000005E-3</v>
      </c>
      <c r="H95" s="110">
        <f t="shared" si="19"/>
        <v>3.9506329799999995E-3</v>
      </c>
      <c r="I95" s="110">
        <f t="shared" si="20"/>
        <v>2.6337553199999998E-3</v>
      </c>
      <c r="J95" s="110">
        <f t="shared" si="26"/>
        <v>2.4676313968999997E-2</v>
      </c>
      <c r="K95" s="110">
        <f t="shared" si="21"/>
        <v>2.4676313968999997E-2</v>
      </c>
      <c r="L95" s="110">
        <f t="shared" si="22"/>
        <v>1.6812113611999999E-2</v>
      </c>
      <c r="M95" s="110">
        <f t="shared" si="23"/>
        <v>1.0469936032999999E-2</v>
      </c>
      <c r="N95" s="110">
        <f t="shared" si="24"/>
        <v>4.8320828779999998E-2</v>
      </c>
      <c r="O95" s="110">
        <f t="shared" si="25"/>
        <v>1.1394591712E-2</v>
      </c>
    </row>
    <row r="96" spans="1:20" s="84" customFormat="1">
      <c r="A96" s="149">
        <v>4</v>
      </c>
      <c r="B96" s="110">
        <f t="shared" si="13"/>
        <v>4.7297001909999995E-3</v>
      </c>
      <c r="C96" s="110">
        <f t="shared" si="14"/>
        <v>4.7297001909999995E-3</v>
      </c>
      <c r="D96" s="110">
        <f t="shared" si="15"/>
        <v>1.1217895726499998E-2</v>
      </c>
      <c r="E96" s="110">
        <f t="shared" si="16"/>
        <v>1.5155631373999999E-2</v>
      </c>
      <c r="F96" s="110">
        <f t="shared" si="17"/>
        <v>2.6886893696000003E-2</v>
      </c>
      <c r="G96" s="110">
        <f t="shared" si="18"/>
        <v>4.0621626240000003E-3</v>
      </c>
      <c r="H96" s="110">
        <f t="shared" si="19"/>
        <v>1.6050803807999997E-3</v>
      </c>
      <c r="I96" s="110">
        <f t="shared" si="20"/>
        <v>1.0700535871999998E-3</v>
      </c>
      <c r="J96" s="110">
        <f t="shared" si="26"/>
        <v>1.1012649099999999E-2</v>
      </c>
      <c r="K96" s="110">
        <f t="shared" si="21"/>
        <v>1.1012649099999999E-2</v>
      </c>
      <c r="L96" s="110">
        <f t="shared" si="22"/>
        <v>8.1765584160000005E-3</v>
      </c>
      <c r="M96" s="110">
        <f t="shared" si="23"/>
        <v>5.3196799639999995E-3</v>
      </c>
      <c r="N96" s="110">
        <f t="shared" si="24"/>
        <v>1.2394482048000002E-2</v>
      </c>
      <c r="O96" s="110">
        <f t="shared" si="25"/>
        <v>5.6861077519999997E-3</v>
      </c>
    </row>
    <row r="97" spans="1:20" s="84" customFormat="1">
      <c r="A97" s="149">
        <v>5</v>
      </c>
      <c r="B97" s="110">
        <f t="shared" si="13"/>
        <v>1.0824547059999998E-3</v>
      </c>
      <c r="C97" s="110">
        <f t="shared" si="14"/>
        <v>1.0824547059999998E-3</v>
      </c>
      <c r="D97" s="110">
        <f t="shared" si="15"/>
        <v>2.6019228764999998E-3</v>
      </c>
      <c r="E97" s="110">
        <f t="shared" si="16"/>
        <v>3.4724412659999995E-3</v>
      </c>
      <c r="F97" s="110">
        <f t="shared" si="17"/>
        <v>6.1602955231999986E-3</v>
      </c>
      <c r="G97" s="110">
        <f t="shared" si="18"/>
        <v>9.3071871199999995E-4</v>
      </c>
      <c r="H97" s="110">
        <f t="shared" si="19"/>
        <v>3.677549904E-4</v>
      </c>
      <c r="I97" s="110">
        <f t="shared" si="20"/>
        <v>2.4516999359999996E-4</v>
      </c>
      <c r="J97" s="110">
        <f t="shared" si="26"/>
        <v>2.5203913529999998E-3</v>
      </c>
      <c r="K97" s="110">
        <f t="shared" si="21"/>
        <v>2.5203913529999998E-3</v>
      </c>
      <c r="L97" s="110">
        <f t="shared" si="22"/>
        <v>1.8734031400000001E-3</v>
      </c>
      <c r="M97" s="110">
        <f t="shared" si="23"/>
        <v>1.2154793490000001E-3</v>
      </c>
      <c r="N97" s="110">
        <f t="shared" si="24"/>
        <v>2.8398113519999997E-3</v>
      </c>
      <c r="O97" s="110">
        <f t="shared" si="25"/>
        <v>1.3027950879999999E-3</v>
      </c>
    </row>
    <row r="98" spans="1:20" s="84" customFormat="1">
      <c r="A98" s="149">
        <v>6</v>
      </c>
      <c r="B98" s="110">
        <f t="shared" si="13"/>
        <v>5.0804596149999996E-3</v>
      </c>
      <c r="C98" s="110">
        <f t="shared" si="14"/>
        <v>5.0804596149999996E-3</v>
      </c>
      <c r="D98" s="110">
        <f t="shared" si="15"/>
        <v>1.2656993679999999E-2</v>
      </c>
      <c r="E98" s="110">
        <f t="shared" si="16"/>
        <v>1.837280032E-2</v>
      </c>
      <c r="F98" s="110">
        <f t="shared" si="17"/>
        <v>3.5108719127999996E-2</v>
      </c>
      <c r="G98" s="110">
        <f t="shared" si="18"/>
        <v>3.6547200759999999E-3</v>
      </c>
      <c r="H98" s="110">
        <f t="shared" si="19"/>
        <v>3.5099530031999998E-3</v>
      </c>
      <c r="I98" s="110">
        <f t="shared" si="20"/>
        <v>2.3399686688000002E-3</v>
      </c>
      <c r="J98" s="110">
        <f t="shared" si="26"/>
        <v>1.6962009943999996E-2</v>
      </c>
      <c r="K98" s="110">
        <f t="shared" si="21"/>
        <v>1.6962009943999996E-2</v>
      </c>
      <c r="L98" s="110">
        <f t="shared" si="22"/>
        <v>9.8877926560000003E-3</v>
      </c>
      <c r="M98" s="110">
        <f t="shared" si="23"/>
        <v>6.4028597609999986E-3</v>
      </c>
      <c r="N98" s="110">
        <f t="shared" si="24"/>
        <v>3.4350767443999994E-2</v>
      </c>
      <c r="O98" s="110">
        <f t="shared" si="25"/>
        <v>8.8710844879999994E-3</v>
      </c>
    </row>
    <row r="99" spans="1:20" s="84" customFormat="1">
      <c r="A99" s="149">
        <v>7</v>
      </c>
      <c r="B99" s="110">
        <f t="shared" si="13"/>
        <v>3.4514226879999998E-3</v>
      </c>
      <c r="C99" s="110">
        <f t="shared" si="14"/>
        <v>3.4514226879999998E-3</v>
      </c>
      <c r="D99" s="110">
        <f t="shared" si="15"/>
        <v>4.6354517765000002E-3</v>
      </c>
      <c r="E99" s="110">
        <f t="shared" si="16"/>
        <v>7.8665295789999978E-3</v>
      </c>
      <c r="F99" s="110">
        <f t="shared" si="17"/>
        <v>2.1755908137599998E-2</v>
      </c>
      <c r="G99" s="110">
        <f t="shared" si="18"/>
        <v>2.3115583289999996E-3</v>
      </c>
      <c r="H99" s="110">
        <f t="shared" si="19"/>
        <v>1.4745157427999997E-3</v>
      </c>
      <c r="I99" s="110">
        <f t="shared" si="20"/>
        <v>9.830104951999998E-4</v>
      </c>
      <c r="J99" s="110">
        <f t="shared" si="26"/>
        <v>6.2743996779999998E-3</v>
      </c>
      <c r="K99" s="110">
        <f t="shared" si="21"/>
        <v>6.2743996779999998E-3</v>
      </c>
      <c r="L99" s="110">
        <f t="shared" si="22"/>
        <v>6.2355946580000005E-3</v>
      </c>
      <c r="M99" s="110">
        <f t="shared" si="23"/>
        <v>3.3225823510000005E-3</v>
      </c>
      <c r="N99" s="110">
        <f t="shared" si="24"/>
        <v>7.1546112660000006E-3</v>
      </c>
      <c r="O99" s="110">
        <f t="shared" si="25"/>
        <v>3.3992891439999992E-3</v>
      </c>
    </row>
    <row r="100" spans="1:20" s="84" customFormat="1">
      <c r="A100" s="149">
        <v>8</v>
      </c>
      <c r="B100" s="110">
        <f t="shared" si="13"/>
        <v>7.7753148289999999E-3</v>
      </c>
      <c r="C100" s="110">
        <f t="shared" si="14"/>
        <v>7.7753148289999999E-3</v>
      </c>
      <c r="D100" s="110">
        <f t="shared" si="15"/>
        <v>2.1005215258499996E-2</v>
      </c>
      <c r="E100" s="110">
        <f t="shared" si="16"/>
        <v>2.8378521885999999E-2</v>
      </c>
      <c r="F100" s="110">
        <f t="shared" si="17"/>
        <v>5.3642321699200003E-2</v>
      </c>
      <c r="G100" s="110">
        <f t="shared" si="18"/>
        <v>5.9888215920000003E-3</v>
      </c>
      <c r="H100" s="110">
        <f t="shared" si="19"/>
        <v>5.3148113616E-3</v>
      </c>
      <c r="I100" s="110">
        <f t="shared" si="20"/>
        <v>3.5432075744000003E-3</v>
      </c>
      <c r="J100" s="110">
        <f t="shared" si="26"/>
        <v>2.5604184499999995E-2</v>
      </c>
      <c r="K100" s="110">
        <f t="shared" si="21"/>
        <v>2.5604184499999995E-2</v>
      </c>
      <c r="L100" s="110">
        <f t="shared" si="22"/>
        <v>1.5186285244E-2</v>
      </c>
      <c r="M100" s="110">
        <f t="shared" si="23"/>
        <v>9.4925531779999992E-3</v>
      </c>
      <c r="N100" s="110">
        <f t="shared" si="24"/>
        <v>5.0635701167999994E-2</v>
      </c>
      <c r="O100" s="110">
        <f t="shared" si="25"/>
        <v>1.3293536776E-2</v>
      </c>
    </row>
    <row r="101" spans="1:20" s="84" customFormat="1">
      <c r="A101" s="149">
        <v>9</v>
      </c>
      <c r="B101" s="110">
        <f t="shared" si="13"/>
        <v>8.9439018979999996E-3</v>
      </c>
      <c r="C101" s="110">
        <f t="shared" si="14"/>
        <v>8.9439018979999996E-3</v>
      </c>
      <c r="D101" s="110">
        <f t="shared" si="15"/>
        <v>2.8975097614499998E-2</v>
      </c>
      <c r="E101" s="110">
        <f t="shared" si="16"/>
        <v>3.9146013581999997E-2</v>
      </c>
      <c r="F101" s="110">
        <f t="shared" si="17"/>
        <v>6.1131114075199999E-2</v>
      </c>
      <c r="G101" s="110">
        <f t="shared" si="18"/>
        <v>8.5258206800000007E-3</v>
      </c>
      <c r="H101" s="110">
        <f t="shared" si="19"/>
        <v>6.0968498135999995E-3</v>
      </c>
      <c r="I101" s="110">
        <f t="shared" si="20"/>
        <v>4.0645665424000003E-3</v>
      </c>
      <c r="J101" s="110">
        <f t="shared" si="26"/>
        <v>2.7075572948999996E-2</v>
      </c>
      <c r="K101" s="110">
        <f t="shared" si="21"/>
        <v>2.7075572948999996E-2</v>
      </c>
      <c r="L101" s="110">
        <f t="shared" si="22"/>
        <v>1.540271122E-2</v>
      </c>
      <c r="M101" s="110">
        <f t="shared" si="23"/>
        <v>1.1095252635E-2</v>
      </c>
      <c r="N101" s="110">
        <f t="shared" si="24"/>
        <v>5.0563676487999996E-2</v>
      </c>
      <c r="O101" s="110">
        <f t="shared" si="25"/>
        <v>1.3687890840000001E-2</v>
      </c>
      <c r="S101"/>
      <c r="T101"/>
    </row>
    <row r="102" spans="1:20" s="84" customFormat="1">
      <c r="A102" s="149">
        <v>10</v>
      </c>
      <c r="B102" s="110">
        <f t="shared" si="13"/>
        <v>5.5131836820000004E-3</v>
      </c>
      <c r="C102" s="110">
        <f t="shared" si="14"/>
        <v>5.5131836820000004E-3</v>
      </c>
      <c r="D102" s="110">
        <f t="shared" si="15"/>
        <v>9.9446374079999976E-3</v>
      </c>
      <c r="E102" s="110">
        <f t="shared" si="16"/>
        <v>1.3435430528E-2</v>
      </c>
      <c r="F102" s="110">
        <f t="shared" si="17"/>
        <v>6.1534975299200004E-2</v>
      </c>
      <c r="G102" s="110">
        <f t="shared" si="18"/>
        <v>7.3704343440000007E-3</v>
      </c>
      <c r="H102" s="110">
        <f t="shared" si="19"/>
        <v>5.8178085576000007E-3</v>
      </c>
      <c r="I102" s="110">
        <f t="shared" si="20"/>
        <v>3.8785390384000009E-3</v>
      </c>
      <c r="J102" s="110">
        <f t="shared" si="26"/>
        <v>2.0948299992999998E-2</v>
      </c>
      <c r="K102" s="110">
        <f t="shared" si="21"/>
        <v>2.0948299992999998E-2</v>
      </c>
      <c r="L102" s="110">
        <f t="shared" si="22"/>
        <v>1.5032149496E-2</v>
      </c>
      <c r="M102" s="110">
        <f t="shared" si="23"/>
        <v>7.6181519919999996E-3</v>
      </c>
      <c r="N102" s="110">
        <f t="shared" si="24"/>
        <v>3.9530055187999999E-2</v>
      </c>
      <c r="O102" s="110">
        <f t="shared" si="25"/>
        <v>1.1141956488E-2</v>
      </c>
    </row>
    <row r="103" spans="1:20" s="84" customFormat="1">
      <c r="A103" s="149">
        <v>11</v>
      </c>
      <c r="B103" s="110">
        <f t="shared" si="13"/>
        <v>1.1838873599999999E-3</v>
      </c>
      <c r="C103" s="110">
        <f t="shared" si="14"/>
        <v>1.1838873599999999E-3</v>
      </c>
      <c r="D103" s="110">
        <f t="shared" si="15"/>
        <v>2.3484199644999999E-3</v>
      </c>
      <c r="E103" s="110">
        <f t="shared" si="16"/>
        <v>3.1304056369999998E-3</v>
      </c>
      <c r="F103" s="110">
        <f t="shared" si="17"/>
        <v>1.3548757303199998E-2</v>
      </c>
      <c r="G103" s="110">
        <f t="shared" si="18"/>
        <v>1.7464861839999997E-3</v>
      </c>
      <c r="H103" s="110">
        <f t="shared" si="19"/>
        <v>7.7069118600000001E-4</v>
      </c>
      <c r="I103" s="110">
        <f t="shared" si="20"/>
        <v>5.1379412399999997E-4</v>
      </c>
      <c r="J103" s="110">
        <f t="shared" si="26"/>
        <v>5.5140556800000002E-3</v>
      </c>
      <c r="K103" s="110">
        <f t="shared" si="21"/>
        <v>5.5140556800000002E-3</v>
      </c>
      <c r="L103" s="110">
        <f t="shared" si="22"/>
        <v>6.6744175519999997E-3</v>
      </c>
      <c r="M103" s="110">
        <f t="shared" si="23"/>
        <v>2.2053424769999997E-3</v>
      </c>
      <c r="N103" s="110">
        <f t="shared" si="24"/>
        <v>1.3943711402E-2</v>
      </c>
      <c r="O103" s="110">
        <f t="shared" si="25"/>
        <v>3.7404741979999998E-3</v>
      </c>
    </row>
    <row r="104" spans="1:20" s="84" customFormat="1">
      <c r="A104" s="149">
        <v>12</v>
      </c>
      <c r="B104" s="110">
        <f t="shared" si="13"/>
        <v>7.9226593739999997E-3</v>
      </c>
      <c r="C104" s="110">
        <f t="shared" si="14"/>
        <v>7.9226593739999997E-3</v>
      </c>
      <c r="D104" s="110">
        <f t="shared" si="15"/>
        <v>1.8607991773499994E-2</v>
      </c>
      <c r="E104" s="110">
        <f t="shared" si="16"/>
        <v>2.5139818625999996E-2</v>
      </c>
      <c r="F104" s="110">
        <f t="shared" si="17"/>
        <v>6.58130379504E-2</v>
      </c>
      <c r="G104" s="110">
        <f t="shared" si="18"/>
        <v>8.3304155480000003E-3</v>
      </c>
      <c r="H104" s="110">
        <f t="shared" si="19"/>
        <v>3.8832706223999999E-3</v>
      </c>
      <c r="I104" s="110">
        <f t="shared" si="20"/>
        <v>2.5888470816000002E-3</v>
      </c>
      <c r="J104" s="110">
        <f t="shared" si="26"/>
        <v>2.7952661679999997E-2</v>
      </c>
      <c r="K104" s="110">
        <f t="shared" si="21"/>
        <v>2.7952661679999997E-2</v>
      </c>
      <c r="L104" s="110">
        <f t="shared" si="22"/>
        <v>2.3696696503999998E-2</v>
      </c>
      <c r="M104" s="110">
        <f t="shared" si="23"/>
        <v>9.7808689820000003E-3</v>
      </c>
      <c r="N104" s="110">
        <f t="shared" si="24"/>
        <v>4.8131681415999994E-2</v>
      </c>
      <c r="O104" s="110">
        <f t="shared" si="25"/>
        <v>1.486395586E-2</v>
      </c>
    </row>
    <row r="105" spans="1:20" s="84" customFormat="1">
      <c r="A105" s="149">
        <v>13</v>
      </c>
      <c r="B105" s="110">
        <f t="shared" si="13"/>
        <v>2.4923269159999994E-3</v>
      </c>
      <c r="C105" s="110">
        <f t="shared" si="14"/>
        <v>2.4923269159999994E-3</v>
      </c>
      <c r="D105" s="110">
        <f t="shared" si="15"/>
        <v>3.5481273749999997E-3</v>
      </c>
      <c r="E105" s="110">
        <f t="shared" si="16"/>
        <v>4.7936005E-3</v>
      </c>
      <c r="F105" s="110">
        <f t="shared" si="17"/>
        <v>3.0981571296000002E-2</v>
      </c>
      <c r="G105" s="110">
        <f t="shared" si="18"/>
        <v>3.7774500659999996E-3</v>
      </c>
      <c r="H105" s="110">
        <f t="shared" si="19"/>
        <v>1.7809501319999996E-3</v>
      </c>
      <c r="I105" s="110">
        <f t="shared" si="20"/>
        <v>1.1873000879999999E-3</v>
      </c>
      <c r="J105" s="110">
        <f t="shared" si="26"/>
        <v>1.1890747250999999E-2</v>
      </c>
      <c r="K105" s="110">
        <f t="shared" si="21"/>
        <v>1.1890747250999999E-2</v>
      </c>
      <c r="L105" s="110">
        <f t="shared" si="22"/>
        <v>1.6866828524E-2</v>
      </c>
      <c r="M105" s="110">
        <f t="shared" si="23"/>
        <v>4.752382105999999E-3</v>
      </c>
      <c r="N105" s="110">
        <f t="shared" si="24"/>
        <v>2.4073517312000001E-2</v>
      </c>
      <c r="O105" s="110">
        <f t="shared" si="25"/>
        <v>7.8838576440000002E-3</v>
      </c>
    </row>
    <row r="106" spans="1:20" s="84" customFormat="1">
      <c r="A106" s="149">
        <v>14</v>
      </c>
      <c r="B106" s="110">
        <f t="shared" si="13"/>
        <v>1.0343465189999999E-3</v>
      </c>
      <c r="C106" s="110">
        <f t="shared" si="14"/>
        <v>1.0343465189999999E-3</v>
      </c>
      <c r="D106" s="110">
        <f t="shared" si="15"/>
        <v>2.2094574254999996E-3</v>
      </c>
      <c r="E106" s="110">
        <f t="shared" si="16"/>
        <v>2.9850270579999997E-3</v>
      </c>
      <c r="F106" s="110">
        <f t="shared" si="17"/>
        <v>1.1581860357599999E-2</v>
      </c>
      <c r="G106" s="110">
        <f t="shared" si="18"/>
        <v>1.4439066459999998E-3</v>
      </c>
      <c r="H106" s="110">
        <f t="shared" si="19"/>
        <v>1.0898900687999998E-3</v>
      </c>
      <c r="I106" s="110">
        <f t="shared" si="20"/>
        <v>7.2659337919999995E-4</v>
      </c>
      <c r="J106" s="110">
        <f t="shared" si="26"/>
        <v>4.3041004059999992E-3</v>
      </c>
      <c r="K106" s="110">
        <f t="shared" si="21"/>
        <v>4.3041004059999992E-3</v>
      </c>
      <c r="L106" s="110">
        <f t="shared" si="22"/>
        <v>3.1409896960000001E-3</v>
      </c>
      <c r="M106" s="110">
        <f t="shared" si="23"/>
        <v>1.4249325879999999E-3</v>
      </c>
      <c r="N106" s="110">
        <f t="shared" si="24"/>
        <v>7.95550106E-3</v>
      </c>
      <c r="O106" s="110">
        <f t="shared" si="25"/>
        <v>2.280511064E-3</v>
      </c>
    </row>
    <row r="107" spans="1:20" s="73" customFormat="1">
      <c r="A107" s="149">
        <v>15</v>
      </c>
      <c r="B107" s="110">
        <f t="shared" si="13"/>
        <v>1.114848995E-3</v>
      </c>
      <c r="C107" s="110">
        <f t="shared" si="14"/>
        <v>1.114848995E-3</v>
      </c>
      <c r="D107" s="110">
        <f t="shared" si="15"/>
        <v>1.4309814104999997E-3</v>
      </c>
      <c r="E107" s="110">
        <f t="shared" si="16"/>
        <v>1.9332883179999998E-3</v>
      </c>
      <c r="F107" s="110">
        <f t="shared" si="17"/>
        <v>1.1657708431199999E-2</v>
      </c>
      <c r="G107" s="110">
        <f t="shared" si="18"/>
        <v>1.1571887859999999E-3</v>
      </c>
      <c r="H107" s="110">
        <f t="shared" si="19"/>
        <v>7.7567720879999998E-4</v>
      </c>
      <c r="I107" s="110">
        <f t="shared" si="20"/>
        <v>5.1711813919999995E-4</v>
      </c>
      <c r="J107" s="110">
        <f t="shared" si="26"/>
        <v>4.1375904219999992E-3</v>
      </c>
      <c r="K107" s="110">
        <f t="shared" si="21"/>
        <v>4.1375904219999992E-3</v>
      </c>
      <c r="L107" s="110">
        <f t="shared" si="22"/>
        <v>3.5007025039999994E-3</v>
      </c>
      <c r="M107" s="110">
        <f t="shared" si="23"/>
        <v>1.0454073789999999E-3</v>
      </c>
      <c r="N107" s="110">
        <f t="shared" si="24"/>
        <v>9.6311587839999976E-3</v>
      </c>
      <c r="O107" s="110">
        <f t="shared" si="25"/>
        <v>2.8107270879999999E-3</v>
      </c>
      <c r="P107" s="115"/>
    </row>
    <row r="108" spans="1:20" s="73" customFormat="1">
      <c r="A108" s="149">
        <v>16</v>
      </c>
      <c r="B108" s="110">
        <f t="shared" si="13"/>
        <v>1.413423121E-3</v>
      </c>
      <c r="C108" s="110">
        <f t="shared" si="14"/>
        <v>1.413423121E-3</v>
      </c>
      <c r="D108" s="110">
        <f t="shared" si="15"/>
        <v>4.8266435519999998E-3</v>
      </c>
      <c r="E108" s="110">
        <f t="shared" si="16"/>
        <v>6.5209048320000003E-3</v>
      </c>
      <c r="F108" s="110">
        <f t="shared" si="17"/>
        <v>1.5270350045600003E-2</v>
      </c>
      <c r="G108" s="110">
        <f t="shared" si="18"/>
        <v>1.657083324E-3</v>
      </c>
      <c r="H108" s="110">
        <f t="shared" si="19"/>
        <v>1.1767434744E-3</v>
      </c>
      <c r="I108" s="110">
        <f t="shared" si="20"/>
        <v>7.8449564960000006E-4</v>
      </c>
      <c r="J108" s="110">
        <f t="shared" si="26"/>
        <v>5.8809769380000002E-3</v>
      </c>
      <c r="K108" s="110">
        <f t="shared" si="21"/>
        <v>5.8809769380000002E-3</v>
      </c>
      <c r="L108" s="110">
        <f t="shared" si="22"/>
        <v>4.4131723479999994E-3</v>
      </c>
      <c r="M108" s="110">
        <f t="shared" si="23"/>
        <v>2.3774629320000001E-3</v>
      </c>
      <c r="N108" s="110">
        <f t="shared" si="24"/>
        <v>8.7889759359999989E-3</v>
      </c>
      <c r="O108" s="110">
        <f t="shared" si="25"/>
        <v>3.1809539839999994E-3</v>
      </c>
    </row>
    <row r="109" spans="1:20">
      <c r="P109" s="82">
        <f>SUM(B93:O108)</f>
        <v>2.2433739114072977</v>
      </c>
      <c r="Q109" s="114" t="s">
        <v>130</v>
      </c>
    </row>
    <row r="110" spans="1:20" s="84" customFormat="1">
      <c r="A110" s="158"/>
      <c r="H110" s="101"/>
      <c r="P110" s="82">
        <f>P109*15000</f>
        <v>33650.608671109469</v>
      </c>
      <c r="Q110" s="3" t="s">
        <v>108</v>
      </c>
      <c r="R110" s="84">
        <f>P110/(150*15000)</f>
        <v>1.4955826076048652E-2</v>
      </c>
    </row>
    <row r="111" spans="1:20" s="84" customFormat="1">
      <c r="A111" s="158"/>
      <c r="B111" s="425"/>
      <c r="K111" s="114" t="s">
        <v>131</v>
      </c>
      <c r="O111" s="435" t="s">
        <v>584</v>
      </c>
      <c r="P111" s="111">
        <f>'NONRES Construction Data'!E250*1000000-('NONRES Construction Data'!L229*0.2)</f>
        <v>153877827.51564214</v>
      </c>
      <c r="Q111" s="3" t="s">
        <v>559</v>
      </c>
    </row>
    <row r="112" spans="1:20" s="84" customFormat="1">
      <c r="A112" s="158"/>
      <c r="B112" s="425"/>
      <c r="K112" s="114" t="s">
        <v>132</v>
      </c>
      <c r="M112" s="115">
        <f>P109/150</f>
        <v>1.4955826076048652E-2</v>
      </c>
      <c r="P112" s="111">
        <f>P111/15000</f>
        <v>10258.521834376143</v>
      </c>
      <c r="Q112" s="3" t="s">
        <v>109</v>
      </c>
    </row>
    <row r="113" spans="1:17" s="84" customFormat="1">
      <c r="A113" s="158"/>
      <c r="K113" s="114" t="s">
        <v>133</v>
      </c>
      <c r="P113" s="82">
        <f>P109*P111</f>
        <v>345205503.79262358</v>
      </c>
      <c r="Q113" s="3" t="s">
        <v>560</v>
      </c>
    </row>
    <row r="114" spans="1:17" s="84" customFormat="1">
      <c r="A114" s="158"/>
      <c r="B114" s="236"/>
      <c r="P114" s="82">
        <f>P113*'CIRB Statewide Nonresidential'!$D$13</f>
        <v>298780943.19725877</v>
      </c>
      <c r="Q114" s="3" t="s">
        <v>741</v>
      </c>
    </row>
    <row r="115" spans="1:17" s="117" customFormat="1" ht="25.5">
      <c r="A115" s="119"/>
      <c r="B115" s="432" t="s">
        <v>6</v>
      </c>
      <c r="C115" s="432" t="s">
        <v>577</v>
      </c>
      <c r="D115" s="432" t="s">
        <v>579</v>
      </c>
      <c r="E115" s="430" t="s">
        <v>580</v>
      </c>
      <c r="P115" s="190"/>
      <c r="Q115" s="190"/>
    </row>
    <row r="116" spans="1:17" s="117" customFormat="1" ht="63.75">
      <c r="A116" s="217" t="s">
        <v>257</v>
      </c>
      <c r="B116" s="11" t="s">
        <v>578</v>
      </c>
      <c r="C116" s="427">
        <v>1478</v>
      </c>
      <c r="D116" s="117">
        <v>4344</v>
      </c>
      <c r="E116" s="433">
        <f>C116*D116</f>
        <v>6420432</v>
      </c>
      <c r="P116" s="190"/>
      <c r="Q116" s="190"/>
    </row>
    <row r="117" spans="1:17" s="429" customFormat="1">
      <c r="A117" s="425"/>
      <c r="C117" s="428"/>
      <c r="P117" s="428"/>
      <c r="Q117" s="428"/>
    </row>
    <row r="118" spans="1:17" s="429" customFormat="1" ht="25.5">
      <c r="A118" s="425"/>
      <c r="B118" s="432" t="s">
        <v>6</v>
      </c>
      <c r="C118" s="430" t="s">
        <v>576</v>
      </c>
      <c r="D118" s="434" t="s">
        <v>602</v>
      </c>
      <c r="E118" s="434" t="s">
        <v>601</v>
      </c>
      <c r="F118" s="430" t="s">
        <v>580</v>
      </c>
      <c r="P118" s="428"/>
      <c r="Q118" s="428"/>
    </row>
    <row r="119" spans="1:17" s="117" customFormat="1" ht="38.25">
      <c r="A119" s="217" t="s">
        <v>258</v>
      </c>
      <c r="B119" s="11" t="s">
        <v>586</v>
      </c>
      <c r="C119" s="427">
        <v>4354</v>
      </c>
      <c r="D119" s="117">
        <f>ROUND(625*0.12*0.2,0)</f>
        <v>15</v>
      </c>
      <c r="E119" s="117">
        <f>ROUND(5075*0.04*0.2,0)</f>
        <v>41</v>
      </c>
      <c r="F119" s="433">
        <f>C119*SUM(D119:E119)</f>
        <v>243824</v>
      </c>
      <c r="P119" s="190"/>
      <c r="Q119" s="190"/>
    </row>
    <row r="120" spans="1:17" s="429" customFormat="1">
      <c r="A120" s="425"/>
      <c r="B120" s="428"/>
      <c r="P120" s="428"/>
      <c r="Q120" s="428"/>
    </row>
    <row r="121" spans="1:17" s="429" customFormat="1">
      <c r="A121" s="425"/>
      <c r="B121" s="432" t="s">
        <v>6</v>
      </c>
      <c r="D121" s="431" t="s">
        <v>599</v>
      </c>
      <c r="E121" s="431" t="s">
        <v>600</v>
      </c>
      <c r="F121" s="430" t="s">
        <v>580</v>
      </c>
      <c r="G121" s="428"/>
      <c r="P121" s="428"/>
      <c r="Q121" s="428"/>
    </row>
    <row r="122" spans="1:17" s="117" customFormat="1" ht="76.5">
      <c r="A122" s="9" t="s">
        <v>481</v>
      </c>
      <c r="B122" s="11" t="s">
        <v>609</v>
      </c>
      <c r="C122" s="11" t="s">
        <v>597</v>
      </c>
      <c r="D122" s="439"/>
      <c r="F122" s="222">
        <f>F123+F124+F133+F136+F137+F138</f>
        <v>1933</v>
      </c>
      <c r="H122" s="430" t="s">
        <v>753</v>
      </c>
      <c r="P122" s="190"/>
      <c r="Q122" s="190"/>
    </row>
    <row r="123" spans="1:17" s="429" customFormat="1">
      <c r="A123" s="9" t="s">
        <v>595</v>
      </c>
      <c r="B123" s="11" t="s">
        <v>590</v>
      </c>
      <c r="C123" s="23" t="s">
        <v>311</v>
      </c>
      <c r="E123" s="444">
        <f>ROUND((((('NONRES Construction Data'!$H$20+'NONRES Construction Data'!$H$39+'NONRES Construction Data'!$H$96+'NONRES Construction Data'!$H$172)*1000000)/250)*144)+(((('NONRES Construction Data'!$H$77+'NONRES Construction Data'!$H$153+('NONRES Construction Data'!$H$191*0.5)+'NONRES Construction Data'!$H$210+'NONRES Construction Data'!$H$229)*1000000)/360)*144)+(((('NONRES Construction Data'!$H$115+'NONRES Construction Data'!$H$134)*1000000)/830)*144),0)</f>
        <v>76424853</v>
      </c>
      <c r="F123" s="442">
        <f>'2016-NR-LTG3-F'!N5*E123</f>
        <v>0</v>
      </c>
      <c r="H123" s="429" t="s">
        <v>755</v>
      </c>
      <c r="P123" s="428"/>
      <c r="Q123" s="428"/>
    </row>
    <row r="124" spans="1:17" s="429" customFormat="1">
      <c r="A124" s="9" t="s">
        <v>595</v>
      </c>
      <c r="B124" s="11" t="s">
        <v>590</v>
      </c>
      <c r="C124" s="23" t="s">
        <v>302</v>
      </c>
      <c r="E124" s="444">
        <f>(('NONRES Construction Data'!$H$20*0.5)+('NONRES Construction Data'!$H$39*0.5)+('NONRES Construction Data'!$H$77*0.5)+('NONRES Construction Data'!$H$96*0.5)+('NONRES Construction Data'!$H$153*0.25)+('NONRES Construction Data'!$H$191*0.5*0.5)+('NONRES Construction Data'!$H$172*0.25)+('NONRES Construction Data'!$H$210*0.5)+('NONRES Construction Data'!$H$229*0.05))*1000000</f>
        <v>55754273.9998587</v>
      </c>
      <c r="F124" s="442">
        <f>'2016-NR-LTG3-F'!N6*E124</f>
        <v>0</v>
      </c>
      <c r="H124" s="429" t="s">
        <v>755</v>
      </c>
      <c r="P124" s="428"/>
      <c r="Q124" s="428"/>
    </row>
    <row r="125" spans="1:17" s="503" customFormat="1">
      <c r="A125" s="524" t="s">
        <v>595</v>
      </c>
      <c r="B125" s="525" t="s">
        <v>590</v>
      </c>
      <c r="C125" s="526" t="s">
        <v>304</v>
      </c>
      <c r="D125" s="530"/>
      <c r="E125" s="527">
        <f>(((('NONRES Construction Data'!$H$20*0.25)+('NONRES Construction Data'!$H$39*0.25)+('NONRES Construction Data'!$H$77*0.5)++('NONRES Construction Data'!$H$96*2.5)+('NONRES Construction Data'!$H$153*0.25)+('NONRES Construction Data'!$H$191*0.5*0.5)+('NONRES Construction Data'!$H$172*0.25)+('NONRES Construction Data'!$H$210*0.5)+('NONRES Construction Data'!$H$229*0.05))*1000000)/15000)*(122*30*4*0.2)</f>
        <v>11864228.057899963</v>
      </c>
      <c r="F125" s="528">
        <f>'2016-NR-LTG3-F'!N7*E125</f>
        <v>25864017.16622192</v>
      </c>
      <c r="G125" s="530"/>
      <c r="H125" s="530" t="s">
        <v>756</v>
      </c>
    </row>
    <row r="126" spans="1:17" s="503" customFormat="1">
      <c r="A126" s="524" t="s">
        <v>595</v>
      </c>
      <c r="B126" s="525" t="s">
        <v>590</v>
      </c>
      <c r="C126" s="526" t="s">
        <v>305</v>
      </c>
      <c r="D126" s="530"/>
      <c r="E126" s="527">
        <f>ROUND('NONRES Construction Data'!$H$229*1000000*0.015*4,0)</f>
        <v>2248550</v>
      </c>
      <c r="F126" s="528">
        <f>'2016-NR-LTG3-F'!N8*E126</f>
        <v>4676984</v>
      </c>
      <c r="G126" s="530"/>
      <c r="H126" s="530" t="s">
        <v>756</v>
      </c>
    </row>
    <row r="127" spans="1:17" s="503" customFormat="1">
      <c r="A127" s="524" t="s">
        <v>595</v>
      </c>
      <c r="B127" s="525" t="s">
        <v>590</v>
      </c>
      <c r="C127" s="526" t="s">
        <v>310</v>
      </c>
      <c r="D127" s="530"/>
      <c r="E127" s="527">
        <f>ROUND('NONRES Construction Data'!$H$229*1000000*0.01*11,0)</f>
        <v>4122341</v>
      </c>
      <c r="F127" s="528">
        <f>'2016-NR-LTG3-F'!N9*E127</f>
        <v>7667554.2600000007</v>
      </c>
      <c r="G127" s="530"/>
      <c r="H127" s="530" t="s">
        <v>756</v>
      </c>
    </row>
    <row r="128" spans="1:17" s="503" customFormat="1">
      <c r="A128" s="524" t="s">
        <v>595</v>
      </c>
      <c r="B128" s="525" t="s">
        <v>590</v>
      </c>
      <c r="C128" s="526" t="s">
        <v>306</v>
      </c>
      <c r="D128" s="530"/>
      <c r="E128" s="527">
        <f>ROUND('NONRES Construction Data'!$H$229*1000000*0.01*1.2,0)</f>
        <v>449710</v>
      </c>
      <c r="F128" s="528">
        <f>'2016-NR-LTG3-F'!N10*E128</f>
        <v>4092361</v>
      </c>
      <c r="G128" s="530"/>
      <c r="H128" s="530" t="s">
        <v>756</v>
      </c>
    </row>
    <row r="129" spans="1:17" s="503" customFormat="1">
      <c r="A129" s="524" t="s">
        <v>595</v>
      </c>
      <c r="B129" s="525" t="s">
        <v>590</v>
      </c>
      <c r="C129" s="526" t="s">
        <v>307</v>
      </c>
      <c r="D129" s="530"/>
      <c r="E129" s="527">
        <f>ROUND('NONRES Construction Data'!$H$229*1000000*0.05*0.1,0)</f>
        <v>187379</v>
      </c>
      <c r="F129" s="528">
        <f>'2016-NR-LTG3-F'!N11*E129</f>
        <v>1394099.76</v>
      </c>
      <c r="G129" s="530"/>
      <c r="H129" s="530" t="s">
        <v>756</v>
      </c>
    </row>
    <row r="130" spans="1:17" s="503" customFormat="1">
      <c r="A130" s="524" t="s">
        <v>595</v>
      </c>
      <c r="B130" s="525" t="s">
        <v>590</v>
      </c>
      <c r="C130" s="526" t="s">
        <v>322</v>
      </c>
      <c r="D130" s="530"/>
      <c r="E130" s="527">
        <f>ROUND((('NONRES Construction Data'!$H$20*0.25)+('NONRES Construction Data'!$H$39*0.25)+('NONRES Construction Data'!$H$77*0.25)+('NONRES Construction Data'!$H$96*0.25)+('NONRES Construction Data'!$H$153*0.25)+('NONRES Construction Data'!$H$191*0.5*0.25)+('NONRES Construction Data'!$H$172*0.25)+('NONRES Construction Data'!$H$210*0.25)+('NONRES Construction Data'!$H$229*0.05))*1000000*0.1,0)</f>
        <v>3085951</v>
      </c>
      <c r="F130" s="528">
        <f>'2016-NR-LTG3-F'!N12*E130</f>
        <v>4937521.6000000006</v>
      </c>
      <c r="G130" s="530"/>
      <c r="H130" s="530" t="s">
        <v>756</v>
      </c>
    </row>
    <row r="131" spans="1:17" s="503" customFormat="1">
      <c r="A131" s="524" t="s">
        <v>595</v>
      </c>
      <c r="B131" s="525" t="s">
        <v>590</v>
      </c>
      <c r="C131" s="526" t="s">
        <v>308</v>
      </c>
      <c r="D131" s="530"/>
      <c r="E131" s="527">
        <f>(('NONRES Construction Data'!$H$77*0.025)+('NONRES Construction Data'!$H$58*0.5)+('NONRES Construction Data'!$H$96*0.025))*1000000</f>
        <v>3432922.6528729959</v>
      </c>
      <c r="F131" s="528">
        <f>'2016-NR-LTG3-F'!N13*E131</f>
        <v>3192618.0671718866</v>
      </c>
      <c r="G131" s="530"/>
      <c r="H131" s="530" t="s">
        <v>756</v>
      </c>
    </row>
    <row r="132" spans="1:17" s="503" customFormat="1">
      <c r="A132" s="524" t="s">
        <v>595</v>
      </c>
      <c r="B132" s="525" t="s">
        <v>590</v>
      </c>
      <c r="C132" s="526" t="s">
        <v>309</v>
      </c>
      <c r="D132" s="530"/>
      <c r="E132" s="527">
        <f>ROUND(('NONRES Construction Data'!$H$58+'NONRES Construction Data'!$H$77+'NONRES Construction Data'!$H$96+('NONRES Construction Data'!$H$229*0.05))*1000000,0)</f>
        <v>45692266</v>
      </c>
      <c r="F132" s="528">
        <f>'2016-NR-LTG3-F'!N14*E132</f>
        <v>9138453.2000000011</v>
      </c>
      <c r="G132" s="530"/>
      <c r="H132" s="530" t="s">
        <v>756</v>
      </c>
    </row>
    <row r="133" spans="1:17" s="429" customFormat="1">
      <c r="A133" s="9" t="s">
        <v>595</v>
      </c>
      <c r="B133" s="441" t="s">
        <v>593</v>
      </c>
      <c r="C133" s="23" t="s">
        <v>315</v>
      </c>
      <c r="D133" s="444">
        <f>ROUND($P$112*3,0)</f>
        <v>30776</v>
      </c>
      <c r="F133" s="440">
        <f>D133*'2016-NR-LTG3-F'!N17</f>
        <v>0</v>
      </c>
      <c r="H133" s="429" t="s">
        <v>755</v>
      </c>
      <c r="P133" s="428"/>
      <c r="Q133" s="428"/>
    </row>
    <row r="134" spans="1:17" s="503" customFormat="1" ht="89.25">
      <c r="A134" s="524" t="s">
        <v>595</v>
      </c>
      <c r="B134" s="526" t="s">
        <v>596</v>
      </c>
      <c r="C134" s="526" t="s">
        <v>316</v>
      </c>
      <c r="D134" s="527">
        <f>ROUND((('NONRES Construction Data'!$L$229*1000000)/$E$28)*0.01,0)</f>
        <v>53</v>
      </c>
      <c r="E134" s="530"/>
      <c r="F134" s="528">
        <f>D134*'2016-NR-LTG3-F'!N18</f>
        <v>35257.19</v>
      </c>
      <c r="G134" s="530"/>
      <c r="H134" s="530" t="s">
        <v>756</v>
      </c>
    </row>
    <row r="135" spans="1:17" s="503" customFormat="1" ht="63.75">
      <c r="A135" s="524" t="s">
        <v>595</v>
      </c>
      <c r="B135" s="526" t="s">
        <v>611</v>
      </c>
      <c r="C135" s="526" t="s">
        <v>317</v>
      </c>
      <c r="D135" s="527">
        <f>ROUND(('NONRES Construction Data'!H58*1000000*0.3)/H28,0)*1.5</f>
        <v>1107</v>
      </c>
      <c r="E135" s="530"/>
      <c r="F135" s="528">
        <f>'2016-NR-LTG3-F'!N19*D135</f>
        <v>433944</v>
      </c>
      <c r="G135" s="530"/>
      <c r="H135" s="530" t="s">
        <v>756</v>
      </c>
    </row>
    <row r="136" spans="1:17" s="429" customFormat="1" ht="102">
      <c r="A136" s="9" t="s">
        <v>595</v>
      </c>
      <c r="B136" s="441" t="s">
        <v>612</v>
      </c>
      <c r="C136" s="23" t="s">
        <v>318</v>
      </c>
      <c r="D136" s="444">
        <f>ROUND('P-1  CA and Counties'!$M$5/3000,0)</f>
        <v>123</v>
      </c>
      <c r="F136" s="442">
        <f>'2016-NR-LTG3-F'!N20</f>
        <v>288</v>
      </c>
      <c r="H136" s="429" t="s">
        <v>755</v>
      </c>
      <c r="P136" s="428"/>
      <c r="Q136" s="428"/>
    </row>
    <row r="137" spans="1:17" s="429" customFormat="1">
      <c r="A137" s="9" t="s">
        <v>595</v>
      </c>
      <c r="B137" s="441" t="s">
        <v>593</v>
      </c>
      <c r="C137" s="23" t="s">
        <v>319</v>
      </c>
      <c r="D137" s="444">
        <f>ROUND((((('NONRES Construction Data'!$H$20)+('NONRES Construction Data'!$H$39)+('NONRES Construction Data'!$H$115)+('NONRES Construction Data'!$H$134)+('NONRES Construction Data'!$H$191*0.5*0.5)+('NONRES Construction Data'!$H$172)+('NONRES Construction Data'!$H$229))*1000000))/500000,0)</f>
        <v>235</v>
      </c>
      <c r="F137" s="442">
        <f>'2016-NR-LTG3-F'!N21*D137</f>
        <v>1231.4000000000001</v>
      </c>
      <c r="H137" s="429" t="s">
        <v>755</v>
      </c>
      <c r="P137" s="428"/>
      <c r="Q137" s="428"/>
    </row>
    <row r="138" spans="1:17" s="429" customFormat="1">
      <c r="A138" s="9" t="s">
        <v>595</v>
      </c>
      <c r="B138" s="441" t="s">
        <v>593</v>
      </c>
      <c r="C138" s="23" t="s">
        <v>320</v>
      </c>
      <c r="D138" s="444">
        <f>ROUND(('NONRES Construction Data'!$H$153*1000000)/50000,0)</f>
        <v>220</v>
      </c>
      <c r="F138" s="442">
        <f>'2016-NR-LTG3-F'!N22*D138</f>
        <v>413.59999999999997</v>
      </c>
      <c r="H138" s="429" t="s">
        <v>755</v>
      </c>
      <c r="P138" s="428"/>
      <c r="Q138" s="428"/>
    </row>
    <row r="139" spans="1:17" s="503" customFormat="1" ht="25.5">
      <c r="A139" s="524" t="s">
        <v>595</v>
      </c>
      <c r="B139" s="526" t="s">
        <v>591</v>
      </c>
      <c r="C139" s="526" t="s">
        <v>325</v>
      </c>
      <c r="D139" s="527"/>
      <c r="E139" s="527">
        <f>ROUND('NONRES Construction Data'!$H$229*0.015*1000000*0.2,0)</f>
        <v>112427</v>
      </c>
      <c r="F139" s="528">
        <f>'2016-NR-LTG3-F'!$N$25*E139</f>
        <v>7767581.4300000006</v>
      </c>
      <c r="G139" s="530"/>
      <c r="H139" s="530" t="s">
        <v>756</v>
      </c>
    </row>
    <row r="140" spans="1:17" s="503" customFormat="1" ht="25.5">
      <c r="A140" s="524" t="s">
        <v>595</v>
      </c>
      <c r="B140" s="526" t="s">
        <v>592</v>
      </c>
      <c r="C140" s="526" t="s">
        <v>321</v>
      </c>
      <c r="D140" s="527">
        <f>ROUND(('NONRES Construction Data'!$H$229*0.01*1000000)/25,0)</f>
        <v>14990</v>
      </c>
      <c r="E140" s="530"/>
      <c r="F140" s="528">
        <f>'2016-NR-LTG3-F'!$N$28*D140</f>
        <v>25781001.200000003</v>
      </c>
      <c r="G140" s="530"/>
      <c r="H140" s="530" t="s">
        <v>756</v>
      </c>
    </row>
    <row r="141" spans="1:17" s="428" customFormat="1" ht="51">
      <c r="A141" s="9" t="s">
        <v>595</v>
      </c>
      <c r="B141" s="441" t="s">
        <v>706</v>
      </c>
      <c r="C141" s="441"/>
      <c r="D141" s="532"/>
      <c r="F141" s="533">
        <f>F122*'CIRB Statewide Nonresidential'!$D$13</f>
        <v>1673.0427436847901</v>
      </c>
      <c r="G141" s="534"/>
    </row>
    <row r="142" spans="1:17" s="429" customFormat="1">
      <c r="A142" s="426"/>
      <c r="B142" s="428"/>
      <c r="P142" s="428"/>
      <c r="Q142" s="428"/>
    </row>
    <row r="143" spans="1:17" s="429" customFormat="1">
      <c r="A143" s="426"/>
      <c r="B143" s="432" t="s">
        <v>6</v>
      </c>
      <c r="D143" s="431" t="s">
        <v>599</v>
      </c>
      <c r="E143" s="430" t="s">
        <v>580</v>
      </c>
      <c r="P143" s="428"/>
      <c r="Q143" s="428"/>
    </row>
    <row r="144" spans="1:17" s="117" customFormat="1" ht="38.25">
      <c r="A144" s="9" t="s">
        <v>264</v>
      </c>
      <c r="B144" s="441" t="s">
        <v>708</v>
      </c>
      <c r="C144" s="23" t="s">
        <v>597</v>
      </c>
      <c r="D144" s="444"/>
      <c r="E144" s="442">
        <f>SUM(E145:E146)</f>
        <v>1721200</v>
      </c>
      <c r="P144" s="190"/>
      <c r="Q144" s="190"/>
    </row>
    <row r="145" spans="1:31" s="133" customFormat="1">
      <c r="A145" s="158"/>
      <c r="B145" s="441" t="s">
        <v>707</v>
      </c>
      <c r="C145" s="23" t="s">
        <v>307</v>
      </c>
      <c r="D145" s="444">
        <v>500</v>
      </c>
      <c r="E145" s="442">
        <f>((3600*0.125)+(3600*0.125)+(3600*0.125)+(3600*0.125)+(1600*0.125)+(1600*0.125)+(1600*0.125)+(1600*0.125))*D145</f>
        <v>1300000</v>
      </c>
      <c r="P145" s="3"/>
      <c r="Q145" s="3"/>
    </row>
    <row r="146" spans="1:31" s="133" customFormat="1">
      <c r="A146" s="158"/>
      <c r="B146" s="441" t="s">
        <v>707</v>
      </c>
      <c r="C146" s="23" t="s">
        <v>305</v>
      </c>
      <c r="D146" s="444">
        <v>260</v>
      </c>
      <c r="E146" s="442">
        <f>((810*0.5625)+(810*0.1875)+(4050*0.1875)+(4050*0.0625))*D146</f>
        <v>421200</v>
      </c>
      <c r="P146" s="3"/>
      <c r="Q146" s="3"/>
    </row>
    <row r="147" spans="1:31" s="133" customFormat="1">
      <c r="A147" s="158"/>
      <c r="B147" s="22"/>
      <c r="P147" s="3"/>
      <c r="Q147" s="3"/>
    </row>
    <row r="148" spans="1:31" s="133" customFormat="1">
      <c r="A148" s="158"/>
      <c r="B148" s="236"/>
      <c r="P148" s="3"/>
      <c r="Q148" s="3"/>
    </row>
    <row r="149" spans="1:31" s="133" customFormat="1">
      <c r="A149" s="158"/>
      <c r="B149" s="236"/>
      <c r="P149" s="3"/>
      <c r="Q149" s="3"/>
    </row>
    <row r="150" spans="1:31" s="133" customFormat="1">
      <c r="A150" s="158"/>
      <c r="B150" s="236"/>
      <c r="P150" s="3"/>
      <c r="Q150" s="3"/>
    </row>
    <row r="151" spans="1:31" s="84" customFormat="1">
      <c r="A151" s="158"/>
      <c r="P151" s="3"/>
      <c r="Q151" s="3"/>
    </row>
    <row r="152" spans="1:31" s="84" customFormat="1">
      <c r="A152" s="158"/>
      <c r="P152" s="93"/>
      <c r="Q152" s="3"/>
    </row>
    <row r="153" spans="1:31" ht="13.5" thickBot="1"/>
    <row r="154" spans="1:31" s="76" customFormat="1" ht="14.25" thickTop="1" thickBot="1">
      <c r="A154" s="197"/>
    </row>
    <row r="155" spans="1:31" s="51" customFormat="1" ht="27" thickTop="1">
      <c r="A155" s="419" t="s">
        <v>572</v>
      </c>
    </row>
    <row r="156" spans="1:31" s="422" customFormat="1" ht="26.25">
      <c r="A156" s="420" t="s">
        <v>477</v>
      </c>
      <c r="B156" s="421" t="s">
        <v>101</v>
      </c>
      <c r="C156" s="421" t="s">
        <v>101</v>
      </c>
      <c r="D156" s="421"/>
      <c r="E156" s="421"/>
      <c r="F156" s="421"/>
      <c r="G156" s="421" t="s">
        <v>101</v>
      </c>
      <c r="N156" s="421" t="s">
        <v>101</v>
      </c>
      <c r="O156" s="421" t="s">
        <v>101</v>
      </c>
      <c r="P156" s="421" t="s">
        <v>101</v>
      </c>
      <c r="Q156" s="421" t="s">
        <v>101</v>
      </c>
      <c r="R156" s="421" t="s">
        <v>101</v>
      </c>
      <c r="S156" s="421" t="s">
        <v>101</v>
      </c>
      <c r="T156" s="421" t="s">
        <v>101</v>
      </c>
      <c r="U156" s="421"/>
      <c r="V156" s="421"/>
      <c r="W156" s="421"/>
      <c r="X156" s="421"/>
      <c r="Y156" s="421"/>
      <c r="Z156" s="421"/>
      <c r="AA156" s="421"/>
      <c r="AB156" s="423"/>
      <c r="AC156" s="423"/>
      <c r="AD156" s="421"/>
    </row>
    <row r="157" spans="1:31" s="51" customFormat="1" ht="51.75" thickBot="1">
      <c r="A157" s="202" t="s">
        <v>5</v>
      </c>
      <c r="B157" s="9" t="s">
        <v>255</v>
      </c>
      <c r="C157" s="217" t="s">
        <v>257</v>
      </c>
      <c r="D157" s="217" t="s">
        <v>258</v>
      </c>
      <c r="E157" s="217" t="s">
        <v>259</v>
      </c>
      <c r="F157" s="217" t="s">
        <v>260</v>
      </c>
      <c r="G157" s="218" t="s">
        <v>266</v>
      </c>
      <c r="H157" s="218" t="s">
        <v>267</v>
      </c>
      <c r="I157" s="218" t="s">
        <v>268</v>
      </c>
      <c r="J157" s="218" t="s">
        <v>269</v>
      </c>
      <c r="K157" s="218" t="s">
        <v>270</v>
      </c>
      <c r="L157" s="218" t="s">
        <v>271</v>
      </c>
      <c r="M157" s="218" t="s">
        <v>272</v>
      </c>
      <c r="N157" s="218" t="s">
        <v>743</v>
      </c>
      <c r="O157" s="9" t="s">
        <v>189</v>
      </c>
      <c r="P157" s="9" t="s">
        <v>261</v>
      </c>
      <c r="Q157" s="9" t="s">
        <v>262</v>
      </c>
      <c r="R157" s="9" t="s">
        <v>263</v>
      </c>
      <c r="S157" s="9" t="s">
        <v>292</v>
      </c>
      <c r="T157" s="9" t="s">
        <v>264</v>
      </c>
      <c r="U157" s="9" t="s">
        <v>475</v>
      </c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spans="1:31" s="51" customFormat="1" ht="13.5" thickTop="1">
      <c r="A158" s="205">
        <v>1</v>
      </c>
      <c r="B158" s="212">
        <v>0</v>
      </c>
      <c r="C158" s="213">
        <v>0</v>
      </c>
      <c r="D158" s="213">
        <v>0</v>
      </c>
      <c r="E158" s="213">
        <v>2.11</v>
      </c>
      <c r="F158" s="496">
        <v>0.41</v>
      </c>
      <c r="G158" s="213">
        <v>3.22</v>
      </c>
      <c r="H158" s="213">
        <v>2.0099999999999998</v>
      </c>
      <c r="I158" s="213">
        <v>0.65</v>
      </c>
      <c r="J158" s="213">
        <v>0.15</v>
      </c>
      <c r="K158" s="213">
        <v>6.62</v>
      </c>
      <c r="L158" s="213">
        <v>5.79</v>
      </c>
      <c r="M158" s="213">
        <v>0.68</v>
      </c>
      <c r="N158" s="213">
        <v>0</v>
      </c>
      <c r="O158" s="213">
        <v>0</v>
      </c>
      <c r="P158" s="213">
        <v>0</v>
      </c>
      <c r="Q158" s="213">
        <v>0.28399999999999997</v>
      </c>
      <c r="R158" s="213">
        <v>0.19</v>
      </c>
      <c r="S158" s="213">
        <v>0</v>
      </c>
      <c r="T158" s="213">
        <v>0</v>
      </c>
      <c r="U158" s="213">
        <v>0</v>
      </c>
      <c r="V158" s="213">
        <v>0</v>
      </c>
      <c r="W158" s="213">
        <v>0</v>
      </c>
      <c r="X158" s="213">
        <v>0</v>
      </c>
      <c r="Y158" s="213">
        <v>0</v>
      </c>
      <c r="Z158" s="213">
        <v>0</v>
      </c>
      <c r="AA158" s="213">
        <v>0</v>
      </c>
      <c r="AB158" s="213">
        <v>0</v>
      </c>
      <c r="AC158" s="213">
        <v>0</v>
      </c>
      <c r="AD158" s="213">
        <v>0</v>
      </c>
      <c r="AE158" s="213">
        <v>0</v>
      </c>
    </row>
    <row r="159" spans="1:31" s="51" customFormat="1">
      <c r="A159" s="206">
        <f>+A158+1</f>
        <v>2</v>
      </c>
      <c r="B159" s="214">
        <v>0</v>
      </c>
      <c r="C159" s="215">
        <v>0</v>
      </c>
      <c r="D159" s="215">
        <v>0</v>
      </c>
      <c r="E159" s="215">
        <v>1.28</v>
      </c>
      <c r="F159" s="497">
        <v>0.41</v>
      </c>
      <c r="G159" s="215">
        <v>5.09</v>
      </c>
      <c r="H159" s="215">
        <v>3.18</v>
      </c>
      <c r="I159" s="215">
        <v>0</v>
      </c>
      <c r="J159" s="215">
        <v>0</v>
      </c>
      <c r="K159" s="215">
        <v>5.82</v>
      </c>
      <c r="L159" s="215">
        <v>0</v>
      </c>
      <c r="M159" s="215">
        <v>0.68</v>
      </c>
      <c r="N159" s="215">
        <v>0</v>
      </c>
      <c r="O159" s="215">
        <v>0</v>
      </c>
      <c r="P159" s="215">
        <v>0</v>
      </c>
      <c r="Q159" s="215">
        <v>0.28399999999999997</v>
      </c>
      <c r="R159" s="215">
        <v>0.19</v>
      </c>
      <c r="S159" s="215">
        <v>0</v>
      </c>
      <c r="T159" s="215">
        <v>0</v>
      </c>
      <c r="U159" s="215">
        <v>0</v>
      </c>
      <c r="V159" s="215">
        <v>0</v>
      </c>
      <c r="W159" s="215">
        <v>0</v>
      </c>
      <c r="X159" s="215">
        <v>0</v>
      </c>
      <c r="Y159" s="215">
        <v>0</v>
      </c>
      <c r="Z159" s="215">
        <v>0</v>
      </c>
      <c r="AA159" s="215">
        <v>0</v>
      </c>
      <c r="AB159" s="215">
        <v>0</v>
      </c>
      <c r="AC159" s="215">
        <v>0</v>
      </c>
      <c r="AD159" s="215">
        <v>0</v>
      </c>
      <c r="AE159" s="215">
        <v>0</v>
      </c>
    </row>
    <row r="160" spans="1:31" s="51" customFormat="1">
      <c r="A160" s="206">
        <f t="shared" ref="A160:A172" si="27">+A159+1</f>
        <v>3</v>
      </c>
      <c r="B160" s="214">
        <v>0</v>
      </c>
      <c r="C160" s="215">
        <v>0</v>
      </c>
      <c r="D160" s="215">
        <v>0</v>
      </c>
      <c r="E160" s="215">
        <v>1.65</v>
      </c>
      <c r="F160" s="215">
        <v>0.54</v>
      </c>
      <c r="G160" s="215">
        <v>3.32</v>
      </c>
      <c r="H160" s="215">
        <v>2.0699999999999998</v>
      </c>
      <c r="I160" s="215">
        <v>0</v>
      </c>
      <c r="J160" s="215">
        <v>0</v>
      </c>
      <c r="K160" s="215">
        <v>4.24</v>
      </c>
      <c r="L160" s="215">
        <v>0.88</v>
      </c>
      <c r="M160" s="215">
        <v>0.54</v>
      </c>
      <c r="N160" s="215">
        <v>0</v>
      </c>
      <c r="O160" s="215">
        <v>0</v>
      </c>
      <c r="P160" s="215">
        <v>0</v>
      </c>
      <c r="Q160" s="215">
        <v>0.28399999999999997</v>
      </c>
      <c r="R160" s="215">
        <v>0.19</v>
      </c>
      <c r="S160" s="215">
        <v>0</v>
      </c>
      <c r="T160" s="215">
        <v>0</v>
      </c>
      <c r="U160" s="215">
        <v>0</v>
      </c>
      <c r="V160" s="215">
        <v>0</v>
      </c>
      <c r="W160" s="215">
        <v>0</v>
      </c>
      <c r="X160" s="215">
        <v>0</v>
      </c>
      <c r="Y160" s="215">
        <v>0</v>
      </c>
      <c r="Z160" s="215">
        <v>0</v>
      </c>
      <c r="AA160" s="215">
        <v>0</v>
      </c>
      <c r="AB160" s="215">
        <v>0</v>
      </c>
      <c r="AC160" s="215">
        <v>0</v>
      </c>
      <c r="AD160" s="215">
        <v>0</v>
      </c>
      <c r="AE160" s="215">
        <v>0</v>
      </c>
    </row>
    <row r="161" spans="1:31" s="51" customFormat="1">
      <c r="A161" s="206">
        <f t="shared" si="27"/>
        <v>4</v>
      </c>
      <c r="B161" s="214">
        <v>0</v>
      </c>
      <c r="C161" s="215">
        <v>0</v>
      </c>
      <c r="D161" s="215">
        <v>0</v>
      </c>
      <c r="E161" s="215">
        <v>1.54</v>
      </c>
      <c r="F161" s="497">
        <v>0.41</v>
      </c>
      <c r="G161" s="215">
        <v>4.6399999999999997</v>
      </c>
      <c r="H161" s="215">
        <v>2.9</v>
      </c>
      <c r="I161" s="215">
        <v>0</v>
      </c>
      <c r="J161" s="215">
        <v>0</v>
      </c>
      <c r="K161" s="215">
        <v>4.63</v>
      </c>
      <c r="L161" s="215">
        <v>0</v>
      </c>
      <c r="M161" s="215">
        <v>0.43</v>
      </c>
      <c r="N161" s="215">
        <v>0</v>
      </c>
      <c r="O161" s="215">
        <v>0</v>
      </c>
      <c r="P161" s="215">
        <v>0</v>
      </c>
      <c r="Q161" s="215">
        <v>0.28399999999999997</v>
      </c>
      <c r="R161" s="215">
        <v>0.19</v>
      </c>
      <c r="S161" s="215">
        <v>0</v>
      </c>
      <c r="T161" s="215">
        <v>0</v>
      </c>
      <c r="U161" s="215">
        <v>0</v>
      </c>
      <c r="V161" s="215">
        <v>0</v>
      </c>
      <c r="W161" s="215">
        <v>0</v>
      </c>
      <c r="X161" s="215">
        <v>0</v>
      </c>
      <c r="Y161" s="215">
        <v>0</v>
      </c>
      <c r="Z161" s="215">
        <v>0</v>
      </c>
      <c r="AA161" s="215">
        <v>0</v>
      </c>
      <c r="AB161" s="215">
        <v>0</v>
      </c>
      <c r="AC161" s="215">
        <v>0</v>
      </c>
      <c r="AD161" s="215">
        <v>0</v>
      </c>
      <c r="AE161" s="215">
        <v>0</v>
      </c>
    </row>
    <row r="162" spans="1:31" s="51" customFormat="1">
      <c r="A162" s="206">
        <f t="shared" si="27"/>
        <v>5</v>
      </c>
      <c r="B162" s="214">
        <v>0</v>
      </c>
      <c r="C162" s="215">
        <v>0</v>
      </c>
      <c r="D162" s="215">
        <v>0</v>
      </c>
      <c r="E162" s="215">
        <v>1.31</v>
      </c>
      <c r="F162" s="497">
        <v>0.41</v>
      </c>
      <c r="G162" s="215">
        <v>3.04</v>
      </c>
      <c r="H162" s="215">
        <v>1.9</v>
      </c>
      <c r="I162" s="215">
        <v>0</v>
      </c>
      <c r="J162" s="215">
        <v>0</v>
      </c>
      <c r="K162" s="215">
        <v>5.04</v>
      </c>
      <c r="L162" s="215">
        <v>1.05</v>
      </c>
      <c r="M162" s="215">
        <v>0.44</v>
      </c>
      <c r="N162" s="215">
        <v>0</v>
      </c>
      <c r="O162" s="215">
        <v>0</v>
      </c>
      <c r="P162" s="215">
        <v>0</v>
      </c>
      <c r="Q162" s="215">
        <v>0.28399999999999997</v>
      </c>
      <c r="R162" s="215">
        <v>0.19</v>
      </c>
      <c r="S162" s="215">
        <v>0</v>
      </c>
      <c r="T162" s="215">
        <v>0</v>
      </c>
      <c r="U162" s="215">
        <v>0</v>
      </c>
      <c r="V162" s="215">
        <v>0</v>
      </c>
      <c r="W162" s="215">
        <v>0</v>
      </c>
      <c r="X162" s="215">
        <v>0</v>
      </c>
      <c r="Y162" s="215">
        <v>0</v>
      </c>
      <c r="Z162" s="215">
        <v>0</v>
      </c>
      <c r="AA162" s="215">
        <v>0</v>
      </c>
      <c r="AB162" s="215">
        <v>0</v>
      </c>
      <c r="AC162" s="215">
        <v>0</v>
      </c>
      <c r="AD162" s="215">
        <v>0</v>
      </c>
      <c r="AE162" s="215">
        <v>0</v>
      </c>
    </row>
    <row r="163" spans="1:31" s="51" customFormat="1">
      <c r="A163" s="206">
        <f t="shared" si="27"/>
        <v>6</v>
      </c>
      <c r="B163" s="214">
        <v>0</v>
      </c>
      <c r="C163" s="215">
        <v>0</v>
      </c>
      <c r="D163" s="215">
        <v>0</v>
      </c>
      <c r="E163" s="215">
        <v>1.1499999999999999</v>
      </c>
      <c r="F163" s="215">
        <v>0.47</v>
      </c>
      <c r="G163" s="215">
        <v>4.16</v>
      </c>
      <c r="H163" s="215">
        <v>4.51</v>
      </c>
      <c r="I163" s="215">
        <v>0.52</v>
      </c>
      <c r="J163" s="215">
        <v>0</v>
      </c>
      <c r="K163" s="215">
        <v>2.81</v>
      </c>
      <c r="L163" s="215">
        <v>0.59</v>
      </c>
      <c r="M163" s="215">
        <v>0.25</v>
      </c>
      <c r="N163" s="215">
        <v>0</v>
      </c>
      <c r="O163" s="215">
        <v>0</v>
      </c>
      <c r="P163" s="215">
        <v>0</v>
      </c>
      <c r="Q163" s="215">
        <v>0.28399999999999997</v>
      </c>
      <c r="R163" s="215">
        <v>0.19</v>
      </c>
      <c r="S163" s="215">
        <v>0</v>
      </c>
      <c r="T163" s="215">
        <v>0</v>
      </c>
      <c r="U163" s="215">
        <v>0</v>
      </c>
      <c r="V163" s="215">
        <v>0</v>
      </c>
      <c r="W163" s="215">
        <v>0</v>
      </c>
      <c r="X163" s="215">
        <v>0</v>
      </c>
      <c r="Y163" s="215">
        <v>0</v>
      </c>
      <c r="Z163" s="215">
        <v>0</v>
      </c>
      <c r="AA163" s="215">
        <v>0</v>
      </c>
      <c r="AB163" s="215">
        <v>0</v>
      </c>
      <c r="AC163" s="215">
        <v>0</v>
      </c>
      <c r="AD163" s="215">
        <v>0</v>
      </c>
      <c r="AE163" s="215">
        <v>0</v>
      </c>
    </row>
    <row r="164" spans="1:31" s="51" customFormat="1">
      <c r="A164" s="206">
        <f t="shared" si="27"/>
        <v>7</v>
      </c>
      <c r="B164" s="214">
        <v>0</v>
      </c>
      <c r="C164" s="215">
        <v>0</v>
      </c>
      <c r="D164" s="215">
        <v>0</v>
      </c>
      <c r="E164" s="215">
        <v>1.1399999999999999</v>
      </c>
      <c r="F164" s="497">
        <v>0.41</v>
      </c>
      <c r="G164" s="215">
        <v>3.61</v>
      </c>
      <c r="H164" s="215">
        <v>2.71</v>
      </c>
      <c r="I164" s="215">
        <v>0.42</v>
      </c>
      <c r="J164" s="215">
        <v>0</v>
      </c>
      <c r="K164" s="215">
        <v>1.84</v>
      </c>
      <c r="L164" s="215">
        <v>0</v>
      </c>
      <c r="M164" s="215">
        <v>0</v>
      </c>
      <c r="N164" s="215">
        <v>0</v>
      </c>
      <c r="O164" s="215">
        <v>0</v>
      </c>
      <c r="P164" s="215">
        <v>0</v>
      </c>
      <c r="Q164" s="215">
        <v>0.28399999999999997</v>
      </c>
      <c r="R164" s="215">
        <v>0.19</v>
      </c>
      <c r="S164" s="215">
        <v>0</v>
      </c>
      <c r="T164" s="215">
        <v>0</v>
      </c>
      <c r="U164" s="215">
        <v>0</v>
      </c>
      <c r="V164" s="215">
        <v>0</v>
      </c>
      <c r="W164" s="215">
        <v>0</v>
      </c>
      <c r="X164" s="215">
        <v>0</v>
      </c>
      <c r="Y164" s="215">
        <v>0</v>
      </c>
      <c r="Z164" s="215">
        <v>0</v>
      </c>
      <c r="AA164" s="215">
        <v>0</v>
      </c>
      <c r="AB164" s="215">
        <v>0</v>
      </c>
      <c r="AC164" s="215">
        <v>0</v>
      </c>
      <c r="AD164" s="215">
        <v>0</v>
      </c>
      <c r="AE164" s="215">
        <v>0</v>
      </c>
    </row>
    <row r="165" spans="1:31" s="51" customFormat="1">
      <c r="A165" s="206">
        <f t="shared" si="27"/>
        <v>8</v>
      </c>
      <c r="B165" s="214">
        <v>0</v>
      </c>
      <c r="C165" s="215">
        <v>0</v>
      </c>
      <c r="D165" s="215">
        <v>0</v>
      </c>
      <c r="E165" s="215">
        <v>0.93</v>
      </c>
      <c r="F165" s="497">
        <v>0.41</v>
      </c>
      <c r="G165" s="215">
        <v>5</v>
      </c>
      <c r="H165" s="215">
        <v>3.13</v>
      </c>
      <c r="I165" s="215">
        <v>0</v>
      </c>
      <c r="J165" s="215">
        <v>0</v>
      </c>
      <c r="K165" s="215">
        <v>3.13</v>
      </c>
      <c r="L165" s="215">
        <v>0</v>
      </c>
      <c r="M165" s="215">
        <v>0.32</v>
      </c>
      <c r="N165" s="215">
        <v>0</v>
      </c>
      <c r="O165" s="215">
        <v>0</v>
      </c>
      <c r="P165" s="215">
        <v>0</v>
      </c>
      <c r="Q165" s="215">
        <v>0.28399999999999997</v>
      </c>
      <c r="R165" s="215">
        <v>0.19</v>
      </c>
      <c r="S165" s="215">
        <v>0</v>
      </c>
      <c r="T165" s="215">
        <v>0</v>
      </c>
      <c r="U165" s="215">
        <v>0</v>
      </c>
      <c r="V165" s="215">
        <v>0</v>
      </c>
      <c r="W165" s="215">
        <v>0</v>
      </c>
      <c r="X165" s="215">
        <v>0</v>
      </c>
      <c r="Y165" s="215">
        <v>0</v>
      </c>
      <c r="Z165" s="215">
        <v>0</v>
      </c>
      <c r="AA165" s="215">
        <v>0</v>
      </c>
      <c r="AB165" s="215">
        <v>0</v>
      </c>
      <c r="AC165" s="215">
        <v>0</v>
      </c>
      <c r="AD165" s="215">
        <v>0</v>
      </c>
      <c r="AE165" s="215">
        <v>0</v>
      </c>
    </row>
    <row r="166" spans="1:31" s="51" customFormat="1">
      <c r="A166" s="206">
        <f t="shared" si="27"/>
        <v>9</v>
      </c>
      <c r="B166" s="214">
        <v>0</v>
      </c>
      <c r="C166" s="215">
        <v>0</v>
      </c>
      <c r="D166" s="215">
        <v>0</v>
      </c>
      <c r="E166" s="215">
        <v>1.04</v>
      </c>
      <c r="F166" s="497">
        <v>0.41</v>
      </c>
      <c r="G166" s="215">
        <v>6</v>
      </c>
      <c r="H166" s="215">
        <v>3.75</v>
      </c>
      <c r="I166" s="215">
        <v>0</v>
      </c>
      <c r="J166" s="215">
        <v>0</v>
      </c>
      <c r="K166" s="215">
        <v>4.2300000000000004</v>
      </c>
      <c r="L166" s="215">
        <v>0</v>
      </c>
      <c r="M166" s="215">
        <v>0.49</v>
      </c>
      <c r="N166" s="215">
        <v>0</v>
      </c>
      <c r="O166" s="215">
        <v>0</v>
      </c>
      <c r="P166" s="215">
        <v>0</v>
      </c>
      <c r="Q166" s="215">
        <v>0.28399999999999997</v>
      </c>
      <c r="R166" s="215">
        <v>0.19</v>
      </c>
      <c r="S166" s="215">
        <v>0</v>
      </c>
      <c r="T166" s="215">
        <v>0</v>
      </c>
      <c r="U166" s="215">
        <v>0</v>
      </c>
      <c r="V166" s="215">
        <v>0</v>
      </c>
      <c r="W166" s="215">
        <v>0</v>
      </c>
      <c r="X166" s="215">
        <v>0</v>
      </c>
      <c r="Y166" s="215">
        <v>0</v>
      </c>
      <c r="Z166" s="215">
        <v>0</v>
      </c>
      <c r="AA166" s="215">
        <v>0</v>
      </c>
      <c r="AB166" s="215">
        <v>0</v>
      </c>
      <c r="AC166" s="215">
        <v>0</v>
      </c>
      <c r="AD166" s="215">
        <v>0</v>
      </c>
      <c r="AE166" s="215">
        <v>0</v>
      </c>
    </row>
    <row r="167" spans="1:31" s="51" customFormat="1">
      <c r="A167" s="206">
        <f t="shared" si="27"/>
        <v>10</v>
      </c>
      <c r="B167" s="214">
        <v>0</v>
      </c>
      <c r="C167" s="215">
        <v>0</v>
      </c>
      <c r="D167" s="215">
        <v>0</v>
      </c>
      <c r="E167" s="215">
        <v>0.79</v>
      </c>
      <c r="F167" s="497">
        <v>0.41</v>
      </c>
      <c r="G167" s="215">
        <v>6.02</v>
      </c>
      <c r="H167" s="215">
        <v>3.76</v>
      </c>
      <c r="I167" s="215">
        <v>0</v>
      </c>
      <c r="J167" s="215">
        <v>0</v>
      </c>
      <c r="K167" s="215">
        <v>4.57</v>
      </c>
      <c r="L167" s="215">
        <v>0</v>
      </c>
      <c r="M167" s="215">
        <v>0.52</v>
      </c>
      <c r="N167" s="215">
        <v>0</v>
      </c>
      <c r="O167" s="215">
        <v>0</v>
      </c>
      <c r="P167" s="215">
        <v>0</v>
      </c>
      <c r="Q167" s="215">
        <v>0.28399999999999997</v>
      </c>
      <c r="R167" s="215">
        <v>0.19</v>
      </c>
      <c r="S167" s="215">
        <v>0</v>
      </c>
      <c r="T167" s="215">
        <v>0</v>
      </c>
      <c r="U167" s="215">
        <v>0</v>
      </c>
      <c r="V167" s="215">
        <v>0</v>
      </c>
      <c r="W167" s="215">
        <v>0</v>
      </c>
      <c r="X167" s="215">
        <v>0</v>
      </c>
      <c r="Y167" s="215">
        <v>0</v>
      </c>
      <c r="Z167" s="215">
        <v>0</v>
      </c>
      <c r="AA167" s="215">
        <v>0</v>
      </c>
      <c r="AB167" s="215">
        <v>0</v>
      </c>
      <c r="AC167" s="215">
        <v>0</v>
      </c>
      <c r="AD167" s="215">
        <v>0</v>
      </c>
      <c r="AE167" s="215">
        <v>0</v>
      </c>
    </row>
    <row r="168" spans="1:31" s="51" customFormat="1">
      <c r="A168" s="206">
        <f t="shared" si="27"/>
        <v>11</v>
      </c>
      <c r="B168" s="214">
        <v>0</v>
      </c>
      <c r="C168" s="215">
        <v>0</v>
      </c>
      <c r="D168" s="215">
        <v>0</v>
      </c>
      <c r="E168" s="215">
        <v>1.34</v>
      </c>
      <c r="F168" s="497">
        <v>0.41</v>
      </c>
      <c r="G168" s="215">
        <v>7.46</v>
      </c>
      <c r="H168" s="215">
        <v>4.66</v>
      </c>
      <c r="I168" s="215">
        <v>0</v>
      </c>
      <c r="J168" s="215">
        <v>0.68</v>
      </c>
      <c r="K168" s="215">
        <v>6.23</v>
      </c>
      <c r="L168" s="215">
        <v>0</v>
      </c>
      <c r="M168" s="215">
        <v>0.73</v>
      </c>
      <c r="N168" s="215">
        <v>0</v>
      </c>
      <c r="O168" s="215">
        <v>0</v>
      </c>
      <c r="P168" s="215">
        <v>0</v>
      </c>
      <c r="Q168" s="215">
        <v>0.28399999999999997</v>
      </c>
      <c r="R168" s="215">
        <v>0.19</v>
      </c>
      <c r="S168" s="215">
        <v>0</v>
      </c>
      <c r="T168" s="215">
        <v>0</v>
      </c>
      <c r="U168" s="215">
        <v>0</v>
      </c>
      <c r="V168" s="215">
        <v>0</v>
      </c>
      <c r="W168" s="215">
        <v>0</v>
      </c>
      <c r="X168" s="215">
        <v>0</v>
      </c>
      <c r="Y168" s="215">
        <v>0</v>
      </c>
      <c r="Z168" s="215">
        <v>0</v>
      </c>
      <c r="AA168" s="215">
        <v>0</v>
      </c>
      <c r="AB168" s="215">
        <v>0</v>
      </c>
      <c r="AC168" s="215">
        <v>0</v>
      </c>
      <c r="AD168" s="215">
        <v>0</v>
      </c>
      <c r="AE168" s="215">
        <v>0</v>
      </c>
    </row>
    <row r="169" spans="1:31" s="51" customFormat="1">
      <c r="A169" s="206">
        <f t="shared" si="27"/>
        <v>12</v>
      </c>
      <c r="B169" s="214">
        <v>0</v>
      </c>
      <c r="C169" s="215">
        <v>0</v>
      </c>
      <c r="D169" s="215">
        <v>0</v>
      </c>
      <c r="E169" s="215">
        <v>1.42</v>
      </c>
      <c r="F169" s="215">
        <v>0.41</v>
      </c>
      <c r="G169" s="215">
        <v>6.46</v>
      </c>
      <c r="H169" s="215">
        <v>4.04</v>
      </c>
      <c r="I169" s="215">
        <v>0</v>
      </c>
      <c r="J169" s="215">
        <v>0</v>
      </c>
      <c r="K169" s="215">
        <v>5.79</v>
      </c>
      <c r="L169" s="215">
        <v>0</v>
      </c>
      <c r="M169" s="215">
        <v>0.73</v>
      </c>
      <c r="N169" s="215">
        <v>0</v>
      </c>
      <c r="O169" s="215">
        <v>0</v>
      </c>
      <c r="P169" s="215">
        <v>0</v>
      </c>
      <c r="Q169" s="215">
        <v>0.28399999999999997</v>
      </c>
      <c r="R169" s="215">
        <v>0.19</v>
      </c>
      <c r="S169" s="215">
        <v>0</v>
      </c>
      <c r="T169" s="215">
        <v>0</v>
      </c>
      <c r="U169" s="215">
        <v>0</v>
      </c>
      <c r="V169" s="215">
        <v>0</v>
      </c>
      <c r="W169" s="215">
        <v>0</v>
      </c>
      <c r="X169" s="215">
        <v>0</v>
      </c>
      <c r="Y169" s="215">
        <v>0</v>
      </c>
      <c r="Z169" s="215">
        <v>0</v>
      </c>
      <c r="AA169" s="215">
        <v>0</v>
      </c>
      <c r="AB169" s="215">
        <v>0</v>
      </c>
      <c r="AC169" s="215">
        <v>0</v>
      </c>
      <c r="AD169" s="215">
        <v>0</v>
      </c>
      <c r="AE169" s="215">
        <v>0</v>
      </c>
    </row>
    <row r="170" spans="1:31" s="51" customFormat="1">
      <c r="A170" s="206">
        <f t="shared" si="27"/>
        <v>13</v>
      </c>
      <c r="B170" s="214">
        <v>0</v>
      </c>
      <c r="C170" s="215">
        <v>0</v>
      </c>
      <c r="D170" s="215">
        <v>0</v>
      </c>
      <c r="E170" s="215">
        <v>1.25</v>
      </c>
      <c r="F170" s="497">
        <v>0.41</v>
      </c>
      <c r="G170" s="215">
        <v>8.0399999999999991</v>
      </c>
      <c r="H170" s="215">
        <v>5.0199999999999996</v>
      </c>
      <c r="I170" s="215">
        <v>0</v>
      </c>
      <c r="J170" s="215">
        <v>0</v>
      </c>
      <c r="K170" s="215">
        <v>6.23</v>
      </c>
      <c r="L170" s="215">
        <v>0</v>
      </c>
      <c r="M170" s="215">
        <v>0.69</v>
      </c>
      <c r="N170" s="215">
        <v>0</v>
      </c>
      <c r="O170" s="215">
        <v>0</v>
      </c>
      <c r="P170" s="215">
        <v>0</v>
      </c>
      <c r="Q170" s="215">
        <v>0.28399999999999997</v>
      </c>
      <c r="R170" s="215">
        <v>0.19</v>
      </c>
      <c r="S170" s="215">
        <v>0</v>
      </c>
      <c r="T170" s="215">
        <v>0</v>
      </c>
      <c r="U170" s="215">
        <v>0</v>
      </c>
      <c r="V170" s="215">
        <v>0</v>
      </c>
      <c r="W170" s="215">
        <v>0</v>
      </c>
      <c r="X170" s="215">
        <v>0</v>
      </c>
      <c r="Y170" s="215">
        <v>0</v>
      </c>
      <c r="Z170" s="215">
        <v>0</v>
      </c>
      <c r="AA170" s="215">
        <v>0</v>
      </c>
      <c r="AB170" s="215">
        <v>0</v>
      </c>
      <c r="AC170" s="215">
        <v>0</v>
      </c>
      <c r="AD170" s="215">
        <v>0</v>
      </c>
      <c r="AE170" s="215">
        <v>0</v>
      </c>
    </row>
    <row r="171" spans="1:31" s="51" customFormat="1">
      <c r="A171" s="206">
        <f t="shared" si="27"/>
        <v>14</v>
      </c>
      <c r="B171" s="214">
        <v>0</v>
      </c>
      <c r="C171" s="215">
        <v>0</v>
      </c>
      <c r="D171" s="215">
        <v>0</v>
      </c>
      <c r="E171" s="215">
        <v>1.1200000000000001</v>
      </c>
      <c r="F171" s="497">
        <v>0.41</v>
      </c>
      <c r="G171" s="215">
        <v>7.83</v>
      </c>
      <c r="H171" s="215">
        <v>4.8899999999999997</v>
      </c>
      <c r="I171" s="215">
        <v>0</v>
      </c>
      <c r="J171" s="215">
        <v>0</v>
      </c>
      <c r="K171" s="215">
        <v>6.5</v>
      </c>
      <c r="L171" s="215">
        <v>0</v>
      </c>
      <c r="M171" s="215">
        <v>0.69</v>
      </c>
      <c r="N171" s="215">
        <v>0</v>
      </c>
      <c r="O171" s="215">
        <v>0</v>
      </c>
      <c r="P171" s="215">
        <v>0</v>
      </c>
      <c r="Q171" s="215">
        <v>0.28399999999999997</v>
      </c>
      <c r="R171" s="215">
        <v>0.19</v>
      </c>
      <c r="S171" s="215">
        <v>0</v>
      </c>
      <c r="T171" s="215">
        <v>0</v>
      </c>
      <c r="U171" s="215">
        <v>0</v>
      </c>
      <c r="V171" s="215">
        <v>0</v>
      </c>
      <c r="W171" s="215">
        <v>0</v>
      </c>
      <c r="X171" s="215">
        <v>0</v>
      </c>
      <c r="Y171" s="215">
        <v>0</v>
      </c>
      <c r="Z171" s="215">
        <v>0</v>
      </c>
      <c r="AA171" s="215">
        <v>0</v>
      </c>
      <c r="AB171" s="215">
        <v>0</v>
      </c>
      <c r="AC171" s="215">
        <v>0</v>
      </c>
      <c r="AD171" s="215">
        <v>0</v>
      </c>
      <c r="AE171" s="215">
        <v>0</v>
      </c>
    </row>
    <row r="172" spans="1:31" s="51" customFormat="1">
      <c r="A172" s="206">
        <f t="shared" si="27"/>
        <v>15</v>
      </c>
      <c r="B172" s="214">
        <v>0</v>
      </c>
      <c r="C172" s="215">
        <v>0</v>
      </c>
      <c r="D172" s="215">
        <v>0</v>
      </c>
      <c r="E172" s="215">
        <v>0.98</v>
      </c>
      <c r="F172" s="497">
        <v>0.41</v>
      </c>
      <c r="G172" s="215">
        <v>9.6300000000000008</v>
      </c>
      <c r="H172" s="215">
        <v>6.02</v>
      </c>
      <c r="I172" s="215">
        <v>0</v>
      </c>
      <c r="J172" s="215">
        <v>0</v>
      </c>
      <c r="K172" s="215">
        <v>4.68</v>
      </c>
      <c r="L172" s="215">
        <v>0</v>
      </c>
      <c r="M172" s="215">
        <v>1.81</v>
      </c>
      <c r="N172" s="215">
        <v>0</v>
      </c>
      <c r="O172" s="215">
        <v>0</v>
      </c>
      <c r="P172" s="215">
        <v>0</v>
      </c>
      <c r="Q172" s="215">
        <v>0.28399999999999997</v>
      </c>
      <c r="R172" s="215">
        <v>0.19</v>
      </c>
      <c r="S172" s="215">
        <v>0</v>
      </c>
      <c r="T172" s="215">
        <v>0</v>
      </c>
      <c r="U172" s="215">
        <v>0</v>
      </c>
      <c r="V172" s="215">
        <v>0</v>
      </c>
      <c r="W172" s="215">
        <v>0</v>
      </c>
      <c r="X172" s="215">
        <v>0</v>
      </c>
      <c r="Y172" s="215">
        <v>0</v>
      </c>
      <c r="Z172" s="215">
        <v>0</v>
      </c>
      <c r="AA172" s="215">
        <v>0</v>
      </c>
      <c r="AB172" s="215">
        <v>0</v>
      </c>
      <c r="AC172" s="215">
        <v>0</v>
      </c>
      <c r="AD172" s="215">
        <v>0</v>
      </c>
      <c r="AE172" s="215">
        <v>0</v>
      </c>
    </row>
    <row r="173" spans="1:31" s="51" customFormat="1">
      <c r="A173" s="206">
        <f>+A172+1</f>
        <v>16</v>
      </c>
      <c r="B173" s="214">
        <v>0</v>
      </c>
      <c r="C173" s="215">
        <v>0</v>
      </c>
      <c r="D173" s="215">
        <v>0</v>
      </c>
      <c r="E173" s="215">
        <v>1.36</v>
      </c>
      <c r="F173" s="497">
        <v>0.41</v>
      </c>
      <c r="G173" s="215">
        <v>7.47</v>
      </c>
      <c r="H173" s="215">
        <v>4.67</v>
      </c>
      <c r="I173" s="215">
        <v>0</v>
      </c>
      <c r="J173" s="215">
        <v>0</v>
      </c>
      <c r="K173" s="215">
        <v>7.64</v>
      </c>
      <c r="L173" s="215">
        <v>0</v>
      </c>
      <c r="M173" s="215">
        <v>0.82</v>
      </c>
      <c r="N173" s="215">
        <v>0</v>
      </c>
      <c r="O173" s="215">
        <v>0</v>
      </c>
      <c r="P173" s="215">
        <v>0</v>
      </c>
      <c r="Q173" s="215">
        <v>0.28399999999999997</v>
      </c>
      <c r="R173" s="215">
        <v>0.19</v>
      </c>
      <c r="S173" s="215">
        <v>0</v>
      </c>
      <c r="T173" s="215">
        <v>0</v>
      </c>
      <c r="U173" s="215">
        <v>0</v>
      </c>
      <c r="V173" s="215">
        <v>0</v>
      </c>
      <c r="W173" s="215">
        <v>0</v>
      </c>
      <c r="X173" s="215">
        <v>0</v>
      </c>
      <c r="Y173" s="215">
        <v>0</v>
      </c>
      <c r="Z173" s="215">
        <v>0</v>
      </c>
      <c r="AA173" s="215">
        <v>0</v>
      </c>
      <c r="AB173" s="215">
        <v>0</v>
      </c>
      <c r="AC173" s="215">
        <v>0</v>
      </c>
      <c r="AD173" s="215">
        <v>0</v>
      </c>
      <c r="AE173" s="215">
        <v>0</v>
      </c>
    </row>
    <row r="174" spans="1:31" s="158" customFormat="1" ht="13.5" thickBot="1">
      <c r="A174" s="157" t="s">
        <v>6</v>
      </c>
      <c r="B174" s="21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220"/>
      <c r="O174" s="121"/>
      <c r="P174" s="97"/>
      <c r="Q174" s="156"/>
      <c r="R174" s="156"/>
      <c r="S174" s="156"/>
      <c r="T174" s="156"/>
      <c r="U174" s="156"/>
      <c r="V174" s="156"/>
      <c r="W174" s="156"/>
      <c r="X174" s="156"/>
      <c r="Y174" s="97"/>
      <c r="Z174" s="97"/>
      <c r="AA174" s="156"/>
      <c r="AB174" s="156"/>
      <c r="AC174" s="97"/>
      <c r="AD174" s="97"/>
      <c r="AE174" s="137"/>
    </row>
    <row r="175" spans="1:31" s="133" customFormat="1" ht="13.5" thickTop="1">
      <c r="A175" s="207"/>
      <c r="B175" s="152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4"/>
      <c r="O175" s="8"/>
      <c r="P175" s="153"/>
      <c r="Q175" s="153"/>
      <c r="R175" s="153"/>
      <c r="S175" s="51"/>
      <c r="T175" s="51"/>
      <c r="U175" s="153"/>
      <c r="V175" s="153"/>
      <c r="W175" s="153"/>
      <c r="X175" s="8"/>
      <c r="Y175" s="8"/>
      <c r="Z175" s="153"/>
      <c r="AA175" s="153"/>
      <c r="AB175" s="8"/>
      <c r="AC175" s="8"/>
      <c r="AD175" s="155"/>
    </row>
    <row r="176" spans="1:31" s="133" customFormat="1">
      <c r="A176" s="207"/>
      <c r="B176" s="152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4"/>
      <c r="O176" s="8"/>
      <c r="P176" s="153"/>
      <c r="Q176" s="153"/>
      <c r="R176" s="153"/>
      <c r="U176" s="153"/>
      <c r="V176" s="153"/>
      <c r="W176" s="153"/>
      <c r="X176" s="8"/>
      <c r="Y176" s="8"/>
      <c r="Z176" s="153"/>
      <c r="AA176" s="153"/>
      <c r="AB176" s="8"/>
      <c r="AC176" s="8"/>
      <c r="AD176" s="155"/>
    </row>
    <row r="177" spans="1:30" s="133" customFormat="1" ht="26.25">
      <c r="A177" s="11" t="s">
        <v>107</v>
      </c>
      <c r="B177" s="91" t="s">
        <v>101</v>
      </c>
      <c r="C177" s="91" t="s">
        <v>101</v>
      </c>
      <c r="D177" s="91" t="s">
        <v>101</v>
      </c>
      <c r="E177" s="91" t="s">
        <v>101</v>
      </c>
      <c r="F177" s="91" t="s">
        <v>101</v>
      </c>
      <c r="G177" s="91" t="s">
        <v>101</v>
      </c>
      <c r="I177" s="91" t="s">
        <v>101</v>
      </c>
      <c r="K177" s="91" t="s">
        <v>101</v>
      </c>
      <c r="L177" s="91" t="s">
        <v>101</v>
      </c>
      <c r="M177" s="91" t="s">
        <v>101</v>
      </c>
      <c r="N177" s="154"/>
      <c r="O177" s="8"/>
      <c r="P177" s="153"/>
      <c r="Q177" s="153"/>
      <c r="R177" s="153"/>
      <c r="U177" s="153"/>
      <c r="V177" s="153"/>
      <c r="W177" s="153"/>
      <c r="X177" s="8"/>
      <c r="Y177" s="8"/>
      <c r="Z177" s="153"/>
      <c r="AA177" s="153"/>
      <c r="AB177" s="8"/>
      <c r="AC177" s="8"/>
      <c r="AD177" s="155"/>
    </row>
    <row r="178" spans="1:30" s="133" customFormat="1">
      <c r="A178" s="149" t="s">
        <v>5</v>
      </c>
      <c r="B178" s="144" t="s">
        <v>96</v>
      </c>
      <c r="C178" s="144" t="s">
        <v>97</v>
      </c>
      <c r="D178" s="144" t="s">
        <v>98</v>
      </c>
      <c r="E178" s="144" t="s">
        <v>77</v>
      </c>
      <c r="F178" s="144" t="s">
        <v>78</v>
      </c>
      <c r="G178" s="144" t="s">
        <v>46</v>
      </c>
      <c r="H178" s="145"/>
      <c r="I178" s="144" t="s">
        <v>81</v>
      </c>
      <c r="J178" s="413" t="s">
        <v>82</v>
      </c>
      <c r="K178" s="144" t="s">
        <v>282</v>
      </c>
      <c r="L178" s="144" t="s">
        <v>83</v>
      </c>
      <c r="M178" s="144" t="s">
        <v>428</v>
      </c>
      <c r="N178" s="154"/>
      <c r="O178" s="8"/>
      <c r="P178" s="153"/>
      <c r="Q178" s="153"/>
      <c r="R178" s="153"/>
      <c r="U178" s="153"/>
      <c r="V178" s="153"/>
      <c r="W178" s="153"/>
      <c r="X178" s="8"/>
      <c r="Y178" s="8"/>
      <c r="Z178" s="153"/>
      <c r="AA178" s="153"/>
      <c r="AB178" s="8"/>
      <c r="AC178" s="8"/>
      <c r="AD178" s="155"/>
    </row>
    <row r="179" spans="1:30" s="133" customFormat="1">
      <c r="A179" s="149">
        <v>1</v>
      </c>
      <c r="B179" s="80">
        <f>B50</f>
        <v>3.2073400000000004E-4</v>
      </c>
      <c r="C179" s="80">
        <f t="shared" ref="C179:M179" si="28">C50</f>
        <v>2.7943299999999999E-4</v>
      </c>
      <c r="D179" s="80">
        <f t="shared" si="28"/>
        <v>9.1763000000000009E-5</v>
      </c>
      <c r="E179" s="80">
        <f t="shared" si="28"/>
        <v>4.8712800000000003E-4</v>
      </c>
      <c r="F179" s="80">
        <f t="shared" si="28"/>
        <v>1.6454499999999999E-4</v>
      </c>
      <c r="G179" s="80">
        <f t="shared" si="28"/>
        <v>2.5510600000000001E-4</v>
      </c>
      <c r="H179" s="80">
        <f t="shared" si="28"/>
        <v>0</v>
      </c>
      <c r="I179" s="80">
        <f t="shared" si="28"/>
        <v>3.3619300000000004E-4</v>
      </c>
      <c r="J179" s="80">
        <f t="shared" si="28"/>
        <v>1.2268199999999999E-4</v>
      </c>
      <c r="K179" s="80">
        <f t="shared" si="28"/>
        <v>1.8491299999999998E-4</v>
      </c>
      <c r="L179" s="80">
        <f t="shared" si="28"/>
        <v>1.75766E-4</v>
      </c>
      <c r="M179" s="80">
        <f t="shared" si="28"/>
        <v>7.09076E-4</v>
      </c>
      <c r="N179" s="154"/>
      <c r="O179" s="8"/>
      <c r="P179" s="153"/>
      <c r="Q179" s="153"/>
      <c r="R179" s="153"/>
      <c r="U179" s="153"/>
      <c r="V179" s="153"/>
      <c r="W179" s="153"/>
      <c r="X179" s="8"/>
      <c r="Y179" s="8"/>
      <c r="Z179" s="153"/>
      <c r="AA179" s="153"/>
      <c r="AB179" s="8"/>
      <c r="AC179" s="8"/>
      <c r="AD179" s="155"/>
    </row>
    <row r="180" spans="1:30" s="133" customFormat="1">
      <c r="A180" s="149">
        <v>2</v>
      </c>
      <c r="B180" s="80">
        <f t="shared" ref="B180:M180" si="29">B51</f>
        <v>1.208057E-3</v>
      </c>
      <c r="C180" s="80">
        <f t="shared" si="29"/>
        <v>5.0874680000000004E-3</v>
      </c>
      <c r="D180" s="80">
        <f t="shared" si="29"/>
        <v>4.9890600000000002E-4</v>
      </c>
      <c r="E180" s="80">
        <f t="shared" si="29"/>
        <v>3.7730749999999999E-3</v>
      </c>
      <c r="F180" s="80">
        <f t="shared" si="29"/>
        <v>9.9450799999999985E-4</v>
      </c>
      <c r="G180" s="80">
        <f t="shared" si="29"/>
        <v>2.459321E-3</v>
      </c>
      <c r="H180" s="80">
        <f t="shared" si="29"/>
        <v>0</v>
      </c>
      <c r="I180" s="80">
        <f t="shared" si="29"/>
        <v>1.5351689999999999E-3</v>
      </c>
      <c r="J180" s="80">
        <f t="shared" si="29"/>
        <v>8.8283700000000003E-4</v>
      </c>
      <c r="K180" s="80">
        <f t="shared" si="29"/>
        <v>1.4043339999999999E-3</v>
      </c>
      <c r="L180" s="80">
        <f t="shared" si="29"/>
        <v>1.6286879999999999E-3</v>
      </c>
      <c r="M180" s="80">
        <f t="shared" si="29"/>
        <v>4.7963250000000006E-3</v>
      </c>
      <c r="N180" s="154"/>
      <c r="O180" s="8"/>
      <c r="P180" s="153"/>
      <c r="Q180" s="153"/>
      <c r="R180" s="153"/>
      <c r="U180" s="153"/>
      <c r="V180" s="153"/>
      <c r="W180" s="153"/>
      <c r="X180" s="8"/>
      <c r="Y180" s="8"/>
      <c r="Z180" s="153"/>
      <c r="AA180" s="153"/>
      <c r="AB180" s="8"/>
      <c r="AC180" s="8"/>
      <c r="AD180" s="155"/>
    </row>
    <row r="181" spans="1:30" s="133" customFormat="1">
      <c r="A181" s="149">
        <v>3</v>
      </c>
      <c r="B181" s="80">
        <f t="shared" ref="B181:M181" si="30">B52</f>
        <v>3.9648090000000006E-3</v>
      </c>
      <c r="C181" s="80">
        <f t="shared" si="30"/>
        <v>2.8791817000000001E-2</v>
      </c>
      <c r="D181" s="80">
        <f t="shared" si="30"/>
        <v>2.2830749999999999E-3</v>
      </c>
      <c r="E181" s="80">
        <f t="shared" si="30"/>
        <v>1.7006418999999998E-2</v>
      </c>
      <c r="F181" s="80">
        <f t="shared" si="30"/>
        <v>3.950968E-3</v>
      </c>
      <c r="G181" s="80">
        <f t="shared" si="30"/>
        <v>1.6754794999999999E-2</v>
      </c>
      <c r="H181" s="80">
        <f t="shared" si="30"/>
        <v>0</v>
      </c>
      <c r="I181" s="80">
        <f t="shared" si="30"/>
        <v>5.8294430000000001E-3</v>
      </c>
      <c r="J181" s="80">
        <f t="shared" si="30"/>
        <v>3.5745769999999998E-3</v>
      </c>
      <c r="K181" s="80">
        <f t="shared" si="30"/>
        <v>6.1750630000000006E-3</v>
      </c>
      <c r="L181" s="80">
        <f t="shared" si="30"/>
        <v>7.9437880000000002E-3</v>
      </c>
      <c r="M181" s="80">
        <f t="shared" si="30"/>
        <v>2.5005330999999999E-2</v>
      </c>
      <c r="N181" s="154"/>
      <c r="O181" s="8"/>
      <c r="P181" s="153"/>
      <c r="Q181" s="153"/>
      <c r="R181" s="153"/>
      <c r="U181" s="153"/>
      <c r="V181" s="153"/>
      <c r="W181" s="153"/>
      <c r="X181" s="8"/>
      <c r="Y181" s="8"/>
      <c r="Z181" s="153"/>
      <c r="AA181" s="153"/>
      <c r="AB181" s="8"/>
      <c r="AC181" s="8"/>
      <c r="AD181" s="155"/>
    </row>
    <row r="182" spans="1:30" s="133" customFormat="1">
      <c r="A182" s="149">
        <v>4</v>
      </c>
      <c r="B182" s="80">
        <f t="shared" ref="B182:M182" si="31">B53</f>
        <v>2.5713199999999998E-3</v>
      </c>
      <c r="C182" s="80">
        <f t="shared" si="31"/>
        <v>1.2402317E-2</v>
      </c>
      <c r="D182" s="80">
        <f t="shared" si="31"/>
        <v>1.0945719999999998E-3</v>
      </c>
      <c r="E182" s="80">
        <f t="shared" si="31"/>
        <v>8.9461000000000002E-3</v>
      </c>
      <c r="F182" s="80">
        <f t="shared" si="31"/>
        <v>2.3265579999999998E-3</v>
      </c>
      <c r="G182" s="80">
        <f t="shared" si="31"/>
        <v>5.071392000000001E-3</v>
      </c>
      <c r="H182" s="80">
        <f t="shared" si="31"/>
        <v>0</v>
      </c>
      <c r="I182" s="80">
        <f t="shared" si="31"/>
        <v>3.3455640000000001E-3</v>
      </c>
      <c r="J182" s="80">
        <f t="shared" si="31"/>
        <v>2.137276E-3</v>
      </c>
      <c r="K182" s="80">
        <f t="shared" si="31"/>
        <v>3.3241920000000001E-3</v>
      </c>
      <c r="L182" s="80">
        <f t="shared" si="31"/>
        <v>3.8421609999999998E-3</v>
      </c>
      <c r="M182" s="80">
        <f t="shared" si="31"/>
        <v>1.0537329999999999E-2</v>
      </c>
      <c r="N182" s="154"/>
      <c r="O182" s="8"/>
      <c r="P182" s="153"/>
      <c r="Q182" s="153"/>
      <c r="R182" s="153"/>
      <c r="U182" s="153"/>
      <c r="V182" s="153"/>
      <c r="W182" s="153"/>
      <c r="X182" s="8"/>
      <c r="Y182" s="8"/>
      <c r="Z182" s="153"/>
      <c r="AA182" s="153"/>
      <c r="AB182" s="8"/>
      <c r="AC182" s="8"/>
      <c r="AD182" s="155"/>
    </row>
    <row r="183" spans="1:30" s="133" customFormat="1">
      <c r="A183" s="149">
        <v>5</v>
      </c>
      <c r="B183" s="80">
        <f t="shared" ref="B183:M183" si="32">B54</f>
        <v>4.9925600000000001E-4</v>
      </c>
      <c r="C183" s="80">
        <f t="shared" si="32"/>
        <v>2.4080729999999997E-3</v>
      </c>
      <c r="D183" s="80">
        <f t="shared" si="32"/>
        <v>2.1252599999999999E-4</v>
      </c>
      <c r="E183" s="80">
        <f t="shared" si="32"/>
        <v>1.737003E-3</v>
      </c>
      <c r="F183" s="80">
        <f t="shared" si="32"/>
        <v>4.5173199999999999E-4</v>
      </c>
      <c r="G183" s="80">
        <f t="shared" si="32"/>
        <v>9.846779999999999E-4</v>
      </c>
      <c r="H183" s="80">
        <f t="shared" si="32"/>
        <v>0</v>
      </c>
      <c r="I183" s="80">
        <f t="shared" si="32"/>
        <v>6.4958500000000005E-4</v>
      </c>
      <c r="J183" s="80">
        <f t="shared" si="32"/>
        <v>4.1498100000000003E-4</v>
      </c>
      <c r="K183" s="80">
        <f t="shared" si="32"/>
        <v>6.4543599999999999E-4</v>
      </c>
      <c r="L183" s="80">
        <f t="shared" si="32"/>
        <v>7.4600600000000001E-4</v>
      </c>
      <c r="M183" s="80">
        <f t="shared" si="32"/>
        <v>2.0459609999999998E-3</v>
      </c>
      <c r="N183" s="154"/>
      <c r="O183" s="8"/>
      <c r="P183" s="153"/>
      <c r="Q183" s="153"/>
      <c r="R183" s="153"/>
      <c r="U183" s="153"/>
      <c r="V183" s="153"/>
      <c r="W183" s="153"/>
      <c r="X183" s="8"/>
      <c r="Y183" s="8"/>
      <c r="Z183" s="153"/>
      <c r="AA183" s="153"/>
      <c r="AB183" s="8"/>
      <c r="AC183" s="8"/>
      <c r="AD183" s="155"/>
    </row>
    <row r="184" spans="1:30" s="133" customFormat="1">
      <c r="A184" s="149">
        <v>6</v>
      </c>
      <c r="B184" s="80">
        <f t="shared" ref="B184:M184" si="33">B55</f>
        <v>3.4876779999999997E-3</v>
      </c>
      <c r="C184" s="80">
        <f t="shared" si="33"/>
        <v>1.581136E-2</v>
      </c>
      <c r="D184" s="80">
        <f t="shared" si="33"/>
        <v>2.5171780000000001E-3</v>
      </c>
      <c r="E184" s="80">
        <f t="shared" si="33"/>
        <v>1.4485063999999999E-2</v>
      </c>
      <c r="F184" s="80">
        <f t="shared" si="33"/>
        <v>3.8171619999999998E-3</v>
      </c>
      <c r="G184" s="80">
        <f t="shared" si="33"/>
        <v>1.4780880999999999E-2</v>
      </c>
      <c r="H184" s="80">
        <f t="shared" si="33"/>
        <v>0</v>
      </c>
      <c r="I184" s="80">
        <f t="shared" si="33"/>
        <v>4.2546440000000001E-3</v>
      </c>
      <c r="J184" s="80">
        <f t="shared" si="33"/>
        <v>2.7027689999999998E-3</v>
      </c>
      <c r="K184" s="80">
        <f t="shared" si="33"/>
        <v>3.1451980000000001E-3</v>
      </c>
      <c r="L184" s="80">
        <f t="shared" si="33"/>
        <v>4.338565E-3</v>
      </c>
      <c r="M184" s="80">
        <f t="shared" si="33"/>
        <v>1.4524179999999999E-2</v>
      </c>
      <c r="N184" s="154"/>
      <c r="O184" s="8"/>
      <c r="P184" s="153"/>
      <c r="Q184" s="153"/>
      <c r="R184" s="153"/>
      <c r="U184" s="153"/>
      <c r="V184" s="153"/>
      <c r="W184" s="153"/>
      <c r="X184" s="8"/>
      <c r="Y184" s="8"/>
      <c r="Z184" s="153"/>
      <c r="AA184" s="153"/>
      <c r="AB184" s="8"/>
      <c r="AC184" s="8"/>
      <c r="AD184" s="155"/>
    </row>
    <row r="185" spans="1:30" s="133" customFormat="1">
      <c r="A185" s="149">
        <v>7</v>
      </c>
      <c r="B185" s="80">
        <f t="shared" ref="B185:M185" si="34">B56</f>
        <v>5.4366880000000003E-3</v>
      </c>
      <c r="C185" s="80">
        <f t="shared" si="34"/>
        <v>1.0176622999999999E-2</v>
      </c>
      <c r="D185" s="80">
        <f t="shared" si="34"/>
        <v>1.589603E-3</v>
      </c>
      <c r="E185" s="80">
        <f t="shared" si="34"/>
        <v>8.0235289999999997E-3</v>
      </c>
      <c r="F185" s="80">
        <f t="shared" si="34"/>
        <v>2.1987639999999998E-3</v>
      </c>
      <c r="G185" s="80">
        <f t="shared" si="34"/>
        <v>4.6278210000000007E-3</v>
      </c>
      <c r="H185" s="80">
        <f t="shared" si="34"/>
        <v>0</v>
      </c>
      <c r="I185" s="80">
        <f t="shared" si="34"/>
        <v>4.0333730000000007E-3</v>
      </c>
      <c r="J185" s="80">
        <f t="shared" si="34"/>
        <v>2.0883609999999999E-3</v>
      </c>
      <c r="K185" s="80">
        <f t="shared" si="34"/>
        <v>2.9903729999999997E-3</v>
      </c>
      <c r="L185" s="80">
        <f t="shared" si="34"/>
        <v>4.4135839999999999E-3</v>
      </c>
      <c r="M185" s="80">
        <f t="shared" si="34"/>
        <v>1.0794622E-2</v>
      </c>
      <c r="N185" s="154"/>
      <c r="O185" s="8"/>
      <c r="P185" s="153"/>
      <c r="Q185" s="153"/>
      <c r="R185" s="153"/>
      <c r="U185" s="153"/>
      <c r="V185" s="153"/>
      <c r="W185" s="153"/>
      <c r="X185" s="8"/>
      <c r="Y185" s="8"/>
      <c r="Z185" s="153"/>
      <c r="AA185" s="153"/>
      <c r="AB185" s="8"/>
      <c r="AC185" s="8"/>
      <c r="AD185" s="155"/>
    </row>
    <row r="186" spans="1:30" s="133" customFormat="1">
      <c r="A186" s="149">
        <v>8</v>
      </c>
      <c r="B186" s="80">
        <f t="shared" ref="B186:M186" si="35">B57</f>
        <v>4.8676080000000007E-3</v>
      </c>
      <c r="C186" s="80">
        <f t="shared" si="35"/>
        <v>2.3223013000000001E-2</v>
      </c>
      <c r="D186" s="80">
        <f t="shared" si="35"/>
        <v>3.624394E-3</v>
      </c>
      <c r="E186" s="80">
        <f t="shared" si="35"/>
        <v>2.0799499999999999E-2</v>
      </c>
      <c r="F186" s="80">
        <f t="shared" si="35"/>
        <v>5.4392540000000001E-3</v>
      </c>
      <c r="G186" s="80">
        <f t="shared" si="35"/>
        <v>2.0718371999999999E-2</v>
      </c>
      <c r="H186" s="80">
        <f t="shared" si="35"/>
        <v>0</v>
      </c>
      <c r="I186" s="80">
        <f t="shared" si="35"/>
        <v>6.2137010000000003E-3</v>
      </c>
      <c r="J186" s="80">
        <f t="shared" si="35"/>
        <v>3.8138019999999998E-3</v>
      </c>
      <c r="K186" s="80">
        <f t="shared" si="35"/>
        <v>4.9008360000000004E-3</v>
      </c>
      <c r="L186" s="80">
        <f t="shared" si="35"/>
        <v>6.3162590000000003E-3</v>
      </c>
      <c r="M186" s="80">
        <f t="shared" si="35"/>
        <v>2.1351210999999998E-2</v>
      </c>
      <c r="N186" s="154"/>
      <c r="O186" s="8"/>
      <c r="P186" s="153"/>
      <c r="Q186" s="153"/>
      <c r="R186" s="153"/>
      <c r="U186" s="153"/>
      <c r="V186" s="153"/>
      <c r="W186" s="153"/>
      <c r="X186" s="8"/>
      <c r="Y186" s="8"/>
      <c r="Z186" s="153"/>
      <c r="AA186" s="153"/>
      <c r="AB186" s="8"/>
      <c r="AC186" s="8"/>
      <c r="AD186" s="155"/>
    </row>
    <row r="187" spans="1:30" s="133" customFormat="1">
      <c r="A187" s="149">
        <v>9</v>
      </c>
      <c r="B187" s="80">
        <f t="shared" ref="B187:M187" si="36">B58</f>
        <v>5.1324980000000001E-3</v>
      </c>
      <c r="C187" s="80">
        <f t="shared" si="36"/>
        <v>3.2034381000000001E-2</v>
      </c>
      <c r="D187" s="80">
        <f t="shared" si="36"/>
        <v>4.1576989999999999E-3</v>
      </c>
      <c r="E187" s="80">
        <f t="shared" si="36"/>
        <v>2.1994778999999999E-2</v>
      </c>
      <c r="F187" s="80">
        <f t="shared" si="36"/>
        <v>5.6006100000000007E-3</v>
      </c>
      <c r="G187" s="80">
        <f t="shared" si="36"/>
        <v>2.0688901999999999E-2</v>
      </c>
      <c r="H187" s="80">
        <f t="shared" si="36"/>
        <v>0</v>
      </c>
      <c r="I187" s="80">
        <f t="shared" si="36"/>
        <v>6.3022550000000005E-3</v>
      </c>
      <c r="J187" s="80">
        <f t="shared" si="36"/>
        <v>4.4577150000000001E-3</v>
      </c>
      <c r="K187" s="80">
        <f t="shared" si="36"/>
        <v>6.9769400000000001E-3</v>
      </c>
      <c r="L187" s="80">
        <f t="shared" si="36"/>
        <v>7.2655580000000001E-3</v>
      </c>
      <c r="M187" s="80">
        <f t="shared" si="36"/>
        <v>2.4850291E-2</v>
      </c>
      <c r="N187" s="154"/>
      <c r="O187" s="8"/>
      <c r="P187" s="153"/>
      <c r="Q187" s="153"/>
      <c r="R187" s="153"/>
      <c r="U187" s="153"/>
      <c r="V187" s="153"/>
      <c r="W187" s="153"/>
      <c r="X187" s="8"/>
      <c r="Y187" s="8"/>
      <c r="Z187" s="153"/>
      <c r="AA187" s="153"/>
      <c r="AB187" s="8"/>
      <c r="AC187" s="8"/>
      <c r="AD187" s="155"/>
    </row>
    <row r="188" spans="1:30" s="133" customFormat="1">
      <c r="A188" s="149">
        <v>10</v>
      </c>
      <c r="B188" s="80">
        <f t="shared" ref="B188:M188" si="37">B59</f>
        <v>6.5480400000000006E-3</v>
      </c>
      <c r="C188" s="80">
        <f t="shared" si="37"/>
        <v>1.0994624E-2</v>
      </c>
      <c r="D188" s="80">
        <f t="shared" si="37"/>
        <v>3.9674090000000007E-3</v>
      </c>
      <c r="E188" s="80">
        <f t="shared" si="37"/>
        <v>1.7017303000000001E-2</v>
      </c>
      <c r="F188" s="80">
        <f t="shared" si="37"/>
        <v>4.5589020000000001E-3</v>
      </c>
      <c r="G188" s="80">
        <f t="shared" si="37"/>
        <v>1.6174326999999999E-2</v>
      </c>
      <c r="H188" s="80">
        <f t="shared" si="37"/>
        <v>0</v>
      </c>
      <c r="I188" s="80">
        <f t="shared" si="37"/>
        <v>6.1506340000000003E-3</v>
      </c>
      <c r="J188" s="80">
        <f t="shared" si="37"/>
        <v>3.060728E-3</v>
      </c>
      <c r="K188" s="80">
        <f t="shared" si="37"/>
        <v>6.0314520000000005E-3</v>
      </c>
      <c r="L188" s="80">
        <f t="shared" si="37"/>
        <v>4.4786220000000007E-3</v>
      </c>
      <c r="M188" s="80">
        <f t="shared" si="37"/>
        <v>2.3287420999999999E-2</v>
      </c>
      <c r="N188" s="154"/>
      <c r="O188" s="8"/>
      <c r="P188" s="153"/>
      <c r="Q188" s="153"/>
      <c r="R188" s="153"/>
      <c r="U188" s="153"/>
      <c r="V188" s="153"/>
      <c r="W188" s="153"/>
      <c r="X188" s="8"/>
      <c r="Y188" s="8"/>
      <c r="Z188" s="153"/>
      <c r="AA188" s="153"/>
      <c r="AB188" s="8"/>
      <c r="AC188" s="8"/>
      <c r="AD188" s="155"/>
    </row>
    <row r="189" spans="1:30" s="133" customFormat="1">
      <c r="A189" s="149">
        <v>11</v>
      </c>
      <c r="B189" s="80">
        <f t="shared" ref="B189:M189" si="38">B60</f>
        <v>1.6790339999999998E-3</v>
      </c>
      <c r="C189" s="80">
        <f t="shared" si="38"/>
        <v>2.4629470000000001E-3</v>
      </c>
      <c r="D189" s="80">
        <f t="shared" si="38"/>
        <v>5.0530500000000006E-4</v>
      </c>
      <c r="E189" s="80">
        <f t="shared" si="38"/>
        <v>4.3078560000000005E-3</v>
      </c>
      <c r="F189" s="80">
        <f t="shared" si="38"/>
        <v>1.471469E-3</v>
      </c>
      <c r="G189" s="80">
        <f t="shared" si="38"/>
        <v>5.4853310000000004E-3</v>
      </c>
      <c r="H189" s="80">
        <f t="shared" si="38"/>
        <v>0</v>
      </c>
      <c r="I189" s="80">
        <f t="shared" si="38"/>
        <v>2.6256560000000001E-3</v>
      </c>
      <c r="J189" s="80">
        <f t="shared" si="38"/>
        <v>8.5247100000000004E-4</v>
      </c>
      <c r="K189" s="80">
        <f t="shared" si="38"/>
        <v>1.3741039999999999E-3</v>
      </c>
      <c r="L189" s="80">
        <f t="shared" si="38"/>
        <v>9.2491200000000006E-4</v>
      </c>
      <c r="M189" s="80">
        <f t="shared" si="38"/>
        <v>4.5636570000000005E-3</v>
      </c>
      <c r="N189" s="154"/>
      <c r="O189" s="8"/>
      <c r="P189" s="153"/>
      <c r="Q189" s="153"/>
      <c r="R189" s="153"/>
      <c r="U189" s="153"/>
      <c r="V189" s="153"/>
      <c r="W189" s="153"/>
      <c r="X189" s="8"/>
      <c r="Y189" s="8"/>
      <c r="Z189" s="153"/>
      <c r="AA189" s="153"/>
      <c r="AB189" s="8"/>
      <c r="AC189" s="8"/>
      <c r="AD189" s="155"/>
    </row>
    <row r="190" spans="1:30" s="133" customFormat="1">
      <c r="A190" s="149">
        <v>12</v>
      </c>
      <c r="B190" s="80">
        <f t="shared" ref="B190:M190" si="39">B61</f>
        <v>9.2699339999999988E-3</v>
      </c>
      <c r="C190" s="80">
        <f t="shared" si="39"/>
        <v>2.0572682999999998E-2</v>
      </c>
      <c r="D190" s="80">
        <f t="shared" si="39"/>
        <v>2.648166E-3</v>
      </c>
      <c r="E190" s="80">
        <f t="shared" si="39"/>
        <v>2.270728E-2</v>
      </c>
      <c r="F190" s="80">
        <f t="shared" si="39"/>
        <v>6.081815E-3</v>
      </c>
      <c r="G190" s="80">
        <f t="shared" si="39"/>
        <v>1.9693813999999997E-2</v>
      </c>
      <c r="H190" s="80">
        <f t="shared" si="39"/>
        <v>0</v>
      </c>
      <c r="I190" s="80">
        <f t="shared" si="39"/>
        <v>9.6958659999999992E-3</v>
      </c>
      <c r="J190" s="80">
        <f t="shared" si="39"/>
        <v>3.9296380000000001E-3</v>
      </c>
      <c r="K190" s="80">
        <f t="shared" si="39"/>
        <v>6.8170340000000005E-3</v>
      </c>
      <c r="L190" s="80">
        <f t="shared" si="39"/>
        <v>6.4359540000000007E-3</v>
      </c>
      <c r="M190" s="80">
        <f t="shared" si="39"/>
        <v>2.2073097E-2</v>
      </c>
      <c r="N190" s="154"/>
      <c r="O190" s="8"/>
      <c r="P190" s="153"/>
      <c r="Q190" s="153"/>
      <c r="R190" s="153"/>
      <c r="U190" s="153"/>
      <c r="V190" s="153"/>
      <c r="W190" s="153"/>
      <c r="X190" s="8"/>
      <c r="Y190" s="8"/>
      <c r="Z190" s="153"/>
      <c r="AA190" s="153"/>
      <c r="AB190" s="8"/>
      <c r="AC190" s="8"/>
      <c r="AD190" s="155"/>
    </row>
    <row r="191" spans="1:30" s="133" customFormat="1">
      <c r="A191" s="149">
        <v>13</v>
      </c>
      <c r="B191" s="80">
        <f t="shared" ref="B191:M191" si="40">B62</f>
        <v>3.5516160000000001E-3</v>
      </c>
      <c r="C191" s="80">
        <f t="shared" si="40"/>
        <v>3.92275E-3</v>
      </c>
      <c r="D191" s="80">
        <f t="shared" si="40"/>
        <v>1.2145049999999998E-3</v>
      </c>
      <c r="E191" s="80">
        <f t="shared" si="40"/>
        <v>9.6594209999999996E-3</v>
      </c>
      <c r="F191" s="80">
        <f t="shared" si="40"/>
        <v>3.2258009999999999E-3</v>
      </c>
      <c r="G191" s="80">
        <f t="shared" si="40"/>
        <v>9.8500480000000001E-3</v>
      </c>
      <c r="H191" s="80">
        <f t="shared" si="40"/>
        <v>0</v>
      </c>
      <c r="I191" s="80">
        <f t="shared" si="40"/>
        <v>6.9013210000000002E-3</v>
      </c>
      <c r="J191" s="80">
        <f t="shared" si="40"/>
        <v>1.9093539999999998E-3</v>
      </c>
      <c r="K191" s="80">
        <f t="shared" si="40"/>
        <v>3.0912029999999998E-3</v>
      </c>
      <c r="L191" s="80">
        <f t="shared" si="40"/>
        <v>2.0246359999999998E-3</v>
      </c>
      <c r="M191" s="80">
        <f t="shared" si="40"/>
        <v>1.140621E-2</v>
      </c>
      <c r="N191" s="154"/>
      <c r="O191" s="8"/>
      <c r="P191" s="153"/>
      <c r="Q191" s="153"/>
      <c r="R191" s="153"/>
      <c r="U191" s="153"/>
      <c r="V191" s="153"/>
      <c r="W191" s="153"/>
      <c r="X191" s="8"/>
      <c r="Y191" s="8"/>
      <c r="Z191" s="153"/>
      <c r="AA191" s="153"/>
      <c r="AB191" s="8"/>
      <c r="AC191" s="8"/>
      <c r="AD191" s="155"/>
    </row>
    <row r="192" spans="1:30" s="133" customFormat="1">
      <c r="A192" s="149">
        <v>14</v>
      </c>
      <c r="B192" s="80">
        <f t="shared" ref="B192:M192" si="41">B63</f>
        <v>1.0657289999999999E-3</v>
      </c>
      <c r="C192" s="80">
        <f t="shared" si="41"/>
        <v>2.4427389999999998E-3</v>
      </c>
      <c r="D192" s="80">
        <f t="shared" si="41"/>
        <v>7.4324199999999997E-4</v>
      </c>
      <c r="E192" s="80">
        <f t="shared" si="41"/>
        <v>3.496426E-3</v>
      </c>
      <c r="F192" s="80">
        <f t="shared" si="41"/>
        <v>9.3310600000000006E-4</v>
      </c>
      <c r="G192" s="80">
        <f t="shared" si="41"/>
        <v>3.2551150000000003E-3</v>
      </c>
      <c r="H192" s="80">
        <f t="shared" si="41"/>
        <v>0</v>
      </c>
      <c r="I192" s="80">
        <f t="shared" si="41"/>
        <v>1.285184E-3</v>
      </c>
      <c r="J192" s="80">
        <f t="shared" si="41"/>
        <v>5.7249199999999997E-4</v>
      </c>
      <c r="K192" s="80">
        <f t="shared" si="41"/>
        <v>1.1815929999999999E-3</v>
      </c>
      <c r="L192" s="80">
        <f t="shared" si="41"/>
        <v>8.4024900000000005E-4</v>
      </c>
      <c r="M192" s="80">
        <f t="shared" si="41"/>
        <v>4.5914580000000005E-3</v>
      </c>
      <c r="N192" s="154"/>
      <c r="O192" s="8"/>
      <c r="P192" s="153"/>
      <c r="Q192" s="153"/>
      <c r="R192" s="153"/>
      <c r="U192" s="153"/>
      <c r="V192" s="153"/>
      <c r="W192" s="153"/>
      <c r="X192" s="8"/>
      <c r="Y192" s="8"/>
      <c r="Z192" s="153"/>
      <c r="AA192" s="153"/>
      <c r="AB192" s="8"/>
      <c r="AC192" s="8"/>
      <c r="AD192" s="155"/>
    </row>
    <row r="193" spans="1:30" s="133" customFormat="1">
      <c r="A193" s="149">
        <v>15</v>
      </c>
      <c r="B193" s="80">
        <f t="shared" ref="B193:M193" si="42">B64</f>
        <v>1.6670169999999998E-3</v>
      </c>
      <c r="C193" s="80">
        <f t="shared" si="42"/>
        <v>1.582069E-3</v>
      </c>
      <c r="D193" s="80">
        <f t="shared" si="42"/>
        <v>5.2896699999999998E-4</v>
      </c>
      <c r="E193" s="80">
        <f t="shared" si="42"/>
        <v>3.361162E-3</v>
      </c>
      <c r="F193" s="80">
        <f t="shared" si="42"/>
        <v>1.1500519999999999E-3</v>
      </c>
      <c r="G193" s="80">
        <f t="shared" si="42"/>
        <v>3.9407359999999994E-3</v>
      </c>
      <c r="H193" s="80">
        <f t="shared" si="42"/>
        <v>0</v>
      </c>
      <c r="I193" s="80">
        <f t="shared" si="42"/>
        <v>1.4323659999999998E-3</v>
      </c>
      <c r="J193" s="80">
        <f t="shared" si="42"/>
        <v>4.2001100000000003E-4</v>
      </c>
      <c r="K193" s="80">
        <f t="shared" si="42"/>
        <v>9.4696299999999999E-4</v>
      </c>
      <c r="L193" s="80">
        <f t="shared" si="42"/>
        <v>9.0564500000000006E-4</v>
      </c>
      <c r="M193" s="80">
        <f t="shared" si="42"/>
        <v>3.8786409999999999E-3</v>
      </c>
      <c r="N193" s="154"/>
      <c r="O193" s="8"/>
      <c r="P193" s="153"/>
      <c r="Q193" s="153"/>
      <c r="R193" s="153"/>
      <c r="U193" s="153"/>
      <c r="V193" s="153"/>
      <c r="W193" s="153"/>
      <c r="X193" s="8"/>
      <c r="Y193" s="8"/>
      <c r="Z193" s="153"/>
      <c r="AA193" s="153"/>
      <c r="AB193" s="8"/>
      <c r="AC193" s="8"/>
      <c r="AD193" s="155"/>
    </row>
    <row r="194" spans="1:30" s="133" customFormat="1">
      <c r="A194" s="149">
        <v>16</v>
      </c>
      <c r="B194" s="80">
        <f t="shared" ref="B194:M194" si="43">B65</f>
        <v>1.408075E-3</v>
      </c>
      <c r="C194" s="80">
        <f t="shared" si="43"/>
        <v>5.3362560000000002E-3</v>
      </c>
      <c r="D194" s="80">
        <f t="shared" si="43"/>
        <v>8.0247100000000002E-4</v>
      </c>
      <c r="E194" s="80">
        <f t="shared" si="43"/>
        <v>4.7773980000000004E-3</v>
      </c>
      <c r="F194" s="80">
        <f t="shared" si="43"/>
        <v>1.3015359999999998E-3</v>
      </c>
      <c r="G194" s="80">
        <f t="shared" si="43"/>
        <v>3.5961439999999999E-3</v>
      </c>
      <c r="H194" s="80">
        <f t="shared" si="43"/>
        <v>0</v>
      </c>
      <c r="I194" s="80">
        <f t="shared" si="43"/>
        <v>1.8057169999999999E-3</v>
      </c>
      <c r="J194" s="80">
        <f t="shared" si="43"/>
        <v>9.5518800000000004E-4</v>
      </c>
      <c r="K194" s="80">
        <f t="shared" si="43"/>
        <v>1.356042E-3</v>
      </c>
      <c r="L194" s="80">
        <f t="shared" si="43"/>
        <v>1.148191E-3</v>
      </c>
      <c r="M194" s="80">
        <f t="shared" si="43"/>
        <v>6.0500280000000007E-3</v>
      </c>
      <c r="N194" s="154"/>
      <c r="O194" s="8"/>
      <c r="P194" s="153"/>
      <c r="Q194" s="153"/>
      <c r="R194" s="153"/>
      <c r="U194" s="153"/>
      <c r="V194" s="153"/>
      <c r="W194" s="153"/>
      <c r="X194" s="8"/>
      <c r="Y194" s="8"/>
      <c r="Z194" s="153"/>
      <c r="AA194" s="153"/>
      <c r="AB194" s="8"/>
      <c r="AC194" s="8"/>
      <c r="AD194" s="155"/>
    </row>
    <row r="195" spans="1:30" s="133" customFormat="1">
      <c r="A195" s="11" t="s">
        <v>184</v>
      </c>
      <c r="B195" s="133">
        <f t="shared" ref="B195:M195" si="44">SUM(B179:B194)/$N$66</f>
        <v>5.2678088417006302E-2</v>
      </c>
      <c r="C195" s="133">
        <f t="shared" si="44"/>
        <v>0.17752853755501721</v>
      </c>
      <c r="D195" s="133">
        <f t="shared" si="44"/>
        <v>2.6479778696259251E-2</v>
      </c>
      <c r="E195" s="133">
        <f t="shared" si="44"/>
        <v>0.16257942885558965</v>
      </c>
      <c r="F195" s="133">
        <f t="shared" si="44"/>
        <v>4.3666778200990283E-2</v>
      </c>
      <c r="G195" s="133">
        <f t="shared" si="44"/>
        <v>0.14833677009470098</v>
      </c>
      <c r="H195" s="133">
        <f t="shared" si="44"/>
        <v>0</v>
      </c>
      <c r="I195" s="133">
        <f t="shared" si="44"/>
        <v>6.2396665571490081E-2</v>
      </c>
      <c r="J195" s="133">
        <f t="shared" si="44"/>
        <v>3.18948792251455E-2</v>
      </c>
      <c r="K195" s="133">
        <f t="shared" si="44"/>
        <v>5.0545671602526571E-2</v>
      </c>
      <c r="L195" s="133">
        <f t="shared" si="44"/>
        <v>5.34285793517136E-2</v>
      </c>
      <c r="M195" s="133">
        <f t="shared" si="44"/>
        <v>0.19046482242956039</v>
      </c>
      <c r="N195" s="154"/>
      <c r="O195" s="8"/>
      <c r="P195" s="153"/>
      <c r="Q195" s="153"/>
      <c r="R195" s="153"/>
      <c r="U195" s="153"/>
      <c r="V195" s="153"/>
      <c r="W195" s="153"/>
      <c r="X195" s="8"/>
      <c r="Y195" s="8"/>
      <c r="Z195" s="153"/>
      <c r="AA195" s="153"/>
      <c r="AB195" s="8"/>
      <c r="AC195" s="8"/>
      <c r="AD195" s="155"/>
    </row>
    <row r="196" spans="1:30" s="133" customFormat="1">
      <c r="A196" s="207"/>
      <c r="B196" s="152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4"/>
      <c r="O196" s="8"/>
      <c r="P196" s="153"/>
      <c r="Q196" s="153"/>
      <c r="R196" s="153"/>
      <c r="S196" s="51"/>
      <c r="T196" s="51"/>
      <c r="U196" s="153"/>
      <c r="V196" s="153"/>
      <c r="W196" s="153"/>
      <c r="X196" s="8"/>
      <c r="Y196" s="8"/>
      <c r="Z196" s="153"/>
      <c r="AA196" s="153"/>
      <c r="AB196" s="8"/>
      <c r="AC196" s="8"/>
      <c r="AD196" s="155"/>
    </row>
    <row r="197" spans="1:30" s="422" customFormat="1" ht="31.5">
      <c r="A197" s="424" t="s">
        <v>329</v>
      </c>
      <c r="B197" s="421" t="s">
        <v>101</v>
      </c>
      <c r="C197" s="421" t="s">
        <v>295</v>
      </c>
      <c r="D197" s="421" t="s">
        <v>295</v>
      </c>
      <c r="E197" s="421" t="s">
        <v>101</v>
      </c>
      <c r="F197" s="421"/>
      <c r="G197" s="421" t="s">
        <v>101</v>
      </c>
      <c r="H197" s="421" t="s">
        <v>101</v>
      </c>
      <c r="I197" s="421" t="s">
        <v>101</v>
      </c>
      <c r="J197" s="421" t="s">
        <v>101</v>
      </c>
      <c r="K197" s="421"/>
      <c r="L197" s="421"/>
      <c r="M197" s="421"/>
      <c r="N197" s="421"/>
      <c r="O197" s="421"/>
    </row>
    <row r="198" spans="1:30" s="51" customFormat="1" ht="25.5">
      <c r="A198" s="11" t="s">
        <v>561</v>
      </c>
      <c r="B198" s="11" t="s">
        <v>173</v>
      </c>
      <c r="C198" s="11" t="s">
        <v>183</v>
      </c>
      <c r="D198" s="11" t="s">
        <v>175</v>
      </c>
      <c r="E198" s="11" t="s">
        <v>174</v>
      </c>
      <c r="F198" s="11"/>
      <c r="G198" s="11"/>
      <c r="H198" s="11" t="s">
        <v>176</v>
      </c>
      <c r="I198" s="11" t="s">
        <v>177</v>
      </c>
      <c r="J198" s="11" t="s">
        <v>179</v>
      </c>
      <c r="K198" s="11" t="s">
        <v>178</v>
      </c>
      <c r="L198" s="23" t="s">
        <v>180</v>
      </c>
      <c r="M198" s="23" t="s">
        <v>181</v>
      </c>
      <c r="N198" s="11" t="s">
        <v>182</v>
      </c>
      <c r="O198" s="11"/>
      <c r="P198" s="1"/>
      <c r="Q198" s="1"/>
    </row>
    <row r="199" spans="1:30" s="51" customFormat="1">
      <c r="A199" s="149" t="s">
        <v>5</v>
      </c>
      <c r="B199" s="149" t="s">
        <v>36</v>
      </c>
      <c r="C199" s="149" t="s">
        <v>37</v>
      </c>
      <c r="D199" s="149" t="s">
        <v>38</v>
      </c>
      <c r="E199" s="149" t="s">
        <v>47</v>
      </c>
      <c r="F199" s="149" t="s">
        <v>39</v>
      </c>
      <c r="G199" s="149" t="s">
        <v>40</v>
      </c>
      <c r="H199" s="149" t="s">
        <v>41</v>
      </c>
      <c r="I199" s="149" t="s">
        <v>42</v>
      </c>
      <c r="J199" s="149" t="s">
        <v>48</v>
      </c>
      <c r="K199" s="149" t="s">
        <v>43</v>
      </c>
      <c r="L199" s="151" t="s">
        <v>44</v>
      </c>
      <c r="M199" s="151" t="s">
        <v>45</v>
      </c>
      <c r="N199" s="151" t="s">
        <v>46</v>
      </c>
      <c r="O199" s="151" t="s">
        <v>78</v>
      </c>
      <c r="P199" s="233"/>
      <c r="Q199" s="234"/>
    </row>
    <row r="200" spans="1:30" s="51" customFormat="1">
      <c r="A200" s="149">
        <v>1</v>
      </c>
      <c r="B200" s="74">
        <f t="shared" ref="B200:C215" si="45">$B158+$C158+$D158+($E158*0.1)+$F158+($G158*0.2)+($H158*0.8)+($I158*0.8)+($J158*0.2)+$K158+$L158+$M158+$O158+$P158+($Q158*0.24)+$R158+$T158+$U158</f>
        <v>16.771159999999998</v>
      </c>
      <c r="C200" s="74">
        <f t="shared" si="45"/>
        <v>16.771159999999998</v>
      </c>
      <c r="D200" s="74">
        <f>$B158+$C158+$D158+($E158*0.25)+$F158+($G158*0.2)+($H158*0.8)+($I158*0.8)+($J158*0.2)+($K158*0.2)+($L158*0.8)+$M158+$N158+$O158+$P158+($Q158*0.13)+$R158+$T158+$U158</f>
        <v>10.602419999999999</v>
      </c>
      <c r="E200" s="74">
        <f t="shared" ref="E200:E215" si="46">$B158+$C158+$D158+$F158+($G158*0.2)+($H158*0.8)+($I158*0.8)+($J158*0.2)+$K158+$L158+$M158+$O158+$P158+($Q158*0.13)+$R158+$T158+$U158</f>
        <v>16.528919999999999</v>
      </c>
      <c r="F200" s="74">
        <f t="shared" ref="F200:F215" si="47">$B158+$C158+$D158+$F158+($G158*0.2)+($H158*0.8)+($I158*0.8)+($J158*0.2)+$K158+$L158+$M158+$O158+$P158+($Q158*0.26)+$R158+$T158+$U158</f>
        <v>16.565840000000001</v>
      </c>
      <c r="G200" s="74">
        <f t="shared" ref="G200:G215" si="48">$B158+$C158+$D158+$F158+($G158*0.2)+($H158*0.8)+($I158*0.8)+($J158*0.2)+$K158+$L158+$M158+$O158+$P158+$Q158+$R158+$T158+$U158</f>
        <v>16.776</v>
      </c>
      <c r="H200" s="74">
        <f t="shared" ref="H200:H215" si="49">$B158+$C158+$D158+$F158+($G158*0.2)+($H158*0.8)+($I158*0.8)+($J158*0.2)+$K158+$L158+$M158+$O158+$P158+($Q158*0.91)+$R158+$T158+$U158</f>
        <v>16.750440000000001</v>
      </c>
      <c r="I200" s="74">
        <f t="shared" ref="I200:I215" si="50">$B158+$C158+$D158+$F158+($G158*0.2)+($H158*0.8)+($I158*0.8)+($J158*0.2)+$K158+$L158+$M158+$O158+$P158+$Q158+$R158+$T158+$U158</f>
        <v>16.776</v>
      </c>
      <c r="J200" s="74">
        <f t="shared" ref="J200:K215" si="51">$B158+$C158+$D158+($E158*0.1)+$F158+($G158*0.2)+($H158*0.8)+($I158*0.8)+($J158*0.2)+$K158+$L158+$M158+$O158+$P158+($Q158*0.19)+$R158+$T158+$U158</f>
        <v>16.756959999999999</v>
      </c>
      <c r="K200" s="74">
        <f t="shared" si="51"/>
        <v>16.756959999999999</v>
      </c>
      <c r="L200" s="74">
        <f t="shared" ref="L200:L215" si="52">$B158+$C158+$D158+$F158+($G158*0.2)+($H158*0.8)+($I158*0.8)+($J158*0.2)+$K158+$L158+$M158+$O158+$P158+($Q158*0.27)+$R158+$T158+$U158</f>
        <v>16.568680000000001</v>
      </c>
      <c r="M200" s="74">
        <f t="shared" ref="M200:M215" si="53">$B158+$C158+$D158+($E158*0.25)+$F158+($G158*0.2)+($H158*0.8)+($I158*0.8)+($J158*0.2)+$K158+$L158+$M158+$O158+$P158+($Q158*0.12)+$R158+$T158+$U158</f>
        <v>17.05358</v>
      </c>
      <c r="N200" s="74">
        <f t="shared" ref="N200:O215" si="54">$B158+$C158+$D158+$F158+($G158*0.2)+($H158*0.8)+($I158*0.8)+($J158*0.2)+$K158+$L158+$M158+$O158+$P158+$Q158+$R158+$T158+$U158</f>
        <v>16.776</v>
      </c>
      <c r="O200" s="74">
        <f t="shared" si="54"/>
        <v>16.776</v>
      </c>
      <c r="P200" s="233"/>
      <c r="Q200" s="234"/>
    </row>
    <row r="201" spans="1:30" s="51" customFormat="1">
      <c r="A201" s="149">
        <v>2</v>
      </c>
      <c r="B201" s="74">
        <f t="shared" si="45"/>
        <v>10.858160000000002</v>
      </c>
      <c r="C201" s="74">
        <f t="shared" si="45"/>
        <v>10.858160000000002</v>
      </c>
      <c r="D201" s="74">
        <f t="shared" ref="D201:D215" si="55">$B159+$C159+$D159+($E159*0.25)+$F159+($G159*0.2)+($H159*0.8)+($I159*0.8)+($J159*0.2)+($K159*0.2)+($L159*0.8)+$M159+$N159+$O159+$P159+($Q159*0.13)+$R159+$T159+$U159</f>
        <v>6.3629200000000017</v>
      </c>
      <c r="E201" s="74">
        <f t="shared" si="46"/>
        <v>10.698920000000001</v>
      </c>
      <c r="F201" s="74">
        <f t="shared" si="47"/>
        <v>10.735840000000001</v>
      </c>
      <c r="G201" s="74">
        <f t="shared" si="48"/>
        <v>10.946000000000002</v>
      </c>
      <c r="H201" s="74">
        <f t="shared" si="49"/>
        <v>10.920440000000001</v>
      </c>
      <c r="I201" s="74">
        <f t="shared" si="50"/>
        <v>10.946000000000002</v>
      </c>
      <c r="J201" s="74">
        <f t="shared" si="51"/>
        <v>10.843960000000001</v>
      </c>
      <c r="K201" s="74">
        <f t="shared" si="51"/>
        <v>10.843960000000001</v>
      </c>
      <c r="L201" s="74">
        <f t="shared" si="52"/>
        <v>10.73868</v>
      </c>
      <c r="M201" s="74">
        <f t="shared" si="53"/>
        <v>11.016080000000001</v>
      </c>
      <c r="N201" s="74">
        <f t="shared" si="54"/>
        <v>10.946000000000002</v>
      </c>
      <c r="O201" s="74">
        <f t="shared" si="54"/>
        <v>10.946000000000002</v>
      </c>
      <c r="P201" s="233"/>
      <c r="Q201" s="234"/>
    </row>
    <row r="202" spans="1:30" s="51" customFormat="1">
      <c r="A202" s="149">
        <v>3</v>
      </c>
      <c r="B202" s="74">
        <f t="shared" si="45"/>
        <v>8.9431600000000024</v>
      </c>
      <c r="C202" s="74">
        <f t="shared" si="45"/>
        <v>8.9431600000000024</v>
      </c>
      <c r="D202" s="74">
        <f t="shared" si="55"/>
        <v>5.5914200000000003</v>
      </c>
      <c r="E202" s="74">
        <f t="shared" si="46"/>
        <v>8.7469199999999994</v>
      </c>
      <c r="F202" s="74">
        <f t="shared" si="47"/>
        <v>8.7838399999999996</v>
      </c>
      <c r="G202" s="74">
        <f t="shared" si="48"/>
        <v>8.9939999999999998</v>
      </c>
      <c r="H202" s="74">
        <f t="shared" si="49"/>
        <v>8.9684399999999993</v>
      </c>
      <c r="I202" s="74">
        <f t="shared" si="50"/>
        <v>8.9939999999999998</v>
      </c>
      <c r="J202" s="74">
        <f t="shared" si="51"/>
        <v>8.9289600000000018</v>
      </c>
      <c r="K202" s="74">
        <f t="shared" si="51"/>
        <v>8.9289600000000018</v>
      </c>
      <c r="L202" s="74">
        <f t="shared" si="52"/>
        <v>8.7866799999999987</v>
      </c>
      <c r="M202" s="74">
        <f t="shared" si="53"/>
        <v>9.1565799999999999</v>
      </c>
      <c r="N202" s="74">
        <f t="shared" si="54"/>
        <v>8.9939999999999998</v>
      </c>
      <c r="O202" s="74">
        <f t="shared" si="54"/>
        <v>8.9939999999999998</v>
      </c>
      <c r="P202" s="233"/>
      <c r="Q202" s="234"/>
    </row>
    <row r="203" spans="1:30" s="51" customFormat="1">
      <c r="A203" s="149">
        <v>4</v>
      </c>
      <c r="B203" s="74">
        <f t="shared" si="45"/>
        <v>9.1301600000000001</v>
      </c>
      <c r="C203" s="74">
        <f t="shared" si="45"/>
        <v>9.1301600000000001</v>
      </c>
      <c r="D203" s="74">
        <f t="shared" si="55"/>
        <v>5.6259199999999998</v>
      </c>
      <c r="E203" s="74">
        <f t="shared" si="46"/>
        <v>8.9449199999999998</v>
      </c>
      <c r="F203" s="74">
        <f t="shared" si="47"/>
        <v>8.98184</v>
      </c>
      <c r="G203" s="74">
        <f t="shared" si="48"/>
        <v>9.1920000000000002</v>
      </c>
      <c r="H203" s="74">
        <f t="shared" si="49"/>
        <v>9.1664399999999997</v>
      </c>
      <c r="I203" s="74">
        <f t="shared" si="50"/>
        <v>9.1920000000000002</v>
      </c>
      <c r="J203" s="74">
        <f t="shared" si="51"/>
        <v>9.1159599999999994</v>
      </c>
      <c r="K203" s="74">
        <f t="shared" si="51"/>
        <v>9.1159599999999994</v>
      </c>
      <c r="L203" s="74">
        <f t="shared" si="52"/>
        <v>8.9846799999999991</v>
      </c>
      <c r="M203" s="74">
        <f t="shared" si="53"/>
        <v>9.3270799999999969</v>
      </c>
      <c r="N203" s="74">
        <f t="shared" si="54"/>
        <v>9.1920000000000002</v>
      </c>
      <c r="O203" s="74">
        <f t="shared" si="54"/>
        <v>9.1920000000000002</v>
      </c>
      <c r="P203" s="233"/>
      <c r="Q203" s="234"/>
    </row>
    <row r="204" spans="1:30" s="51" customFormat="1">
      <c r="A204" s="149">
        <v>5</v>
      </c>
      <c r="B204" s="74">
        <f t="shared" si="45"/>
        <v>9.45716</v>
      </c>
      <c r="C204" s="74">
        <f t="shared" si="45"/>
        <v>9.45716</v>
      </c>
      <c r="D204" s="74">
        <f t="shared" si="55"/>
        <v>5.3804200000000009</v>
      </c>
      <c r="E204" s="74">
        <f t="shared" si="46"/>
        <v>9.2949199999999994</v>
      </c>
      <c r="F204" s="74">
        <f t="shared" si="47"/>
        <v>9.3318399999999997</v>
      </c>
      <c r="G204" s="74">
        <f t="shared" si="48"/>
        <v>9.5419999999999998</v>
      </c>
      <c r="H204" s="74">
        <f t="shared" si="49"/>
        <v>9.5164399999999993</v>
      </c>
      <c r="I204" s="74">
        <f t="shared" si="50"/>
        <v>9.5419999999999998</v>
      </c>
      <c r="J204" s="74">
        <f t="shared" si="51"/>
        <v>9.4429599999999994</v>
      </c>
      <c r="K204" s="74">
        <f t="shared" si="51"/>
        <v>9.4429599999999994</v>
      </c>
      <c r="L204" s="74">
        <f t="shared" si="52"/>
        <v>9.3346799999999988</v>
      </c>
      <c r="M204" s="74">
        <f t="shared" si="53"/>
        <v>9.6195799999999991</v>
      </c>
      <c r="N204" s="74">
        <f t="shared" si="54"/>
        <v>9.5419999999999998</v>
      </c>
      <c r="O204" s="74">
        <f t="shared" si="54"/>
        <v>9.5419999999999998</v>
      </c>
      <c r="P204" s="233"/>
      <c r="Q204" s="234"/>
    </row>
    <row r="205" spans="1:30" s="51" customFormat="1">
      <c r="A205" s="149">
        <v>6</v>
      </c>
      <c r="B205" s="74">
        <f t="shared" si="45"/>
        <v>9.3491600000000012</v>
      </c>
      <c r="C205" s="74">
        <f t="shared" si="45"/>
        <v>9.3491600000000012</v>
      </c>
      <c r="D205" s="74">
        <f t="shared" si="55"/>
        <v>7.1244200000000015</v>
      </c>
      <c r="E205" s="74">
        <f t="shared" si="46"/>
        <v>9.2029200000000007</v>
      </c>
      <c r="F205" s="74">
        <f t="shared" si="47"/>
        <v>9.2398400000000009</v>
      </c>
      <c r="G205" s="74">
        <f t="shared" si="48"/>
        <v>9.4500000000000011</v>
      </c>
      <c r="H205" s="74">
        <f t="shared" si="49"/>
        <v>9.4244400000000006</v>
      </c>
      <c r="I205" s="74">
        <f t="shared" si="50"/>
        <v>9.4500000000000011</v>
      </c>
      <c r="J205" s="74">
        <f t="shared" si="51"/>
        <v>9.3349600000000006</v>
      </c>
      <c r="K205" s="74">
        <f t="shared" si="51"/>
        <v>9.3349600000000006</v>
      </c>
      <c r="L205" s="74">
        <f t="shared" si="52"/>
        <v>9.24268</v>
      </c>
      <c r="M205" s="74">
        <f t="shared" si="53"/>
        <v>9.4875799999999995</v>
      </c>
      <c r="N205" s="74">
        <f t="shared" si="54"/>
        <v>9.4500000000000011</v>
      </c>
      <c r="O205" s="74">
        <f t="shared" si="54"/>
        <v>9.4500000000000011</v>
      </c>
      <c r="P205" s="233"/>
      <c r="Q205" s="234"/>
    </row>
    <row r="206" spans="1:30" s="51" customFormat="1">
      <c r="A206" s="149">
        <v>7</v>
      </c>
      <c r="B206" s="74">
        <f t="shared" si="45"/>
        <v>5.84816</v>
      </c>
      <c r="C206" s="74">
        <f t="shared" si="45"/>
        <v>5.84816</v>
      </c>
      <c r="D206" s="74">
        <f t="shared" si="55"/>
        <v>4.5159200000000004</v>
      </c>
      <c r="E206" s="74">
        <f t="shared" si="46"/>
        <v>5.7029200000000007</v>
      </c>
      <c r="F206" s="74">
        <f t="shared" si="47"/>
        <v>5.7398400000000001</v>
      </c>
      <c r="G206" s="74">
        <f t="shared" si="48"/>
        <v>5.95</v>
      </c>
      <c r="H206" s="74">
        <f t="shared" si="49"/>
        <v>5.9244400000000006</v>
      </c>
      <c r="I206" s="74">
        <f t="shared" si="50"/>
        <v>5.95</v>
      </c>
      <c r="J206" s="74">
        <f t="shared" si="51"/>
        <v>5.8339600000000003</v>
      </c>
      <c r="K206" s="74">
        <f t="shared" si="51"/>
        <v>5.8339600000000003</v>
      </c>
      <c r="L206" s="74">
        <f t="shared" si="52"/>
        <v>5.74268</v>
      </c>
      <c r="M206" s="74">
        <f t="shared" si="53"/>
        <v>5.9850800000000008</v>
      </c>
      <c r="N206" s="74">
        <f t="shared" si="54"/>
        <v>5.95</v>
      </c>
      <c r="O206" s="74">
        <f t="shared" si="54"/>
        <v>5.95</v>
      </c>
      <c r="P206" s="233"/>
      <c r="Q206" s="234"/>
    </row>
    <row r="207" spans="1:30" s="51" customFormat="1">
      <c r="A207" s="149">
        <v>8</v>
      </c>
      <c r="B207" s="74">
        <f t="shared" si="45"/>
        <v>7.71516</v>
      </c>
      <c r="C207" s="74">
        <f t="shared" si="45"/>
        <v>7.71516</v>
      </c>
      <c r="D207" s="74">
        <f t="shared" si="55"/>
        <v>5.3194200000000009</v>
      </c>
      <c r="E207" s="74">
        <f t="shared" si="46"/>
        <v>7.5909200000000006</v>
      </c>
      <c r="F207" s="74">
        <f t="shared" si="47"/>
        <v>7.62784</v>
      </c>
      <c r="G207" s="74">
        <f t="shared" si="48"/>
        <v>7.8380000000000001</v>
      </c>
      <c r="H207" s="74">
        <f t="shared" si="49"/>
        <v>7.8124400000000005</v>
      </c>
      <c r="I207" s="74">
        <f t="shared" si="50"/>
        <v>7.8380000000000001</v>
      </c>
      <c r="J207" s="74">
        <f t="shared" si="51"/>
        <v>7.7009600000000002</v>
      </c>
      <c r="K207" s="74">
        <f t="shared" si="51"/>
        <v>7.7009600000000002</v>
      </c>
      <c r="L207" s="74">
        <f t="shared" si="52"/>
        <v>7.6306799999999999</v>
      </c>
      <c r="M207" s="74">
        <f t="shared" si="53"/>
        <v>7.8205800000000005</v>
      </c>
      <c r="N207" s="74">
        <f t="shared" si="54"/>
        <v>7.8380000000000001</v>
      </c>
      <c r="O207" s="74">
        <f t="shared" si="54"/>
        <v>7.8380000000000001</v>
      </c>
      <c r="P207" s="233"/>
      <c r="Q207" s="234"/>
    </row>
    <row r="208" spans="1:30" s="51" customFormat="1">
      <c r="A208" s="149">
        <v>9</v>
      </c>
      <c r="B208" s="74">
        <f t="shared" si="45"/>
        <v>9.6921600000000012</v>
      </c>
      <c r="C208" s="74">
        <f t="shared" si="45"/>
        <v>9.6921600000000012</v>
      </c>
      <c r="D208" s="74">
        <f t="shared" si="55"/>
        <v>6.4329200000000011</v>
      </c>
      <c r="E208" s="74">
        <f t="shared" si="46"/>
        <v>9.5569199999999999</v>
      </c>
      <c r="F208" s="74">
        <f t="shared" si="47"/>
        <v>9.5938400000000001</v>
      </c>
      <c r="G208" s="74">
        <f t="shared" si="48"/>
        <v>9.8040000000000003</v>
      </c>
      <c r="H208" s="74">
        <f t="shared" si="49"/>
        <v>9.7784399999999998</v>
      </c>
      <c r="I208" s="74">
        <f t="shared" si="50"/>
        <v>9.8040000000000003</v>
      </c>
      <c r="J208" s="74">
        <f t="shared" si="51"/>
        <v>9.6779600000000006</v>
      </c>
      <c r="K208" s="74">
        <f t="shared" si="51"/>
        <v>9.6779600000000006</v>
      </c>
      <c r="L208" s="74">
        <f t="shared" si="52"/>
        <v>9.5966799999999992</v>
      </c>
      <c r="M208" s="74">
        <f t="shared" si="53"/>
        <v>9.8140800000000006</v>
      </c>
      <c r="N208" s="74">
        <f t="shared" si="54"/>
        <v>9.8040000000000003</v>
      </c>
      <c r="O208" s="74">
        <f t="shared" si="54"/>
        <v>9.8040000000000003</v>
      </c>
      <c r="P208" s="233"/>
      <c r="Q208" s="234"/>
    </row>
    <row r="209" spans="1:17" s="51" customFormat="1">
      <c r="A209" s="149">
        <v>10</v>
      </c>
      <c r="B209" s="74">
        <f t="shared" si="45"/>
        <v>10.049160000000001</v>
      </c>
      <c r="C209" s="74">
        <f t="shared" si="45"/>
        <v>10.049160000000001</v>
      </c>
      <c r="D209" s="74">
        <f t="shared" si="55"/>
        <v>6.4804199999999996</v>
      </c>
      <c r="E209" s="74">
        <f t="shared" si="46"/>
        <v>9.9389199999999995</v>
      </c>
      <c r="F209" s="74">
        <f t="shared" si="47"/>
        <v>9.9758399999999998</v>
      </c>
      <c r="G209" s="74">
        <f t="shared" si="48"/>
        <v>10.186</v>
      </c>
      <c r="H209" s="74">
        <f t="shared" si="49"/>
        <v>10.160439999999999</v>
      </c>
      <c r="I209" s="74">
        <f t="shared" si="50"/>
        <v>10.186</v>
      </c>
      <c r="J209" s="74">
        <f t="shared" si="51"/>
        <v>10.03496</v>
      </c>
      <c r="K209" s="74">
        <f t="shared" si="51"/>
        <v>10.03496</v>
      </c>
      <c r="L209" s="74">
        <f t="shared" si="52"/>
        <v>9.9786799999999989</v>
      </c>
      <c r="M209" s="74">
        <f t="shared" si="53"/>
        <v>10.133579999999998</v>
      </c>
      <c r="N209" s="74">
        <f t="shared" si="54"/>
        <v>10.186</v>
      </c>
      <c r="O209" s="74">
        <f t="shared" si="54"/>
        <v>10.186</v>
      </c>
      <c r="P209" s="233"/>
      <c r="Q209" s="234"/>
    </row>
    <row r="210" spans="1:17" s="51" customFormat="1">
      <c r="A210" s="149">
        <v>11</v>
      </c>
      <c r="B210" s="74">
        <f t="shared" si="45"/>
        <v>13.118160000000001</v>
      </c>
      <c r="C210" s="74">
        <f t="shared" si="45"/>
        <v>13.118160000000001</v>
      </c>
      <c r="D210" s="74">
        <f t="shared" si="55"/>
        <v>8.3039199999999997</v>
      </c>
      <c r="E210" s="74">
        <f t="shared" si="46"/>
        <v>12.952920000000001</v>
      </c>
      <c r="F210" s="74">
        <f t="shared" si="47"/>
        <v>12.989840000000001</v>
      </c>
      <c r="G210" s="74">
        <f t="shared" si="48"/>
        <v>13.200000000000001</v>
      </c>
      <c r="H210" s="74">
        <f t="shared" si="49"/>
        <v>13.174440000000001</v>
      </c>
      <c r="I210" s="74">
        <f t="shared" si="50"/>
        <v>13.200000000000001</v>
      </c>
      <c r="J210" s="74">
        <f t="shared" si="51"/>
        <v>13.103960000000001</v>
      </c>
      <c r="K210" s="74">
        <f t="shared" si="51"/>
        <v>13.103960000000001</v>
      </c>
      <c r="L210" s="74">
        <f t="shared" si="52"/>
        <v>12.99268</v>
      </c>
      <c r="M210" s="74">
        <f t="shared" si="53"/>
        <v>13.285079999999999</v>
      </c>
      <c r="N210" s="74">
        <f t="shared" si="54"/>
        <v>13.200000000000001</v>
      </c>
      <c r="O210" s="74">
        <f t="shared" si="54"/>
        <v>13.200000000000001</v>
      </c>
      <c r="P210" s="233"/>
      <c r="Q210" s="234"/>
    </row>
    <row r="211" spans="1:17" s="51" customFormat="1">
      <c r="A211" s="149">
        <v>12</v>
      </c>
      <c r="B211" s="74">
        <f t="shared" si="45"/>
        <v>11.85416</v>
      </c>
      <c r="C211" s="74">
        <f t="shared" si="45"/>
        <v>11.85416</v>
      </c>
      <c r="D211" s="74">
        <f t="shared" si="55"/>
        <v>7.4039200000000003</v>
      </c>
      <c r="E211" s="74">
        <f t="shared" si="46"/>
        <v>11.68092</v>
      </c>
      <c r="F211" s="74">
        <f t="shared" si="47"/>
        <v>11.717840000000001</v>
      </c>
      <c r="G211" s="74">
        <f t="shared" si="48"/>
        <v>11.928000000000001</v>
      </c>
      <c r="H211" s="74">
        <f t="shared" si="49"/>
        <v>11.90244</v>
      </c>
      <c r="I211" s="74">
        <f t="shared" si="50"/>
        <v>11.928000000000001</v>
      </c>
      <c r="J211" s="74">
        <f t="shared" si="51"/>
        <v>11.83996</v>
      </c>
      <c r="K211" s="74">
        <f t="shared" si="51"/>
        <v>11.83996</v>
      </c>
      <c r="L211" s="74">
        <f t="shared" si="52"/>
        <v>11.72068</v>
      </c>
      <c r="M211" s="74">
        <f t="shared" si="53"/>
        <v>12.03308</v>
      </c>
      <c r="N211" s="74">
        <f t="shared" si="54"/>
        <v>11.928000000000001</v>
      </c>
      <c r="O211" s="74">
        <f t="shared" si="54"/>
        <v>11.928000000000001</v>
      </c>
      <c r="P211" s="233"/>
      <c r="Q211" s="234"/>
    </row>
    <row r="212" spans="1:17" s="51" customFormat="1">
      <c r="A212" s="149">
        <v>13</v>
      </c>
      <c r="B212" s="74">
        <f t="shared" si="45"/>
        <v>13.337159999999999</v>
      </c>
      <c r="C212" s="74">
        <f t="shared" si="45"/>
        <v>13.337159999999999</v>
      </c>
      <c r="D212" s="74">
        <f t="shared" si="55"/>
        <v>8.5094200000000004</v>
      </c>
      <c r="E212" s="74">
        <f t="shared" si="46"/>
        <v>13.180919999999999</v>
      </c>
      <c r="F212" s="74">
        <f t="shared" si="47"/>
        <v>13.217839999999999</v>
      </c>
      <c r="G212" s="74">
        <f t="shared" si="48"/>
        <v>13.427999999999999</v>
      </c>
      <c r="H212" s="74">
        <f t="shared" si="49"/>
        <v>13.402439999999999</v>
      </c>
      <c r="I212" s="74">
        <f t="shared" si="50"/>
        <v>13.427999999999999</v>
      </c>
      <c r="J212" s="74">
        <f t="shared" si="51"/>
        <v>13.322959999999998</v>
      </c>
      <c r="K212" s="74">
        <f t="shared" si="51"/>
        <v>13.322959999999998</v>
      </c>
      <c r="L212" s="74">
        <f t="shared" si="52"/>
        <v>13.220679999999998</v>
      </c>
      <c r="M212" s="74">
        <f t="shared" si="53"/>
        <v>13.490579999999998</v>
      </c>
      <c r="N212" s="74">
        <f t="shared" si="54"/>
        <v>13.427999999999999</v>
      </c>
      <c r="O212" s="74">
        <f t="shared" si="54"/>
        <v>13.427999999999999</v>
      </c>
      <c r="P212" s="233"/>
      <c r="Q212" s="234"/>
    </row>
    <row r="213" spans="1:17" s="51" customFormat="1">
      <c r="A213" s="149">
        <v>14</v>
      </c>
      <c r="B213" s="74">
        <f t="shared" si="45"/>
        <v>13.44816</v>
      </c>
      <c r="C213" s="74">
        <f t="shared" si="45"/>
        <v>13.44816</v>
      </c>
      <c r="D213" s="74">
        <f t="shared" si="55"/>
        <v>8.3849199999999993</v>
      </c>
      <c r="E213" s="74">
        <f t="shared" si="46"/>
        <v>13.304919999999999</v>
      </c>
      <c r="F213" s="74">
        <f t="shared" si="47"/>
        <v>13.341839999999999</v>
      </c>
      <c r="G213" s="74">
        <f t="shared" si="48"/>
        <v>13.552</v>
      </c>
      <c r="H213" s="74">
        <f t="shared" si="49"/>
        <v>13.526439999999999</v>
      </c>
      <c r="I213" s="74">
        <f t="shared" si="50"/>
        <v>13.552</v>
      </c>
      <c r="J213" s="74">
        <f t="shared" si="51"/>
        <v>13.433959999999999</v>
      </c>
      <c r="K213" s="74">
        <f t="shared" si="51"/>
        <v>13.433959999999999</v>
      </c>
      <c r="L213" s="74">
        <f t="shared" si="52"/>
        <v>13.344679999999999</v>
      </c>
      <c r="M213" s="74">
        <f t="shared" si="53"/>
        <v>13.582079999999998</v>
      </c>
      <c r="N213" s="74">
        <f t="shared" si="54"/>
        <v>13.552</v>
      </c>
      <c r="O213" s="74">
        <f t="shared" si="54"/>
        <v>13.552</v>
      </c>
      <c r="P213" s="233"/>
      <c r="Q213" s="234"/>
    </row>
    <row r="214" spans="1:17" s="51" customFormat="1">
      <c r="A214" s="149">
        <v>15</v>
      </c>
      <c r="B214" s="74">
        <f t="shared" si="45"/>
        <v>13.99816</v>
      </c>
      <c r="C214" s="74">
        <f t="shared" si="45"/>
        <v>13.99816</v>
      </c>
      <c r="D214" s="74">
        <f t="shared" si="55"/>
        <v>10.36992</v>
      </c>
      <c r="E214" s="74">
        <f t="shared" si="46"/>
        <v>13.868920000000001</v>
      </c>
      <c r="F214" s="74">
        <f t="shared" si="47"/>
        <v>13.905840000000001</v>
      </c>
      <c r="G214" s="74">
        <f t="shared" si="48"/>
        <v>14.116000000000001</v>
      </c>
      <c r="H214" s="74">
        <f t="shared" si="49"/>
        <v>14.090440000000001</v>
      </c>
      <c r="I214" s="74">
        <f t="shared" si="50"/>
        <v>14.116000000000001</v>
      </c>
      <c r="J214" s="74">
        <f t="shared" si="51"/>
        <v>13.98396</v>
      </c>
      <c r="K214" s="74">
        <f t="shared" si="51"/>
        <v>13.98396</v>
      </c>
      <c r="L214" s="74">
        <f t="shared" si="52"/>
        <v>13.90868</v>
      </c>
      <c r="M214" s="74">
        <f t="shared" si="53"/>
        <v>14.111079999999999</v>
      </c>
      <c r="N214" s="74">
        <f t="shared" si="54"/>
        <v>14.116000000000001</v>
      </c>
      <c r="O214" s="74">
        <f t="shared" si="54"/>
        <v>14.116000000000001</v>
      </c>
      <c r="P214" s="1"/>
      <c r="Q214" s="1"/>
    </row>
    <row r="215" spans="1:17" s="51" customFormat="1">
      <c r="A215" s="149">
        <v>16</v>
      </c>
      <c r="B215" s="74">
        <f t="shared" si="45"/>
        <v>14.494160000000001</v>
      </c>
      <c r="C215" s="74">
        <f t="shared" si="45"/>
        <v>14.494160000000001</v>
      </c>
      <c r="D215" s="74">
        <f t="shared" si="55"/>
        <v>8.554920000000001</v>
      </c>
      <c r="E215" s="74">
        <f t="shared" si="46"/>
        <v>14.326920000000001</v>
      </c>
      <c r="F215" s="74">
        <f t="shared" si="47"/>
        <v>14.363840000000001</v>
      </c>
      <c r="G215" s="74">
        <f t="shared" si="48"/>
        <v>14.574000000000002</v>
      </c>
      <c r="H215" s="74">
        <f t="shared" si="49"/>
        <v>14.548440000000001</v>
      </c>
      <c r="I215" s="74">
        <f t="shared" si="50"/>
        <v>14.574000000000002</v>
      </c>
      <c r="J215" s="74">
        <f t="shared" si="51"/>
        <v>14.47996</v>
      </c>
      <c r="K215" s="74">
        <f t="shared" si="51"/>
        <v>14.47996</v>
      </c>
      <c r="L215" s="74">
        <f t="shared" si="52"/>
        <v>14.366680000000001</v>
      </c>
      <c r="M215" s="74">
        <f t="shared" si="53"/>
        <v>14.66408</v>
      </c>
      <c r="N215" s="74">
        <f t="shared" si="54"/>
        <v>14.574000000000002</v>
      </c>
      <c r="O215" s="74">
        <f t="shared" si="54"/>
        <v>14.574000000000002</v>
      </c>
      <c r="P215" s="6"/>
      <c r="Q215" s="133"/>
    </row>
    <row r="216" spans="1:17" s="51" customFormat="1">
      <c r="A216" s="15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133"/>
      <c r="P216" s="108">
        <f>MAX(B200:O215)</f>
        <v>17.05358</v>
      </c>
      <c r="Q216" s="3" t="s">
        <v>115</v>
      </c>
    </row>
    <row r="217" spans="1:17" s="133" customFormat="1">
      <c r="A217" s="158"/>
      <c r="P217" s="108">
        <f>MIN(B200:O215)</f>
        <v>4.5159200000000004</v>
      </c>
      <c r="Q217" s="3" t="s">
        <v>116</v>
      </c>
    </row>
    <row r="218" spans="1:17" s="133" customFormat="1">
      <c r="A218" s="11"/>
      <c r="J218" s="3"/>
      <c r="N218" s="139"/>
      <c r="O218" s="3"/>
    </row>
    <row r="219" spans="1:17" s="422" customFormat="1" ht="26.25">
      <c r="A219" s="420" t="s">
        <v>585</v>
      </c>
      <c r="B219" s="421" t="s">
        <v>101</v>
      </c>
      <c r="C219" s="421" t="s">
        <v>101</v>
      </c>
      <c r="D219" s="421" t="s">
        <v>101</v>
      </c>
      <c r="E219" s="421" t="s">
        <v>101</v>
      </c>
      <c r="F219" s="421" t="s">
        <v>101</v>
      </c>
      <c r="G219" s="421" t="s">
        <v>101</v>
      </c>
      <c r="H219" s="421" t="s">
        <v>101</v>
      </c>
      <c r="I219" s="421" t="s">
        <v>101</v>
      </c>
      <c r="J219" s="421" t="s">
        <v>101</v>
      </c>
      <c r="K219" s="421" t="s">
        <v>101</v>
      </c>
      <c r="L219" s="421" t="s">
        <v>101</v>
      </c>
      <c r="M219" s="421" t="s">
        <v>101</v>
      </c>
      <c r="N219" s="421" t="s">
        <v>101</v>
      </c>
      <c r="O219" s="421" t="s">
        <v>101</v>
      </c>
      <c r="P219" s="193"/>
      <c r="Q219" s="193"/>
    </row>
    <row r="220" spans="1:17" s="133" customFormat="1" ht="25.5">
      <c r="A220" s="11" t="s">
        <v>565</v>
      </c>
      <c r="B220" s="11" t="s">
        <v>549</v>
      </c>
      <c r="C220" s="11" t="s">
        <v>549</v>
      </c>
      <c r="D220" s="11" t="s">
        <v>550</v>
      </c>
      <c r="E220" s="11" t="s">
        <v>550</v>
      </c>
      <c r="F220" s="11" t="s">
        <v>548</v>
      </c>
      <c r="G220" s="11" t="s">
        <v>551</v>
      </c>
      <c r="H220" s="11" t="s">
        <v>552</v>
      </c>
      <c r="I220" s="11" t="s">
        <v>553</v>
      </c>
      <c r="J220" s="11" t="s">
        <v>554</v>
      </c>
      <c r="K220" s="11" t="s">
        <v>554</v>
      </c>
      <c r="L220" s="11" t="s">
        <v>555</v>
      </c>
      <c r="M220" s="11" t="s">
        <v>556</v>
      </c>
      <c r="N220" s="11" t="s">
        <v>557</v>
      </c>
      <c r="O220" s="11" t="s">
        <v>558</v>
      </c>
    </row>
    <row r="221" spans="1:17" s="133" customFormat="1">
      <c r="A221" s="149" t="s">
        <v>5</v>
      </c>
      <c r="B221" s="149" t="s">
        <v>36</v>
      </c>
      <c r="C221" s="149" t="s">
        <v>37</v>
      </c>
      <c r="D221" s="149" t="s">
        <v>38</v>
      </c>
      <c r="E221" s="149" t="s">
        <v>47</v>
      </c>
      <c r="F221" s="149" t="s">
        <v>39</v>
      </c>
      <c r="G221" s="149" t="s">
        <v>40</v>
      </c>
      <c r="H221" s="149" t="s">
        <v>41</v>
      </c>
      <c r="I221" s="149" t="s">
        <v>42</v>
      </c>
      <c r="J221" s="149" t="s">
        <v>48</v>
      </c>
      <c r="K221" s="149" t="s">
        <v>43</v>
      </c>
      <c r="L221" s="151" t="s">
        <v>44</v>
      </c>
      <c r="M221" s="151" t="s">
        <v>45</v>
      </c>
      <c r="N221" s="151" t="s">
        <v>46</v>
      </c>
      <c r="O221" s="151" t="s">
        <v>78</v>
      </c>
      <c r="P221" s="11"/>
    </row>
    <row r="222" spans="1:17" s="133" customFormat="1">
      <c r="A222" s="149">
        <v>1</v>
      </c>
      <c r="B222" s="110">
        <f t="shared" ref="B222:B237" si="56">0.5*B200*L179</f>
        <v>1.4738998542799999E-3</v>
      </c>
      <c r="C222" s="110">
        <f t="shared" ref="C222:C237" si="57">0.5*C200*L179</f>
        <v>1.4738998542799999E-3</v>
      </c>
      <c r="D222" s="110">
        <f t="shared" ref="D222:D237" si="58">0.5*D200*C179</f>
        <v>1.4813330139299998E-3</v>
      </c>
      <c r="E222" s="110">
        <f t="shared" ref="E222:E237" si="59">0.5*E200*C179</f>
        <v>2.3093628511799999E-3</v>
      </c>
      <c r="F222" s="110">
        <f t="shared" ref="F222:F237" si="60">F200*(B179+(0.8*M179))</f>
        <v>1.4710379777632003E-2</v>
      </c>
      <c r="G222" s="110">
        <f t="shared" ref="G222:G237" si="61">G200*K179*0.5</f>
        <v>1.5510502439999999E-3</v>
      </c>
      <c r="H222" s="110">
        <f t="shared" ref="H222:H237" si="62">0.6*H200*D179</f>
        <v>9.2224237543200014E-4</v>
      </c>
      <c r="I222" s="110">
        <f t="shared" ref="I222:I237" si="63">0.4*I200*D179</f>
        <v>6.1576643520000007E-4</v>
      </c>
      <c r="J222" s="110">
        <f>0.5*J200*E179</f>
        <v>4.0813922054399997E-3</v>
      </c>
      <c r="K222" s="110">
        <f t="shared" ref="K222:K237" si="64">0.5*K200*E179</f>
        <v>4.0813922054399997E-3</v>
      </c>
      <c r="L222" s="110">
        <f t="shared" ref="L222:L237" si="65">L200*I179</f>
        <v>5.5702742352400011E-3</v>
      </c>
      <c r="M222" s="110">
        <f t="shared" ref="M222:M237" si="66">M200*J179</f>
        <v>2.0921673015599999E-3</v>
      </c>
      <c r="N222" s="110">
        <f t="shared" ref="N222:N237" si="67">N200*G179</f>
        <v>4.2796582560000003E-3</v>
      </c>
      <c r="O222" s="110">
        <f t="shared" ref="O222:O237" si="68">O200*F179</f>
        <v>2.7604069199999998E-3</v>
      </c>
    </row>
    <row r="223" spans="1:17" s="133" customFormat="1">
      <c r="A223" s="149">
        <v>2</v>
      </c>
      <c r="B223" s="110">
        <f t="shared" si="56"/>
        <v>8.8422774470400013E-3</v>
      </c>
      <c r="C223" s="110">
        <f t="shared" si="57"/>
        <v>8.8422774470400013E-3</v>
      </c>
      <c r="D223" s="110">
        <f t="shared" si="58"/>
        <v>1.6185575943280007E-2</v>
      </c>
      <c r="E223" s="110">
        <f t="shared" si="59"/>
        <v>2.7215206567280006E-2</v>
      </c>
      <c r="F223" s="110">
        <f t="shared" si="60"/>
        <v>5.4163568893280015E-2</v>
      </c>
      <c r="G223" s="110">
        <f t="shared" si="61"/>
        <v>7.6859199820000007E-3</v>
      </c>
      <c r="H223" s="110">
        <f t="shared" si="62"/>
        <v>3.2689638231840003E-3</v>
      </c>
      <c r="I223" s="110">
        <f t="shared" si="63"/>
        <v>2.1844100304000006E-3</v>
      </c>
      <c r="J223" s="110">
        <f t="shared" ref="J223:J237" si="69">0.5*J201*E180</f>
        <v>2.0457537188500002E-2</v>
      </c>
      <c r="K223" s="110">
        <f t="shared" si="64"/>
        <v>2.0457537188500002E-2</v>
      </c>
      <c r="L223" s="110">
        <f t="shared" si="65"/>
        <v>1.6485688636919998E-2</v>
      </c>
      <c r="M223" s="110">
        <f t="shared" si="66"/>
        <v>9.7254030189600008E-3</v>
      </c>
      <c r="N223" s="110">
        <f t="shared" si="67"/>
        <v>2.6919727666000003E-2</v>
      </c>
      <c r="O223" s="110">
        <f t="shared" si="68"/>
        <v>1.0885884568E-2</v>
      </c>
    </row>
    <row r="224" spans="1:17" s="133" customFormat="1">
      <c r="A224" s="149">
        <v>3</v>
      </c>
      <c r="B224" s="110">
        <f t="shared" si="56"/>
        <v>3.5521283545040014E-2</v>
      </c>
      <c r="C224" s="110">
        <f t="shared" si="57"/>
        <v>3.5521283545040014E-2</v>
      </c>
      <c r="D224" s="110">
        <f t="shared" si="58"/>
        <v>8.0493570705070003E-2</v>
      </c>
      <c r="E224" s="110">
        <f t="shared" si="59"/>
        <v>0.12591985997681998</v>
      </c>
      <c r="F224" s="110">
        <f t="shared" si="60"/>
        <v>0.21054050920739201</v>
      </c>
      <c r="G224" s="110">
        <f t="shared" si="61"/>
        <v>2.7769258311000002E-2</v>
      </c>
      <c r="H224" s="110">
        <f t="shared" si="62"/>
        <v>1.2285372691799998E-2</v>
      </c>
      <c r="I224" s="110">
        <f t="shared" si="63"/>
        <v>8.213590619999999E-3</v>
      </c>
      <c r="J224" s="110">
        <f t="shared" si="69"/>
        <v>7.5924817497120003E-2</v>
      </c>
      <c r="K224" s="110">
        <f t="shared" si="64"/>
        <v>7.5924817497120003E-2</v>
      </c>
      <c r="L224" s="110">
        <f t="shared" si="65"/>
        <v>5.1221450219239996E-2</v>
      </c>
      <c r="M224" s="110">
        <f t="shared" si="66"/>
        <v>3.273090026666E-2</v>
      </c>
      <c r="N224" s="110">
        <f t="shared" si="67"/>
        <v>0.15069262622999999</v>
      </c>
      <c r="O224" s="110">
        <f t="shared" si="68"/>
        <v>3.5535006192E-2</v>
      </c>
    </row>
    <row r="225" spans="1:17" s="133" customFormat="1">
      <c r="A225" s="149">
        <v>4</v>
      </c>
      <c r="B225" s="110">
        <f t="shared" si="56"/>
        <v>1.753977233788E-2</v>
      </c>
      <c r="C225" s="110">
        <f t="shared" si="57"/>
        <v>1.753977233788E-2</v>
      </c>
      <c r="D225" s="110">
        <f t="shared" si="58"/>
        <v>3.4887221628319996E-2</v>
      </c>
      <c r="E225" s="110">
        <f t="shared" si="59"/>
        <v>5.5468866689819998E-2</v>
      </c>
      <c r="F225" s="110">
        <f t="shared" si="60"/>
        <v>9.8810874498560006E-2</v>
      </c>
      <c r="G225" s="110">
        <f t="shared" si="61"/>
        <v>1.5277986432E-2</v>
      </c>
      <c r="H225" s="110">
        <f t="shared" si="62"/>
        <v>6.0199971382079989E-3</v>
      </c>
      <c r="I225" s="110">
        <f t="shared" si="63"/>
        <v>4.0245223295999992E-3</v>
      </c>
      <c r="J225" s="110">
        <f t="shared" si="69"/>
        <v>4.0776144877999999E-2</v>
      </c>
      <c r="K225" s="110">
        <f t="shared" si="64"/>
        <v>4.0776144877999999E-2</v>
      </c>
      <c r="L225" s="110">
        <f t="shared" si="65"/>
        <v>3.0058821959519998E-2</v>
      </c>
      <c r="M225" s="110">
        <f t="shared" si="66"/>
        <v>1.9934544234079993E-2</v>
      </c>
      <c r="N225" s="110">
        <f t="shared" si="67"/>
        <v>4.6616235264000008E-2</v>
      </c>
      <c r="O225" s="110">
        <f t="shared" si="68"/>
        <v>2.1385721135999999E-2</v>
      </c>
    </row>
    <row r="226" spans="1:17" s="133" customFormat="1">
      <c r="A226" s="149">
        <v>5</v>
      </c>
      <c r="B226" s="110">
        <f t="shared" si="56"/>
        <v>3.52754905148E-3</v>
      </c>
      <c r="C226" s="110">
        <f t="shared" si="57"/>
        <v>3.52754905148E-3</v>
      </c>
      <c r="D226" s="110">
        <f t="shared" si="58"/>
        <v>6.4782220653300006E-3</v>
      </c>
      <c r="E226" s="110">
        <f t="shared" si="59"/>
        <v>1.1191422944579999E-2</v>
      </c>
      <c r="F226" s="110">
        <f t="shared" si="60"/>
        <v>1.9933041669631998E-2</v>
      </c>
      <c r="G226" s="110">
        <f t="shared" si="61"/>
        <v>3.0793751559999999E-3</v>
      </c>
      <c r="H226" s="110">
        <f t="shared" si="62"/>
        <v>1.213494556464E-3</v>
      </c>
      <c r="I226" s="110">
        <f t="shared" si="63"/>
        <v>8.111692368E-4</v>
      </c>
      <c r="J226" s="110">
        <f t="shared" si="69"/>
        <v>8.2012249244399985E-3</v>
      </c>
      <c r="K226" s="110">
        <f t="shared" si="64"/>
        <v>8.2012249244399985E-3</v>
      </c>
      <c r="L226" s="110">
        <f t="shared" si="65"/>
        <v>6.0636681077999993E-3</v>
      </c>
      <c r="M226" s="110">
        <f t="shared" si="66"/>
        <v>3.9919429279800002E-3</v>
      </c>
      <c r="N226" s="110">
        <f t="shared" si="67"/>
        <v>9.395797475999999E-3</v>
      </c>
      <c r="O226" s="110">
        <f t="shared" si="68"/>
        <v>4.3104267439999996E-3</v>
      </c>
    </row>
    <row r="227" spans="1:17" s="133" customFormat="1">
      <c r="A227" s="149">
        <v>6</v>
      </c>
      <c r="B227" s="110">
        <f t="shared" si="56"/>
        <v>2.0280969177700003E-2</v>
      </c>
      <c r="C227" s="110">
        <f t="shared" si="57"/>
        <v>2.0280969177700003E-2</v>
      </c>
      <c r="D227" s="110">
        <f t="shared" si="58"/>
        <v>5.6323384705600013E-2</v>
      </c>
      <c r="E227" s="110">
        <f t="shared" si="59"/>
        <v>7.2755340585600001E-2</v>
      </c>
      <c r="F227" s="110">
        <f t="shared" si="60"/>
        <v>0.13958646615648002</v>
      </c>
      <c r="G227" s="110">
        <f t="shared" si="61"/>
        <v>1.4861060550000003E-2</v>
      </c>
      <c r="H227" s="110">
        <f t="shared" si="62"/>
        <v>1.4233795818192001E-2</v>
      </c>
      <c r="I227" s="110">
        <f t="shared" si="63"/>
        <v>9.5149328400000021E-3</v>
      </c>
      <c r="J227" s="110">
        <f t="shared" si="69"/>
        <v>6.7608746518719995E-2</v>
      </c>
      <c r="K227" s="110">
        <f t="shared" si="64"/>
        <v>6.7608746518719995E-2</v>
      </c>
      <c r="L227" s="110">
        <f t="shared" si="65"/>
        <v>3.932431300592E-2</v>
      </c>
      <c r="M227" s="110">
        <f t="shared" si="66"/>
        <v>2.5642737109019997E-2</v>
      </c>
      <c r="N227" s="110">
        <f t="shared" si="67"/>
        <v>0.13967932545</v>
      </c>
      <c r="O227" s="110">
        <f t="shared" si="68"/>
        <v>3.60721809E-2</v>
      </c>
    </row>
    <row r="228" spans="1:17" s="133" customFormat="1">
      <c r="A228" s="149">
        <v>7</v>
      </c>
      <c r="B228" s="110">
        <f t="shared" si="56"/>
        <v>1.290567270272E-2</v>
      </c>
      <c r="C228" s="110">
        <f t="shared" si="57"/>
        <v>1.290567270272E-2</v>
      </c>
      <c r="D228" s="110">
        <f>0.5*D206*C185</f>
        <v>2.2978407669079999E-2</v>
      </c>
      <c r="E228" s="110">
        <f t="shared" si="59"/>
        <v>2.901823341958E-2</v>
      </c>
      <c r="F228" s="110">
        <f t="shared" si="60"/>
        <v>8.0773241762304007E-2</v>
      </c>
      <c r="G228" s="110">
        <f t="shared" si="61"/>
        <v>8.8963596749999999E-3</v>
      </c>
      <c r="H228" s="110">
        <f t="shared" si="62"/>
        <v>5.6505045583919999E-3</v>
      </c>
      <c r="I228" s="110">
        <f t="shared" si="63"/>
        <v>3.7832551400000004E-3</v>
      </c>
      <c r="J228" s="110">
        <f t="shared" si="69"/>
        <v>2.340447362242E-2</v>
      </c>
      <c r="K228" s="110">
        <f t="shared" si="64"/>
        <v>2.340447362242E-2</v>
      </c>
      <c r="L228" s="110">
        <f t="shared" si="65"/>
        <v>2.3162370459640005E-2</v>
      </c>
      <c r="M228" s="110">
        <f t="shared" si="66"/>
        <v>1.2499007653880002E-2</v>
      </c>
      <c r="N228" s="110">
        <f t="shared" si="67"/>
        <v>2.7535534950000006E-2</v>
      </c>
      <c r="O228" s="110">
        <f t="shared" si="68"/>
        <v>1.3082645799999999E-2</v>
      </c>
    </row>
    <row r="229" spans="1:17" s="133" customFormat="1">
      <c r="A229" s="149">
        <v>8</v>
      </c>
      <c r="B229" s="110">
        <f t="shared" si="56"/>
        <v>2.436547439322E-2</v>
      </c>
      <c r="C229" s="110">
        <f t="shared" si="57"/>
        <v>2.436547439322E-2</v>
      </c>
      <c r="D229" s="110">
        <f t="shared" si="58"/>
        <v>6.1766479906230014E-2</v>
      </c>
      <c r="E229" s="110">
        <f t="shared" si="59"/>
        <v>8.8142016920980004E-2</v>
      </c>
      <c r="F229" s="110">
        <f t="shared" si="60"/>
        <v>0.16742023205811202</v>
      </c>
      <c r="G229" s="110">
        <f t="shared" si="61"/>
        <v>1.9206376284000001E-2</v>
      </c>
      <c r="H229" s="110">
        <f t="shared" si="62"/>
        <v>1.6989216396816002E-2</v>
      </c>
      <c r="I229" s="110">
        <f t="shared" si="63"/>
        <v>1.1363200068800001E-2</v>
      </c>
      <c r="J229" s="110">
        <f t="shared" si="69"/>
        <v>8.0088058759999997E-2</v>
      </c>
      <c r="K229" s="110">
        <f t="shared" si="64"/>
        <v>8.0088058759999997E-2</v>
      </c>
      <c r="L229" s="110">
        <f t="shared" si="65"/>
        <v>4.7414763946680004E-2</v>
      </c>
      <c r="M229" s="110">
        <f t="shared" si="66"/>
        <v>2.9826143645160001E-2</v>
      </c>
      <c r="N229" s="110">
        <f t="shared" si="67"/>
        <v>0.16239059973599998</v>
      </c>
      <c r="O229" s="110">
        <f t="shared" si="68"/>
        <v>4.2632872852000001E-2</v>
      </c>
    </row>
    <row r="230" spans="1:17" s="133" customFormat="1">
      <c r="A230" s="149">
        <v>9</v>
      </c>
      <c r="B230" s="110">
        <f t="shared" si="56"/>
        <v>3.5209475312640008E-2</v>
      </c>
      <c r="C230" s="110">
        <f t="shared" si="57"/>
        <v>3.5209475312640008E-2</v>
      </c>
      <c r="D230" s="110">
        <f t="shared" si="58"/>
        <v>0.10303730511126002</v>
      </c>
      <c r="E230" s="110">
        <f t="shared" si="59"/>
        <v>0.15307500823326001</v>
      </c>
      <c r="F230" s="110">
        <f t="shared" si="60"/>
        <v>0.23996813725827201</v>
      </c>
      <c r="G230" s="110">
        <f t="shared" si="61"/>
        <v>3.4200959879999999E-2</v>
      </c>
      <c r="H230" s="110">
        <f t="shared" si="62"/>
        <v>2.4393486125736E-2</v>
      </c>
      <c r="I230" s="110">
        <f t="shared" si="63"/>
        <v>1.6304832398400002E-2</v>
      </c>
      <c r="J230" s="110">
        <f t="shared" si="69"/>
        <v>0.10643229568541999</v>
      </c>
      <c r="K230" s="110">
        <f t="shared" si="64"/>
        <v>0.10643229568541999</v>
      </c>
      <c r="L230" s="110">
        <f t="shared" si="65"/>
        <v>6.0480724513400003E-2</v>
      </c>
      <c r="M230" s="110">
        <f t="shared" si="66"/>
        <v>4.3748371627200001E-2</v>
      </c>
      <c r="N230" s="110">
        <f t="shared" si="67"/>
        <v>0.202833995208</v>
      </c>
      <c r="O230" s="110">
        <f t="shared" si="68"/>
        <v>5.4908380440000008E-2</v>
      </c>
    </row>
    <row r="231" spans="1:17" s="133" customFormat="1">
      <c r="A231" s="149">
        <v>10</v>
      </c>
      <c r="B231" s="110">
        <f t="shared" si="56"/>
        <v>2.2503194528760005E-2</v>
      </c>
      <c r="C231" s="110">
        <f t="shared" si="57"/>
        <v>2.2503194528760005E-2</v>
      </c>
      <c r="D231" s="110">
        <f t="shared" si="58"/>
        <v>3.5624890631039997E-2</v>
      </c>
      <c r="E231" s="110">
        <f t="shared" si="59"/>
        <v>5.4637344183039997E-2</v>
      </c>
      <c r="F231" s="110">
        <f t="shared" si="60"/>
        <v>0.25117146808051199</v>
      </c>
      <c r="G231" s="110">
        <f t="shared" si="61"/>
        <v>3.0718185036000004E-2</v>
      </c>
      <c r="H231" s="110">
        <f t="shared" si="62"/>
        <v>2.4186372659976002E-2</v>
      </c>
      <c r="I231" s="110">
        <f t="shared" si="63"/>
        <v>1.6164811229600003E-2</v>
      </c>
      <c r="J231" s="110">
        <f t="shared" si="69"/>
        <v>8.5383977456440011E-2</v>
      </c>
      <c r="K231" s="110">
        <f t="shared" si="64"/>
        <v>8.5383977456440011E-2</v>
      </c>
      <c r="L231" s="110">
        <f t="shared" si="65"/>
        <v>6.1375208483119996E-2</v>
      </c>
      <c r="M231" s="110">
        <f t="shared" si="66"/>
        <v>3.1016132046239996E-2</v>
      </c>
      <c r="N231" s="110">
        <f t="shared" si="67"/>
        <v>0.164751694822</v>
      </c>
      <c r="O231" s="110">
        <f t="shared" si="68"/>
        <v>4.6436975772000004E-2</v>
      </c>
    </row>
    <row r="232" spans="1:17" s="133" customFormat="1">
      <c r="A232" s="149">
        <v>11</v>
      </c>
      <c r="B232" s="110">
        <f t="shared" si="56"/>
        <v>6.0665718009600012E-3</v>
      </c>
      <c r="C232" s="110">
        <f t="shared" si="57"/>
        <v>6.0665718009600012E-3</v>
      </c>
      <c r="D232" s="110">
        <f t="shared" si="58"/>
        <v>1.0226057426120001E-2</v>
      </c>
      <c r="E232" s="110">
        <f t="shared" si="59"/>
        <v>1.5951177727620003E-2</v>
      </c>
      <c r="F232" s="110">
        <f t="shared" si="60"/>
        <v>6.9235322410463998E-2</v>
      </c>
      <c r="G232" s="110">
        <f t="shared" si="61"/>
        <v>9.0690864000000006E-3</v>
      </c>
      <c r="H232" s="110">
        <f t="shared" si="62"/>
        <v>3.9942662425200004E-3</v>
      </c>
      <c r="I232" s="110">
        <f t="shared" si="63"/>
        <v>2.6680104000000007E-3</v>
      </c>
      <c r="J232" s="110">
        <f t="shared" si="69"/>
        <v>2.8224986354880004E-2</v>
      </c>
      <c r="K232" s="110">
        <f t="shared" si="64"/>
        <v>2.8224986354880004E-2</v>
      </c>
      <c r="L232" s="110">
        <f t="shared" si="65"/>
        <v>3.411430819808E-2</v>
      </c>
      <c r="M232" s="110">
        <f t="shared" si="66"/>
        <v>1.1325145432679999E-2</v>
      </c>
      <c r="N232" s="110">
        <f t="shared" si="67"/>
        <v>7.2406369200000015E-2</v>
      </c>
      <c r="O232" s="110">
        <f t="shared" si="68"/>
        <v>1.9423390800000002E-2</v>
      </c>
    </row>
    <row r="233" spans="1:17" s="133" customFormat="1">
      <c r="A233" s="149">
        <v>12</v>
      </c>
      <c r="B233" s="110">
        <f t="shared" si="56"/>
        <v>3.8146414234320004E-2</v>
      </c>
      <c r="C233" s="110">
        <f t="shared" si="57"/>
        <v>3.8146414234320004E-2</v>
      </c>
      <c r="D233" s="110">
        <f t="shared" si="58"/>
        <v>7.6159249558679989E-2</v>
      </c>
      <c r="E233" s="110">
        <f t="shared" si="59"/>
        <v>0.12015393215417999</v>
      </c>
      <c r="F233" s="110">
        <f t="shared" si="60"/>
        <v>0.31554281858294403</v>
      </c>
      <c r="G233" s="110">
        <f t="shared" si="61"/>
        <v>4.0656790776000006E-2</v>
      </c>
      <c r="H233" s="110">
        <f t="shared" si="62"/>
        <v>1.8911782155023999E-2</v>
      </c>
      <c r="I233" s="110">
        <f t="shared" si="63"/>
        <v>1.26349296192E-2</v>
      </c>
      <c r="J233" s="110">
        <f t="shared" si="69"/>
        <v>0.1344266434544</v>
      </c>
      <c r="K233" s="110">
        <f t="shared" si="64"/>
        <v>0.1344266434544</v>
      </c>
      <c r="L233" s="110">
        <f t="shared" si="65"/>
        <v>0.11364214270887998</v>
      </c>
      <c r="M233" s="110">
        <f t="shared" si="66"/>
        <v>4.7285648425040003E-2</v>
      </c>
      <c r="N233" s="110">
        <f t="shared" si="67"/>
        <v>0.23490781339199998</v>
      </c>
      <c r="O233" s="110">
        <f t="shared" si="68"/>
        <v>7.2543889319999999E-2</v>
      </c>
    </row>
    <row r="234" spans="1:17" s="133" customFormat="1">
      <c r="A234" s="149">
        <v>13</v>
      </c>
      <c r="B234" s="110">
        <f t="shared" si="56"/>
        <v>1.3501447136879998E-2</v>
      </c>
      <c r="C234" s="110">
        <f t="shared" si="57"/>
        <v>1.3501447136879998E-2</v>
      </c>
      <c r="D234" s="110">
        <f t="shared" si="58"/>
        <v>1.6690163652499999E-2</v>
      </c>
      <c r="E234" s="110">
        <f t="shared" si="59"/>
        <v>2.5852726964999996E-2</v>
      </c>
      <c r="F234" s="110">
        <f t="shared" si="60"/>
        <v>0.16755705905856</v>
      </c>
      <c r="G234" s="110">
        <f t="shared" si="61"/>
        <v>2.0754336941999997E-2</v>
      </c>
      <c r="H234" s="110">
        <f t="shared" si="62"/>
        <v>9.7663982353199986E-3</v>
      </c>
      <c r="I234" s="110">
        <f t="shared" si="63"/>
        <v>6.5233492559999993E-3</v>
      </c>
      <c r="J234" s="110">
        <f t="shared" si="69"/>
        <v>6.4346039803079985E-2</v>
      </c>
      <c r="K234" s="110">
        <f t="shared" si="64"/>
        <v>6.4346039803079985E-2</v>
      </c>
      <c r="L234" s="110">
        <f t="shared" si="65"/>
        <v>9.1240156518279991E-2</v>
      </c>
      <c r="M234" s="110">
        <f t="shared" si="66"/>
        <v>2.5758292885319993E-2</v>
      </c>
      <c r="N234" s="110">
        <f t="shared" si="67"/>
        <v>0.13226644454399999</v>
      </c>
      <c r="O234" s="110">
        <f t="shared" si="68"/>
        <v>4.3316055827999994E-2</v>
      </c>
    </row>
    <row r="235" spans="1:17" s="133" customFormat="1">
      <c r="A235" s="149">
        <v>14</v>
      </c>
      <c r="B235" s="110">
        <f t="shared" si="56"/>
        <v>5.6499014959200001E-3</v>
      </c>
      <c r="C235" s="110">
        <f t="shared" si="57"/>
        <v>5.6499014959200001E-3</v>
      </c>
      <c r="D235" s="110">
        <f t="shared" si="58"/>
        <v>1.0241085547939998E-2</v>
      </c>
      <c r="E235" s="110">
        <f t="shared" si="59"/>
        <v>1.6250223487939999E-2</v>
      </c>
      <c r="F235" s="110">
        <f t="shared" si="60"/>
        <v>6.3225584203535995E-2</v>
      </c>
      <c r="G235" s="110">
        <f t="shared" si="61"/>
        <v>8.0064741679999989E-3</v>
      </c>
      <c r="H235" s="110">
        <f t="shared" si="62"/>
        <v>6.0320509910879987E-3</v>
      </c>
      <c r="I235" s="110">
        <f t="shared" si="63"/>
        <v>4.0289662335999997E-3</v>
      </c>
      <c r="J235" s="110">
        <f t="shared" si="69"/>
        <v>2.3485423513479996E-2</v>
      </c>
      <c r="K235" s="110">
        <f t="shared" si="64"/>
        <v>2.3485423513479996E-2</v>
      </c>
      <c r="L235" s="110">
        <f t="shared" si="65"/>
        <v>1.7150369221119999E-2</v>
      </c>
      <c r="M235" s="110">
        <f t="shared" si="66"/>
        <v>7.7756321433599986E-3</v>
      </c>
      <c r="N235" s="110">
        <f t="shared" si="67"/>
        <v>4.4113318480000004E-2</v>
      </c>
      <c r="O235" s="110">
        <f t="shared" si="68"/>
        <v>1.2645452512000001E-2</v>
      </c>
    </row>
    <row r="236" spans="1:17" s="133" customFormat="1">
      <c r="A236" s="149">
        <v>15</v>
      </c>
      <c r="B236" s="110">
        <f t="shared" si="56"/>
        <v>6.3386818066000009E-3</v>
      </c>
      <c r="C236" s="110">
        <f t="shared" si="57"/>
        <v>6.3386818066000009E-3</v>
      </c>
      <c r="D236" s="110">
        <f t="shared" si="58"/>
        <v>8.2029644822399998E-3</v>
      </c>
      <c r="E236" s="110">
        <f t="shared" si="59"/>
        <v>1.097079419774E-2</v>
      </c>
      <c r="F236" s="110">
        <f t="shared" si="60"/>
        <v>6.6329880610032005E-2</v>
      </c>
      <c r="G236" s="110">
        <f t="shared" si="61"/>
        <v>6.6836648540000007E-3</v>
      </c>
      <c r="H236" s="110">
        <f t="shared" si="62"/>
        <v>4.4720266652879996E-3</v>
      </c>
      <c r="I236" s="110">
        <f t="shared" si="63"/>
        <v>2.9867592688000003E-3</v>
      </c>
      <c r="J236" s="110">
        <f t="shared" si="69"/>
        <v>2.3501177480759999E-2</v>
      </c>
      <c r="K236" s="110">
        <f t="shared" si="64"/>
        <v>2.3501177480759999E-2</v>
      </c>
      <c r="L236" s="110">
        <f t="shared" si="65"/>
        <v>1.9922320336879996E-2</v>
      </c>
      <c r="M236" s="110">
        <f t="shared" si="66"/>
        <v>5.9268088218800002E-3</v>
      </c>
      <c r="N236" s="110">
        <f t="shared" si="67"/>
        <v>5.5627429375999994E-2</v>
      </c>
      <c r="O236" s="110">
        <f t="shared" si="68"/>
        <v>1.6234134032000001E-2</v>
      </c>
      <c r="P236" s="115"/>
    </row>
    <row r="237" spans="1:17" s="133" customFormat="1">
      <c r="A237" s="149">
        <v>16</v>
      </c>
      <c r="B237" s="110">
        <f t="shared" si="56"/>
        <v>8.3210320322800006E-3</v>
      </c>
      <c r="C237" s="110">
        <f t="shared" si="57"/>
        <v>8.3210320322800006E-3</v>
      </c>
      <c r="D237" s="110">
        <f t="shared" si="58"/>
        <v>2.2825621589760002E-2</v>
      </c>
      <c r="E237" s="110">
        <f t="shared" si="59"/>
        <v>3.8226056405760003E-2</v>
      </c>
      <c r="F237" s="110">
        <f t="shared" si="60"/>
        <v>8.974667135801602E-2</v>
      </c>
      <c r="G237" s="110">
        <f t="shared" si="61"/>
        <v>9.8814780540000015E-3</v>
      </c>
      <c r="H237" s="110">
        <f t="shared" si="62"/>
        <v>7.0048207171440014E-3</v>
      </c>
      <c r="I237" s="110">
        <f t="shared" si="63"/>
        <v>4.678084941600001E-3</v>
      </c>
      <c r="J237" s="110">
        <f t="shared" si="69"/>
        <v>3.4588265972040004E-2</v>
      </c>
      <c r="K237" s="110">
        <f t="shared" si="64"/>
        <v>3.4588265972040004E-2</v>
      </c>
      <c r="L237" s="110">
        <f t="shared" si="65"/>
        <v>2.5942158309559999E-2</v>
      </c>
      <c r="M237" s="110">
        <f t="shared" si="66"/>
        <v>1.400695324704E-2</v>
      </c>
      <c r="N237" s="110">
        <f t="shared" si="67"/>
        <v>5.2410202656000007E-2</v>
      </c>
      <c r="O237" s="110">
        <f t="shared" si="68"/>
        <v>1.8968585664E-2</v>
      </c>
    </row>
    <row r="238" spans="1:17" s="133" customFormat="1">
      <c r="A238" s="158"/>
      <c r="P238" s="82">
        <f>SUM(B222:O237)</f>
        <v>9.0902711026531389</v>
      </c>
      <c r="Q238" s="3" t="s">
        <v>562</v>
      </c>
    </row>
    <row r="239" spans="1:17" s="51" customFormat="1">
      <c r="A239" s="158"/>
      <c r="B239" s="236"/>
      <c r="C239" s="133"/>
      <c r="D239" s="133"/>
      <c r="E239" s="133"/>
      <c r="F239" s="133"/>
      <c r="G239" s="133"/>
      <c r="H239" s="101"/>
      <c r="I239" s="133"/>
      <c r="J239" s="133"/>
      <c r="K239" s="133"/>
      <c r="L239" s="133"/>
      <c r="M239" s="133"/>
      <c r="N239" s="133"/>
      <c r="O239" s="133"/>
      <c r="P239" s="82">
        <f>P238*15000</f>
        <v>136354.06653979709</v>
      </c>
      <c r="Q239" s="3" t="s">
        <v>563</v>
      </c>
    </row>
    <row r="240" spans="1:17" s="133" customFormat="1">
      <c r="A240" s="158"/>
      <c r="B240" s="236"/>
      <c r="H240" s="101"/>
      <c r="O240" s="435" t="s">
        <v>584</v>
      </c>
      <c r="P240" s="111">
        <f>'NONRES Construction Data'!E250*1000000-('NONRES Construction Data'!L229*0.2)</f>
        <v>153877827.51564214</v>
      </c>
      <c r="Q240" s="3" t="s">
        <v>559</v>
      </c>
    </row>
    <row r="241" spans="1:17" s="133" customFormat="1">
      <c r="A241" s="158"/>
      <c r="B241" s="236"/>
      <c r="H241" s="101"/>
      <c r="P241" s="111">
        <f>P240/15000</f>
        <v>10258.521834376143</v>
      </c>
      <c r="Q241" s="3" t="s">
        <v>109</v>
      </c>
    </row>
    <row r="242" spans="1:17" s="133" customFormat="1">
      <c r="A242" s="158"/>
      <c r="B242" s="236"/>
      <c r="H242" s="101"/>
      <c r="P242" s="82">
        <f>P238*P240</f>
        <v>1398791168.8044858</v>
      </c>
      <c r="Q242" s="3" t="s">
        <v>564</v>
      </c>
    </row>
    <row r="243" spans="1:17" s="133" customFormat="1">
      <c r="A243" s="158"/>
      <c r="B243" s="236"/>
      <c r="H243" s="101"/>
      <c r="P243" s="82">
        <f>P242*'CIRB Statewide Nonresidential'!D13</f>
        <v>1210676365.7003162</v>
      </c>
      <c r="Q243" s="3" t="s">
        <v>742</v>
      </c>
    </row>
    <row r="244" spans="1:17" s="119" customFormat="1" ht="25.5">
      <c r="B244" s="432" t="s">
        <v>6</v>
      </c>
      <c r="C244" s="432" t="s">
        <v>577</v>
      </c>
      <c r="D244" s="432" t="s">
        <v>579</v>
      </c>
      <c r="E244" s="430" t="s">
        <v>581</v>
      </c>
      <c r="P244" s="11"/>
      <c r="Q244" s="11"/>
    </row>
    <row r="245" spans="1:17" s="117" customFormat="1" ht="63.75">
      <c r="A245" s="217" t="s">
        <v>257</v>
      </c>
      <c r="B245" s="11" t="s">
        <v>578</v>
      </c>
      <c r="C245" s="427">
        <v>3491</v>
      </c>
      <c r="D245" s="117">
        <v>4344</v>
      </c>
      <c r="E245" s="433">
        <f>C245*D245</f>
        <v>15164904</v>
      </c>
      <c r="P245" s="190"/>
      <c r="Q245" s="190"/>
    </row>
    <row r="246" spans="1:17" s="429" customFormat="1">
      <c r="A246" s="425"/>
      <c r="C246" s="428"/>
      <c r="P246" s="428"/>
      <c r="Q246" s="428"/>
    </row>
    <row r="247" spans="1:17" s="429" customFormat="1" ht="25.5">
      <c r="A247" s="425"/>
      <c r="B247" s="432" t="s">
        <v>6</v>
      </c>
      <c r="C247" s="432" t="s">
        <v>577</v>
      </c>
      <c r="D247" s="434" t="s">
        <v>582</v>
      </c>
      <c r="E247" s="431" t="s">
        <v>583</v>
      </c>
      <c r="F247" s="430" t="s">
        <v>581</v>
      </c>
      <c r="P247" s="428"/>
      <c r="Q247" s="428"/>
    </row>
    <row r="248" spans="1:17" s="117" customFormat="1" ht="38.25">
      <c r="A248" s="217" t="s">
        <v>258</v>
      </c>
      <c r="B248" s="11" t="s">
        <v>586</v>
      </c>
      <c r="C248" s="427">
        <v>25324</v>
      </c>
      <c r="D248" s="117">
        <f>ROUND(625*0.12*0.2,0)</f>
        <v>15</v>
      </c>
      <c r="E248" s="117">
        <f>ROUND(5075*0.04*0.2,0)</f>
        <v>41</v>
      </c>
      <c r="F248" s="433">
        <f>C248*SUM(D248:E248)</f>
        <v>1418144</v>
      </c>
      <c r="P248" s="190"/>
      <c r="Q248" s="190"/>
    </row>
    <row r="249" spans="1:17" s="429" customFormat="1">
      <c r="A249" s="425"/>
      <c r="B249" s="428"/>
      <c r="P249" s="428"/>
      <c r="Q249" s="428"/>
    </row>
    <row r="250" spans="1:17" s="429" customFormat="1">
      <c r="A250" s="425"/>
      <c r="B250" s="432" t="s">
        <v>6</v>
      </c>
      <c r="D250" s="431" t="s">
        <v>599</v>
      </c>
      <c r="E250" s="431" t="s">
        <v>600</v>
      </c>
      <c r="F250" s="430" t="s">
        <v>581</v>
      </c>
      <c r="P250" s="428"/>
      <c r="Q250" s="428"/>
    </row>
    <row r="251" spans="1:17" s="117" customFormat="1" ht="63.75">
      <c r="A251" s="9" t="s">
        <v>481</v>
      </c>
      <c r="B251" s="11" t="s">
        <v>594</v>
      </c>
      <c r="C251" s="11" t="s">
        <v>597</v>
      </c>
      <c r="D251" s="439"/>
      <c r="F251" s="222">
        <f>F252+F253+F262+F265+F266+F267</f>
        <v>46743802.304395907</v>
      </c>
      <c r="H251" s="430" t="s">
        <v>753</v>
      </c>
      <c r="P251" s="190"/>
      <c r="Q251" s="190"/>
    </row>
    <row r="252" spans="1:17" s="429" customFormat="1">
      <c r="A252" s="9" t="s">
        <v>595</v>
      </c>
      <c r="B252" s="11" t="s">
        <v>590</v>
      </c>
      <c r="C252" s="23" t="s">
        <v>311</v>
      </c>
      <c r="D252" s="444">
        <f t="shared" ref="D252" si="70">D123</f>
        <v>0</v>
      </c>
      <c r="E252" s="444">
        <f>E123</f>
        <v>76424853</v>
      </c>
      <c r="F252" s="442">
        <f>'2016-NR-LTG3-F'!N31*E252</f>
        <v>33623878.325879999</v>
      </c>
      <c r="H252" s="429" t="str">
        <f>IF(F252&gt;F123, "YES", "NO")</f>
        <v>YES</v>
      </c>
      <c r="P252" s="428"/>
      <c r="Q252" s="428"/>
    </row>
    <row r="253" spans="1:17" s="429" customFormat="1">
      <c r="A253" s="9" t="s">
        <v>595</v>
      </c>
      <c r="B253" s="11" t="s">
        <v>590</v>
      </c>
      <c r="C253" s="23" t="s">
        <v>302</v>
      </c>
      <c r="D253" s="444">
        <f t="shared" ref="D253" si="71">D124</f>
        <v>0</v>
      </c>
      <c r="E253" s="444">
        <f t="shared" ref="D253:E261" si="72">E124</f>
        <v>55754273.9998587</v>
      </c>
      <c r="F253" s="442">
        <f>'2016-NR-LTG3-F'!N32*E253</f>
        <v>1615758.8605159051</v>
      </c>
      <c r="G253" s="429">
        <f>'NONRES Construction Data'!$H$191</f>
        <v>8.4394963583883253</v>
      </c>
      <c r="H253" s="429" t="str">
        <f t="shared" ref="H253:H270" si="73">IF(F253&gt;F124, "YES", "NO")</f>
        <v>YES</v>
      </c>
      <c r="P253" s="428"/>
      <c r="Q253" s="428"/>
    </row>
    <row r="254" spans="1:17" s="502" customFormat="1">
      <c r="A254" s="524" t="s">
        <v>595</v>
      </c>
      <c r="B254" s="525" t="s">
        <v>590</v>
      </c>
      <c r="C254" s="526" t="s">
        <v>304</v>
      </c>
      <c r="D254" s="527">
        <f t="shared" ref="D254" si="74">D125</f>
        <v>0</v>
      </c>
      <c r="E254" s="527">
        <f t="shared" si="72"/>
        <v>11864228.057899963</v>
      </c>
      <c r="F254" s="528">
        <f>'2016-NR-LTG3-F'!N33*E254</f>
        <v>6760118.5051108198</v>
      </c>
      <c r="G254" s="529"/>
      <c r="H254" s="530" t="str">
        <f t="shared" si="73"/>
        <v>NO</v>
      </c>
    </row>
    <row r="255" spans="1:17" s="504" customFormat="1">
      <c r="A255" s="524" t="s">
        <v>595</v>
      </c>
      <c r="B255" s="525" t="s">
        <v>590</v>
      </c>
      <c r="C255" s="526" t="s">
        <v>305</v>
      </c>
      <c r="D255" s="527">
        <f t="shared" ref="D255" si="75">D126</f>
        <v>0</v>
      </c>
      <c r="E255" s="527">
        <f t="shared" si="72"/>
        <v>2248550</v>
      </c>
      <c r="F255" s="528">
        <f>'2016-NR-LTG3-F'!N34*E255</f>
        <v>3614589.0959999999</v>
      </c>
      <c r="G255" s="531"/>
      <c r="H255" s="530" t="str">
        <f t="shared" si="73"/>
        <v>NO</v>
      </c>
    </row>
    <row r="256" spans="1:17" s="504" customFormat="1">
      <c r="A256" s="524" t="s">
        <v>595</v>
      </c>
      <c r="B256" s="525" t="s">
        <v>590</v>
      </c>
      <c r="C256" s="526" t="s">
        <v>310</v>
      </c>
      <c r="D256" s="527">
        <f t="shared" ref="D256" si="76">D127</f>
        <v>0</v>
      </c>
      <c r="E256" s="527">
        <f t="shared" si="72"/>
        <v>4122341</v>
      </c>
      <c r="F256" s="528">
        <f>'2016-NR-LTG3-F'!N35*E256</f>
        <v>4380275.8763699997</v>
      </c>
      <c r="G256" s="531"/>
      <c r="H256" s="530" t="str">
        <f t="shared" si="73"/>
        <v>NO</v>
      </c>
    </row>
    <row r="257" spans="1:8" s="504" customFormat="1">
      <c r="A257" s="524" t="s">
        <v>595</v>
      </c>
      <c r="B257" s="525" t="s">
        <v>590</v>
      </c>
      <c r="C257" s="526" t="s">
        <v>306</v>
      </c>
      <c r="D257" s="527">
        <f t="shared" ref="D257" si="77">D128</f>
        <v>0</v>
      </c>
      <c r="E257" s="527">
        <f t="shared" si="72"/>
        <v>449710</v>
      </c>
      <c r="F257" s="528">
        <f>'2016-NR-LTG3-F'!N36*E257</f>
        <v>1105746.9480000001</v>
      </c>
      <c r="G257" s="531"/>
      <c r="H257" s="530" t="str">
        <f t="shared" si="73"/>
        <v>NO</v>
      </c>
    </row>
    <row r="258" spans="1:8" s="504" customFormat="1">
      <c r="A258" s="524" t="s">
        <v>595</v>
      </c>
      <c r="B258" s="525" t="s">
        <v>590</v>
      </c>
      <c r="C258" s="526" t="s">
        <v>307</v>
      </c>
      <c r="D258" s="527">
        <f t="shared" ref="D258" si="78">D129</f>
        <v>0</v>
      </c>
      <c r="E258" s="527">
        <f t="shared" si="72"/>
        <v>187379</v>
      </c>
      <c r="F258" s="528">
        <f>'2016-NR-LTG3-F'!N37*E258</f>
        <v>128926.12095000001</v>
      </c>
      <c r="G258" s="531"/>
      <c r="H258" s="530" t="str">
        <f t="shared" si="73"/>
        <v>NO</v>
      </c>
    </row>
    <row r="259" spans="1:8" s="504" customFormat="1">
      <c r="A259" s="524" t="s">
        <v>595</v>
      </c>
      <c r="B259" s="525" t="s">
        <v>590</v>
      </c>
      <c r="C259" s="526" t="s">
        <v>322</v>
      </c>
      <c r="D259" s="527">
        <f t="shared" ref="D259" si="79">D130</f>
        <v>0</v>
      </c>
      <c r="E259" s="527">
        <f t="shared" si="72"/>
        <v>3085951</v>
      </c>
      <c r="F259" s="528">
        <f>'2016-NR-LTG3-F'!N38*E259</f>
        <v>2208645.9902100004</v>
      </c>
      <c r="G259" s="531"/>
      <c r="H259" s="530" t="str">
        <f t="shared" si="73"/>
        <v>NO</v>
      </c>
    </row>
    <row r="260" spans="1:8" s="504" customFormat="1">
      <c r="A260" s="524" t="s">
        <v>595</v>
      </c>
      <c r="B260" s="525" t="s">
        <v>590</v>
      </c>
      <c r="C260" s="526" t="s">
        <v>308</v>
      </c>
      <c r="D260" s="527">
        <f t="shared" ref="D260" si="80">D131</f>
        <v>0</v>
      </c>
      <c r="E260" s="527">
        <f t="shared" si="72"/>
        <v>3432922.6528729959</v>
      </c>
      <c r="F260" s="528">
        <f>'2016-NR-LTG3-F'!N39*E260</f>
        <v>816005.71458791126</v>
      </c>
      <c r="G260" s="531"/>
      <c r="H260" s="530" t="str">
        <f t="shared" si="73"/>
        <v>NO</v>
      </c>
    </row>
    <row r="261" spans="1:8" s="504" customFormat="1">
      <c r="A261" s="524" t="s">
        <v>595</v>
      </c>
      <c r="B261" s="525" t="s">
        <v>590</v>
      </c>
      <c r="C261" s="526" t="s">
        <v>309</v>
      </c>
      <c r="D261" s="527">
        <f t="shared" si="72"/>
        <v>0</v>
      </c>
      <c r="E261" s="527">
        <f t="shared" si="72"/>
        <v>45692266</v>
      </c>
      <c r="F261" s="528">
        <f>'2016-NR-LTG3-F'!N40*E261</f>
        <v>2237550.2660200004</v>
      </c>
      <c r="G261" s="531"/>
      <c r="H261" s="530" t="str">
        <f t="shared" si="73"/>
        <v>NO</v>
      </c>
    </row>
    <row r="262" spans="1:8">
      <c r="A262" s="9" t="s">
        <v>595</v>
      </c>
      <c r="B262" s="441" t="s">
        <v>593</v>
      </c>
      <c r="C262" s="23" t="s">
        <v>315</v>
      </c>
      <c r="D262" s="444">
        <f t="shared" ref="D262:E262" si="81">D133</f>
        <v>30776</v>
      </c>
      <c r="E262" s="444">
        <f t="shared" si="81"/>
        <v>0</v>
      </c>
      <c r="F262" s="440">
        <f>'2016-NR-LTG3-F'!N43*D262</f>
        <v>11194493.016000001</v>
      </c>
      <c r="H262" s="429" t="str">
        <f t="shared" si="73"/>
        <v>YES</v>
      </c>
    </row>
    <row r="263" spans="1:8" s="504" customFormat="1" ht="89.25">
      <c r="A263" s="524" t="s">
        <v>595</v>
      </c>
      <c r="B263" s="526" t="s">
        <v>596</v>
      </c>
      <c r="C263" s="526" t="s">
        <v>316</v>
      </c>
      <c r="D263" s="527">
        <f t="shared" ref="D263:E263" si="82">D134</f>
        <v>53</v>
      </c>
      <c r="E263" s="527">
        <f t="shared" si="82"/>
        <v>0</v>
      </c>
      <c r="F263" s="528">
        <f>'2016-NR-LTG3-F'!$N$43*D263</f>
        <v>19278.273000000001</v>
      </c>
      <c r="G263" s="531"/>
      <c r="H263" s="530" t="str">
        <f t="shared" si="73"/>
        <v>NO</v>
      </c>
    </row>
    <row r="264" spans="1:8" s="504" customFormat="1" ht="63.75">
      <c r="A264" s="524" t="s">
        <v>595</v>
      </c>
      <c r="B264" s="526" t="s">
        <v>611</v>
      </c>
      <c r="C264" s="526" t="s">
        <v>317</v>
      </c>
      <c r="D264" s="527">
        <f t="shared" ref="D264:E264" si="83">D135</f>
        <v>1107</v>
      </c>
      <c r="E264" s="527">
        <f t="shared" si="83"/>
        <v>0</v>
      </c>
      <c r="F264" s="528">
        <f>'2016-NR-LTG3-F'!N45*D264</f>
        <v>421044.12900000002</v>
      </c>
      <c r="G264" s="531"/>
      <c r="H264" s="530" t="str">
        <f t="shared" si="73"/>
        <v>NO</v>
      </c>
    </row>
    <row r="265" spans="1:8" ht="102">
      <c r="A265" s="9" t="s">
        <v>595</v>
      </c>
      <c r="B265" s="441" t="s">
        <v>701</v>
      </c>
      <c r="C265" s="23" t="s">
        <v>318</v>
      </c>
      <c r="D265" s="444">
        <f t="shared" ref="D265:E265" si="84">D136</f>
        <v>123</v>
      </c>
      <c r="E265" s="444">
        <f t="shared" si="84"/>
        <v>0</v>
      </c>
      <c r="F265" s="442">
        <f>'2016-NR-LTG3-F'!N46*D265</f>
        <v>153012.00000000003</v>
      </c>
      <c r="H265" s="429" t="str">
        <f t="shared" si="73"/>
        <v>YES</v>
      </c>
    </row>
    <row r="266" spans="1:8">
      <c r="A266" s="9" t="s">
        <v>595</v>
      </c>
      <c r="B266" s="441" t="s">
        <v>593</v>
      </c>
      <c r="C266" s="23" t="s">
        <v>319</v>
      </c>
      <c r="D266" s="444">
        <f t="shared" ref="D266:E266" si="85">D137</f>
        <v>235</v>
      </c>
      <c r="E266" s="444">
        <f t="shared" si="85"/>
        <v>0</v>
      </c>
      <c r="F266" s="442">
        <f>'2016-NR-LTG3-F'!N47*D266</f>
        <v>68677.772400000002</v>
      </c>
      <c r="H266" s="429" t="str">
        <f t="shared" si="73"/>
        <v>YES</v>
      </c>
    </row>
    <row r="267" spans="1:8">
      <c r="A267" s="9" t="s">
        <v>595</v>
      </c>
      <c r="B267" s="441" t="s">
        <v>593</v>
      </c>
      <c r="C267" s="23" t="s">
        <v>320</v>
      </c>
      <c r="D267" s="444">
        <f t="shared" ref="D267:E267" si="86">D138</f>
        <v>220</v>
      </c>
      <c r="E267" s="444">
        <f t="shared" si="86"/>
        <v>0</v>
      </c>
      <c r="F267" s="442">
        <f>'2016-NR-LTG3-F'!N48*D267</f>
        <v>87982.329600000012</v>
      </c>
      <c r="H267" s="429" t="str">
        <f t="shared" si="73"/>
        <v>YES</v>
      </c>
    </row>
    <row r="268" spans="1:8" s="504" customFormat="1" ht="25.5">
      <c r="A268" s="524" t="s">
        <v>595</v>
      </c>
      <c r="B268" s="526" t="s">
        <v>591</v>
      </c>
      <c r="C268" s="526" t="s">
        <v>325</v>
      </c>
      <c r="D268" s="527">
        <f t="shared" ref="D268:E268" si="87">D139</f>
        <v>0</v>
      </c>
      <c r="E268" s="527">
        <f t="shared" si="87"/>
        <v>112427</v>
      </c>
      <c r="F268" s="528">
        <f>'2016-NR-LTG3-F'!$N$51*E268</f>
        <v>3696262.4790000003</v>
      </c>
      <c r="G268" s="531"/>
      <c r="H268" s="530" t="str">
        <f t="shared" si="73"/>
        <v>NO</v>
      </c>
    </row>
    <row r="269" spans="1:8" s="504" customFormat="1" ht="25.5">
      <c r="A269" s="524" t="s">
        <v>595</v>
      </c>
      <c r="B269" s="526" t="s">
        <v>592</v>
      </c>
      <c r="C269" s="526" t="s">
        <v>321</v>
      </c>
      <c r="D269" s="527">
        <f t="shared" ref="D269:E269" si="88">D140</f>
        <v>14990</v>
      </c>
      <c r="E269" s="527">
        <f t="shared" si="88"/>
        <v>0</v>
      </c>
      <c r="F269" s="528">
        <f>'2016-NR-LTG3-F'!$N$54*D269</f>
        <v>5049651.3200000012</v>
      </c>
      <c r="G269" s="531"/>
      <c r="H269" s="530" t="str">
        <f t="shared" si="73"/>
        <v>NO</v>
      </c>
    </row>
    <row r="270" spans="1:8" s="3" customFormat="1" ht="63.75">
      <c r="A270" s="9" t="s">
        <v>595</v>
      </c>
      <c r="B270" s="441" t="s">
        <v>703</v>
      </c>
      <c r="C270" s="441"/>
      <c r="D270" s="532"/>
      <c r="E270" s="428"/>
      <c r="F270" s="533">
        <f>F251*'CIRB Statewide Nonresidential'!$D$13</f>
        <v>40457516.429180518</v>
      </c>
      <c r="G270" s="534"/>
      <c r="H270" s="428"/>
    </row>
    <row r="271" spans="1:8">
      <c r="A271" s="426"/>
      <c r="B271" s="428"/>
      <c r="C271" s="429"/>
      <c r="D271" s="429"/>
      <c r="E271" s="429"/>
      <c r="F271" s="444"/>
    </row>
    <row r="272" spans="1:8">
      <c r="A272" s="426"/>
      <c r="B272" s="432" t="s">
        <v>6</v>
      </c>
      <c r="C272" s="429"/>
      <c r="D272" s="431" t="s">
        <v>599</v>
      </c>
      <c r="E272" s="430" t="s">
        <v>581</v>
      </c>
    </row>
    <row r="273" spans="1:8" ht="38.25">
      <c r="A273" s="9" t="s">
        <v>264</v>
      </c>
      <c r="B273" s="441" t="s">
        <v>708</v>
      </c>
      <c r="C273" s="23" t="s">
        <v>597</v>
      </c>
      <c r="D273" s="444"/>
      <c r="E273" s="442">
        <f>SUM(E274:E275)</f>
        <v>6396862.5</v>
      </c>
      <c r="F273" s="442"/>
      <c r="H273" s="503"/>
    </row>
    <row r="274" spans="1:8">
      <c r="B274" s="441" t="s">
        <v>707</v>
      </c>
      <c r="C274" s="23" t="s">
        <v>307</v>
      </c>
      <c r="D274" s="444">
        <v>500</v>
      </c>
      <c r="E274" s="442">
        <f>((6470*0.125)+(4349*0.125)+(11170*0.125)+(7508*0.125)+(2876*0.125)+(1933*0.125)+(4964*0.125)+(3337*0.125))*D274</f>
        <v>2662937.5</v>
      </c>
      <c r="F274" s="442"/>
      <c r="H274" s="503"/>
    </row>
    <row r="275" spans="1:8">
      <c r="B275" s="441" t="s">
        <v>707</v>
      </c>
      <c r="C275" s="23" t="s">
        <v>305</v>
      </c>
      <c r="D275" s="444">
        <v>260</v>
      </c>
      <c r="E275" s="442">
        <f>((8306*0.5625)+(3805*0.1875)+(41528*0.1875)+(19027*0.0625))*D275</f>
        <v>3733925</v>
      </c>
      <c r="F275" s="442"/>
      <c r="H275" s="503"/>
    </row>
    <row r="276" spans="1:8">
      <c r="B276" s="441"/>
      <c r="C276" s="23"/>
      <c r="D276" s="444"/>
      <c r="E276" s="429"/>
      <c r="F276" s="442"/>
    </row>
    <row r="277" spans="1:8">
      <c r="B277" s="441"/>
      <c r="C277" s="23"/>
      <c r="D277" s="444"/>
      <c r="E277" s="429"/>
      <c r="F277" s="442"/>
    </row>
    <row r="278" spans="1:8">
      <c r="B278" s="441"/>
      <c r="C278" s="23"/>
      <c r="D278" s="444"/>
      <c r="E278" s="429"/>
      <c r="F278" s="442"/>
    </row>
  </sheetData>
  <customSheetViews>
    <customSheetView guid="{A502891E-C8A1-43FC-8F1A-28481CC0427B}" topLeftCell="A2">
      <selection activeCell="D6" sqref="D6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S888"/>
  <sheetViews>
    <sheetView workbookViewId="0">
      <pane xSplit="2" ySplit="1" topLeftCell="C754" activePane="bottomRight" state="frozen"/>
      <selection activeCell="A1409" sqref="A1409"/>
      <selection pane="topRight" activeCell="A1409" sqref="A1409"/>
      <selection pane="bottomLeft" activeCell="A1409" sqref="A1409"/>
      <selection pane="bottomRight" activeCell="CE888" sqref="CE888"/>
    </sheetView>
  </sheetViews>
  <sheetFormatPr defaultRowHeight="15"/>
  <cols>
    <col min="1" max="2" width="12.5703125" style="161" bestFit="1" customWidth="1"/>
    <col min="3" max="5" width="20.42578125" style="161" bestFit="1" customWidth="1"/>
    <col min="6" max="6" width="25.140625" style="161" bestFit="1" customWidth="1"/>
    <col min="7" max="9" width="14.140625" style="161" bestFit="1" customWidth="1"/>
    <col min="10" max="10" width="12.5703125" style="161" bestFit="1" customWidth="1"/>
    <col min="11" max="11" width="26.7109375" style="161" bestFit="1" customWidth="1"/>
    <col min="12" max="30" width="9.140625" style="161"/>
    <col min="31" max="31" width="10.5703125" style="161" bestFit="1" customWidth="1"/>
    <col min="32" max="38" width="11.5703125" style="161" bestFit="1" customWidth="1"/>
    <col min="39" max="39" width="13.28515625" style="161" bestFit="1" customWidth="1"/>
    <col min="40" max="41" width="11.5703125" style="161" bestFit="1" customWidth="1"/>
    <col min="42" max="42" width="13.28515625" style="161" bestFit="1" customWidth="1"/>
    <col min="43" max="46" width="11.5703125" style="161" bestFit="1" customWidth="1"/>
    <col min="47" max="47" width="13.28515625" style="161" bestFit="1" customWidth="1"/>
    <col min="48" max="48" width="9.5703125" style="161" bestFit="1" customWidth="1"/>
    <col min="49" max="51" width="11.5703125" style="161" bestFit="1" customWidth="1"/>
    <col min="52" max="52" width="10.5703125" style="161" bestFit="1" customWidth="1"/>
    <col min="53" max="57" width="11.5703125" style="161" bestFit="1" customWidth="1"/>
    <col min="58" max="58" width="10.5703125" style="161" bestFit="1" customWidth="1"/>
    <col min="59" max="60" width="11.5703125" style="161" bestFit="1" customWidth="1"/>
    <col min="61" max="64" width="10.5703125" style="161" bestFit="1" customWidth="1"/>
    <col min="65" max="16384" width="9.140625" style="161"/>
  </cols>
  <sheetData>
    <row r="1" spans="1:97" ht="15" customHeight="1">
      <c r="A1" s="160" t="s">
        <v>202</v>
      </c>
      <c r="B1" s="160" t="s">
        <v>203</v>
      </c>
      <c r="C1" s="160" t="s">
        <v>204</v>
      </c>
      <c r="D1" s="160" t="s">
        <v>205</v>
      </c>
      <c r="E1" s="160" t="s">
        <v>206</v>
      </c>
      <c r="F1" s="160" t="s">
        <v>207</v>
      </c>
      <c r="G1" s="160" t="s">
        <v>208</v>
      </c>
      <c r="H1" s="160" t="s">
        <v>213</v>
      </c>
      <c r="I1" s="160" t="s">
        <v>210</v>
      </c>
      <c r="J1" s="160" t="s">
        <v>211</v>
      </c>
      <c r="K1" s="160" t="s">
        <v>212</v>
      </c>
      <c r="M1" s="163">
        <v>1</v>
      </c>
      <c r="N1" s="164">
        <v>2</v>
      </c>
      <c r="O1" s="164">
        <v>3</v>
      </c>
      <c r="P1" s="164">
        <v>4</v>
      </c>
      <c r="Q1" s="164">
        <v>5</v>
      </c>
      <c r="R1" s="164">
        <v>6</v>
      </c>
      <c r="S1" s="164">
        <v>7</v>
      </c>
      <c r="T1" s="164">
        <v>8</v>
      </c>
      <c r="U1" s="164">
        <v>9</v>
      </c>
      <c r="V1" s="164">
        <v>10</v>
      </c>
      <c r="W1" s="164">
        <v>11</v>
      </c>
      <c r="X1" s="164">
        <v>12</v>
      </c>
      <c r="Y1" s="164">
        <v>13</v>
      </c>
      <c r="Z1" s="164">
        <v>14</v>
      </c>
      <c r="AA1" s="164">
        <v>15</v>
      </c>
      <c r="AB1" s="164">
        <v>16</v>
      </c>
      <c r="AE1" s="163">
        <v>1</v>
      </c>
      <c r="AF1" s="164">
        <v>2</v>
      </c>
      <c r="AG1" s="164">
        <v>3</v>
      </c>
      <c r="AH1" s="164">
        <v>4</v>
      </c>
      <c r="AI1" s="164">
        <v>5</v>
      </c>
      <c r="AJ1" s="164">
        <v>6</v>
      </c>
      <c r="AK1" s="164">
        <v>7</v>
      </c>
      <c r="AL1" s="164">
        <v>8</v>
      </c>
      <c r="AM1" s="164">
        <v>9</v>
      </c>
      <c r="AN1" s="164">
        <v>10</v>
      </c>
      <c r="AO1" s="164">
        <v>11</v>
      </c>
      <c r="AP1" s="164">
        <v>12</v>
      </c>
      <c r="AQ1" s="164">
        <v>13</v>
      </c>
      <c r="AR1" s="164">
        <v>14</v>
      </c>
      <c r="AS1" s="164">
        <v>15</v>
      </c>
      <c r="AT1" s="164">
        <v>16</v>
      </c>
      <c r="AV1" s="163">
        <v>1</v>
      </c>
      <c r="AW1" s="164">
        <v>2</v>
      </c>
      <c r="AX1" s="164">
        <v>3</v>
      </c>
      <c r="AY1" s="164">
        <v>4</v>
      </c>
      <c r="AZ1" s="164">
        <v>5</v>
      </c>
      <c r="BA1" s="164">
        <v>6</v>
      </c>
      <c r="BB1" s="164">
        <v>7</v>
      </c>
      <c r="BC1" s="164">
        <v>8</v>
      </c>
      <c r="BD1" s="164">
        <v>9</v>
      </c>
      <c r="BE1" s="164">
        <v>10</v>
      </c>
      <c r="BF1" s="164">
        <v>11</v>
      </c>
      <c r="BG1" s="164">
        <v>12</v>
      </c>
      <c r="BH1" s="164">
        <v>13</v>
      </c>
      <c r="BI1" s="164">
        <v>14</v>
      </c>
      <c r="BJ1" s="164">
        <v>15</v>
      </c>
      <c r="BK1" s="164">
        <v>16</v>
      </c>
      <c r="BM1" s="163">
        <v>1</v>
      </c>
      <c r="BN1" s="164">
        <v>2</v>
      </c>
      <c r="BO1" s="164">
        <v>3</v>
      </c>
      <c r="BP1" s="164">
        <v>4</v>
      </c>
      <c r="BQ1" s="164">
        <v>5</v>
      </c>
      <c r="BR1" s="164">
        <v>6</v>
      </c>
      <c r="BS1" s="164">
        <v>7</v>
      </c>
      <c r="BT1" s="164">
        <v>8</v>
      </c>
      <c r="BU1" s="164">
        <v>9</v>
      </c>
      <c r="BV1" s="164">
        <v>10</v>
      </c>
      <c r="BW1" s="164">
        <v>11</v>
      </c>
      <c r="BX1" s="164">
        <v>12</v>
      </c>
      <c r="BY1" s="164">
        <v>13</v>
      </c>
      <c r="BZ1" s="164">
        <v>14</v>
      </c>
      <c r="CA1" s="164">
        <v>15</v>
      </c>
      <c r="CB1" s="164">
        <v>16</v>
      </c>
      <c r="CD1" s="163">
        <v>1</v>
      </c>
      <c r="CE1" s="164">
        <v>2</v>
      </c>
      <c r="CF1" s="164">
        <v>3</v>
      </c>
      <c r="CG1" s="164">
        <v>4</v>
      </c>
      <c r="CH1" s="164">
        <v>5</v>
      </c>
      <c r="CI1" s="164">
        <v>6</v>
      </c>
      <c r="CJ1" s="164">
        <v>7</v>
      </c>
      <c r="CK1" s="164">
        <v>8</v>
      </c>
      <c r="CL1" s="164">
        <v>9</v>
      </c>
      <c r="CM1" s="164">
        <v>10</v>
      </c>
      <c r="CN1" s="164">
        <v>11</v>
      </c>
      <c r="CO1" s="164">
        <v>12</v>
      </c>
      <c r="CP1" s="164">
        <v>13</v>
      </c>
      <c r="CQ1" s="164">
        <v>14</v>
      </c>
      <c r="CR1" s="164">
        <v>15</v>
      </c>
      <c r="CS1" s="164">
        <v>16</v>
      </c>
    </row>
    <row r="2" spans="1:97" ht="17.100000000000001" hidden="1" customHeight="1">
      <c r="A2" s="162">
        <v>1970</v>
      </c>
      <c r="B2" s="162">
        <v>1</v>
      </c>
      <c r="C2" s="162">
        <v>77809.990000000005</v>
      </c>
      <c r="D2" s="162">
        <v>10944.56</v>
      </c>
      <c r="E2" s="162">
        <v>9740.4599999999991</v>
      </c>
      <c r="F2" s="162">
        <v>98495.01</v>
      </c>
      <c r="G2" s="162">
        <v>0</v>
      </c>
      <c r="H2" s="162">
        <v>0</v>
      </c>
      <c r="I2" s="162">
        <v>0</v>
      </c>
      <c r="J2" s="162">
        <v>2.8635000000000002</v>
      </c>
      <c r="K2" s="162">
        <v>6561.82</v>
      </c>
    </row>
    <row r="3" spans="1:97" ht="17.100000000000001" hidden="1" customHeight="1">
      <c r="A3" s="162">
        <v>1970</v>
      </c>
      <c r="B3" s="162">
        <v>2</v>
      </c>
      <c r="C3" s="162">
        <v>112666.1</v>
      </c>
      <c r="D3" s="162">
        <v>29578.57</v>
      </c>
      <c r="E3" s="162">
        <v>7142.5</v>
      </c>
      <c r="F3" s="162">
        <v>149387.17000000001</v>
      </c>
      <c r="G3" s="162">
        <v>0</v>
      </c>
      <c r="H3" s="162">
        <v>0</v>
      </c>
      <c r="I3" s="162">
        <v>0</v>
      </c>
      <c r="J3" s="162">
        <v>3.0295899999999998</v>
      </c>
      <c r="K3" s="162">
        <v>7206.43</v>
      </c>
    </row>
    <row r="4" spans="1:97" ht="17.100000000000001" hidden="1" customHeight="1">
      <c r="A4" s="162">
        <v>1970</v>
      </c>
      <c r="B4" s="162">
        <v>3</v>
      </c>
      <c r="C4" s="162">
        <v>353857.47</v>
      </c>
      <c r="D4" s="162">
        <v>55263.21</v>
      </c>
      <c r="E4" s="162">
        <v>21899.93</v>
      </c>
      <c r="F4" s="162">
        <v>431020.61</v>
      </c>
      <c r="G4" s="162">
        <v>0</v>
      </c>
      <c r="H4" s="162">
        <v>0</v>
      </c>
      <c r="I4" s="162">
        <v>0</v>
      </c>
      <c r="J4" s="162">
        <v>3.1509900000000002</v>
      </c>
      <c r="K4" s="162">
        <v>6345.15</v>
      </c>
    </row>
    <row r="5" spans="1:97" ht="17.100000000000001" hidden="1" customHeight="1">
      <c r="A5" s="162">
        <v>1970</v>
      </c>
      <c r="B5" s="162">
        <v>4</v>
      </c>
      <c r="C5" s="162">
        <v>534329.57999999996</v>
      </c>
      <c r="D5" s="162">
        <v>179489.86</v>
      </c>
      <c r="E5" s="162">
        <v>29342.21</v>
      </c>
      <c r="F5" s="162">
        <v>743161.66</v>
      </c>
      <c r="G5" s="162">
        <v>0</v>
      </c>
      <c r="H5" s="162">
        <v>0</v>
      </c>
      <c r="I5" s="162">
        <v>0</v>
      </c>
      <c r="J5" s="162">
        <v>3.12235</v>
      </c>
      <c r="K5" s="162">
        <v>7961.79</v>
      </c>
    </row>
    <row r="6" spans="1:97" ht="17.100000000000001" hidden="1" customHeight="1">
      <c r="A6" s="162">
        <v>1970</v>
      </c>
      <c r="B6" s="162">
        <v>5</v>
      </c>
      <c r="C6" s="162">
        <v>575710.94999999995</v>
      </c>
      <c r="D6" s="162">
        <v>416758.05</v>
      </c>
      <c r="E6" s="162">
        <v>10452.5</v>
      </c>
      <c r="F6" s="162">
        <v>1002921.5</v>
      </c>
      <c r="G6" s="162">
        <v>0</v>
      </c>
      <c r="H6" s="162">
        <v>0</v>
      </c>
      <c r="I6" s="162">
        <v>0</v>
      </c>
      <c r="J6" s="162">
        <v>2.7455599999999998</v>
      </c>
      <c r="K6" s="162">
        <v>9125.0400000000009</v>
      </c>
    </row>
    <row r="7" spans="1:97" ht="17.100000000000001" hidden="1" customHeight="1">
      <c r="A7" s="162">
        <v>1970</v>
      </c>
      <c r="B7" s="162">
        <v>6</v>
      </c>
      <c r="C7" s="162">
        <v>147022.23000000001</v>
      </c>
      <c r="D7" s="162">
        <v>48511.3</v>
      </c>
      <c r="E7" s="162">
        <v>5108.22</v>
      </c>
      <c r="F7" s="162">
        <v>200641.75</v>
      </c>
      <c r="G7" s="162">
        <v>0</v>
      </c>
      <c r="H7" s="162">
        <v>0</v>
      </c>
      <c r="I7" s="162">
        <v>0</v>
      </c>
      <c r="J7" s="162">
        <v>3.07647</v>
      </c>
      <c r="K7" s="162">
        <v>7231.05</v>
      </c>
    </row>
    <row r="8" spans="1:97" ht="17.100000000000001" hidden="1" customHeight="1">
      <c r="A8" s="162">
        <v>1970</v>
      </c>
      <c r="B8" s="162">
        <v>7</v>
      </c>
      <c r="C8" s="162">
        <v>72886.91</v>
      </c>
      <c r="D8" s="162">
        <v>8505.0400000000009</v>
      </c>
      <c r="E8" s="162">
        <v>3798.85</v>
      </c>
      <c r="F8" s="162">
        <v>85190.8</v>
      </c>
      <c r="G8" s="162">
        <v>0</v>
      </c>
      <c r="H8" s="162">
        <v>0</v>
      </c>
      <c r="I8" s="162">
        <v>0</v>
      </c>
      <c r="J8" s="162">
        <v>3.2368100000000002</v>
      </c>
      <c r="K8" s="162">
        <v>6087.93</v>
      </c>
    </row>
    <row r="9" spans="1:97" ht="17.100000000000001" hidden="1" customHeight="1">
      <c r="A9" s="162">
        <v>1970</v>
      </c>
      <c r="B9" s="162">
        <v>8</v>
      </c>
      <c r="C9" s="162">
        <v>673444.59</v>
      </c>
      <c r="D9" s="162">
        <v>269490.21000000002</v>
      </c>
      <c r="E9" s="162">
        <v>35257.300000000003</v>
      </c>
      <c r="F9" s="162">
        <v>978192.1</v>
      </c>
      <c r="G9" s="162">
        <v>0</v>
      </c>
      <c r="H9" s="162">
        <v>0</v>
      </c>
      <c r="I9" s="162">
        <v>0</v>
      </c>
      <c r="J9" s="162">
        <v>3.06609</v>
      </c>
      <c r="K9" s="162">
        <v>7914.07</v>
      </c>
    </row>
    <row r="10" spans="1:97" ht="17.100000000000001" hidden="1" customHeight="1">
      <c r="A10" s="162">
        <v>1970</v>
      </c>
      <c r="B10" s="162">
        <v>9</v>
      </c>
      <c r="C10" s="162">
        <v>647499.31000000006</v>
      </c>
      <c r="D10" s="162">
        <v>277315.59999999998</v>
      </c>
      <c r="E10" s="162">
        <v>24597.86</v>
      </c>
      <c r="F10" s="162">
        <v>949412.78</v>
      </c>
      <c r="G10" s="162">
        <v>0</v>
      </c>
      <c r="H10" s="162">
        <v>0</v>
      </c>
      <c r="I10" s="162">
        <v>0</v>
      </c>
      <c r="J10" s="162">
        <v>2.8326699999999998</v>
      </c>
      <c r="K10" s="162">
        <v>8109.53</v>
      </c>
    </row>
    <row r="11" spans="1:97" ht="17.100000000000001" hidden="1" customHeight="1">
      <c r="A11" s="162">
        <v>1970</v>
      </c>
      <c r="B11" s="162">
        <v>10</v>
      </c>
      <c r="C11" s="162">
        <v>271343.88</v>
      </c>
      <c r="D11" s="162">
        <v>53694.51</v>
      </c>
      <c r="E11" s="162">
        <v>27008.84</v>
      </c>
      <c r="F11" s="162">
        <v>352047.24</v>
      </c>
      <c r="G11" s="162">
        <v>0</v>
      </c>
      <c r="H11" s="162">
        <v>0</v>
      </c>
      <c r="I11" s="162">
        <v>0</v>
      </c>
      <c r="J11" s="162">
        <v>3.0462899999999999</v>
      </c>
      <c r="K11" s="162">
        <v>6759.76</v>
      </c>
    </row>
    <row r="12" spans="1:97" ht="17.100000000000001" hidden="1" customHeight="1">
      <c r="A12" s="162">
        <v>1970</v>
      </c>
      <c r="B12" s="162">
        <v>11</v>
      </c>
      <c r="C12" s="162">
        <v>199663.65</v>
      </c>
      <c r="D12" s="162">
        <v>189883.12</v>
      </c>
      <c r="E12" s="162">
        <v>116.71</v>
      </c>
      <c r="F12" s="162">
        <v>389663.48</v>
      </c>
      <c r="G12" s="162">
        <v>0</v>
      </c>
      <c r="H12" s="162">
        <v>0</v>
      </c>
      <c r="I12" s="162">
        <v>0</v>
      </c>
      <c r="J12" s="162">
        <v>2.8328700000000002</v>
      </c>
      <c r="K12" s="162">
        <v>8116.51</v>
      </c>
    </row>
    <row r="13" spans="1:97" ht="17.100000000000001" hidden="1" customHeight="1">
      <c r="A13" s="162">
        <v>1970</v>
      </c>
      <c r="B13" s="162">
        <v>12</v>
      </c>
      <c r="C13" s="162">
        <v>300639.86</v>
      </c>
      <c r="D13" s="162">
        <v>278713.69</v>
      </c>
      <c r="E13" s="162">
        <v>7460.29</v>
      </c>
      <c r="F13" s="162">
        <v>586813.84</v>
      </c>
      <c r="G13" s="162">
        <v>0</v>
      </c>
      <c r="H13" s="162">
        <v>0</v>
      </c>
      <c r="I13" s="162">
        <v>0</v>
      </c>
      <c r="J13" s="162">
        <v>2.83264</v>
      </c>
      <c r="K13" s="162">
        <v>8110.4</v>
      </c>
    </row>
    <row r="14" spans="1:97" ht="17.100000000000001" hidden="1" customHeight="1">
      <c r="A14" s="162">
        <v>1970</v>
      </c>
      <c r="B14" s="162">
        <v>13</v>
      </c>
      <c r="C14" s="162">
        <v>301046.98</v>
      </c>
      <c r="D14" s="162">
        <v>123916.75</v>
      </c>
      <c r="E14" s="162">
        <v>24277.09</v>
      </c>
      <c r="F14" s="162">
        <v>449240.82</v>
      </c>
      <c r="G14" s="162">
        <v>0</v>
      </c>
      <c r="H14" s="162">
        <v>0</v>
      </c>
      <c r="I14" s="162">
        <v>0</v>
      </c>
      <c r="J14" s="162">
        <v>2.9589099999999999</v>
      </c>
      <c r="K14" s="162">
        <v>7968.93</v>
      </c>
    </row>
    <row r="15" spans="1:97" ht="17.100000000000001" hidden="1" customHeight="1">
      <c r="A15" s="162">
        <v>1970</v>
      </c>
      <c r="B15" s="162">
        <v>14</v>
      </c>
      <c r="C15" s="162">
        <v>45021.34</v>
      </c>
      <c r="D15" s="162">
        <v>31386.04</v>
      </c>
      <c r="E15" s="162">
        <v>344.23</v>
      </c>
      <c r="F15" s="162">
        <v>76751.61</v>
      </c>
      <c r="G15" s="162">
        <v>0</v>
      </c>
      <c r="H15" s="162">
        <v>0</v>
      </c>
      <c r="I15" s="162">
        <v>0</v>
      </c>
      <c r="J15" s="162">
        <v>2.8328700000000002</v>
      </c>
      <c r="K15" s="162">
        <v>8116.51</v>
      </c>
    </row>
    <row r="16" spans="1:97" ht="17.100000000000001" hidden="1" customHeight="1">
      <c r="A16" s="162">
        <v>1970</v>
      </c>
      <c r="B16" s="162">
        <v>15</v>
      </c>
      <c r="C16" s="162">
        <v>25986.69</v>
      </c>
      <c r="D16" s="162">
        <v>4671.6000000000004</v>
      </c>
      <c r="E16" s="162">
        <v>3096.22</v>
      </c>
      <c r="F16" s="162">
        <v>33754.519999999997</v>
      </c>
      <c r="G16" s="162">
        <v>0</v>
      </c>
      <c r="H16" s="162">
        <v>0</v>
      </c>
      <c r="I16" s="162">
        <v>0</v>
      </c>
      <c r="J16" s="162">
        <v>3.3081200000000002</v>
      </c>
      <c r="K16" s="162">
        <v>6518.97</v>
      </c>
    </row>
    <row r="17" spans="1:11" ht="17.100000000000001" hidden="1" customHeight="1">
      <c r="A17" s="162">
        <v>1970</v>
      </c>
      <c r="B17" s="162">
        <v>16</v>
      </c>
      <c r="C17" s="162">
        <v>25915.09</v>
      </c>
      <c r="D17" s="162">
        <v>13019.09</v>
      </c>
      <c r="E17" s="162">
        <v>198.1</v>
      </c>
      <c r="F17" s="162">
        <v>39132.29</v>
      </c>
      <c r="G17" s="162">
        <v>0</v>
      </c>
      <c r="H17" s="162">
        <v>0</v>
      </c>
      <c r="I17" s="162">
        <v>0</v>
      </c>
      <c r="J17" s="162">
        <v>2.8328700000000002</v>
      </c>
      <c r="K17" s="162">
        <v>8116.51</v>
      </c>
    </row>
    <row r="18" spans="1:11" ht="17.100000000000001" hidden="1" customHeight="1">
      <c r="A18" s="162">
        <v>1971</v>
      </c>
      <c r="B18" s="162">
        <v>1</v>
      </c>
      <c r="C18" s="162">
        <v>80294.039999999994</v>
      </c>
      <c r="D18" s="162">
        <v>11489.13</v>
      </c>
      <c r="E18" s="162">
        <v>10702.84</v>
      </c>
      <c r="F18" s="162">
        <v>102486</v>
      </c>
      <c r="G18" s="162">
        <v>2865.49</v>
      </c>
      <c r="H18" s="162">
        <v>590.67999999999995</v>
      </c>
      <c r="I18" s="162">
        <v>987.83</v>
      </c>
      <c r="J18" s="162">
        <v>2.8315899999999998</v>
      </c>
      <c r="K18" s="162">
        <v>6664.84</v>
      </c>
    </row>
    <row r="19" spans="1:11" ht="17.100000000000001" hidden="1" customHeight="1">
      <c r="A19" s="162">
        <v>1971</v>
      </c>
      <c r="B19" s="162">
        <v>2</v>
      </c>
      <c r="C19" s="162">
        <v>113862.86</v>
      </c>
      <c r="D19" s="162">
        <v>31861.63</v>
      </c>
      <c r="E19" s="162">
        <v>7928.61</v>
      </c>
      <c r="F19" s="162">
        <v>153653.1</v>
      </c>
      <c r="G19" s="162">
        <v>3603.73</v>
      </c>
      <c r="H19" s="162">
        <v>3024.15</v>
      </c>
      <c r="I19" s="162">
        <v>970.17</v>
      </c>
      <c r="J19" s="162">
        <v>2.9786800000000002</v>
      </c>
      <c r="K19" s="162">
        <v>7457.44</v>
      </c>
    </row>
    <row r="20" spans="1:11" ht="17.100000000000001" hidden="1" customHeight="1">
      <c r="A20" s="162">
        <v>1971</v>
      </c>
      <c r="B20" s="162">
        <v>3</v>
      </c>
      <c r="C20" s="162">
        <v>358814.34</v>
      </c>
      <c r="D20" s="162">
        <v>62930.52</v>
      </c>
      <c r="E20" s="162">
        <v>26288.57</v>
      </c>
      <c r="F20" s="162">
        <v>448033.43</v>
      </c>
      <c r="G20" s="162">
        <v>7992.8</v>
      </c>
      <c r="H20" s="162">
        <v>8281.02</v>
      </c>
      <c r="I20" s="162">
        <v>4501.2</v>
      </c>
      <c r="J20" s="162">
        <v>3.1064099999999999</v>
      </c>
      <c r="K20" s="162">
        <v>6410.02</v>
      </c>
    </row>
    <row r="21" spans="1:11" ht="17.100000000000001" hidden="1" customHeight="1">
      <c r="A21" s="162">
        <v>1971</v>
      </c>
      <c r="B21" s="162">
        <v>4</v>
      </c>
      <c r="C21" s="162">
        <v>547041.68000000005</v>
      </c>
      <c r="D21" s="162">
        <v>197466.21</v>
      </c>
      <c r="E21" s="162">
        <v>33446.080000000002</v>
      </c>
      <c r="F21" s="162">
        <v>777953.96</v>
      </c>
      <c r="G21" s="162">
        <v>21185.55</v>
      </c>
      <c r="H21" s="162">
        <v>20791.36</v>
      </c>
      <c r="I21" s="162">
        <v>4611.59</v>
      </c>
      <c r="J21" s="162">
        <v>3.0632600000000001</v>
      </c>
      <c r="K21" s="162">
        <v>8086.42</v>
      </c>
    </row>
    <row r="22" spans="1:11" ht="17.100000000000001" hidden="1" customHeight="1">
      <c r="A22" s="162">
        <v>1971</v>
      </c>
      <c r="B22" s="162">
        <v>5</v>
      </c>
      <c r="C22" s="162">
        <v>582528.46</v>
      </c>
      <c r="D22" s="162">
        <v>431908.89</v>
      </c>
      <c r="E22" s="162">
        <v>11699.57</v>
      </c>
      <c r="F22" s="162">
        <v>1026136.92</v>
      </c>
      <c r="G22" s="162">
        <v>14219.43</v>
      </c>
      <c r="H22" s="162">
        <v>19289.39</v>
      </c>
      <c r="I22" s="162">
        <v>1401.98</v>
      </c>
      <c r="J22" s="162">
        <v>2.7103000000000002</v>
      </c>
      <c r="K22" s="162">
        <v>9212.3799999999992</v>
      </c>
    </row>
    <row r="23" spans="1:11" ht="17.100000000000001" hidden="1" customHeight="1">
      <c r="A23" s="162">
        <v>1971</v>
      </c>
      <c r="B23" s="162">
        <v>6</v>
      </c>
      <c r="C23" s="162">
        <v>149682.96</v>
      </c>
      <c r="D23" s="162">
        <v>54238.94</v>
      </c>
      <c r="E23" s="162">
        <v>6041.86</v>
      </c>
      <c r="F23" s="162">
        <v>209963.76</v>
      </c>
      <c r="G23" s="162">
        <v>4450.2299999999996</v>
      </c>
      <c r="H23" s="162">
        <v>6352.27</v>
      </c>
      <c r="I23" s="162">
        <v>1001.75</v>
      </c>
      <c r="J23" s="162">
        <v>3.0068299999999999</v>
      </c>
      <c r="K23" s="162">
        <v>7357.54</v>
      </c>
    </row>
    <row r="24" spans="1:11" ht="17.100000000000001" hidden="1" customHeight="1">
      <c r="A24" s="162">
        <v>1971</v>
      </c>
      <c r="B24" s="162">
        <v>7</v>
      </c>
      <c r="C24" s="162">
        <v>74302.02</v>
      </c>
      <c r="D24" s="162">
        <v>9262.34</v>
      </c>
      <c r="E24" s="162">
        <v>4472.53</v>
      </c>
      <c r="F24" s="162">
        <v>88036.89</v>
      </c>
      <c r="G24" s="162">
        <v>1696.16</v>
      </c>
      <c r="H24" s="162">
        <v>782.19</v>
      </c>
      <c r="I24" s="162">
        <v>688.09</v>
      </c>
      <c r="J24" s="162">
        <v>3.2152599999999998</v>
      </c>
      <c r="K24" s="162">
        <v>6130.88</v>
      </c>
    </row>
    <row r="25" spans="1:11" ht="17.100000000000001" hidden="1" customHeight="1">
      <c r="A25" s="162">
        <v>1971</v>
      </c>
      <c r="B25" s="162">
        <v>8</v>
      </c>
      <c r="C25" s="162">
        <v>683088.14</v>
      </c>
      <c r="D25" s="162">
        <v>290347.83</v>
      </c>
      <c r="E25" s="162">
        <v>39577.370000000003</v>
      </c>
      <c r="F25" s="162">
        <v>1013013.34</v>
      </c>
      <c r="G25" s="162">
        <v>19661.09</v>
      </c>
      <c r="H25" s="162">
        <v>25601.63</v>
      </c>
      <c r="I25" s="162">
        <v>4357.91</v>
      </c>
      <c r="J25" s="162">
        <v>3.0236499999999999</v>
      </c>
      <c r="K25" s="162">
        <v>7891.34</v>
      </c>
    </row>
    <row r="26" spans="1:11" ht="17.100000000000001" hidden="1" customHeight="1">
      <c r="A26" s="162">
        <v>1971</v>
      </c>
      <c r="B26" s="162">
        <v>9</v>
      </c>
      <c r="C26" s="162">
        <v>650192.19999999995</v>
      </c>
      <c r="D26" s="162">
        <v>286717.53000000003</v>
      </c>
      <c r="E26" s="162">
        <v>27202.97</v>
      </c>
      <c r="F26" s="162">
        <v>964112.69</v>
      </c>
      <c r="G26" s="162">
        <v>3710.88</v>
      </c>
      <c r="H26" s="162">
        <v>11894.96</v>
      </c>
      <c r="I26" s="162">
        <v>1422.02</v>
      </c>
      <c r="J26" s="162">
        <v>2.8174000000000001</v>
      </c>
      <c r="K26" s="162">
        <v>8041.61</v>
      </c>
    </row>
    <row r="27" spans="1:11" ht="17.100000000000001" hidden="1" customHeight="1">
      <c r="A27" s="162">
        <v>1971</v>
      </c>
      <c r="B27" s="162">
        <v>10</v>
      </c>
      <c r="C27" s="162">
        <v>275104.45</v>
      </c>
      <c r="D27" s="162">
        <v>59589.79</v>
      </c>
      <c r="E27" s="162">
        <v>30785.31</v>
      </c>
      <c r="F27" s="162">
        <v>365479.55</v>
      </c>
      <c r="G27" s="162">
        <v>8141.03</v>
      </c>
      <c r="H27" s="162">
        <v>6802.96</v>
      </c>
      <c r="I27" s="162">
        <v>4227.67</v>
      </c>
      <c r="J27" s="162">
        <v>2.9946000000000002</v>
      </c>
      <c r="K27" s="162">
        <v>6881.6</v>
      </c>
    </row>
    <row r="28" spans="1:11" ht="17.100000000000001" hidden="1" customHeight="1">
      <c r="A28" s="162">
        <v>1971</v>
      </c>
      <c r="B28" s="162">
        <v>11</v>
      </c>
      <c r="C28" s="162">
        <v>197142.31</v>
      </c>
      <c r="D28" s="162">
        <v>191972.13</v>
      </c>
      <c r="E28" s="162">
        <v>114.84</v>
      </c>
      <c r="F28" s="162">
        <v>389229.28</v>
      </c>
      <c r="G28" s="162">
        <v>1428.23</v>
      </c>
      <c r="H28" s="162">
        <v>4576.84</v>
      </c>
      <c r="I28" s="162">
        <v>548.53</v>
      </c>
      <c r="J28" s="162">
        <v>2.8178399999999999</v>
      </c>
      <c r="K28" s="162">
        <v>8048.73</v>
      </c>
    </row>
    <row r="29" spans="1:11" ht="17.100000000000001" hidden="1" customHeight="1">
      <c r="A29" s="162">
        <v>1971</v>
      </c>
      <c r="B29" s="162">
        <v>12</v>
      </c>
      <c r="C29" s="162">
        <v>302925.90999999997</v>
      </c>
      <c r="D29" s="162">
        <v>287445.67</v>
      </c>
      <c r="E29" s="162">
        <v>7540.42</v>
      </c>
      <c r="F29" s="162">
        <v>597912</v>
      </c>
      <c r="G29" s="162">
        <v>2210.17</v>
      </c>
      <c r="H29" s="162">
        <v>7013.93</v>
      </c>
      <c r="I29" s="162">
        <v>887.7</v>
      </c>
      <c r="J29" s="162">
        <v>2.81758</v>
      </c>
      <c r="K29" s="162">
        <v>8043.07</v>
      </c>
    </row>
    <row r="30" spans="1:11" ht="17.100000000000001" hidden="1" customHeight="1">
      <c r="A30" s="162">
        <v>1971</v>
      </c>
      <c r="B30" s="162">
        <v>13</v>
      </c>
      <c r="C30" s="162">
        <v>301604.77</v>
      </c>
      <c r="D30" s="162">
        <v>137267.35</v>
      </c>
      <c r="E30" s="162">
        <v>25962.11</v>
      </c>
      <c r="F30" s="162">
        <v>464834.24</v>
      </c>
      <c r="G30" s="162">
        <v>17894.71</v>
      </c>
      <c r="H30" s="162">
        <v>21173.08</v>
      </c>
      <c r="I30" s="162">
        <v>3180.46</v>
      </c>
      <c r="J30" s="162">
        <v>2.9121199999999998</v>
      </c>
      <c r="K30" s="162">
        <v>8113.84</v>
      </c>
    </row>
    <row r="31" spans="1:11" ht="17.100000000000001" hidden="1" customHeight="1">
      <c r="A31" s="162">
        <v>1971</v>
      </c>
      <c r="B31" s="162">
        <v>14</v>
      </c>
      <c r="C31" s="162">
        <v>44688.639999999999</v>
      </c>
      <c r="D31" s="162">
        <v>32044.06</v>
      </c>
      <c r="E31" s="162">
        <v>339.15</v>
      </c>
      <c r="F31" s="162">
        <v>77071.850000000006</v>
      </c>
      <c r="G31" s="162">
        <v>282.81</v>
      </c>
      <c r="H31" s="162">
        <v>906.27</v>
      </c>
      <c r="I31" s="162">
        <v>108.62</v>
      </c>
      <c r="J31" s="162">
        <v>2.8178399999999999</v>
      </c>
      <c r="K31" s="162">
        <v>8048.73</v>
      </c>
    </row>
    <row r="32" spans="1:11" ht="17.100000000000001" hidden="1" customHeight="1">
      <c r="A32" s="162">
        <v>1971</v>
      </c>
      <c r="B32" s="162">
        <v>15</v>
      </c>
      <c r="C32" s="162">
        <v>26280.46</v>
      </c>
      <c r="D32" s="162">
        <v>5245.86</v>
      </c>
      <c r="E32" s="162">
        <v>3351.43</v>
      </c>
      <c r="F32" s="162">
        <v>34877.75</v>
      </c>
      <c r="G32" s="162">
        <v>934.97</v>
      </c>
      <c r="H32" s="162">
        <v>691.04</v>
      </c>
      <c r="I32" s="162">
        <v>330.33</v>
      </c>
      <c r="J32" s="162">
        <v>3.2517499999999999</v>
      </c>
      <c r="K32" s="162">
        <v>6376.98</v>
      </c>
    </row>
    <row r="33" spans="1:11" ht="17.100000000000001" hidden="1" customHeight="1">
      <c r="A33" s="162">
        <v>1971</v>
      </c>
      <c r="B33" s="162">
        <v>16</v>
      </c>
      <c r="C33" s="162">
        <v>25696.53</v>
      </c>
      <c r="D33" s="162">
        <v>13271.64</v>
      </c>
      <c r="E33" s="162">
        <v>194.93</v>
      </c>
      <c r="F33" s="162">
        <v>39163.089999999997</v>
      </c>
      <c r="G33" s="162">
        <v>143.69999999999999</v>
      </c>
      <c r="H33" s="162">
        <v>460.51</v>
      </c>
      <c r="I33" s="162">
        <v>55.19</v>
      </c>
      <c r="J33" s="162">
        <v>2.8178399999999999</v>
      </c>
      <c r="K33" s="162">
        <v>8048.73</v>
      </c>
    </row>
    <row r="34" spans="1:11" ht="17.100000000000001" hidden="1" customHeight="1">
      <c r="A34" s="162">
        <v>1972</v>
      </c>
      <c r="B34" s="162">
        <v>1</v>
      </c>
      <c r="C34" s="162">
        <v>83322.39</v>
      </c>
      <c r="D34" s="162">
        <v>12087.14</v>
      </c>
      <c r="E34" s="162">
        <v>11710.67</v>
      </c>
      <c r="F34" s="162">
        <v>107120.21</v>
      </c>
      <c r="G34" s="162">
        <v>3921.92</v>
      </c>
      <c r="H34" s="162">
        <v>755.81</v>
      </c>
      <c r="I34" s="162">
        <v>1105.0899999999999</v>
      </c>
      <c r="J34" s="162">
        <v>2.8014100000000002</v>
      </c>
      <c r="K34" s="162">
        <v>6934.49</v>
      </c>
    </row>
    <row r="35" spans="1:11" ht="17.100000000000001" hidden="1" customHeight="1">
      <c r="A35" s="162">
        <v>1972</v>
      </c>
      <c r="B35" s="162">
        <v>2</v>
      </c>
      <c r="C35" s="162">
        <v>116051.7</v>
      </c>
      <c r="D35" s="162">
        <v>34164.71</v>
      </c>
      <c r="E35" s="162">
        <v>8763.1299999999992</v>
      </c>
      <c r="F35" s="162">
        <v>158979.54</v>
      </c>
      <c r="G35" s="162">
        <v>4844.97</v>
      </c>
      <c r="H35" s="162">
        <v>3035.13</v>
      </c>
      <c r="I35" s="162">
        <v>1061.56</v>
      </c>
      <c r="J35" s="162">
        <v>2.9313400000000001</v>
      </c>
      <c r="K35" s="162">
        <v>7851.34</v>
      </c>
    </row>
    <row r="36" spans="1:11" ht="17.100000000000001" hidden="1" customHeight="1">
      <c r="A36" s="162">
        <v>1972</v>
      </c>
      <c r="B36" s="162">
        <v>3</v>
      </c>
      <c r="C36" s="162">
        <v>362969.35</v>
      </c>
      <c r="D36" s="162">
        <v>69497.69</v>
      </c>
      <c r="E36" s="162">
        <v>31027.33</v>
      </c>
      <c r="F36" s="162">
        <v>463494.37</v>
      </c>
      <c r="G36" s="162">
        <v>11068.79</v>
      </c>
      <c r="H36" s="162">
        <v>8018.79</v>
      </c>
      <c r="I36" s="162">
        <v>5259.56</v>
      </c>
      <c r="J36" s="162">
        <v>3.0640999999999998</v>
      </c>
      <c r="K36" s="162">
        <v>6784.98</v>
      </c>
    </row>
    <row r="37" spans="1:11" ht="17.100000000000001" hidden="1" customHeight="1">
      <c r="A37" s="162">
        <v>1972</v>
      </c>
      <c r="B37" s="162">
        <v>4</v>
      </c>
      <c r="C37" s="162">
        <v>562017.23</v>
      </c>
      <c r="D37" s="162">
        <v>210712.39</v>
      </c>
      <c r="E37" s="162">
        <v>37681.279999999999</v>
      </c>
      <c r="F37" s="162">
        <v>810410.9</v>
      </c>
      <c r="G37" s="162">
        <v>23025.22</v>
      </c>
      <c r="H37" s="162">
        <v>15887.12</v>
      </c>
      <c r="I37" s="162">
        <v>4881.6899999999996</v>
      </c>
      <c r="J37" s="162">
        <v>3.0084300000000002</v>
      </c>
      <c r="K37" s="162">
        <v>8453.43</v>
      </c>
    </row>
    <row r="38" spans="1:11" ht="17.100000000000001" hidden="1" customHeight="1">
      <c r="A38" s="162">
        <v>1972</v>
      </c>
      <c r="B38" s="162">
        <v>5</v>
      </c>
      <c r="C38" s="162">
        <v>585394.56999999995</v>
      </c>
      <c r="D38" s="162">
        <v>445802.29</v>
      </c>
      <c r="E38" s="162">
        <v>12971.98</v>
      </c>
      <c r="F38" s="162">
        <v>1044168.84</v>
      </c>
      <c r="G38" s="162">
        <v>13155.96</v>
      </c>
      <c r="H38" s="162">
        <v>20722.990000000002</v>
      </c>
      <c r="I38" s="162">
        <v>1484.12</v>
      </c>
      <c r="J38" s="162">
        <v>2.67659</v>
      </c>
      <c r="K38" s="162">
        <v>9600.85</v>
      </c>
    </row>
    <row r="39" spans="1:11" ht="17.100000000000001" hidden="1" customHeight="1">
      <c r="A39" s="162">
        <v>1972</v>
      </c>
      <c r="B39" s="162">
        <v>6</v>
      </c>
      <c r="C39" s="162">
        <v>150238.03</v>
      </c>
      <c r="D39" s="162">
        <v>60765.42</v>
      </c>
      <c r="E39" s="162">
        <v>7291.17</v>
      </c>
      <c r="F39" s="162">
        <v>218294.62</v>
      </c>
      <c r="G39" s="162">
        <v>4374.3900000000003</v>
      </c>
      <c r="H39" s="162">
        <v>8083.9</v>
      </c>
      <c r="I39" s="162">
        <v>1437.12</v>
      </c>
      <c r="J39" s="162">
        <v>2.94225</v>
      </c>
      <c r="K39" s="162">
        <v>7666.48</v>
      </c>
    </row>
    <row r="40" spans="1:11" ht="17.100000000000001" hidden="1" customHeight="1">
      <c r="A40" s="162">
        <v>1972</v>
      </c>
      <c r="B40" s="162">
        <v>7</v>
      </c>
      <c r="C40" s="162">
        <v>75047.23</v>
      </c>
      <c r="D40" s="162">
        <v>10273.790000000001</v>
      </c>
      <c r="E40" s="162">
        <v>5150.2299999999996</v>
      </c>
      <c r="F40" s="162">
        <v>90471.25</v>
      </c>
      <c r="G40" s="162">
        <v>2085.9499999999998</v>
      </c>
      <c r="H40" s="162">
        <v>1190.27</v>
      </c>
      <c r="I40" s="162">
        <v>768.62</v>
      </c>
      <c r="J40" s="162">
        <v>3.1949399999999999</v>
      </c>
      <c r="K40" s="162">
        <v>6480.79</v>
      </c>
    </row>
    <row r="41" spans="1:11" ht="17.100000000000001" hidden="1" customHeight="1">
      <c r="A41" s="162">
        <v>1972</v>
      </c>
      <c r="B41" s="162">
        <v>8</v>
      </c>
      <c r="C41" s="162">
        <v>689439.18</v>
      </c>
      <c r="D41" s="162">
        <v>309269.48</v>
      </c>
      <c r="E41" s="162">
        <v>43465.04</v>
      </c>
      <c r="F41" s="162">
        <v>1042173.7</v>
      </c>
      <c r="G41" s="162">
        <v>23147.77</v>
      </c>
      <c r="H41" s="162">
        <v>26621.56</v>
      </c>
      <c r="I41" s="162">
        <v>4459.96</v>
      </c>
      <c r="J41" s="162">
        <v>2.9845000000000002</v>
      </c>
      <c r="K41" s="162">
        <v>8315.48</v>
      </c>
    </row>
    <row r="42" spans="1:11" ht="17.100000000000001" hidden="1" customHeight="1">
      <c r="A42" s="162">
        <v>1972</v>
      </c>
      <c r="B42" s="162">
        <v>9</v>
      </c>
      <c r="C42" s="162">
        <v>646187.59</v>
      </c>
      <c r="D42" s="162">
        <v>295705.92</v>
      </c>
      <c r="E42" s="162">
        <v>29424.21</v>
      </c>
      <c r="F42" s="162">
        <v>971317.72</v>
      </c>
      <c r="G42" s="162">
        <v>3767.35</v>
      </c>
      <c r="H42" s="162">
        <v>13282.95</v>
      </c>
      <c r="I42" s="162">
        <v>1398.61</v>
      </c>
      <c r="J42" s="162">
        <v>2.8023799999999999</v>
      </c>
      <c r="K42" s="162">
        <v>8409.7800000000007</v>
      </c>
    </row>
    <row r="43" spans="1:11" ht="17.100000000000001" hidden="1" customHeight="1">
      <c r="A43" s="162">
        <v>1972</v>
      </c>
      <c r="B43" s="162">
        <v>10</v>
      </c>
      <c r="C43" s="162">
        <v>276364.55</v>
      </c>
      <c r="D43" s="162">
        <v>65589.77</v>
      </c>
      <c r="E43" s="162">
        <v>33915.33</v>
      </c>
      <c r="F43" s="162">
        <v>375869.65</v>
      </c>
      <c r="G43" s="162">
        <v>10916.16</v>
      </c>
      <c r="H43" s="162">
        <v>8340.6200000000008</v>
      </c>
      <c r="I43" s="162">
        <v>4354.0600000000004</v>
      </c>
      <c r="J43" s="162">
        <v>2.9460700000000002</v>
      </c>
      <c r="K43" s="162">
        <v>7352.54</v>
      </c>
    </row>
    <row r="44" spans="1:11" ht="17.100000000000001" hidden="1" customHeight="1">
      <c r="A44" s="162">
        <v>1972</v>
      </c>
      <c r="B44" s="162">
        <v>11</v>
      </c>
      <c r="C44" s="162">
        <v>193484.65</v>
      </c>
      <c r="D44" s="162">
        <v>192162.22</v>
      </c>
      <c r="E44" s="162">
        <v>112.25</v>
      </c>
      <c r="F44" s="162">
        <v>385759.11</v>
      </c>
      <c r="G44" s="162">
        <v>1442.32</v>
      </c>
      <c r="H44" s="162">
        <v>4847.3900000000003</v>
      </c>
      <c r="I44" s="162">
        <v>521.16</v>
      </c>
      <c r="J44" s="162">
        <v>2.80307</v>
      </c>
      <c r="K44" s="162">
        <v>8417.9699999999993</v>
      </c>
    </row>
    <row r="45" spans="1:11" ht="17.100000000000001" hidden="1" customHeight="1">
      <c r="A45" s="162">
        <v>1972</v>
      </c>
      <c r="B45" s="162">
        <v>12</v>
      </c>
      <c r="C45" s="162">
        <v>303437.69</v>
      </c>
      <c r="D45" s="162">
        <v>293500.75</v>
      </c>
      <c r="E45" s="162">
        <v>7575.4</v>
      </c>
      <c r="F45" s="162">
        <v>604513.85</v>
      </c>
      <c r="G45" s="162">
        <v>2280.11</v>
      </c>
      <c r="H45" s="162">
        <v>7594.41</v>
      </c>
      <c r="I45" s="162">
        <v>874.34</v>
      </c>
      <c r="J45" s="162">
        <v>2.8027899999999999</v>
      </c>
      <c r="K45" s="162">
        <v>8412.0400000000009</v>
      </c>
    </row>
    <row r="46" spans="1:11" ht="17.100000000000001" hidden="1" customHeight="1">
      <c r="A46" s="162">
        <v>1972</v>
      </c>
      <c r="B46" s="162">
        <v>13</v>
      </c>
      <c r="C46" s="162">
        <v>306252.40000000002</v>
      </c>
      <c r="D46" s="162">
        <v>155896.99</v>
      </c>
      <c r="E46" s="162">
        <v>28026.69</v>
      </c>
      <c r="F46" s="162">
        <v>490176.08</v>
      </c>
      <c r="G46" s="162">
        <v>15842.02</v>
      </c>
      <c r="H46" s="162">
        <v>25117.51</v>
      </c>
      <c r="I46" s="162">
        <v>3169.28</v>
      </c>
      <c r="J46" s="162">
        <v>2.8694999999999999</v>
      </c>
      <c r="K46" s="162">
        <v>8402.3799999999992</v>
      </c>
    </row>
    <row r="47" spans="1:11" ht="17.100000000000001" hidden="1" customHeight="1">
      <c r="A47" s="162">
        <v>1972</v>
      </c>
      <c r="B47" s="162">
        <v>14</v>
      </c>
      <c r="C47" s="162">
        <v>43757.32</v>
      </c>
      <c r="D47" s="162">
        <v>32515.34</v>
      </c>
      <c r="E47" s="162">
        <v>329.82</v>
      </c>
      <c r="F47" s="162">
        <v>76602.48</v>
      </c>
      <c r="G47" s="162">
        <v>286.41000000000003</v>
      </c>
      <c r="H47" s="162">
        <v>962.57</v>
      </c>
      <c r="I47" s="162">
        <v>103.49</v>
      </c>
      <c r="J47" s="162">
        <v>2.80307</v>
      </c>
      <c r="K47" s="162">
        <v>8417.9699999999993</v>
      </c>
    </row>
    <row r="48" spans="1:11" ht="17.100000000000001" hidden="1" customHeight="1">
      <c r="A48" s="162">
        <v>1972</v>
      </c>
      <c r="B48" s="162">
        <v>15</v>
      </c>
      <c r="C48" s="162">
        <v>26795.72</v>
      </c>
      <c r="D48" s="162">
        <v>5609.57</v>
      </c>
      <c r="E48" s="162">
        <v>3676.44</v>
      </c>
      <c r="F48" s="162">
        <v>36081.72</v>
      </c>
      <c r="G48" s="162">
        <v>1104.8399999999999</v>
      </c>
      <c r="H48" s="162">
        <v>504.38</v>
      </c>
      <c r="I48" s="162">
        <v>417.94</v>
      </c>
      <c r="J48" s="162">
        <v>3.2017699999999998</v>
      </c>
      <c r="K48" s="162">
        <v>7385.73</v>
      </c>
    </row>
    <row r="49" spans="1:11" ht="17.100000000000001" hidden="1" customHeight="1">
      <c r="A49" s="162">
        <v>1972</v>
      </c>
      <c r="B49" s="162">
        <v>16</v>
      </c>
      <c r="C49" s="162">
        <v>25129.62</v>
      </c>
      <c r="D49" s="162">
        <v>13436.28</v>
      </c>
      <c r="E49" s="162">
        <v>189.23</v>
      </c>
      <c r="F49" s="162">
        <v>38755.129999999997</v>
      </c>
      <c r="G49" s="162">
        <v>144.9</v>
      </c>
      <c r="H49" s="162">
        <v>486.99</v>
      </c>
      <c r="I49" s="162">
        <v>52.36</v>
      </c>
      <c r="J49" s="162">
        <v>2.80307</v>
      </c>
      <c r="K49" s="162">
        <v>8417.9699999999993</v>
      </c>
    </row>
    <row r="50" spans="1:11" ht="17.100000000000001" hidden="1" customHeight="1">
      <c r="A50" s="162">
        <v>1973</v>
      </c>
      <c r="B50" s="162">
        <v>1</v>
      </c>
      <c r="C50" s="162">
        <v>86384.63</v>
      </c>
      <c r="D50" s="162">
        <v>13111.31</v>
      </c>
      <c r="E50" s="162">
        <v>13062.19</v>
      </c>
      <c r="F50" s="162">
        <v>112558.14</v>
      </c>
      <c r="G50" s="162">
        <v>3644.79</v>
      </c>
      <c r="H50" s="162">
        <v>1163.54</v>
      </c>
      <c r="I50" s="162">
        <v>1418.67</v>
      </c>
      <c r="J50" s="162">
        <v>2.77468</v>
      </c>
      <c r="K50" s="162">
        <v>7241.19</v>
      </c>
    </row>
    <row r="51" spans="1:11" ht="17.100000000000001" hidden="1" customHeight="1">
      <c r="A51" s="162">
        <v>1973</v>
      </c>
      <c r="B51" s="162">
        <v>2</v>
      </c>
      <c r="C51" s="162">
        <v>117702.48</v>
      </c>
      <c r="D51" s="162">
        <v>35888.71</v>
      </c>
      <c r="E51" s="162">
        <v>9679.6200000000008</v>
      </c>
      <c r="F51" s="162">
        <v>163270.79999999999</v>
      </c>
      <c r="G51" s="162">
        <v>4652.84</v>
      </c>
      <c r="H51" s="162">
        <v>2802.07</v>
      </c>
      <c r="I51" s="162">
        <v>1240.98</v>
      </c>
      <c r="J51" s="162">
        <v>2.8863300000000001</v>
      </c>
      <c r="K51" s="162">
        <v>8325.85</v>
      </c>
    </row>
    <row r="52" spans="1:11" ht="17.100000000000001" hidden="1" customHeight="1">
      <c r="A52" s="162">
        <v>1973</v>
      </c>
      <c r="B52" s="162">
        <v>3</v>
      </c>
      <c r="C52" s="162">
        <v>366321.29</v>
      </c>
      <c r="D52" s="162">
        <v>74957.98</v>
      </c>
      <c r="E52" s="162">
        <v>36077.279999999999</v>
      </c>
      <c r="F52" s="162">
        <v>477356.56</v>
      </c>
      <c r="G52" s="162">
        <v>8018.82</v>
      </c>
      <c r="H52" s="162">
        <v>6640.57</v>
      </c>
      <c r="I52" s="162">
        <v>5556.95</v>
      </c>
      <c r="J52" s="162">
        <v>3.02454</v>
      </c>
      <c r="K52" s="162">
        <v>7367.63</v>
      </c>
    </row>
    <row r="53" spans="1:11" ht="17.100000000000001" hidden="1" customHeight="1">
      <c r="A53" s="162">
        <v>1973</v>
      </c>
      <c r="B53" s="162">
        <v>4</v>
      </c>
      <c r="C53" s="162">
        <v>578710.81000000006</v>
      </c>
      <c r="D53" s="162">
        <v>222757.71</v>
      </c>
      <c r="E53" s="162">
        <v>42019.71</v>
      </c>
      <c r="F53" s="162">
        <v>843488.24</v>
      </c>
      <c r="G53" s="162">
        <v>19420.349999999999</v>
      </c>
      <c r="H53" s="162">
        <v>13028.97</v>
      </c>
      <c r="I53" s="162">
        <v>4633.13</v>
      </c>
      <c r="J53" s="162">
        <v>2.9575</v>
      </c>
      <c r="K53" s="162">
        <v>8807.27</v>
      </c>
    </row>
    <row r="54" spans="1:11" ht="17.100000000000001" hidden="1" customHeight="1">
      <c r="A54" s="162">
        <v>1973</v>
      </c>
      <c r="B54" s="162">
        <v>5</v>
      </c>
      <c r="C54" s="162">
        <v>589819.9</v>
      </c>
      <c r="D54" s="162">
        <v>456946.72</v>
      </c>
      <c r="E54" s="162">
        <v>14157.87</v>
      </c>
      <c r="F54" s="162">
        <v>1060924.48</v>
      </c>
      <c r="G54" s="162">
        <v>10089.65</v>
      </c>
      <c r="H54" s="162">
        <v>15336.78</v>
      </c>
      <c r="I54" s="162">
        <v>1287.49</v>
      </c>
      <c r="J54" s="162">
        <v>2.6431100000000001</v>
      </c>
      <c r="K54" s="162">
        <v>9833.18</v>
      </c>
    </row>
    <row r="55" spans="1:11" ht="17.100000000000001" hidden="1" customHeight="1">
      <c r="A55" s="162">
        <v>1973</v>
      </c>
      <c r="B55" s="162">
        <v>6</v>
      </c>
      <c r="C55" s="162">
        <v>152245.16</v>
      </c>
      <c r="D55" s="162">
        <v>65491.48</v>
      </c>
      <c r="E55" s="162">
        <v>8335.85</v>
      </c>
      <c r="F55" s="162">
        <v>226072.5</v>
      </c>
      <c r="G55" s="162">
        <v>3073.2</v>
      </c>
      <c r="H55" s="162">
        <v>5270.74</v>
      </c>
      <c r="I55" s="162">
        <v>1123.8900000000001</v>
      </c>
      <c r="J55" s="162">
        <v>2.88219</v>
      </c>
      <c r="K55" s="162">
        <v>7896.8</v>
      </c>
    </row>
    <row r="56" spans="1:11" ht="17.100000000000001" hidden="1" customHeight="1">
      <c r="A56" s="162">
        <v>1973</v>
      </c>
      <c r="B56" s="162">
        <v>7</v>
      </c>
      <c r="C56" s="162">
        <v>75806.5</v>
      </c>
      <c r="D56" s="162">
        <v>10878.75</v>
      </c>
      <c r="E56" s="162">
        <v>5889.22</v>
      </c>
      <c r="F56" s="162">
        <v>92574.47</v>
      </c>
      <c r="G56" s="162">
        <v>1573.52</v>
      </c>
      <c r="H56" s="162">
        <v>725.86</v>
      </c>
      <c r="I56" s="162">
        <v>812.6</v>
      </c>
      <c r="J56" s="162">
        <v>3.1757300000000002</v>
      </c>
      <c r="K56" s="162">
        <v>7074.29</v>
      </c>
    </row>
    <row r="57" spans="1:11" ht="17.100000000000001" hidden="1" customHeight="1">
      <c r="A57" s="162">
        <v>1973</v>
      </c>
      <c r="B57" s="162">
        <v>8</v>
      </c>
      <c r="C57" s="162">
        <v>703637.87</v>
      </c>
      <c r="D57" s="162">
        <v>327296.3</v>
      </c>
      <c r="E57" s="162">
        <v>48041.85</v>
      </c>
      <c r="F57" s="162">
        <v>1078976.02</v>
      </c>
      <c r="G57" s="162">
        <v>19197.689999999999</v>
      </c>
      <c r="H57" s="162">
        <v>20742.009999999998</v>
      </c>
      <c r="I57" s="162">
        <v>4429.08</v>
      </c>
      <c r="J57" s="162">
        <v>2.9478300000000002</v>
      </c>
      <c r="K57" s="162">
        <v>8586.49</v>
      </c>
    </row>
    <row r="58" spans="1:11" ht="17.100000000000001" hidden="1" customHeight="1">
      <c r="A58" s="162">
        <v>1973</v>
      </c>
      <c r="B58" s="162">
        <v>9</v>
      </c>
      <c r="C58" s="162">
        <v>646983.93999999994</v>
      </c>
      <c r="D58" s="162">
        <v>304158.53000000003</v>
      </c>
      <c r="E58" s="162">
        <v>31766.47</v>
      </c>
      <c r="F58" s="162">
        <v>982908.94</v>
      </c>
      <c r="G58" s="162">
        <v>3336.5</v>
      </c>
      <c r="H58" s="162">
        <v>10541.93</v>
      </c>
      <c r="I58" s="162">
        <v>1341.33</v>
      </c>
      <c r="J58" s="162">
        <v>2.7876400000000001</v>
      </c>
      <c r="K58" s="162">
        <v>8612.69</v>
      </c>
    </row>
    <row r="59" spans="1:11" ht="17.100000000000001" hidden="1" customHeight="1">
      <c r="A59" s="162">
        <v>1973</v>
      </c>
      <c r="B59" s="162">
        <v>10</v>
      </c>
      <c r="C59" s="162">
        <v>279561.58</v>
      </c>
      <c r="D59" s="162">
        <v>69200.789999999994</v>
      </c>
      <c r="E59" s="162">
        <v>37279.15</v>
      </c>
      <c r="F59" s="162">
        <v>386041.52</v>
      </c>
      <c r="G59" s="162">
        <v>9763.59</v>
      </c>
      <c r="H59" s="162">
        <v>5325.55</v>
      </c>
      <c r="I59" s="162">
        <v>4330.6400000000003</v>
      </c>
      <c r="J59" s="162">
        <v>2.9001000000000001</v>
      </c>
      <c r="K59" s="162">
        <v>7708.51</v>
      </c>
    </row>
    <row r="60" spans="1:11" ht="17.100000000000001" hidden="1" customHeight="1">
      <c r="A60" s="162">
        <v>1973</v>
      </c>
      <c r="B60" s="162">
        <v>11</v>
      </c>
      <c r="C60" s="162">
        <v>190922.13</v>
      </c>
      <c r="D60" s="162">
        <v>192837.83</v>
      </c>
      <c r="E60" s="162">
        <v>110.35</v>
      </c>
      <c r="F60" s="162">
        <v>383870.31</v>
      </c>
      <c r="G60" s="162">
        <v>1269.24</v>
      </c>
      <c r="H60" s="162">
        <v>3956.15</v>
      </c>
      <c r="I60" s="162">
        <v>494.95</v>
      </c>
      <c r="J60" s="162">
        <v>2.7885599999999999</v>
      </c>
      <c r="K60" s="162">
        <v>8621.73</v>
      </c>
    </row>
    <row r="61" spans="1:11" ht="17.100000000000001" hidden="1" customHeight="1">
      <c r="A61" s="162">
        <v>1973</v>
      </c>
      <c r="B61" s="162">
        <v>12</v>
      </c>
      <c r="C61" s="162">
        <v>305619.20000000001</v>
      </c>
      <c r="D61" s="162">
        <v>300418.02</v>
      </c>
      <c r="E61" s="162">
        <v>7640.07</v>
      </c>
      <c r="F61" s="162">
        <v>613677.28</v>
      </c>
      <c r="G61" s="162">
        <v>2036.92</v>
      </c>
      <c r="H61" s="162">
        <v>6320.28</v>
      </c>
      <c r="I61" s="162">
        <v>838.12</v>
      </c>
      <c r="J61" s="162">
        <v>2.7882600000000002</v>
      </c>
      <c r="K61" s="162">
        <v>8615.2099999999991</v>
      </c>
    </row>
    <row r="62" spans="1:11" ht="17.100000000000001" hidden="1" customHeight="1">
      <c r="A62" s="162">
        <v>1973</v>
      </c>
      <c r="B62" s="162">
        <v>13</v>
      </c>
      <c r="C62" s="162">
        <v>319283.61</v>
      </c>
      <c r="D62" s="162">
        <v>167654.07999999999</v>
      </c>
      <c r="E62" s="162">
        <v>30657.17</v>
      </c>
      <c r="F62" s="162">
        <v>517594.86</v>
      </c>
      <c r="G62" s="162">
        <v>13396.78</v>
      </c>
      <c r="H62" s="162">
        <v>12332.31</v>
      </c>
      <c r="I62" s="162">
        <v>2772.65</v>
      </c>
      <c r="J62" s="162">
        <v>2.8308499999999999</v>
      </c>
      <c r="K62" s="162">
        <v>8543.61</v>
      </c>
    </row>
    <row r="63" spans="1:11" ht="17.100000000000001" hidden="1" customHeight="1">
      <c r="A63" s="162">
        <v>1973</v>
      </c>
      <c r="B63" s="162">
        <v>14</v>
      </c>
      <c r="C63" s="162">
        <v>43169.41</v>
      </c>
      <c r="D63" s="162">
        <v>32946.97</v>
      </c>
      <c r="E63" s="162">
        <v>323.52</v>
      </c>
      <c r="F63" s="162">
        <v>76439.91</v>
      </c>
      <c r="G63" s="162">
        <v>252.74</v>
      </c>
      <c r="H63" s="162">
        <v>787.79</v>
      </c>
      <c r="I63" s="162">
        <v>98.56</v>
      </c>
      <c r="J63" s="162">
        <v>2.7885599999999999</v>
      </c>
      <c r="K63" s="162">
        <v>8621.73</v>
      </c>
    </row>
    <row r="64" spans="1:11" ht="17.100000000000001" hidden="1" customHeight="1">
      <c r="A64" s="162">
        <v>1973</v>
      </c>
      <c r="B64" s="162">
        <v>15</v>
      </c>
      <c r="C64" s="162">
        <v>27504.43</v>
      </c>
      <c r="D64" s="162">
        <v>5967.4</v>
      </c>
      <c r="E64" s="162">
        <v>4134.87</v>
      </c>
      <c r="F64" s="162">
        <v>37606.699999999997</v>
      </c>
      <c r="G64" s="162">
        <v>570.41</v>
      </c>
      <c r="H64" s="162">
        <v>369.45</v>
      </c>
      <c r="I64" s="162">
        <v>467.36</v>
      </c>
      <c r="J64" s="162">
        <v>3.1563099999999999</v>
      </c>
      <c r="K64" s="162">
        <v>7636.22</v>
      </c>
    </row>
    <row r="65" spans="1:11" ht="17.100000000000001" hidden="1" customHeight="1">
      <c r="A65" s="162">
        <v>1973</v>
      </c>
      <c r="B65" s="162">
        <v>16</v>
      </c>
      <c r="C65" s="162">
        <v>24767.24</v>
      </c>
      <c r="D65" s="162">
        <v>13584.14</v>
      </c>
      <c r="E65" s="162">
        <v>185.31</v>
      </c>
      <c r="F65" s="162">
        <v>38536.69</v>
      </c>
      <c r="G65" s="162">
        <v>127.42</v>
      </c>
      <c r="H65" s="162">
        <v>397.16</v>
      </c>
      <c r="I65" s="162">
        <v>49.69</v>
      </c>
      <c r="J65" s="162">
        <v>2.7885599999999999</v>
      </c>
      <c r="K65" s="162">
        <v>8621.73</v>
      </c>
    </row>
    <row r="66" spans="1:11" ht="17.100000000000001" hidden="1" customHeight="1">
      <c r="A66" s="162">
        <v>1974</v>
      </c>
      <c r="B66" s="162">
        <v>1</v>
      </c>
      <c r="C66" s="162">
        <v>89688.639999999999</v>
      </c>
      <c r="D66" s="162">
        <v>13595.16</v>
      </c>
      <c r="E66" s="162">
        <v>14169.65</v>
      </c>
      <c r="F66" s="162">
        <v>117453.45</v>
      </c>
      <c r="G66" s="162">
        <v>3226.95</v>
      </c>
      <c r="H66" s="162">
        <v>517.26</v>
      </c>
      <c r="I66" s="162">
        <v>1060.44</v>
      </c>
      <c r="J66" s="162">
        <v>2.7496900000000002</v>
      </c>
      <c r="K66" s="162">
        <v>7120.03</v>
      </c>
    </row>
    <row r="67" spans="1:11" ht="17.100000000000001" hidden="1" customHeight="1">
      <c r="A67" s="162">
        <v>1974</v>
      </c>
      <c r="B67" s="162">
        <v>2</v>
      </c>
      <c r="C67" s="162">
        <v>121086.91</v>
      </c>
      <c r="D67" s="162">
        <v>37386.1</v>
      </c>
      <c r="E67" s="162">
        <v>10568.03</v>
      </c>
      <c r="F67" s="162">
        <v>169041.04</v>
      </c>
      <c r="G67" s="162">
        <v>3974.24</v>
      </c>
      <c r="H67" s="162">
        <v>1685.46</v>
      </c>
      <c r="I67" s="162">
        <v>955.96</v>
      </c>
      <c r="J67" s="162">
        <v>2.84396</v>
      </c>
      <c r="K67" s="162">
        <v>8495.9599999999991</v>
      </c>
    </row>
    <row r="68" spans="1:11" ht="17.100000000000001" hidden="1" customHeight="1">
      <c r="A68" s="162">
        <v>1974</v>
      </c>
      <c r="B68" s="162">
        <v>3</v>
      </c>
      <c r="C68" s="162">
        <v>374146.68</v>
      </c>
      <c r="D68" s="162">
        <v>78488.31</v>
      </c>
      <c r="E68" s="162">
        <v>40262.89</v>
      </c>
      <c r="F68" s="162">
        <v>492897.89</v>
      </c>
      <c r="G68" s="162">
        <v>8609.57</v>
      </c>
      <c r="H68" s="162">
        <v>3892.47</v>
      </c>
      <c r="I68" s="162">
        <v>4263.17</v>
      </c>
      <c r="J68" s="162">
        <v>2.98719</v>
      </c>
      <c r="K68" s="162">
        <v>7643.95</v>
      </c>
    </row>
    <row r="69" spans="1:11" ht="17.100000000000001" hidden="1" customHeight="1">
      <c r="A69" s="162">
        <v>1974</v>
      </c>
      <c r="B69" s="162">
        <v>4</v>
      </c>
      <c r="C69" s="162">
        <v>598356.85</v>
      </c>
      <c r="D69" s="162">
        <v>231240.33</v>
      </c>
      <c r="E69" s="162">
        <v>45941.27</v>
      </c>
      <c r="F69" s="162">
        <v>875538.44</v>
      </c>
      <c r="G69" s="162">
        <v>14166.52</v>
      </c>
      <c r="H69" s="162">
        <v>6289.09</v>
      </c>
      <c r="I69" s="162">
        <v>3550.43</v>
      </c>
      <c r="J69" s="162">
        <v>2.90991</v>
      </c>
      <c r="K69" s="162">
        <v>8828.9500000000007</v>
      </c>
    </row>
    <row r="70" spans="1:11" ht="17.100000000000001" hidden="1" customHeight="1">
      <c r="A70" s="162">
        <v>1974</v>
      </c>
      <c r="B70" s="162">
        <v>5</v>
      </c>
      <c r="C70" s="162">
        <v>599769.12</v>
      </c>
      <c r="D70" s="162">
        <v>461819.14</v>
      </c>
      <c r="E70" s="162">
        <v>15250.82</v>
      </c>
      <c r="F70" s="162">
        <v>1076839.08</v>
      </c>
      <c r="G70" s="162">
        <v>6747.78</v>
      </c>
      <c r="H70" s="162">
        <v>3734.76</v>
      </c>
      <c r="I70" s="162">
        <v>959.22</v>
      </c>
      <c r="J70" s="162">
        <v>2.6115400000000002</v>
      </c>
      <c r="K70" s="162">
        <v>9812.26</v>
      </c>
    </row>
    <row r="71" spans="1:11" ht="17.100000000000001" hidden="1" customHeight="1">
      <c r="A71" s="162">
        <v>1974</v>
      </c>
      <c r="B71" s="162">
        <v>6</v>
      </c>
      <c r="C71" s="162">
        <v>156035.25</v>
      </c>
      <c r="D71" s="162">
        <v>68288.81</v>
      </c>
      <c r="E71" s="162">
        <v>9007.9599999999991</v>
      </c>
      <c r="F71" s="162">
        <v>233332.02</v>
      </c>
      <c r="G71" s="162">
        <v>3665.19</v>
      </c>
      <c r="H71" s="162">
        <v>2769.82</v>
      </c>
      <c r="I71" s="162">
        <v>675.71</v>
      </c>
      <c r="J71" s="162">
        <v>2.8262</v>
      </c>
      <c r="K71" s="162">
        <v>7909.35</v>
      </c>
    </row>
    <row r="72" spans="1:11" ht="17.100000000000001" hidden="1" customHeight="1">
      <c r="A72" s="162">
        <v>1974</v>
      </c>
      <c r="B72" s="162">
        <v>7</v>
      </c>
      <c r="C72" s="162">
        <v>76926.62</v>
      </c>
      <c r="D72" s="162">
        <v>11392.61</v>
      </c>
      <c r="E72" s="162">
        <v>6491.63</v>
      </c>
      <c r="F72" s="162">
        <v>94810.86</v>
      </c>
      <c r="G72" s="162">
        <v>1802.22</v>
      </c>
      <c r="H72" s="162">
        <v>621.97</v>
      </c>
      <c r="I72" s="162">
        <v>664.56</v>
      </c>
      <c r="J72" s="162">
        <v>3.1575799999999998</v>
      </c>
      <c r="K72" s="162">
        <v>7436.89</v>
      </c>
    </row>
    <row r="73" spans="1:11" ht="17.100000000000001" hidden="1" customHeight="1">
      <c r="A73" s="162">
        <v>1974</v>
      </c>
      <c r="B73" s="162">
        <v>8</v>
      </c>
      <c r="C73" s="162">
        <v>724441.59</v>
      </c>
      <c r="D73" s="162">
        <v>341363.94</v>
      </c>
      <c r="E73" s="162">
        <v>51920.11</v>
      </c>
      <c r="F73" s="162">
        <v>1117725.6399999999</v>
      </c>
      <c r="G73" s="162">
        <v>12831.38</v>
      </c>
      <c r="H73" s="162">
        <v>10876.09</v>
      </c>
      <c r="I73" s="162">
        <v>2937.43</v>
      </c>
      <c r="J73" s="162">
        <v>2.9129999999999998</v>
      </c>
      <c r="K73" s="162">
        <v>8505.9500000000007</v>
      </c>
    </row>
    <row r="74" spans="1:11" ht="17.100000000000001" hidden="1" customHeight="1">
      <c r="A74" s="162">
        <v>1974</v>
      </c>
      <c r="B74" s="162">
        <v>9</v>
      </c>
      <c r="C74" s="162">
        <v>654367.52</v>
      </c>
      <c r="D74" s="162">
        <v>310636.07</v>
      </c>
      <c r="E74" s="162">
        <v>33486.26</v>
      </c>
      <c r="F74" s="162">
        <v>998489.84</v>
      </c>
      <c r="G74" s="162">
        <v>2144.33</v>
      </c>
      <c r="H74" s="162">
        <v>5413.38</v>
      </c>
      <c r="I74" s="162">
        <v>816.72</v>
      </c>
      <c r="J74" s="162">
        <v>2.7732100000000002</v>
      </c>
      <c r="K74" s="162">
        <v>8550.6</v>
      </c>
    </row>
    <row r="75" spans="1:11" ht="17.100000000000001" hidden="1" customHeight="1">
      <c r="A75" s="162">
        <v>1974</v>
      </c>
      <c r="B75" s="162">
        <v>10</v>
      </c>
      <c r="C75" s="162">
        <v>285784.12</v>
      </c>
      <c r="D75" s="162">
        <v>70641.83</v>
      </c>
      <c r="E75" s="162">
        <v>40331.5</v>
      </c>
      <c r="F75" s="162">
        <v>396757.45</v>
      </c>
      <c r="G75" s="162">
        <v>6425.27</v>
      </c>
      <c r="H75" s="162">
        <v>1370.46</v>
      </c>
      <c r="I75" s="162">
        <v>3049.18</v>
      </c>
      <c r="J75" s="162">
        <v>2.8566799999999999</v>
      </c>
      <c r="K75" s="162">
        <v>7751.2</v>
      </c>
    </row>
    <row r="76" spans="1:11" ht="17.100000000000001" hidden="1" customHeight="1">
      <c r="A76" s="162">
        <v>1974</v>
      </c>
      <c r="B76" s="162">
        <v>11</v>
      </c>
      <c r="C76" s="162">
        <v>189570.25</v>
      </c>
      <c r="D76" s="162">
        <v>193606.79</v>
      </c>
      <c r="E76" s="162">
        <v>109.31</v>
      </c>
      <c r="F76" s="162">
        <v>383286.35</v>
      </c>
      <c r="G76" s="162">
        <v>799.32</v>
      </c>
      <c r="H76" s="162">
        <v>2058.4899999999998</v>
      </c>
      <c r="I76" s="162">
        <v>285.8</v>
      </c>
      <c r="J76" s="162">
        <v>2.7743000000000002</v>
      </c>
      <c r="K76" s="162">
        <v>8560.31</v>
      </c>
    </row>
    <row r="77" spans="1:11" ht="17.100000000000001" hidden="1" customHeight="1">
      <c r="A77" s="162">
        <v>1974</v>
      </c>
      <c r="B77" s="162">
        <v>12</v>
      </c>
      <c r="C77" s="162">
        <v>309703.34000000003</v>
      </c>
      <c r="D77" s="162">
        <v>307639.65000000002</v>
      </c>
      <c r="E77" s="162">
        <v>7751.62</v>
      </c>
      <c r="F77" s="162">
        <v>625094.61</v>
      </c>
      <c r="G77" s="162">
        <v>1309.94</v>
      </c>
      <c r="H77" s="162">
        <v>3343.34</v>
      </c>
      <c r="I77" s="162">
        <v>512.26</v>
      </c>
      <c r="J77" s="162">
        <v>2.77399</v>
      </c>
      <c r="K77" s="162">
        <v>8554.06</v>
      </c>
    </row>
    <row r="78" spans="1:11" ht="17.100000000000001" hidden="1" customHeight="1">
      <c r="A78" s="162">
        <v>1974</v>
      </c>
      <c r="B78" s="162">
        <v>13</v>
      </c>
      <c r="C78" s="162">
        <v>330722.81</v>
      </c>
      <c r="D78" s="162">
        <v>177968.8</v>
      </c>
      <c r="E78" s="162">
        <v>32738.3</v>
      </c>
      <c r="F78" s="162">
        <v>541429.91</v>
      </c>
      <c r="G78" s="162">
        <v>8189.98</v>
      </c>
      <c r="H78" s="162">
        <v>8870.6</v>
      </c>
      <c r="I78" s="162">
        <v>1829.36</v>
      </c>
      <c r="J78" s="162">
        <v>2.7956500000000002</v>
      </c>
      <c r="K78" s="162">
        <v>8437.85</v>
      </c>
    </row>
    <row r="79" spans="1:11" ht="17.100000000000001" hidden="1" customHeight="1">
      <c r="A79" s="162">
        <v>1974</v>
      </c>
      <c r="B79" s="162">
        <v>14</v>
      </c>
      <c r="C79" s="162">
        <v>43202.42</v>
      </c>
      <c r="D79" s="162">
        <v>33304.28</v>
      </c>
      <c r="E79" s="162">
        <v>322.64</v>
      </c>
      <c r="F79" s="162">
        <v>76829.350000000006</v>
      </c>
      <c r="G79" s="162">
        <v>160.22</v>
      </c>
      <c r="H79" s="162">
        <v>412.62</v>
      </c>
      <c r="I79" s="162">
        <v>57.29</v>
      </c>
      <c r="J79" s="162">
        <v>2.7743000000000002</v>
      </c>
      <c r="K79" s="162">
        <v>8560.31</v>
      </c>
    </row>
    <row r="80" spans="1:11" ht="17.100000000000001" hidden="1" customHeight="1">
      <c r="A80" s="162">
        <v>1974</v>
      </c>
      <c r="B80" s="162">
        <v>15</v>
      </c>
      <c r="C80" s="162">
        <v>28429.27</v>
      </c>
      <c r="D80" s="162">
        <v>6265.84</v>
      </c>
      <c r="E80" s="162">
        <v>4567.93</v>
      </c>
      <c r="F80" s="162">
        <v>39263.040000000001</v>
      </c>
      <c r="G80" s="162">
        <v>355.73</v>
      </c>
      <c r="H80" s="162">
        <v>183.54</v>
      </c>
      <c r="I80" s="162">
        <v>353.82</v>
      </c>
      <c r="J80" s="162">
        <v>3.1141299999999998</v>
      </c>
      <c r="K80" s="162">
        <v>7646.79</v>
      </c>
    </row>
    <row r="81" spans="1:11" ht="17.100000000000001" hidden="1" customHeight="1">
      <c r="A81" s="162">
        <v>1974</v>
      </c>
      <c r="B81" s="162">
        <v>16</v>
      </c>
      <c r="C81" s="162">
        <v>24484.560000000001</v>
      </c>
      <c r="D81" s="162">
        <v>13552.48</v>
      </c>
      <c r="E81" s="162">
        <v>182.46</v>
      </c>
      <c r="F81" s="162">
        <v>38219.49</v>
      </c>
      <c r="G81" s="162">
        <v>79.7</v>
      </c>
      <c r="H81" s="162">
        <v>205.26</v>
      </c>
      <c r="I81" s="162">
        <v>28.5</v>
      </c>
      <c r="J81" s="162">
        <v>2.7743000000000002</v>
      </c>
      <c r="K81" s="162">
        <v>8560.31</v>
      </c>
    </row>
    <row r="82" spans="1:11" ht="17.100000000000001" hidden="1" customHeight="1">
      <c r="A82" s="162">
        <v>1975</v>
      </c>
      <c r="B82" s="162">
        <v>1</v>
      </c>
      <c r="C82" s="162">
        <v>92913.55</v>
      </c>
      <c r="D82" s="162">
        <v>14096.31</v>
      </c>
      <c r="E82" s="162">
        <v>14859.2</v>
      </c>
      <c r="F82" s="162">
        <v>121869.06</v>
      </c>
      <c r="G82" s="162">
        <v>3590.18</v>
      </c>
      <c r="H82" s="162">
        <v>601.39</v>
      </c>
      <c r="I82" s="162">
        <v>688.46</v>
      </c>
      <c r="J82" s="162">
        <v>2.72593</v>
      </c>
      <c r="K82" s="162">
        <v>7247.26</v>
      </c>
    </row>
    <row r="83" spans="1:11" ht="17.100000000000001" hidden="1" customHeight="1">
      <c r="A83" s="162">
        <v>1975</v>
      </c>
      <c r="B83" s="162">
        <v>2</v>
      </c>
      <c r="C83" s="162">
        <v>123864.48</v>
      </c>
      <c r="D83" s="162">
        <v>38676.949999999997</v>
      </c>
      <c r="E83" s="162">
        <v>11221.87</v>
      </c>
      <c r="F83" s="162">
        <v>173763.3</v>
      </c>
      <c r="G83" s="162">
        <v>3797.41</v>
      </c>
      <c r="H83" s="162">
        <v>1482.15</v>
      </c>
      <c r="I83" s="162">
        <v>705.93</v>
      </c>
      <c r="J83" s="162">
        <v>2.8039999999999998</v>
      </c>
      <c r="K83" s="162">
        <v>8562.52</v>
      </c>
    </row>
    <row r="84" spans="1:11" ht="17.100000000000001" hidden="1" customHeight="1">
      <c r="A84" s="162">
        <v>1975</v>
      </c>
      <c r="B84" s="162">
        <v>3</v>
      </c>
      <c r="C84" s="162">
        <v>384934.64</v>
      </c>
      <c r="D84" s="162">
        <v>82927.429999999993</v>
      </c>
      <c r="E84" s="162">
        <v>43257.66</v>
      </c>
      <c r="F84" s="162">
        <v>511119.73</v>
      </c>
      <c r="G84" s="162">
        <v>9663.24</v>
      </c>
      <c r="H84" s="162">
        <v>4192.55</v>
      </c>
      <c r="I84" s="162">
        <v>3014.09</v>
      </c>
      <c r="J84" s="162">
        <v>2.9531700000000001</v>
      </c>
      <c r="K84" s="162">
        <v>7482.88</v>
      </c>
    </row>
    <row r="85" spans="1:11" ht="17.100000000000001" hidden="1" customHeight="1">
      <c r="A85" s="162">
        <v>1975</v>
      </c>
      <c r="B85" s="162">
        <v>4</v>
      </c>
      <c r="C85" s="162">
        <v>618726.25</v>
      </c>
      <c r="D85" s="162">
        <v>238550.53</v>
      </c>
      <c r="E85" s="162">
        <v>49014.239999999998</v>
      </c>
      <c r="F85" s="162">
        <v>906291.02</v>
      </c>
      <c r="G85" s="162">
        <v>16401.38</v>
      </c>
      <c r="H85" s="162">
        <v>5302.62</v>
      </c>
      <c r="I85" s="162">
        <v>2955.61</v>
      </c>
      <c r="J85" s="162">
        <v>2.8665699999999998</v>
      </c>
      <c r="K85" s="162">
        <v>8928.2199999999993</v>
      </c>
    </row>
    <row r="86" spans="1:11" ht="17.100000000000001" hidden="1" customHeight="1">
      <c r="A86" s="162">
        <v>1975</v>
      </c>
      <c r="B86" s="162">
        <v>5</v>
      </c>
      <c r="C86" s="162">
        <v>613870.93000000005</v>
      </c>
      <c r="D86" s="162">
        <v>467772.99</v>
      </c>
      <c r="E86" s="162">
        <v>16353.11</v>
      </c>
      <c r="F86" s="162">
        <v>1097997.04</v>
      </c>
      <c r="G86" s="162">
        <v>7522.78</v>
      </c>
      <c r="H86" s="162">
        <v>2944.7</v>
      </c>
      <c r="I86" s="162">
        <v>885.53</v>
      </c>
      <c r="J86" s="162">
        <v>2.5815999999999999</v>
      </c>
      <c r="K86" s="162">
        <v>9925.7099999999991</v>
      </c>
    </row>
    <row r="87" spans="1:11" ht="17.100000000000001" hidden="1" customHeight="1">
      <c r="A87" s="162">
        <v>1975</v>
      </c>
      <c r="B87" s="162">
        <v>6</v>
      </c>
      <c r="C87" s="162">
        <v>159528.95000000001</v>
      </c>
      <c r="D87" s="162">
        <v>71481.350000000006</v>
      </c>
      <c r="E87" s="162">
        <v>9488.6</v>
      </c>
      <c r="F87" s="162">
        <v>240498.89</v>
      </c>
      <c r="G87" s="162">
        <v>4193.1499999999996</v>
      </c>
      <c r="H87" s="162">
        <v>3534.18</v>
      </c>
      <c r="I87" s="162">
        <v>526.98</v>
      </c>
      <c r="J87" s="162">
        <v>2.7738700000000001</v>
      </c>
      <c r="K87" s="162">
        <v>8112.31</v>
      </c>
    </row>
    <row r="88" spans="1:11" ht="17.100000000000001" hidden="1" customHeight="1">
      <c r="A88" s="162">
        <v>1975</v>
      </c>
      <c r="B88" s="162">
        <v>7</v>
      </c>
      <c r="C88" s="162">
        <v>79147.72</v>
      </c>
      <c r="D88" s="162">
        <v>12036.25</v>
      </c>
      <c r="E88" s="162">
        <v>7049.16</v>
      </c>
      <c r="F88" s="162">
        <v>98233.13</v>
      </c>
      <c r="G88" s="162">
        <v>1865.61</v>
      </c>
      <c r="H88" s="162">
        <v>578.08000000000004</v>
      </c>
      <c r="I88" s="162">
        <v>532.52</v>
      </c>
      <c r="J88" s="162">
        <v>3.1398000000000001</v>
      </c>
      <c r="K88" s="162">
        <v>7111.61</v>
      </c>
    </row>
    <row r="89" spans="1:11" ht="17.100000000000001" hidden="1" customHeight="1">
      <c r="A89" s="162">
        <v>1975</v>
      </c>
      <c r="B89" s="162">
        <v>8</v>
      </c>
      <c r="C89" s="162">
        <v>744523.19</v>
      </c>
      <c r="D89" s="162">
        <v>351308.78</v>
      </c>
      <c r="E89" s="162">
        <v>55083.31</v>
      </c>
      <c r="F89" s="162">
        <v>1150915.28</v>
      </c>
      <c r="G89" s="162">
        <v>14969.33</v>
      </c>
      <c r="H89" s="162">
        <v>8006.72</v>
      </c>
      <c r="I89" s="162">
        <v>2547.36</v>
      </c>
      <c r="J89" s="162">
        <v>2.88001</v>
      </c>
      <c r="K89" s="162">
        <v>8579.67</v>
      </c>
    </row>
    <row r="90" spans="1:11" ht="17.100000000000001" hidden="1" customHeight="1">
      <c r="A90" s="162">
        <v>1975</v>
      </c>
      <c r="B90" s="162">
        <v>9</v>
      </c>
      <c r="C90" s="162">
        <v>667148.27</v>
      </c>
      <c r="D90" s="162">
        <v>317346.78999999998</v>
      </c>
      <c r="E90" s="162">
        <v>35046.629999999997</v>
      </c>
      <c r="F90" s="162">
        <v>1019541.69</v>
      </c>
      <c r="G90" s="162">
        <v>3314.41</v>
      </c>
      <c r="H90" s="162">
        <v>3762.84</v>
      </c>
      <c r="I90" s="162">
        <v>609.73</v>
      </c>
      <c r="J90" s="162">
        <v>2.75908</v>
      </c>
      <c r="K90" s="162">
        <v>8539.09</v>
      </c>
    </row>
    <row r="91" spans="1:11" ht="17.100000000000001" hidden="1" customHeight="1">
      <c r="A91" s="162">
        <v>1975</v>
      </c>
      <c r="B91" s="162">
        <v>10</v>
      </c>
      <c r="C91" s="162">
        <v>294778.08</v>
      </c>
      <c r="D91" s="162">
        <v>71794.67</v>
      </c>
      <c r="E91" s="162">
        <v>42748.79</v>
      </c>
      <c r="F91" s="162">
        <v>409321.54</v>
      </c>
      <c r="G91" s="162">
        <v>9035.5400000000009</v>
      </c>
      <c r="H91" s="162">
        <v>1051.8399999999999</v>
      </c>
      <c r="I91" s="162">
        <v>2384.77</v>
      </c>
      <c r="J91" s="162">
        <v>2.81609</v>
      </c>
      <c r="K91" s="162">
        <v>7965.53</v>
      </c>
    </row>
    <row r="92" spans="1:11" ht="17.100000000000001" hidden="1" customHeight="1">
      <c r="A92" s="162">
        <v>1975</v>
      </c>
      <c r="B92" s="162">
        <v>11</v>
      </c>
      <c r="C92" s="162">
        <v>188649.18</v>
      </c>
      <c r="D92" s="162">
        <v>193792.44</v>
      </c>
      <c r="E92" s="162">
        <v>108.37</v>
      </c>
      <c r="F92" s="162">
        <v>382550</v>
      </c>
      <c r="G92" s="162">
        <v>1198.97</v>
      </c>
      <c r="H92" s="162">
        <v>1352.21</v>
      </c>
      <c r="I92" s="162">
        <v>209.4</v>
      </c>
      <c r="J92" s="162">
        <v>2.7602899999999999</v>
      </c>
      <c r="K92" s="162">
        <v>8547.57</v>
      </c>
    </row>
    <row r="93" spans="1:11" ht="17.100000000000001" hidden="1" customHeight="1">
      <c r="A93" s="162">
        <v>1975</v>
      </c>
      <c r="B93" s="162">
        <v>12</v>
      </c>
      <c r="C93" s="162">
        <v>314662.55</v>
      </c>
      <c r="D93" s="162">
        <v>314087.17</v>
      </c>
      <c r="E93" s="162">
        <v>7872.25</v>
      </c>
      <c r="F93" s="162">
        <v>636621.97</v>
      </c>
      <c r="G93" s="162">
        <v>2047.07</v>
      </c>
      <c r="H93" s="162">
        <v>2248.36</v>
      </c>
      <c r="I93" s="162">
        <v>386.72</v>
      </c>
      <c r="J93" s="162">
        <v>2.75996</v>
      </c>
      <c r="K93" s="162">
        <v>8541.31</v>
      </c>
    </row>
    <row r="94" spans="1:11" ht="17.100000000000001" hidden="1" customHeight="1">
      <c r="A94" s="162">
        <v>1975</v>
      </c>
      <c r="B94" s="162">
        <v>13</v>
      </c>
      <c r="C94" s="162">
        <v>350584.56</v>
      </c>
      <c r="D94" s="162">
        <v>190044.72</v>
      </c>
      <c r="E94" s="162">
        <v>35205.06</v>
      </c>
      <c r="F94" s="162">
        <v>575834.34</v>
      </c>
      <c r="G94" s="162">
        <v>9281.26</v>
      </c>
      <c r="H94" s="162">
        <v>6401.3</v>
      </c>
      <c r="I94" s="162">
        <v>1422.41</v>
      </c>
      <c r="J94" s="162">
        <v>2.7631000000000001</v>
      </c>
      <c r="K94" s="162">
        <v>8344.2199999999993</v>
      </c>
    </row>
    <row r="95" spans="1:11" ht="17.100000000000001" hidden="1" customHeight="1">
      <c r="A95" s="162">
        <v>1975</v>
      </c>
      <c r="B95" s="162">
        <v>14</v>
      </c>
      <c r="C95" s="162">
        <v>44172.09</v>
      </c>
      <c r="D95" s="162">
        <v>34162.1</v>
      </c>
      <c r="E95" s="162">
        <v>328.23</v>
      </c>
      <c r="F95" s="162">
        <v>78662.42</v>
      </c>
      <c r="G95" s="162">
        <v>246.54</v>
      </c>
      <c r="H95" s="162">
        <v>278.05</v>
      </c>
      <c r="I95" s="162">
        <v>43.06</v>
      </c>
      <c r="J95" s="162">
        <v>2.7602899999999999</v>
      </c>
      <c r="K95" s="162">
        <v>8547.57</v>
      </c>
    </row>
    <row r="96" spans="1:11" ht="17.100000000000001" hidden="1" customHeight="1">
      <c r="A96" s="162">
        <v>1975</v>
      </c>
      <c r="B96" s="162">
        <v>15</v>
      </c>
      <c r="C96" s="162">
        <v>29412.68</v>
      </c>
      <c r="D96" s="162">
        <v>6516.46</v>
      </c>
      <c r="E96" s="162">
        <v>4934.51</v>
      </c>
      <c r="F96" s="162">
        <v>40863.65</v>
      </c>
      <c r="G96" s="162">
        <v>607.46</v>
      </c>
      <c r="H96" s="162">
        <v>171.16</v>
      </c>
      <c r="I96" s="162">
        <v>306.23</v>
      </c>
      <c r="J96" s="162">
        <v>3.0748600000000001</v>
      </c>
      <c r="K96" s="162">
        <v>7496.71</v>
      </c>
    </row>
    <row r="97" spans="1:11" ht="17.100000000000001" hidden="1" customHeight="1">
      <c r="A97" s="162">
        <v>1975</v>
      </c>
      <c r="B97" s="162">
        <v>16</v>
      </c>
      <c r="C97" s="162">
        <v>24790.69</v>
      </c>
      <c r="D97" s="162">
        <v>13749.04</v>
      </c>
      <c r="E97" s="162">
        <v>183.64</v>
      </c>
      <c r="F97" s="162">
        <v>38723.370000000003</v>
      </c>
      <c r="G97" s="162">
        <v>121.36</v>
      </c>
      <c r="H97" s="162">
        <v>136.88</v>
      </c>
      <c r="I97" s="162">
        <v>21.2</v>
      </c>
      <c r="J97" s="162">
        <v>2.7602899999999999</v>
      </c>
      <c r="K97" s="162">
        <v>8547.57</v>
      </c>
    </row>
    <row r="98" spans="1:11" ht="17.100000000000001" hidden="1" customHeight="1">
      <c r="A98" s="162">
        <v>1976</v>
      </c>
      <c r="B98" s="162">
        <v>1</v>
      </c>
      <c r="C98" s="162">
        <v>96260.18</v>
      </c>
      <c r="D98" s="162">
        <v>14341.79</v>
      </c>
      <c r="E98" s="162">
        <v>15526.32</v>
      </c>
      <c r="F98" s="162">
        <v>126128.28</v>
      </c>
      <c r="G98" s="162">
        <v>5544.55</v>
      </c>
      <c r="H98" s="162">
        <v>668.23</v>
      </c>
      <c r="I98" s="162">
        <v>868.79</v>
      </c>
      <c r="J98" s="162">
        <v>2.7041900000000001</v>
      </c>
      <c r="K98" s="162">
        <v>7736.22</v>
      </c>
    </row>
    <row r="99" spans="1:11" ht="17.100000000000001" hidden="1" customHeight="1">
      <c r="A99" s="162">
        <v>1976</v>
      </c>
      <c r="B99" s="162">
        <v>2</v>
      </c>
      <c r="C99" s="162">
        <v>127782.55</v>
      </c>
      <c r="D99" s="162">
        <v>41386.76</v>
      </c>
      <c r="E99" s="162">
        <v>11872.35</v>
      </c>
      <c r="F99" s="162">
        <v>181041.66</v>
      </c>
      <c r="G99" s="162">
        <v>5254.14</v>
      </c>
      <c r="H99" s="162">
        <v>3129.14</v>
      </c>
      <c r="I99" s="162">
        <v>797.78</v>
      </c>
      <c r="J99" s="162">
        <v>2.7705799999999998</v>
      </c>
      <c r="K99" s="162">
        <v>8651.06</v>
      </c>
    </row>
    <row r="100" spans="1:11" ht="17.100000000000001" hidden="1" customHeight="1">
      <c r="A100" s="162">
        <v>1976</v>
      </c>
      <c r="B100" s="162">
        <v>3</v>
      </c>
      <c r="C100" s="162">
        <v>391968.31</v>
      </c>
      <c r="D100" s="162">
        <v>91473.26</v>
      </c>
      <c r="E100" s="162">
        <v>46341.85</v>
      </c>
      <c r="F100" s="162">
        <v>529783.43000000005</v>
      </c>
      <c r="G100" s="162">
        <v>13221.81</v>
      </c>
      <c r="H100" s="162">
        <v>10156.69</v>
      </c>
      <c r="I100" s="162">
        <v>3901.09</v>
      </c>
      <c r="J100" s="162">
        <v>2.9391600000000002</v>
      </c>
      <c r="K100" s="162">
        <v>7797.35</v>
      </c>
    </row>
    <row r="101" spans="1:11" ht="17.100000000000001" hidden="1" customHeight="1">
      <c r="A101" s="162">
        <v>1976</v>
      </c>
      <c r="B101" s="162">
        <v>4</v>
      </c>
      <c r="C101" s="162">
        <v>640143.26</v>
      </c>
      <c r="D101" s="162">
        <v>246286.7</v>
      </c>
      <c r="E101" s="162">
        <v>52220.38</v>
      </c>
      <c r="F101" s="162">
        <v>938650.34</v>
      </c>
      <c r="G101" s="162">
        <v>24090</v>
      </c>
      <c r="H101" s="162">
        <v>8486.14</v>
      </c>
      <c r="I101" s="162">
        <v>3451.06</v>
      </c>
      <c r="J101" s="162">
        <v>2.8525299999999998</v>
      </c>
      <c r="K101" s="162">
        <v>9219.07</v>
      </c>
    </row>
    <row r="102" spans="1:11" ht="17.100000000000001" hidden="1" customHeight="1">
      <c r="A102" s="162">
        <v>1976</v>
      </c>
      <c r="B102" s="162">
        <v>5</v>
      </c>
      <c r="C102" s="162">
        <v>621675.93999999994</v>
      </c>
      <c r="D102" s="162">
        <v>471031.44</v>
      </c>
      <c r="E102" s="162">
        <v>17220.14</v>
      </c>
      <c r="F102" s="162">
        <v>1109927.52</v>
      </c>
      <c r="G102" s="162">
        <v>11187.97</v>
      </c>
      <c r="H102" s="162">
        <v>4595.4799999999996</v>
      </c>
      <c r="I102" s="162">
        <v>944.42</v>
      </c>
      <c r="J102" s="162">
        <v>2.55992</v>
      </c>
      <c r="K102" s="162">
        <v>10346.790000000001</v>
      </c>
    </row>
    <row r="103" spans="1:11" ht="17.100000000000001" hidden="1" customHeight="1">
      <c r="A103" s="162">
        <v>1976</v>
      </c>
      <c r="B103" s="162">
        <v>6</v>
      </c>
      <c r="C103" s="162">
        <v>164395.56</v>
      </c>
      <c r="D103" s="162">
        <v>76018.38</v>
      </c>
      <c r="E103" s="162">
        <v>10258.57</v>
      </c>
      <c r="F103" s="162">
        <v>250672.51</v>
      </c>
      <c r="G103" s="162">
        <v>6438.95</v>
      </c>
      <c r="H103" s="162">
        <v>5301.27</v>
      </c>
      <c r="I103" s="162">
        <v>875.67</v>
      </c>
      <c r="J103" s="162">
        <v>2.73495</v>
      </c>
      <c r="K103" s="162">
        <v>8389.61</v>
      </c>
    </row>
    <row r="104" spans="1:11" ht="17.100000000000001" hidden="1" customHeight="1">
      <c r="A104" s="162">
        <v>1976</v>
      </c>
      <c r="B104" s="162">
        <v>7</v>
      </c>
      <c r="C104" s="162">
        <v>79980.710000000006</v>
      </c>
      <c r="D104" s="162">
        <v>12902.03</v>
      </c>
      <c r="E104" s="162">
        <v>7551.69</v>
      </c>
      <c r="F104" s="162">
        <v>100434.42</v>
      </c>
      <c r="G104" s="162">
        <v>2229.17</v>
      </c>
      <c r="H104" s="162">
        <v>1120.24</v>
      </c>
      <c r="I104" s="162">
        <v>640.21</v>
      </c>
      <c r="J104" s="162">
        <v>3.11707</v>
      </c>
      <c r="K104" s="162">
        <v>7683.8</v>
      </c>
    </row>
    <row r="105" spans="1:11" ht="17.100000000000001" hidden="1" customHeight="1">
      <c r="A105" s="162">
        <v>1976</v>
      </c>
      <c r="B105" s="162">
        <v>8</v>
      </c>
      <c r="C105" s="162">
        <v>755561.6</v>
      </c>
      <c r="D105" s="162">
        <v>361597.96</v>
      </c>
      <c r="E105" s="162">
        <v>57710.46</v>
      </c>
      <c r="F105" s="162">
        <v>1174870.02</v>
      </c>
      <c r="G105" s="162">
        <v>25293.94</v>
      </c>
      <c r="H105" s="162">
        <v>17971.09</v>
      </c>
      <c r="I105" s="162">
        <v>3480.74</v>
      </c>
      <c r="J105" s="162">
        <v>2.8685299999999998</v>
      </c>
      <c r="K105" s="162">
        <v>9003.58</v>
      </c>
    </row>
    <row r="106" spans="1:11" ht="17.100000000000001" hidden="1" customHeight="1">
      <c r="A106" s="162">
        <v>1976</v>
      </c>
      <c r="B106" s="162">
        <v>9</v>
      </c>
      <c r="C106" s="162">
        <v>671858.4</v>
      </c>
      <c r="D106" s="162">
        <v>320620.53000000003</v>
      </c>
      <c r="E106" s="162">
        <v>36434.74</v>
      </c>
      <c r="F106" s="162">
        <v>1028913.67</v>
      </c>
      <c r="G106" s="162">
        <v>5667.38</v>
      </c>
      <c r="H106" s="162">
        <v>5922.94</v>
      </c>
      <c r="I106" s="162">
        <v>800.83</v>
      </c>
      <c r="J106" s="162">
        <v>2.75787</v>
      </c>
      <c r="K106" s="162">
        <v>8886.4500000000007</v>
      </c>
    </row>
    <row r="107" spans="1:11" ht="17.100000000000001" hidden="1" customHeight="1">
      <c r="A107" s="162">
        <v>1976</v>
      </c>
      <c r="B107" s="162">
        <v>10</v>
      </c>
      <c r="C107" s="162">
        <v>307088.07</v>
      </c>
      <c r="D107" s="162">
        <v>73213.78</v>
      </c>
      <c r="E107" s="162">
        <v>45423.65</v>
      </c>
      <c r="F107" s="162">
        <v>425725.49</v>
      </c>
      <c r="G107" s="162">
        <v>16540</v>
      </c>
      <c r="H107" s="162">
        <v>2514.6799999999998</v>
      </c>
      <c r="I107" s="162">
        <v>3539.37</v>
      </c>
      <c r="J107" s="162">
        <v>2.8164199999999999</v>
      </c>
      <c r="K107" s="162">
        <v>8271.51</v>
      </c>
    </row>
    <row r="108" spans="1:11" ht="17.100000000000001" hidden="1" customHeight="1">
      <c r="A108" s="162">
        <v>1976</v>
      </c>
      <c r="B108" s="162">
        <v>11</v>
      </c>
      <c r="C108" s="162">
        <v>187536.67</v>
      </c>
      <c r="D108" s="162">
        <v>194165.77</v>
      </c>
      <c r="E108" s="162">
        <v>106.93</v>
      </c>
      <c r="F108" s="162">
        <v>381809.37</v>
      </c>
      <c r="G108" s="162">
        <v>2073.2800000000002</v>
      </c>
      <c r="H108" s="162">
        <v>2196.96</v>
      </c>
      <c r="I108" s="162">
        <v>281.51</v>
      </c>
      <c r="J108" s="162">
        <v>2.7591199999999998</v>
      </c>
      <c r="K108" s="162">
        <v>8895.75</v>
      </c>
    </row>
    <row r="109" spans="1:11" ht="17.100000000000001" hidden="1" customHeight="1">
      <c r="A109" s="162">
        <v>1976</v>
      </c>
      <c r="B109" s="162">
        <v>12</v>
      </c>
      <c r="C109" s="162">
        <v>319531.18</v>
      </c>
      <c r="D109" s="162">
        <v>320851.63</v>
      </c>
      <c r="E109" s="162">
        <v>7940.27</v>
      </c>
      <c r="F109" s="162">
        <v>648323.07999999996</v>
      </c>
      <c r="G109" s="162">
        <v>3534.33</v>
      </c>
      <c r="H109" s="162">
        <v>3715.05</v>
      </c>
      <c r="I109" s="162">
        <v>509.89</v>
      </c>
      <c r="J109" s="162">
        <v>2.75888</v>
      </c>
      <c r="K109" s="162">
        <v>8888.8799999999992</v>
      </c>
    </row>
    <row r="110" spans="1:11" ht="17.100000000000001" hidden="1" customHeight="1">
      <c r="A110" s="162">
        <v>1976</v>
      </c>
      <c r="B110" s="162">
        <v>13</v>
      </c>
      <c r="C110" s="162">
        <v>359274.01</v>
      </c>
      <c r="D110" s="162">
        <v>200036.03</v>
      </c>
      <c r="E110" s="162">
        <v>36109.43</v>
      </c>
      <c r="F110" s="162">
        <v>595419.47</v>
      </c>
      <c r="G110" s="162">
        <v>16552.77</v>
      </c>
      <c r="H110" s="162">
        <v>14443.8</v>
      </c>
      <c r="I110" s="162">
        <v>1692.11</v>
      </c>
      <c r="J110" s="162">
        <v>2.76891</v>
      </c>
      <c r="K110" s="162">
        <v>8634.3799999999992</v>
      </c>
    </row>
    <row r="111" spans="1:11" ht="17.100000000000001" hidden="1" customHeight="1">
      <c r="A111" s="162">
        <v>1976</v>
      </c>
      <c r="B111" s="162">
        <v>14</v>
      </c>
      <c r="C111" s="162">
        <v>44047.81</v>
      </c>
      <c r="D111" s="162">
        <v>34266.42</v>
      </c>
      <c r="E111" s="162">
        <v>324.77999999999997</v>
      </c>
      <c r="F111" s="162">
        <v>78639.009999999995</v>
      </c>
      <c r="G111" s="162">
        <v>427.02</v>
      </c>
      <c r="H111" s="162">
        <v>452.5</v>
      </c>
      <c r="I111" s="162">
        <v>57.98</v>
      </c>
      <c r="J111" s="162">
        <v>2.7591199999999998</v>
      </c>
      <c r="K111" s="162">
        <v>8895.75</v>
      </c>
    </row>
    <row r="112" spans="1:11" ht="17.100000000000001" hidden="1" customHeight="1">
      <c r="A112" s="162">
        <v>1976</v>
      </c>
      <c r="B112" s="162">
        <v>15</v>
      </c>
      <c r="C112" s="162">
        <v>29730.61</v>
      </c>
      <c r="D112" s="162">
        <v>6737.78</v>
      </c>
      <c r="E112" s="162">
        <v>5180.7</v>
      </c>
      <c r="F112" s="162">
        <v>41649.089999999997</v>
      </c>
      <c r="G112" s="162">
        <v>983</v>
      </c>
      <c r="H112" s="162">
        <v>374.32</v>
      </c>
      <c r="I112" s="162">
        <v>363.63</v>
      </c>
      <c r="J112" s="162">
        <v>3.08277</v>
      </c>
      <c r="K112" s="162">
        <v>7848.22</v>
      </c>
    </row>
    <row r="113" spans="1:11" ht="17.100000000000001" hidden="1" customHeight="1">
      <c r="A113" s="162">
        <v>1976</v>
      </c>
      <c r="B113" s="162">
        <v>16</v>
      </c>
      <c r="C113" s="162">
        <v>24674.99</v>
      </c>
      <c r="D113" s="162">
        <v>13731.72</v>
      </c>
      <c r="E113" s="162">
        <v>181.02</v>
      </c>
      <c r="F113" s="162">
        <v>38587.730000000003</v>
      </c>
      <c r="G113" s="162">
        <v>209.54</v>
      </c>
      <c r="H113" s="162">
        <v>222.04</v>
      </c>
      <c r="I113" s="162">
        <v>28.45</v>
      </c>
      <c r="J113" s="162">
        <v>2.7591199999999998</v>
      </c>
      <c r="K113" s="162">
        <v>8895.75</v>
      </c>
    </row>
    <row r="114" spans="1:11" ht="17.100000000000001" hidden="1" customHeight="1">
      <c r="A114" s="162">
        <v>1977</v>
      </c>
      <c r="B114" s="162">
        <v>1</v>
      </c>
      <c r="C114" s="162">
        <v>102442.63</v>
      </c>
      <c r="D114" s="162">
        <v>15093.13</v>
      </c>
      <c r="E114" s="162">
        <v>16315.26</v>
      </c>
      <c r="F114" s="162">
        <v>133851.01999999999</v>
      </c>
      <c r="G114" s="162">
        <v>7458.71</v>
      </c>
      <c r="H114" s="162">
        <v>873.64</v>
      </c>
      <c r="I114" s="162">
        <v>840.24</v>
      </c>
      <c r="J114" s="162">
        <v>2.6714500000000001</v>
      </c>
      <c r="K114" s="162">
        <v>7840.93</v>
      </c>
    </row>
    <row r="115" spans="1:11" ht="17.100000000000001" hidden="1" customHeight="1">
      <c r="A115" s="162">
        <v>1977</v>
      </c>
      <c r="B115" s="162">
        <v>2</v>
      </c>
      <c r="C115" s="162">
        <v>132524.97</v>
      </c>
      <c r="D115" s="162">
        <v>43149.05</v>
      </c>
      <c r="E115" s="162">
        <v>12708.91</v>
      </c>
      <c r="F115" s="162">
        <v>188382.93</v>
      </c>
      <c r="G115" s="162">
        <v>7674.65</v>
      </c>
      <c r="H115" s="162">
        <v>2787.56</v>
      </c>
      <c r="I115" s="162">
        <v>1187.57</v>
      </c>
      <c r="J115" s="162">
        <v>2.7600699999999998</v>
      </c>
      <c r="K115" s="162">
        <v>8786.41</v>
      </c>
    </row>
    <row r="116" spans="1:11" ht="17.100000000000001" hidden="1" customHeight="1">
      <c r="A116" s="162">
        <v>1977</v>
      </c>
      <c r="B116" s="162">
        <v>3</v>
      </c>
      <c r="C116" s="162">
        <v>405266.65</v>
      </c>
      <c r="D116" s="162">
        <v>98983.16</v>
      </c>
      <c r="E116" s="162">
        <v>50045.39</v>
      </c>
      <c r="F116" s="162">
        <v>554295.19999999995</v>
      </c>
      <c r="G116" s="162">
        <v>16670.98</v>
      </c>
      <c r="H116" s="162">
        <v>8352.6</v>
      </c>
      <c r="I116" s="162">
        <v>4054.94</v>
      </c>
      <c r="J116" s="162">
        <v>2.9065799999999999</v>
      </c>
      <c r="K116" s="162">
        <v>7792.51</v>
      </c>
    </row>
    <row r="117" spans="1:11" ht="17.100000000000001" hidden="1" customHeight="1">
      <c r="A117" s="162">
        <v>1977</v>
      </c>
      <c r="B117" s="162">
        <v>4</v>
      </c>
      <c r="C117" s="162">
        <v>662038.97</v>
      </c>
      <c r="D117" s="162">
        <v>254886.5</v>
      </c>
      <c r="E117" s="162">
        <v>54119.34</v>
      </c>
      <c r="F117" s="162">
        <v>971044.81</v>
      </c>
      <c r="G117" s="162">
        <v>27692.51</v>
      </c>
      <c r="H117" s="162">
        <v>10452.59</v>
      </c>
      <c r="I117" s="162">
        <v>2446.58</v>
      </c>
      <c r="J117" s="162">
        <v>2.83114</v>
      </c>
      <c r="K117" s="162">
        <v>9471.9500000000007</v>
      </c>
    </row>
    <row r="118" spans="1:11" ht="17.100000000000001" hidden="1" customHeight="1">
      <c r="A118" s="162">
        <v>1977</v>
      </c>
      <c r="B118" s="162">
        <v>5</v>
      </c>
      <c r="C118" s="162">
        <v>631705.55000000005</v>
      </c>
      <c r="D118" s="162">
        <v>475824.79</v>
      </c>
      <c r="E118" s="162">
        <v>17993.73</v>
      </c>
      <c r="F118" s="162">
        <v>1125524.07</v>
      </c>
      <c r="G118" s="162">
        <v>12175.16</v>
      </c>
      <c r="H118" s="162">
        <v>5774.39</v>
      </c>
      <c r="I118" s="162">
        <v>942.66</v>
      </c>
      <c r="J118" s="162">
        <v>2.5341100000000001</v>
      </c>
      <c r="K118" s="162">
        <v>10635.96</v>
      </c>
    </row>
    <row r="119" spans="1:11" ht="17.100000000000001" hidden="1" customHeight="1">
      <c r="A119" s="162">
        <v>1977</v>
      </c>
      <c r="B119" s="162">
        <v>6</v>
      </c>
      <c r="C119" s="162">
        <v>168393.86</v>
      </c>
      <c r="D119" s="162">
        <v>79805.929999999993</v>
      </c>
      <c r="E119" s="162">
        <v>10786.9</v>
      </c>
      <c r="F119" s="162">
        <v>258986.69</v>
      </c>
      <c r="G119" s="162">
        <v>8888.64</v>
      </c>
      <c r="H119" s="162">
        <v>6143.45</v>
      </c>
      <c r="I119" s="162">
        <v>847.1</v>
      </c>
      <c r="J119" s="162">
        <v>2.71211</v>
      </c>
      <c r="K119" s="162">
        <v>8587.34</v>
      </c>
    </row>
    <row r="120" spans="1:11" ht="17.100000000000001" hidden="1" customHeight="1">
      <c r="A120" s="162">
        <v>1977</v>
      </c>
      <c r="B120" s="162">
        <v>7</v>
      </c>
      <c r="C120" s="162">
        <v>82176.3</v>
      </c>
      <c r="D120" s="162">
        <v>14094.56</v>
      </c>
      <c r="E120" s="162">
        <v>8051.47</v>
      </c>
      <c r="F120" s="162">
        <v>104322.33</v>
      </c>
      <c r="G120" s="162">
        <v>3052.45</v>
      </c>
      <c r="H120" s="162">
        <v>1333.35</v>
      </c>
      <c r="I120" s="162">
        <v>594.77</v>
      </c>
      <c r="J120" s="162">
        <v>3.0855100000000002</v>
      </c>
      <c r="K120" s="162">
        <v>7571.53</v>
      </c>
    </row>
    <row r="121" spans="1:11" ht="17.100000000000001" hidden="1" customHeight="1">
      <c r="A121" s="162">
        <v>1977</v>
      </c>
      <c r="B121" s="162">
        <v>8</v>
      </c>
      <c r="C121" s="162">
        <v>772774</v>
      </c>
      <c r="D121" s="162">
        <v>373465.65</v>
      </c>
      <c r="E121" s="162">
        <v>60301.59</v>
      </c>
      <c r="F121" s="162">
        <v>1206541.24</v>
      </c>
      <c r="G121" s="162">
        <v>25113.93</v>
      </c>
      <c r="H121" s="162">
        <v>16759.86</v>
      </c>
      <c r="I121" s="162">
        <v>2977.71</v>
      </c>
      <c r="J121" s="162">
        <v>2.85215</v>
      </c>
      <c r="K121" s="162">
        <v>9389.01</v>
      </c>
    </row>
    <row r="122" spans="1:11" ht="17.100000000000001" hidden="1" customHeight="1">
      <c r="A122" s="162">
        <v>1977</v>
      </c>
      <c r="B122" s="162">
        <v>9</v>
      </c>
      <c r="C122" s="162">
        <v>680549.13</v>
      </c>
      <c r="D122" s="162">
        <v>326748.01</v>
      </c>
      <c r="E122" s="162">
        <v>37950.550000000003</v>
      </c>
      <c r="F122" s="162">
        <v>1045247.69</v>
      </c>
      <c r="G122" s="162">
        <v>6787.99</v>
      </c>
      <c r="H122" s="162">
        <v>8318.86</v>
      </c>
      <c r="I122" s="162">
        <v>777.84</v>
      </c>
      <c r="J122" s="162">
        <v>2.7412100000000001</v>
      </c>
      <c r="K122" s="162">
        <v>9211.32</v>
      </c>
    </row>
    <row r="123" spans="1:11" ht="17.100000000000001" hidden="1" customHeight="1">
      <c r="A123" s="162">
        <v>1977</v>
      </c>
      <c r="B123" s="162">
        <v>10</v>
      </c>
      <c r="C123" s="162">
        <v>321580.34999999998</v>
      </c>
      <c r="D123" s="162">
        <v>75443.5</v>
      </c>
      <c r="E123" s="162">
        <v>48304.52</v>
      </c>
      <c r="F123" s="162">
        <v>445328.37</v>
      </c>
      <c r="G123" s="162">
        <v>27795.06</v>
      </c>
      <c r="H123" s="162">
        <v>5293.28</v>
      </c>
      <c r="I123" s="162">
        <v>4910.1400000000003</v>
      </c>
      <c r="J123" s="162">
        <v>2.82185</v>
      </c>
      <c r="K123" s="162">
        <v>8372.1200000000008</v>
      </c>
    </row>
    <row r="124" spans="1:11" ht="17.100000000000001" hidden="1" customHeight="1">
      <c r="A124" s="162">
        <v>1977</v>
      </c>
      <c r="B124" s="162">
        <v>11</v>
      </c>
      <c r="C124" s="162">
        <v>184069.99</v>
      </c>
      <c r="D124" s="162">
        <v>193163.34</v>
      </c>
      <c r="E124" s="162">
        <v>104.16</v>
      </c>
      <c r="F124" s="162">
        <v>377337.5</v>
      </c>
      <c r="G124" s="162">
        <v>2421.5500000000002</v>
      </c>
      <c r="H124" s="162">
        <v>3017.95</v>
      </c>
      <c r="I124" s="162">
        <v>261.60000000000002</v>
      </c>
      <c r="J124" s="162">
        <v>2.7435999999999998</v>
      </c>
      <c r="K124" s="162">
        <v>9223.6</v>
      </c>
    </row>
    <row r="125" spans="1:11" ht="17.100000000000001" hidden="1" customHeight="1">
      <c r="A125" s="162">
        <v>1977</v>
      </c>
      <c r="B125" s="162">
        <v>12</v>
      </c>
      <c r="C125" s="162">
        <v>320699.40000000002</v>
      </c>
      <c r="D125" s="162">
        <v>325444</v>
      </c>
      <c r="E125" s="162">
        <v>7991.41</v>
      </c>
      <c r="F125" s="162">
        <v>654134.81999999995</v>
      </c>
      <c r="G125" s="162">
        <v>4212.32</v>
      </c>
      <c r="H125" s="162">
        <v>5212.26</v>
      </c>
      <c r="I125" s="162">
        <v>488.22</v>
      </c>
      <c r="J125" s="162">
        <v>2.7422399999999998</v>
      </c>
      <c r="K125" s="162">
        <v>9215.98</v>
      </c>
    </row>
    <row r="126" spans="1:11" ht="17.100000000000001" hidden="1" customHeight="1">
      <c r="A126" s="162">
        <v>1977</v>
      </c>
      <c r="B126" s="162">
        <v>13</v>
      </c>
      <c r="C126" s="162">
        <v>368857.03</v>
      </c>
      <c r="D126" s="162">
        <v>213081.2</v>
      </c>
      <c r="E126" s="162">
        <v>36790.870000000003</v>
      </c>
      <c r="F126" s="162">
        <v>618729.09</v>
      </c>
      <c r="G126" s="162">
        <v>19115.82</v>
      </c>
      <c r="H126" s="162">
        <v>18807.38</v>
      </c>
      <c r="I126" s="162">
        <v>1623.51</v>
      </c>
      <c r="J126" s="162">
        <v>2.7511299999999999</v>
      </c>
      <c r="K126" s="162">
        <v>8836.1</v>
      </c>
    </row>
    <row r="127" spans="1:11" ht="17.100000000000001" hidden="1" customHeight="1">
      <c r="A127" s="162">
        <v>1977</v>
      </c>
      <c r="B127" s="162">
        <v>14</v>
      </c>
      <c r="C127" s="162">
        <v>44118.86</v>
      </c>
      <c r="D127" s="162">
        <v>34661.199999999997</v>
      </c>
      <c r="E127" s="162">
        <v>322.29000000000002</v>
      </c>
      <c r="F127" s="162">
        <v>79102.350000000006</v>
      </c>
      <c r="G127" s="162">
        <v>507.64</v>
      </c>
      <c r="H127" s="162">
        <v>632.66</v>
      </c>
      <c r="I127" s="162">
        <v>54.84</v>
      </c>
      <c r="J127" s="162">
        <v>2.7435999999999998</v>
      </c>
      <c r="K127" s="162">
        <v>9223.6</v>
      </c>
    </row>
    <row r="128" spans="1:11" ht="17.100000000000001" hidden="1" customHeight="1">
      <c r="A128" s="162">
        <v>1977</v>
      </c>
      <c r="B128" s="162">
        <v>15</v>
      </c>
      <c r="C128" s="162">
        <v>30949.67</v>
      </c>
      <c r="D128" s="162">
        <v>7353.93</v>
      </c>
      <c r="E128" s="162">
        <v>5492.68</v>
      </c>
      <c r="F128" s="162">
        <v>43796.28</v>
      </c>
      <c r="G128" s="162">
        <v>1573.94</v>
      </c>
      <c r="H128" s="162">
        <v>715.72</v>
      </c>
      <c r="I128" s="162">
        <v>400.86</v>
      </c>
      <c r="J128" s="162">
        <v>3.0284</v>
      </c>
      <c r="K128" s="162">
        <v>7673.14</v>
      </c>
    </row>
    <row r="129" spans="1:11" ht="17.100000000000001" hidden="1" customHeight="1">
      <c r="A129" s="162">
        <v>1977</v>
      </c>
      <c r="B129" s="162">
        <v>16</v>
      </c>
      <c r="C129" s="162">
        <v>24882.58</v>
      </c>
      <c r="D129" s="162">
        <v>13933.22</v>
      </c>
      <c r="E129" s="162">
        <v>180.34</v>
      </c>
      <c r="F129" s="162">
        <v>38996.14</v>
      </c>
      <c r="G129" s="162">
        <v>250.26</v>
      </c>
      <c r="H129" s="162">
        <v>311.89</v>
      </c>
      <c r="I129" s="162">
        <v>27.04</v>
      </c>
      <c r="J129" s="162">
        <v>2.7435999999999998</v>
      </c>
      <c r="K129" s="162">
        <v>9223.6</v>
      </c>
    </row>
    <row r="130" spans="1:11" ht="17.100000000000001" hidden="1" customHeight="1">
      <c r="A130" s="162">
        <v>1978</v>
      </c>
      <c r="B130" s="162">
        <v>1</v>
      </c>
      <c r="C130" s="162">
        <v>108972.37</v>
      </c>
      <c r="D130" s="162">
        <v>16020.73</v>
      </c>
      <c r="E130" s="162">
        <v>17013.79</v>
      </c>
      <c r="F130" s="162">
        <v>142006.89000000001</v>
      </c>
      <c r="G130" s="162">
        <v>8426.17</v>
      </c>
      <c r="H130" s="162">
        <v>1121.08</v>
      </c>
      <c r="I130" s="162">
        <v>839.86</v>
      </c>
      <c r="J130" s="162">
        <v>2.6425100000000001</v>
      </c>
      <c r="K130" s="162">
        <v>8088.64</v>
      </c>
    </row>
    <row r="131" spans="1:11" ht="17.100000000000001" hidden="1" customHeight="1">
      <c r="A131" s="162">
        <v>1978</v>
      </c>
      <c r="B131" s="162">
        <v>2</v>
      </c>
      <c r="C131" s="162">
        <v>137885.79</v>
      </c>
      <c r="D131" s="162">
        <v>46332.45</v>
      </c>
      <c r="E131" s="162">
        <v>13590.57</v>
      </c>
      <c r="F131" s="162">
        <v>197808.8</v>
      </c>
      <c r="G131" s="162">
        <v>7120.5</v>
      </c>
      <c r="H131" s="162">
        <v>3737.21</v>
      </c>
      <c r="I131" s="162">
        <v>1030.5999999999999</v>
      </c>
      <c r="J131" s="162">
        <v>2.7440500000000001</v>
      </c>
      <c r="K131" s="162">
        <v>8909.9699999999993</v>
      </c>
    </row>
    <row r="132" spans="1:11" ht="17.100000000000001" hidden="1" customHeight="1">
      <c r="A132" s="162">
        <v>1978</v>
      </c>
      <c r="B132" s="162">
        <v>3</v>
      </c>
      <c r="C132" s="162">
        <v>415152.03</v>
      </c>
      <c r="D132" s="162">
        <v>108018.52</v>
      </c>
      <c r="E132" s="162">
        <v>53334.44</v>
      </c>
      <c r="F132" s="162">
        <v>576504.99</v>
      </c>
      <c r="G132" s="162">
        <v>14880.22</v>
      </c>
      <c r="H132" s="162">
        <v>10588.16</v>
      </c>
      <c r="I132" s="162">
        <v>3848.66</v>
      </c>
      <c r="J132" s="162">
        <v>2.8779300000000001</v>
      </c>
      <c r="K132" s="162">
        <v>7848.86</v>
      </c>
    </row>
    <row r="133" spans="1:11" ht="17.100000000000001" hidden="1" customHeight="1">
      <c r="A133" s="162">
        <v>1978</v>
      </c>
      <c r="B133" s="162">
        <v>4</v>
      </c>
      <c r="C133" s="162">
        <v>684845.56</v>
      </c>
      <c r="D133" s="162">
        <v>264796.61</v>
      </c>
      <c r="E133" s="162">
        <v>57450.57</v>
      </c>
      <c r="F133" s="162">
        <v>1007092.74</v>
      </c>
      <c r="G133" s="162">
        <v>20994.92</v>
      </c>
      <c r="H133" s="162">
        <v>8894.92</v>
      </c>
      <c r="I133" s="162">
        <v>3303.9</v>
      </c>
      <c r="J133" s="162">
        <v>2.8030599999999999</v>
      </c>
      <c r="K133" s="162">
        <v>9943.5</v>
      </c>
    </row>
    <row r="134" spans="1:11" ht="17.100000000000001" hidden="1" customHeight="1">
      <c r="A134" s="162">
        <v>1978</v>
      </c>
      <c r="B134" s="162">
        <v>5</v>
      </c>
      <c r="C134" s="162">
        <v>638280.36</v>
      </c>
      <c r="D134" s="162">
        <v>482916.49</v>
      </c>
      <c r="E134" s="162">
        <v>18758.79</v>
      </c>
      <c r="F134" s="162">
        <v>1139955.6499999999</v>
      </c>
      <c r="G134" s="162">
        <v>9676.01</v>
      </c>
      <c r="H134" s="162">
        <v>8022.68</v>
      </c>
      <c r="I134" s="162">
        <v>902.55</v>
      </c>
      <c r="J134" s="162">
        <v>2.5066899999999999</v>
      </c>
      <c r="K134" s="162">
        <v>11111.79</v>
      </c>
    </row>
    <row r="135" spans="1:11" ht="17.100000000000001" hidden="1" customHeight="1">
      <c r="A135" s="162">
        <v>1978</v>
      </c>
      <c r="B135" s="162">
        <v>6</v>
      </c>
      <c r="C135" s="162">
        <v>176825.48</v>
      </c>
      <c r="D135" s="162">
        <v>83428.62</v>
      </c>
      <c r="E135" s="162">
        <v>11489.75</v>
      </c>
      <c r="F135" s="162">
        <v>271743.84999999998</v>
      </c>
      <c r="G135" s="162">
        <v>8122.31</v>
      </c>
      <c r="H135" s="162">
        <v>3461.29</v>
      </c>
      <c r="I135" s="162">
        <v>689.5</v>
      </c>
      <c r="J135" s="162">
        <v>2.64506</v>
      </c>
      <c r="K135" s="162">
        <v>8958.11</v>
      </c>
    </row>
    <row r="136" spans="1:11" ht="17.100000000000001" hidden="1" customHeight="1">
      <c r="A136" s="162">
        <v>1978</v>
      </c>
      <c r="B136" s="162">
        <v>7</v>
      </c>
      <c r="C136" s="162">
        <v>84101.69</v>
      </c>
      <c r="D136" s="162">
        <v>15640.58</v>
      </c>
      <c r="E136" s="162">
        <v>8527.19</v>
      </c>
      <c r="F136" s="162">
        <v>108269.46</v>
      </c>
      <c r="G136" s="162">
        <v>2840.4</v>
      </c>
      <c r="H136" s="162">
        <v>1742.85</v>
      </c>
      <c r="I136" s="162">
        <v>575.58000000000004</v>
      </c>
      <c r="J136" s="162">
        <v>3.0625900000000001</v>
      </c>
      <c r="K136" s="162">
        <v>7665.76</v>
      </c>
    </row>
    <row r="137" spans="1:11" ht="17.100000000000001" hidden="1" customHeight="1">
      <c r="A137" s="162">
        <v>1978</v>
      </c>
      <c r="B137" s="162">
        <v>8</v>
      </c>
      <c r="C137" s="162">
        <v>790864.83</v>
      </c>
      <c r="D137" s="162">
        <v>389007</v>
      </c>
      <c r="E137" s="162">
        <v>63368.68</v>
      </c>
      <c r="F137" s="162">
        <v>1243240.51</v>
      </c>
      <c r="G137" s="162">
        <v>17574.669999999998</v>
      </c>
      <c r="H137" s="162">
        <v>16396.2</v>
      </c>
      <c r="I137" s="162">
        <v>2742.27</v>
      </c>
      <c r="J137" s="162">
        <v>2.8189500000000001</v>
      </c>
      <c r="K137" s="162">
        <v>9961.7900000000009</v>
      </c>
    </row>
    <row r="138" spans="1:11" ht="17.100000000000001" hidden="1" customHeight="1">
      <c r="A138" s="162">
        <v>1978</v>
      </c>
      <c r="B138" s="162">
        <v>9</v>
      </c>
      <c r="C138" s="162">
        <v>691268.42</v>
      </c>
      <c r="D138" s="162">
        <v>336437.63</v>
      </c>
      <c r="E138" s="162">
        <v>39613.06</v>
      </c>
      <c r="F138" s="162">
        <v>1067319.1100000001</v>
      </c>
      <c r="G138" s="162">
        <v>5116.6499999999996</v>
      </c>
      <c r="H138" s="162">
        <v>10375.280000000001</v>
      </c>
      <c r="I138" s="162">
        <v>778.25</v>
      </c>
      <c r="J138" s="162">
        <v>2.7185100000000002</v>
      </c>
      <c r="K138" s="162">
        <v>9686.25</v>
      </c>
    </row>
    <row r="139" spans="1:11" ht="17.100000000000001" hidden="1" customHeight="1">
      <c r="A139" s="162">
        <v>1978</v>
      </c>
      <c r="B139" s="162">
        <v>10</v>
      </c>
      <c r="C139" s="162">
        <v>339443.94</v>
      </c>
      <c r="D139" s="162">
        <v>82538.789999999994</v>
      </c>
      <c r="E139" s="162">
        <v>51619.7</v>
      </c>
      <c r="F139" s="162">
        <v>473602.44</v>
      </c>
      <c r="G139" s="162">
        <v>23425.98</v>
      </c>
      <c r="H139" s="162">
        <v>8633.6299999999992</v>
      </c>
      <c r="I139" s="162">
        <v>4148</v>
      </c>
      <c r="J139" s="162">
        <v>2.8256800000000002</v>
      </c>
      <c r="K139" s="162">
        <v>8522.86</v>
      </c>
    </row>
    <row r="140" spans="1:11" ht="17.100000000000001" hidden="1" customHeight="1">
      <c r="A140" s="162">
        <v>1978</v>
      </c>
      <c r="B140" s="162">
        <v>11</v>
      </c>
      <c r="C140" s="162">
        <v>183830.09</v>
      </c>
      <c r="D140" s="162">
        <v>196882.32</v>
      </c>
      <c r="E140" s="162">
        <v>103.54</v>
      </c>
      <c r="F140" s="162">
        <v>380815.95</v>
      </c>
      <c r="G140" s="162">
        <v>1757.94</v>
      </c>
      <c r="H140" s="162">
        <v>3665.1</v>
      </c>
      <c r="I140" s="162">
        <v>258.97000000000003</v>
      </c>
      <c r="J140" s="162">
        <v>2.7208700000000001</v>
      </c>
      <c r="K140" s="162">
        <v>9696.16</v>
      </c>
    </row>
    <row r="141" spans="1:11" ht="17.100000000000001" hidden="1" customHeight="1">
      <c r="A141" s="162">
        <v>1978</v>
      </c>
      <c r="B141" s="162">
        <v>12</v>
      </c>
      <c r="C141" s="162">
        <v>327399.19</v>
      </c>
      <c r="D141" s="162">
        <v>338224.37</v>
      </c>
      <c r="E141" s="162">
        <v>8131.07</v>
      </c>
      <c r="F141" s="162">
        <v>673754.64</v>
      </c>
      <c r="G141" s="162">
        <v>3126.38</v>
      </c>
      <c r="H141" s="162">
        <v>6462.93</v>
      </c>
      <c r="I141" s="162">
        <v>491.66</v>
      </c>
      <c r="J141" s="162">
        <v>2.7196500000000001</v>
      </c>
      <c r="K141" s="162">
        <v>9688.2199999999993</v>
      </c>
    </row>
    <row r="142" spans="1:11" ht="17.100000000000001" hidden="1" customHeight="1">
      <c r="A142" s="162">
        <v>1978</v>
      </c>
      <c r="B142" s="162">
        <v>13</v>
      </c>
      <c r="C142" s="162">
        <v>383736.63</v>
      </c>
      <c r="D142" s="162">
        <v>228797.38</v>
      </c>
      <c r="E142" s="162">
        <v>38285.39</v>
      </c>
      <c r="F142" s="162">
        <v>650819.41</v>
      </c>
      <c r="G142" s="162">
        <v>13993.5</v>
      </c>
      <c r="H142" s="162">
        <v>15545.31</v>
      </c>
      <c r="I142" s="162">
        <v>1404</v>
      </c>
      <c r="J142" s="162">
        <v>2.6921400000000002</v>
      </c>
      <c r="K142" s="162">
        <v>9236.7199999999993</v>
      </c>
    </row>
    <row r="143" spans="1:11" ht="17.100000000000001" hidden="1" customHeight="1">
      <c r="A143" s="162">
        <v>1978</v>
      </c>
      <c r="B143" s="162">
        <v>14</v>
      </c>
      <c r="C143" s="162">
        <v>44299.91</v>
      </c>
      <c r="D143" s="162">
        <v>35386.15</v>
      </c>
      <c r="E143" s="162">
        <v>321.43</v>
      </c>
      <c r="F143" s="162">
        <v>80007.5</v>
      </c>
      <c r="G143" s="162">
        <v>369.33</v>
      </c>
      <c r="H143" s="162">
        <v>770.02</v>
      </c>
      <c r="I143" s="162">
        <v>54.41</v>
      </c>
      <c r="J143" s="162">
        <v>2.7208700000000001</v>
      </c>
      <c r="K143" s="162">
        <v>9696.16</v>
      </c>
    </row>
    <row r="144" spans="1:11" ht="17.100000000000001" hidden="1" customHeight="1">
      <c r="A144" s="162">
        <v>1978</v>
      </c>
      <c r="B144" s="162">
        <v>15</v>
      </c>
      <c r="C144" s="162">
        <v>31649.18</v>
      </c>
      <c r="D144" s="162">
        <v>8049.2</v>
      </c>
      <c r="E144" s="162">
        <v>5761.64</v>
      </c>
      <c r="F144" s="162">
        <v>45460.01</v>
      </c>
      <c r="G144" s="162">
        <v>1318.02</v>
      </c>
      <c r="H144" s="162">
        <v>832.37</v>
      </c>
      <c r="I144" s="162">
        <v>377</v>
      </c>
      <c r="J144" s="162">
        <v>3.0255700000000001</v>
      </c>
      <c r="K144" s="162">
        <v>7754.05</v>
      </c>
    </row>
    <row r="145" spans="1:11" ht="17.100000000000001" hidden="1" customHeight="1">
      <c r="A145" s="162">
        <v>1978</v>
      </c>
      <c r="B145" s="162">
        <v>16</v>
      </c>
      <c r="C145" s="162">
        <v>25212.01</v>
      </c>
      <c r="D145" s="162">
        <v>14302.54</v>
      </c>
      <c r="E145" s="162">
        <v>181.07</v>
      </c>
      <c r="F145" s="162">
        <v>39695.61</v>
      </c>
      <c r="G145" s="162">
        <v>183.24</v>
      </c>
      <c r="H145" s="162">
        <v>382.04</v>
      </c>
      <c r="I145" s="162">
        <v>26.99</v>
      </c>
      <c r="J145" s="162">
        <v>2.7208700000000001</v>
      </c>
      <c r="K145" s="162">
        <v>9696.16</v>
      </c>
    </row>
    <row r="146" spans="1:11" ht="17.100000000000001" hidden="1" customHeight="1">
      <c r="A146" s="162">
        <v>1979</v>
      </c>
      <c r="B146" s="162">
        <v>1</v>
      </c>
      <c r="C146" s="162">
        <v>115422.1</v>
      </c>
      <c r="D146" s="162">
        <v>16977.34</v>
      </c>
      <c r="E146" s="162">
        <v>17843.27</v>
      </c>
      <c r="F146" s="162">
        <v>150242.71</v>
      </c>
      <c r="G146" s="162">
        <v>7234.25</v>
      </c>
      <c r="H146" s="162">
        <v>984.89</v>
      </c>
      <c r="I146" s="162">
        <v>909.9</v>
      </c>
      <c r="J146" s="162">
        <v>2.61591</v>
      </c>
      <c r="K146" s="162">
        <v>8053.78</v>
      </c>
    </row>
    <row r="147" spans="1:11" ht="17.100000000000001" hidden="1" customHeight="1">
      <c r="A147" s="162">
        <v>1979</v>
      </c>
      <c r="B147" s="162">
        <v>2</v>
      </c>
      <c r="C147" s="162">
        <v>143263.75</v>
      </c>
      <c r="D147" s="162">
        <v>48769.03</v>
      </c>
      <c r="E147" s="162">
        <v>14346.53</v>
      </c>
      <c r="F147" s="162">
        <v>206379.31</v>
      </c>
      <c r="G147" s="162">
        <v>6049.02</v>
      </c>
      <c r="H147" s="162">
        <v>2772.94</v>
      </c>
      <c r="I147" s="162">
        <v>843.37</v>
      </c>
      <c r="J147" s="162">
        <v>2.72058</v>
      </c>
      <c r="K147" s="162">
        <v>9049.48</v>
      </c>
    </row>
    <row r="148" spans="1:11" ht="17.100000000000001" hidden="1" customHeight="1">
      <c r="A148" s="162">
        <v>1979</v>
      </c>
      <c r="B148" s="162">
        <v>3</v>
      </c>
      <c r="C148" s="162">
        <v>428805.15</v>
      </c>
      <c r="D148" s="162">
        <v>116135.29</v>
      </c>
      <c r="E148" s="162">
        <v>56936.99</v>
      </c>
      <c r="F148" s="162">
        <v>601877.43999999994</v>
      </c>
      <c r="G148" s="162">
        <v>14432.94</v>
      </c>
      <c r="H148" s="162">
        <v>8501.43</v>
      </c>
      <c r="I148" s="162">
        <v>3810.4</v>
      </c>
      <c r="J148" s="162">
        <v>2.8320400000000001</v>
      </c>
      <c r="K148" s="162">
        <v>8303.17</v>
      </c>
    </row>
    <row r="149" spans="1:11" ht="17.100000000000001" hidden="1" customHeight="1">
      <c r="A149" s="162">
        <v>1979</v>
      </c>
      <c r="B149" s="162">
        <v>4</v>
      </c>
      <c r="C149" s="162">
        <v>707586.94</v>
      </c>
      <c r="D149" s="162">
        <v>272247.18</v>
      </c>
      <c r="E149" s="162">
        <v>59716.76</v>
      </c>
      <c r="F149" s="162">
        <v>1039550.88</v>
      </c>
      <c r="G149" s="162">
        <v>19882.75</v>
      </c>
      <c r="H149" s="162">
        <v>6129.25</v>
      </c>
      <c r="I149" s="162">
        <v>2123.69</v>
      </c>
      <c r="J149" s="162">
        <v>2.7775400000000001</v>
      </c>
      <c r="K149" s="162">
        <v>10256.459999999999</v>
      </c>
    </row>
    <row r="150" spans="1:11" ht="17.100000000000001" hidden="1" customHeight="1">
      <c r="A150" s="162">
        <v>1979</v>
      </c>
      <c r="B150" s="162">
        <v>5</v>
      </c>
      <c r="C150" s="162">
        <v>647478.07999999996</v>
      </c>
      <c r="D150" s="162">
        <v>488211.85</v>
      </c>
      <c r="E150" s="162">
        <v>19114.13</v>
      </c>
      <c r="F150" s="162">
        <v>1154804.07</v>
      </c>
      <c r="G150" s="162">
        <v>9558.93</v>
      </c>
      <c r="H150" s="162">
        <v>5441.17</v>
      </c>
      <c r="I150" s="162">
        <v>344.42</v>
      </c>
      <c r="J150" s="162">
        <v>2.47479</v>
      </c>
      <c r="K150" s="162">
        <v>11432.98</v>
      </c>
    </row>
    <row r="151" spans="1:11" ht="17.100000000000001" hidden="1" customHeight="1">
      <c r="A151" s="162">
        <v>1979</v>
      </c>
      <c r="B151" s="162">
        <v>6</v>
      </c>
      <c r="C151" s="162">
        <v>185477.31</v>
      </c>
      <c r="D151" s="162">
        <v>87222.61</v>
      </c>
      <c r="E151" s="162">
        <v>12149.61</v>
      </c>
      <c r="F151" s="162">
        <v>284849.53000000003</v>
      </c>
      <c r="G151" s="162">
        <v>9491.4599999999991</v>
      </c>
      <c r="H151" s="162">
        <v>4179.3599999999997</v>
      </c>
      <c r="I151" s="162">
        <v>718.07</v>
      </c>
      <c r="J151" s="162">
        <v>2.5952000000000002</v>
      </c>
      <c r="K151" s="162">
        <v>9115.11</v>
      </c>
    </row>
    <row r="152" spans="1:11" ht="17.100000000000001" hidden="1" customHeight="1">
      <c r="A152" s="162">
        <v>1979</v>
      </c>
      <c r="B152" s="162">
        <v>7</v>
      </c>
      <c r="C152" s="162">
        <v>86814.94</v>
      </c>
      <c r="D152" s="162">
        <v>16901.18</v>
      </c>
      <c r="E152" s="162">
        <v>9283.93</v>
      </c>
      <c r="F152" s="162">
        <v>113000.06</v>
      </c>
      <c r="G152" s="162">
        <v>2701.47</v>
      </c>
      <c r="H152" s="162">
        <v>1263.32</v>
      </c>
      <c r="I152" s="162">
        <v>766.68</v>
      </c>
      <c r="J152" s="162">
        <v>3.0076900000000002</v>
      </c>
      <c r="K152" s="162">
        <v>8249.75</v>
      </c>
    </row>
    <row r="153" spans="1:11" ht="17.100000000000001" hidden="1" customHeight="1">
      <c r="A153" s="162">
        <v>1979</v>
      </c>
      <c r="B153" s="162">
        <v>8</v>
      </c>
      <c r="C153" s="162">
        <v>805055.47</v>
      </c>
      <c r="D153" s="162">
        <v>400834.87</v>
      </c>
      <c r="E153" s="162">
        <v>65673.289999999994</v>
      </c>
      <c r="F153" s="162">
        <v>1271563.6299999999</v>
      </c>
      <c r="G153" s="162">
        <v>15553.3</v>
      </c>
      <c r="H153" s="162">
        <v>13182.8</v>
      </c>
      <c r="I153" s="162">
        <v>2105.94</v>
      </c>
      <c r="J153" s="162">
        <v>2.7975300000000001</v>
      </c>
      <c r="K153" s="162">
        <v>10285.540000000001</v>
      </c>
    </row>
    <row r="154" spans="1:11" ht="17.100000000000001" hidden="1" customHeight="1">
      <c r="A154" s="162">
        <v>1979</v>
      </c>
      <c r="B154" s="162">
        <v>9</v>
      </c>
      <c r="C154" s="162">
        <v>697220.71</v>
      </c>
      <c r="D154" s="162">
        <v>343478.58</v>
      </c>
      <c r="E154" s="162">
        <v>40996.57</v>
      </c>
      <c r="F154" s="162">
        <v>1081695.8600000001</v>
      </c>
      <c r="G154" s="162">
        <v>4552.99</v>
      </c>
      <c r="H154" s="162">
        <v>8810.17</v>
      </c>
      <c r="I154" s="162">
        <v>755.75</v>
      </c>
      <c r="J154" s="162">
        <v>2.7057799999999999</v>
      </c>
      <c r="K154" s="162">
        <v>9973.8799999999992</v>
      </c>
    </row>
    <row r="155" spans="1:11" ht="17.100000000000001" hidden="1" customHeight="1">
      <c r="A155" s="162">
        <v>1979</v>
      </c>
      <c r="B155" s="162">
        <v>10</v>
      </c>
      <c r="C155" s="162">
        <v>355831.41</v>
      </c>
      <c r="D155" s="162">
        <v>89597.32</v>
      </c>
      <c r="E155" s="162">
        <v>54727.62</v>
      </c>
      <c r="F155" s="162">
        <v>500156.35</v>
      </c>
      <c r="G155" s="162">
        <v>18795.580000000002</v>
      </c>
      <c r="H155" s="162">
        <v>7971.8</v>
      </c>
      <c r="I155" s="162">
        <v>3599.26</v>
      </c>
      <c r="J155" s="162">
        <v>2.8077100000000002</v>
      </c>
      <c r="K155" s="162">
        <v>8501.94</v>
      </c>
    </row>
    <row r="156" spans="1:11" ht="17.100000000000001" hidden="1" customHeight="1">
      <c r="A156" s="162">
        <v>1979</v>
      </c>
      <c r="B156" s="162">
        <v>11</v>
      </c>
      <c r="C156" s="162">
        <v>182150.6</v>
      </c>
      <c r="D156" s="162">
        <v>198000.39</v>
      </c>
      <c r="E156" s="162">
        <v>102.2</v>
      </c>
      <c r="F156" s="162">
        <v>380253.19</v>
      </c>
      <c r="G156" s="162">
        <v>1514.17</v>
      </c>
      <c r="H156" s="162">
        <v>2950.39</v>
      </c>
      <c r="I156" s="162">
        <v>240.03</v>
      </c>
      <c r="J156" s="162">
        <v>2.7081400000000002</v>
      </c>
      <c r="K156" s="162">
        <v>9984.18</v>
      </c>
    </row>
    <row r="157" spans="1:11" ht="17.100000000000001" hidden="1" customHeight="1">
      <c r="A157" s="162">
        <v>1979</v>
      </c>
      <c r="B157" s="162">
        <v>12</v>
      </c>
      <c r="C157" s="162">
        <v>331604.94</v>
      </c>
      <c r="D157" s="162">
        <v>346913.23</v>
      </c>
      <c r="E157" s="162">
        <v>8242.7099999999991</v>
      </c>
      <c r="F157" s="162">
        <v>686760.88</v>
      </c>
      <c r="G157" s="162">
        <v>2762.84</v>
      </c>
      <c r="H157" s="162">
        <v>5316.12</v>
      </c>
      <c r="I157" s="162">
        <v>486.72</v>
      </c>
      <c r="J157" s="162">
        <v>2.7067399999999999</v>
      </c>
      <c r="K157" s="162">
        <v>9976.51</v>
      </c>
    </row>
    <row r="158" spans="1:11" ht="17.100000000000001" hidden="1" customHeight="1">
      <c r="A158" s="162">
        <v>1979</v>
      </c>
      <c r="B158" s="162">
        <v>13</v>
      </c>
      <c r="C158" s="162">
        <v>397842.95</v>
      </c>
      <c r="D158" s="162">
        <v>240686.71</v>
      </c>
      <c r="E158" s="162">
        <v>39662.46</v>
      </c>
      <c r="F158" s="162">
        <v>678192.11</v>
      </c>
      <c r="G158" s="162">
        <v>10259.56</v>
      </c>
      <c r="H158" s="162">
        <v>9691.4599999999991</v>
      </c>
      <c r="I158" s="162">
        <v>989.86</v>
      </c>
      <c r="J158" s="162">
        <v>2.67659</v>
      </c>
      <c r="K158" s="162">
        <v>9397.92</v>
      </c>
    </row>
    <row r="159" spans="1:11" ht="17.100000000000001" hidden="1" customHeight="1">
      <c r="A159" s="162">
        <v>1979</v>
      </c>
      <c r="B159" s="162">
        <v>14</v>
      </c>
      <c r="C159" s="162">
        <v>44241.53</v>
      </c>
      <c r="D159" s="162">
        <v>35863.81</v>
      </c>
      <c r="E159" s="162">
        <v>319.20999999999998</v>
      </c>
      <c r="F159" s="162">
        <v>80424.539999999994</v>
      </c>
      <c r="G159" s="162">
        <v>320.25</v>
      </c>
      <c r="H159" s="162">
        <v>624.01</v>
      </c>
      <c r="I159" s="162">
        <v>50.77</v>
      </c>
      <c r="J159" s="162">
        <v>2.7081400000000002</v>
      </c>
      <c r="K159" s="162">
        <v>9984.18</v>
      </c>
    </row>
    <row r="160" spans="1:11" ht="17.100000000000001" hidden="1" customHeight="1">
      <c r="A160" s="162">
        <v>1979</v>
      </c>
      <c r="B160" s="162">
        <v>15</v>
      </c>
      <c r="C160" s="162">
        <v>32737.26</v>
      </c>
      <c r="D160" s="162">
        <v>8698.25</v>
      </c>
      <c r="E160" s="162">
        <v>6015.8</v>
      </c>
      <c r="F160" s="162">
        <v>47451.31</v>
      </c>
      <c r="G160" s="162">
        <v>1118.42</v>
      </c>
      <c r="H160" s="162">
        <v>668.2</v>
      </c>
      <c r="I160" s="162">
        <v>270.74</v>
      </c>
      <c r="J160" s="162">
        <v>2.9788199999999998</v>
      </c>
      <c r="K160" s="162">
        <v>9074.83</v>
      </c>
    </row>
    <row r="161" spans="1:11" ht="17.100000000000001" hidden="1" customHeight="1">
      <c r="A161" s="162">
        <v>1979</v>
      </c>
      <c r="B161" s="162">
        <v>16</v>
      </c>
      <c r="C161" s="162">
        <v>25874.43</v>
      </c>
      <c r="D161" s="162">
        <v>14843.68</v>
      </c>
      <c r="E161" s="162">
        <v>184.35</v>
      </c>
      <c r="F161" s="162">
        <v>40902.46</v>
      </c>
      <c r="G161" s="162">
        <v>162.87</v>
      </c>
      <c r="H161" s="162">
        <v>317.36</v>
      </c>
      <c r="I161" s="162">
        <v>25.82</v>
      </c>
      <c r="J161" s="162">
        <v>2.7081400000000002</v>
      </c>
      <c r="K161" s="162">
        <v>9984.18</v>
      </c>
    </row>
    <row r="162" spans="1:11" ht="17.100000000000001" hidden="1" customHeight="1">
      <c r="A162" s="162">
        <v>1980</v>
      </c>
      <c r="B162" s="162">
        <v>1</v>
      </c>
      <c r="C162" s="162">
        <v>123152.9</v>
      </c>
      <c r="D162" s="162">
        <v>18130.419999999998</v>
      </c>
      <c r="E162" s="162">
        <v>18992.55</v>
      </c>
      <c r="F162" s="162">
        <v>160275.85999999999</v>
      </c>
      <c r="G162" s="162">
        <v>5417.44</v>
      </c>
      <c r="H162" s="162">
        <v>596.02</v>
      </c>
      <c r="I162" s="162">
        <v>619.91</v>
      </c>
      <c r="J162" s="162">
        <v>2.55383</v>
      </c>
      <c r="K162" s="162">
        <v>7977.03</v>
      </c>
    </row>
    <row r="163" spans="1:11" ht="17.100000000000001" hidden="1" customHeight="1">
      <c r="A163" s="162">
        <v>1980</v>
      </c>
      <c r="B163" s="162">
        <v>2</v>
      </c>
      <c r="C163" s="162">
        <v>150550.48000000001</v>
      </c>
      <c r="D163" s="162">
        <v>51672.74</v>
      </c>
      <c r="E163" s="162">
        <v>14960.66</v>
      </c>
      <c r="F163" s="162">
        <v>217183.88</v>
      </c>
      <c r="G163" s="162">
        <v>3811.17</v>
      </c>
      <c r="H163" s="162">
        <v>1703.82</v>
      </c>
      <c r="I163" s="162">
        <v>251.03</v>
      </c>
      <c r="J163" s="162">
        <v>2.6752500000000001</v>
      </c>
      <c r="K163" s="162">
        <v>9035.6299999999992</v>
      </c>
    </row>
    <row r="164" spans="1:11" ht="17.100000000000001" hidden="1" customHeight="1">
      <c r="A164" s="162">
        <v>1980</v>
      </c>
      <c r="B164" s="162">
        <v>3</v>
      </c>
      <c r="C164" s="162">
        <v>446933.26</v>
      </c>
      <c r="D164" s="162">
        <v>123350.14</v>
      </c>
      <c r="E164" s="162">
        <v>60841.86</v>
      </c>
      <c r="F164" s="162">
        <v>631125.27</v>
      </c>
      <c r="G164" s="162">
        <v>9598.66</v>
      </c>
      <c r="H164" s="162">
        <v>4644.1899999999996</v>
      </c>
      <c r="I164" s="162">
        <v>2911.67</v>
      </c>
      <c r="J164" s="162">
        <v>2.78749</v>
      </c>
      <c r="K164" s="162">
        <v>8379.8700000000008</v>
      </c>
    </row>
    <row r="165" spans="1:11" ht="17.100000000000001" hidden="1" customHeight="1">
      <c r="A165" s="162">
        <v>1980</v>
      </c>
      <c r="B165" s="162">
        <v>4</v>
      </c>
      <c r="C165" s="162">
        <v>743801.79</v>
      </c>
      <c r="D165" s="162">
        <v>285903.7</v>
      </c>
      <c r="E165" s="162">
        <v>62473.86</v>
      </c>
      <c r="F165" s="162">
        <v>1092179.3400000001</v>
      </c>
      <c r="G165" s="162">
        <v>15155.69</v>
      </c>
      <c r="H165" s="162">
        <v>5959.08</v>
      </c>
      <c r="I165" s="162">
        <v>832.03</v>
      </c>
      <c r="J165" s="162">
        <v>2.71122</v>
      </c>
      <c r="K165" s="162">
        <v>10409.620000000001</v>
      </c>
    </row>
    <row r="166" spans="1:11" ht="17.100000000000001" hidden="1" customHeight="1">
      <c r="A166" s="162">
        <v>1980</v>
      </c>
      <c r="B166" s="162">
        <v>5</v>
      </c>
      <c r="C166" s="162">
        <v>660080.98</v>
      </c>
      <c r="D166" s="162">
        <v>490512.15</v>
      </c>
      <c r="E166" s="162">
        <v>19885.060000000001</v>
      </c>
      <c r="F166" s="162">
        <v>1170478.18</v>
      </c>
      <c r="G166" s="162">
        <v>7186.57</v>
      </c>
      <c r="H166" s="162">
        <v>5160.22</v>
      </c>
      <c r="I166" s="162">
        <v>295.97000000000003</v>
      </c>
      <c r="J166" s="162">
        <v>2.4570599999999998</v>
      </c>
      <c r="K166" s="162">
        <v>11607.04</v>
      </c>
    </row>
    <row r="167" spans="1:11" ht="17.100000000000001" hidden="1" customHeight="1">
      <c r="A167" s="162">
        <v>1980</v>
      </c>
      <c r="B167" s="162">
        <v>6</v>
      </c>
      <c r="C167" s="162">
        <v>193705.67</v>
      </c>
      <c r="D167" s="162">
        <v>90626.15</v>
      </c>
      <c r="E167" s="162">
        <v>12679.99</v>
      </c>
      <c r="F167" s="162">
        <v>297011.81</v>
      </c>
      <c r="G167" s="162">
        <v>4809.76</v>
      </c>
      <c r="H167" s="162">
        <v>1789.75</v>
      </c>
      <c r="I167" s="162">
        <v>306.33999999999997</v>
      </c>
      <c r="J167" s="162">
        <v>2.5639099999999999</v>
      </c>
      <c r="K167" s="162">
        <v>8932.27</v>
      </c>
    </row>
    <row r="168" spans="1:11" ht="17.100000000000001" hidden="1" customHeight="1">
      <c r="A168" s="162">
        <v>1980</v>
      </c>
      <c r="B168" s="162">
        <v>7</v>
      </c>
      <c r="C168" s="162">
        <v>90905.95</v>
      </c>
      <c r="D168" s="162">
        <v>18268.38</v>
      </c>
      <c r="E168" s="162">
        <v>10059.27</v>
      </c>
      <c r="F168" s="162">
        <v>119233.60000000001</v>
      </c>
      <c r="G168" s="162">
        <v>1579.79</v>
      </c>
      <c r="H168" s="162">
        <v>879.7</v>
      </c>
      <c r="I168" s="162">
        <v>490.91</v>
      </c>
      <c r="J168" s="162">
        <v>2.93459</v>
      </c>
      <c r="K168" s="162">
        <v>8258.6299999999992</v>
      </c>
    </row>
    <row r="169" spans="1:11" ht="17.100000000000001" hidden="1" customHeight="1">
      <c r="A169" s="162">
        <v>1980</v>
      </c>
      <c r="B169" s="162">
        <v>8</v>
      </c>
      <c r="C169" s="162">
        <v>829803.63</v>
      </c>
      <c r="D169" s="162">
        <v>414279.47</v>
      </c>
      <c r="E169" s="162">
        <v>66841.570000000007</v>
      </c>
      <c r="F169" s="162">
        <v>1310924.68</v>
      </c>
      <c r="G169" s="162">
        <v>11116.23</v>
      </c>
      <c r="H169" s="162">
        <v>8033.06</v>
      </c>
      <c r="I169" s="162">
        <v>86.27</v>
      </c>
      <c r="J169" s="162">
        <v>2.7708499999999998</v>
      </c>
      <c r="K169" s="162">
        <v>10402.91</v>
      </c>
    </row>
    <row r="170" spans="1:11" ht="17.100000000000001" hidden="1" customHeight="1">
      <c r="A170" s="162">
        <v>1980</v>
      </c>
      <c r="B170" s="162">
        <v>9</v>
      </c>
      <c r="C170" s="162">
        <v>713924.56</v>
      </c>
      <c r="D170" s="162">
        <v>355621.2</v>
      </c>
      <c r="E170" s="162">
        <v>41690.86</v>
      </c>
      <c r="F170" s="162">
        <v>1111236.6200000001</v>
      </c>
      <c r="G170" s="162">
        <v>3120.66</v>
      </c>
      <c r="H170" s="162">
        <v>7561.69</v>
      </c>
      <c r="I170" s="162">
        <v>68.680000000000007</v>
      </c>
      <c r="J170" s="162">
        <v>2.6846299999999998</v>
      </c>
      <c r="K170" s="162">
        <v>9949.77</v>
      </c>
    </row>
    <row r="171" spans="1:11" ht="17.100000000000001" hidden="1" customHeight="1">
      <c r="A171" s="162">
        <v>1980</v>
      </c>
      <c r="B171" s="162">
        <v>10</v>
      </c>
      <c r="C171" s="162">
        <v>382134.1</v>
      </c>
      <c r="D171" s="162">
        <v>97147.09</v>
      </c>
      <c r="E171" s="162">
        <v>56612.43</v>
      </c>
      <c r="F171" s="162">
        <v>535893.63</v>
      </c>
      <c r="G171" s="162">
        <v>11360.51</v>
      </c>
      <c r="H171" s="162">
        <v>4188.33</v>
      </c>
      <c r="I171" s="162">
        <v>0</v>
      </c>
      <c r="J171" s="162">
        <v>2.76613</v>
      </c>
      <c r="K171" s="162">
        <v>8407.2900000000009</v>
      </c>
    </row>
    <row r="172" spans="1:11" ht="17.100000000000001" hidden="1" customHeight="1">
      <c r="A172" s="162">
        <v>1980</v>
      </c>
      <c r="B172" s="162">
        <v>11</v>
      </c>
      <c r="C172" s="162">
        <v>182298.75</v>
      </c>
      <c r="D172" s="162">
        <v>201065.13</v>
      </c>
      <c r="E172" s="162">
        <v>102.04</v>
      </c>
      <c r="F172" s="162">
        <v>383465.92</v>
      </c>
      <c r="G172" s="162">
        <v>1024.18</v>
      </c>
      <c r="H172" s="162">
        <v>2553.59</v>
      </c>
      <c r="I172" s="162">
        <v>0</v>
      </c>
      <c r="J172" s="162">
        <v>2.6863299999999999</v>
      </c>
      <c r="K172" s="162">
        <v>9957.43</v>
      </c>
    </row>
    <row r="173" spans="1:11" ht="17.100000000000001" hidden="1" customHeight="1">
      <c r="A173" s="162">
        <v>1980</v>
      </c>
      <c r="B173" s="162">
        <v>12</v>
      </c>
      <c r="C173" s="162">
        <v>339092.95</v>
      </c>
      <c r="D173" s="162">
        <v>359351.22</v>
      </c>
      <c r="E173" s="162">
        <v>8388.7099999999991</v>
      </c>
      <c r="F173" s="162">
        <v>706832.89</v>
      </c>
      <c r="G173" s="162">
        <v>1896.52</v>
      </c>
      <c r="H173" s="162">
        <v>4691.91</v>
      </c>
      <c r="I173" s="162">
        <v>49.32</v>
      </c>
      <c r="J173" s="162">
        <v>2.6853199999999999</v>
      </c>
      <c r="K173" s="162">
        <v>9951.2800000000007</v>
      </c>
    </row>
    <row r="174" spans="1:11" ht="17.100000000000001" hidden="1" customHeight="1">
      <c r="A174" s="162">
        <v>1980</v>
      </c>
      <c r="B174" s="162">
        <v>13</v>
      </c>
      <c r="C174" s="162">
        <v>415399.58</v>
      </c>
      <c r="D174" s="162">
        <v>253998.54</v>
      </c>
      <c r="E174" s="162">
        <v>40733.01</v>
      </c>
      <c r="F174" s="162">
        <v>710131.13</v>
      </c>
      <c r="G174" s="162">
        <v>6857.65</v>
      </c>
      <c r="H174" s="162">
        <v>6824.42</v>
      </c>
      <c r="I174" s="162">
        <v>4.7300000000000004</v>
      </c>
      <c r="J174" s="162">
        <v>2.6320299999999999</v>
      </c>
      <c r="K174" s="162">
        <v>9580.35</v>
      </c>
    </row>
    <row r="175" spans="1:11" ht="17.100000000000001" hidden="1" customHeight="1">
      <c r="A175" s="162">
        <v>1980</v>
      </c>
      <c r="B175" s="162">
        <v>14</v>
      </c>
      <c r="C175" s="162">
        <v>44787.42</v>
      </c>
      <c r="D175" s="162">
        <v>36783.75</v>
      </c>
      <c r="E175" s="162">
        <v>321.94</v>
      </c>
      <c r="F175" s="162">
        <v>81893.11</v>
      </c>
      <c r="G175" s="162">
        <v>218.72</v>
      </c>
      <c r="H175" s="162">
        <v>545.35</v>
      </c>
      <c r="I175" s="162">
        <v>0</v>
      </c>
      <c r="J175" s="162">
        <v>2.6863299999999999</v>
      </c>
      <c r="K175" s="162">
        <v>9957.43</v>
      </c>
    </row>
    <row r="176" spans="1:11" ht="17.100000000000001" hidden="1" customHeight="1">
      <c r="A176" s="162">
        <v>1980</v>
      </c>
      <c r="B176" s="162">
        <v>15</v>
      </c>
      <c r="C176" s="162">
        <v>33524.29</v>
      </c>
      <c r="D176" s="162">
        <v>9236.6</v>
      </c>
      <c r="E176" s="162">
        <v>6127.77</v>
      </c>
      <c r="F176" s="162">
        <v>48888.66</v>
      </c>
      <c r="G176" s="162">
        <v>724.49</v>
      </c>
      <c r="H176" s="162">
        <v>507.67</v>
      </c>
      <c r="I176" s="162">
        <v>82</v>
      </c>
      <c r="J176" s="162">
        <v>3.0038100000000001</v>
      </c>
      <c r="K176" s="162">
        <v>8122.99</v>
      </c>
    </row>
    <row r="177" spans="1:11" ht="17.100000000000001" hidden="1" customHeight="1">
      <c r="A177" s="162">
        <v>1980</v>
      </c>
      <c r="B177" s="162">
        <v>16</v>
      </c>
      <c r="C177" s="162">
        <v>27187.47</v>
      </c>
      <c r="D177" s="162">
        <v>15756.4</v>
      </c>
      <c r="E177" s="162">
        <v>192.63</v>
      </c>
      <c r="F177" s="162">
        <v>43136.5</v>
      </c>
      <c r="G177" s="162">
        <v>115.21</v>
      </c>
      <c r="H177" s="162">
        <v>287.26</v>
      </c>
      <c r="I177" s="162">
        <v>0</v>
      </c>
      <c r="J177" s="162">
        <v>2.6863299999999999</v>
      </c>
      <c r="K177" s="162">
        <v>9957.43</v>
      </c>
    </row>
    <row r="178" spans="1:11" ht="17.100000000000001" hidden="1" customHeight="1">
      <c r="A178" s="162">
        <v>1981</v>
      </c>
      <c r="B178" s="162">
        <v>1</v>
      </c>
      <c r="C178" s="162">
        <v>127657.83</v>
      </c>
      <c r="D178" s="162">
        <v>18817.169999999998</v>
      </c>
      <c r="E178" s="162">
        <v>20069.599999999999</v>
      </c>
      <c r="F178" s="162">
        <v>166544.6</v>
      </c>
      <c r="G178" s="162">
        <v>4335.13</v>
      </c>
      <c r="H178" s="162">
        <v>632.83000000000004</v>
      </c>
      <c r="I178" s="162">
        <v>1005.58</v>
      </c>
      <c r="J178" s="162">
        <v>2.5336699999999999</v>
      </c>
      <c r="K178" s="162">
        <v>7822.42</v>
      </c>
    </row>
    <row r="179" spans="1:11" ht="17.100000000000001" hidden="1" customHeight="1">
      <c r="A179" s="162">
        <v>1981</v>
      </c>
      <c r="B179" s="162">
        <v>2</v>
      </c>
      <c r="C179" s="162">
        <v>154315.9</v>
      </c>
      <c r="D179" s="162">
        <v>53103.47</v>
      </c>
      <c r="E179" s="162">
        <v>15415.79</v>
      </c>
      <c r="F179" s="162">
        <v>222835.16</v>
      </c>
      <c r="G179" s="162">
        <v>3200.35</v>
      </c>
      <c r="H179" s="162">
        <v>1262.77</v>
      </c>
      <c r="I179" s="162">
        <v>423.51</v>
      </c>
      <c r="J179" s="162">
        <v>2.6827399999999999</v>
      </c>
      <c r="K179" s="162">
        <v>8885.56</v>
      </c>
    </row>
    <row r="180" spans="1:11" ht="17.100000000000001" hidden="1" customHeight="1">
      <c r="A180" s="162">
        <v>1981</v>
      </c>
      <c r="B180" s="162">
        <v>3</v>
      </c>
      <c r="C180" s="162">
        <v>457732.04</v>
      </c>
      <c r="D180" s="162">
        <v>128168.92</v>
      </c>
      <c r="E180" s="162">
        <v>64382.78</v>
      </c>
      <c r="F180" s="162">
        <v>650283.73</v>
      </c>
      <c r="G180" s="162">
        <v>6026.33</v>
      </c>
      <c r="H180" s="162">
        <v>3480.61</v>
      </c>
      <c r="I180" s="162">
        <v>2864.92</v>
      </c>
      <c r="J180" s="162">
        <v>2.7791399999999999</v>
      </c>
      <c r="K180" s="162">
        <v>7958.95</v>
      </c>
    </row>
    <row r="181" spans="1:11" ht="17.100000000000001" hidden="1" customHeight="1">
      <c r="A181" s="162">
        <v>1981</v>
      </c>
      <c r="B181" s="162">
        <v>4</v>
      </c>
      <c r="C181" s="162">
        <v>759653.78</v>
      </c>
      <c r="D181" s="162">
        <v>292281.34999999998</v>
      </c>
      <c r="E181" s="162">
        <v>63711.91</v>
      </c>
      <c r="F181" s="162">
        <v>1115647.04</v>
      </c>
      <c r="G181" s="162">
        <v>8939.2199999999993</v>
      </c>
      <c r="H181" s="162">
        <v>3655.31</v>
      </c>
      <c r="I181" s="162">
        <v>707.94</v>
      </c>
      <c r="J181" s="162">
        <v>2.7126299999999999</v>
      </c>
      <c r="K181" s="162">
        <v>10648.11</v>
      </c>
    </row>
    <row r="182" spans="1:11" ht="17.100000000000001" hidden="1" customHeight="1">
      <c r="A182" s="162">
        <v>1981</v>
      </c>
      <c r="B182" s="162">
        <v>5</v>
      </c>
      <c r="C182" s="162">
        <v>664807.43999999994</v>
      </c>
      <c r="D182" s="162">
        <v>494020.2</v>
      </c>
      <c r="E182" s="162">
        <v>20048.169999999998</v>
      </c>
      <c r="F182" s="162">
        <v>1178875.81</v>
      </c>
      <c r="G182" s="162">
        <v>4671.7</v>
      </c>
      <c r="H182" s="162">
        <v>4101.21</v>
      </c>
      <c r="I182" s="162">
        <v>143.19</v>
      </c>
      <c r="J182" s="162">
        <v>2.4615100000000001</v>
      </c>
      <c r="K182" s="162">
        <v>11935.09</v>
      </c>
    </row>
    <row r="183" spans="1:11" ht="17.100000000000001" hidden="1" customHeight="1">
      <c r="A183" s="162">
        <v>1981</v>
      </c>
      <c r="B183" s="162">
        <v>6</v>
      </c>
      <c r="C183" s="162">
        <v>200065.91</v>
      </c>
      <c r="D183" s="162">
        <v>93172.87</v>
      </c>
      <c r="E183" s="162">
        <v>13348.06</v>
      </c>
      <c r="F183" s="162">
        <v>306586.84000000003</v>
      </c>
      <c r="G183" s="162">
        <v>2815.84</v>
      </c>
      <c r="H183" s="162">
        <v>892.27</v>
      </c>
      <c r="I183" s="162">
        <v>433.81</v>
      </c>
      <c r="J183" s="162">
        <v>2.5464500000000001</v>
      </c>
      <c r="K183" s="162">
        <v>8850.92</v>
      </c>
    </row>
    <row r="184" spans="1:11" ht="17.100000000000001" hidden="1" customHeight="1">
      <c r="A184" s="162">
        <v>1981</v>
      </c>
      <c r="B184" s="162">
        <v>7</v>
      </c>
      <c r="C184" s="162">
        <v>92855.679999999993</v>
      </c>
      <c r="D184" s="162">
        <v>18878.03</v>
      </c>
      <c r="E184" s="162">
        <v>10784.13</v>
      </c>
      <c r="F184" s="162">
        <v>122517.83</v>
      </c>
      <c r="G184" s="162">
        <v>1245.19</v>
      </c>
      <c r="H184" s="162">
        <v>466.01</v>
      </c>
      <c r="I184" s="162">
        <v>635.12</v>
      </c>
      <c r="J184" s="162">
        <v>2.9356</v>
      </c>
      <c r="K184" s="162">
        <v>7770.41</v>
      </c>
    </row>
    <row r="185" spans="1:11" ht="17.100000000000001" hidden="1" customHeight="1">
      <c r="A185" s="162">
        <v>1981</v>
      </c>
      <c r="B185" s="162">
        <v>8</v>
      </c>
      <c r="C185" s="162">
        <v>842416.01</v>
      </c>
      <c r="D185" s="162">
        <v>424486.78</v>
      </c>
      <c r="E185" s="162">
        <v>67883.820000000007</v>
      </c>
      <c r="F185" s="162">
        <v>1334786.6000000001</v>
      </c>
      <c r="G185" s="162">
        <v>7404.13</v>
      </c>
      <c r="H185" s="162">
        <v>8566.24</v>
      </c>
      <c r="I185" s="162">
        <v>547.16999999999996</v>
      </c>
      <c r="J185" s="162">
        <v>2.7788300000000001</v>
      </c>
      <c r="K185" s="162">
        <v>10593.87</v>
      </c>
    </row>
    <row r="186" spans="1:11" ht="17.100000000000001" hidden="1" customHeight="1">
      <c r="A186" s="162">
        <v>1981</v>
      </c>
      <c r="B186" s="162">
        <v>9</v>
      </c>
      <c r="C186" s="162">
        <v>721532.56</v>
      </c>
      <c r="D186" s="162">
        <v>363367.13</v>
      </c>
      <c r="E186" s="162">
        <v>42232.73</v>
      </c>
      <c r="F186" s="162">
        <v>1127132.42</v>
      </c>
      <c r="G186" s="162">
        <v>2415.2800000000002</v>
      </c>
      <c r="H186" s="162">
        <v>7878.43</v>
      </c>
      <c r="I186" s="162">
        <v>262.14</v>
      </c>
      <c r="J186" s="162">
        <v>2.6949399999999999</v>
      </c>
      <c r="K186" s="162">
        <v>10098.969999999999</v>
      </c>
    </row>
    <row r="187" spans="1:11" ht="17.100000000000001" hidden="1" customHeight="1">
      <c r="A187" s="162">
        <v>1981</v>
      </c>
      <c r="B187" s="162">
        <v>10</v>
      </c>
      <c r="C187" s="162">
        <v>394695.65</v>
      </c>
      <c r="D187" s="162">
        <v>101015.96</v>
      </c>
      <c r="E187" s="162">
        <v>59276.62</v>
      </c>
      <c r="F187" s="162">
        <v>554988.24</v>
      </c>
      <c r="G187" s="162">
        <v>9547.43</v>
      </c>
      <c r="H187" s="162">
        <v>3072.7</v>
      </c>
      <c r="I187" s="162">
        <v>2171.35</v>
      </c>
      <c r="J187" s="162">
        <v>2.7657600000000002</v>
      </c>
      <c r="K187" s="162">
        <v>8558.6</v>
      </c>
    </row>
    <row r="188" spans="1:11" ht="17.100000000000001" hidden="1" customHeight="1">
      <c r="A188" s="162">
        <v>1981</v>
      </c>
      <c r="B188" s="162">
        <v>11</v>
      </c>
      <c r="C188" s="162">
        <v>179847.25</v>
      </c>
      <c r="D188" s="162">
        <v>201693.48</v>
      </c>
      <c r="E188" s="162">
        <v>100.51</v>
      </c>
      <c r="F188" s="162">
        <v>381641.24</v>
      </c>
      <c r="G188" s="162">
        <v>759.48</v>
      </c>
      <c r="H188" s="162">
        <v>2530.58</v>
      </c>
      <c r="I188" s="162">
        <v>35.17</v>
      </c>
      <c r="J188" s="162">
        <v>2.6969699999999999</v>
      </c>
      <c r="K188" s="162">
        <v>10106.34</v>
      </c>
    </row>
    <row r="189" spans="1:11" ht="17.100000000000001" hidden="1" customHeight="1">
      <c r="A189" s="162">
        <v>1981</v>
      </c>
      <c r="B189" s="162">
        <v>12</v>
      </c>
      <c r="C189" s="162">
        <v>341960.15</v>
      </c>
      <c r="D189" s="162">
        <v>367776.82</v>
      </c>
      <c r="E189" s="162">
        <v>8498.34</v>
      </c>
      <c r="F189" s="162">
        <v>718235.31</v>
      </c>
      <c r="G189" s="162">
        <v>1438.29</v>
      </c>
      <c r="H189" s="162">
        <v>4742.22</v>
      </c>
      <c r="I189" s="162">
        <v>144.91</v>
      </c>
      <c r="J189" s="162">
        <v>2.6958000000000002</v>
      </c>
      <c r="K189" s="162">
        <v>10100.86</v>
      </c>
    </row>
    <row r="190" spans="1:11" ht="17.100000000000001" hidden="1" customHeight="1">
      <c r="A190" s="162">
        <v>1981</v>
      </c>
      <c r="B190" s="162">
        <v>13</v>
      </c>
      <c r="C190" s="162">
        <v>423422.3</v>
      </c>
      <c r="D190" s="162">
        <v>261496.87</v>
      </c>
      <c r="E190" s="162">
        <v>41102.199999999997</v>
      </c>
      <c r="F190" s="162">
        <v>726021.37</v>
      </c>
      <c r="G190" s="162">
        <v>4194.38</v>
      </c>
      <c r="H190" s="162">
        <v>5155.24</v>
      </c>
      <c r="I190" s="162">
        <v>0.85</v>
      </c>
      <c r="J190" s="162">
        <v>2.63611</v>
      </c>
      <c r="K190" s="162">
        <v>9856.27</v>
      </c>
    </row>
    <row r="191" spans="1:11" ht="17.100000000000001" hidden="1" customHeight="1">
      <c r="A191" s="162">
        <v>1981</v>
      </c>
      <c r="B191" s="162">
        <v>14</v>
      </c>
      <c r="C191" s="162">
        <v>44919.32</v>
      </c>
      <c r="D191" s="162">
        <v>37351.99</v>
      </c>
      <c r="E191" s="162">
        <v>322</v>
      </c>
      <c r="F191" s="162">
        <v>82593.31</v>
      </c>
      <c r="G191" s="162">
        <v>164.36</v>
      </c>
      <c r="H191" s="162">
        <v>547.66</v>
      </c>
      <c r="I191" s="162">
        <v>7.61</v>
      </c>
      <c r="J191" s="162">
        <v>2.6969699999999999</v>
      </c>
      <c r="K191" s="162">
        <v>10106.34</v>
      </c>
    </row>
    <row r="192" spans="1:11" ht="17.100000000000001" hidden="1" customHeight="1">
      <c r="A192" s="162">
        <v>1981</v>
      </c>
      <c r="B192" s="162">
        <v>15</v>
      </c>
      <c r="C192" s="162">
        <v>34137.269999999997</v>
      </c>
      <c r="D192" s="162">
        <v>9521.6299999999992</v>
      </c>
      <c r="E192" s="162">
        <v>6377.67</v>
      </c>
      <c r="F192" s="162">
        <v>50036.57</v>
      </c>
      <c r="G192" s="162">
        <v>590.57000000000005</v>
      </c>
      <c r="H192" s="162">
        <v>274.3</v>
      </c>
      <c r="I192" s="162">
        <v>239.65</v>
      </c>
      <c r="J192" s="162">
        <v>2.99539</v>
      </c>
      <c r="K192" s="162">
        <v>7952.32</v>
      </c>
    </row>
    <row r="193" spans="1:11" ht="17.100000000000001" hidden="1" customHeight="1">
      <c r="A193" s="162">
        <v>1981</v>
      </c>
      <c r="B193" s="162">
        <v>16</v>
      </c>
      <c r="C193" s="162">
        <v>27395.96</v>
      </c>
      <c r="D193" s="162">
        <v>16033.21</v>
      </c>
      <c r="E193" s="162">
        <v>193.28</v>
      </c>
      <c r="F193" s="162">
        <v>43622.45</v>
      </c>
      <c r="G193" s="162">
        <v>86.81</v>
      </c>
      <c r="H193" s="162">
        <v>289.25</v>
      </c>
      <c r="I193" s="162">
        <v>4.0199999999999996</v>
      </c>
      <c r="J193" s="162">
        <v>2.6969699999999999</v>
      </c>
      <c r="K193" s="162">
        <v>10106.34</v>
      </c>
    </row>
    <row r="194" spans="1:11" ht="17.100000000000001" hidden="1" customHeight="1">
      <c r="A194" s="162">
        <v>1982</v>
      </c>
      <c r="B194" s="162">
        <v>1</v>
      </c>
      <c r="C194" s="162">
        <v>131212.51999999999</v>
      </c>
      <c r="D194" s="162">
        <v>19230.61</v>
      </c>
      <c r="E194" s="162">
        <v>20765.59</v>
      </c>
      <c r="F194" s="162">
        <v>171208.72</v>
      </c>
      <c r="G194" s="162">
        <v>3223.61</v>
      </c>
      <c r="H194" s="162">
        <v>376.29</v>
      </c>
      <c r="I194" s="162">
        <v>665.43</v>
      </c>
      <c r="J194" s="162">
        <v>2.5182899999999999</v>
      </c>
      <c r="K194" s="162">
        <v>7630.47</v>
      </c>
    </row>
    <row r="195" spans="1:11" ht="17.100000000000001" hidden="1" customHeight="1">
      <c r="A195" s="162">
        <v>1982</v>
      </c>
      <c r="B195" s="162">
        <v>2</v>
      </c>
      <c r="C195" s="162">
        <v>157830.82</v>
      </c>
      <c r="D195" s="162">
        <v>54609.16</v>
      </c>
      <c r="E195" s="162">
        <v>15607.64</v>
      </c>
      <c r="F195" s="162">
        <v>228047.62</v>
      </c>
      <c r="G195" s="162">
        <v>2784</v>
      </c>
      <c r="H195" s="162">
        <v>1219.23</v>
      </c>
      <c r="I195" s="162">
        <v>62.29</v>
      </c>
      <c r="J195" s="162">
        <v>2.6993200000000002</v>
      </c>
      <c r="K195" s="162">
        <v>8665.11</v>
      </c>
    </row>
    <row r="196" spans="1:11" ht="17.100000000000001" hidden="1" customHeight="1">
      <c r="A196" s="162">
        <v>1982</v>
      </c>
      <c r="B196" s="162">
        <v>3</v>
      </c>
      <c r="C196" s="162">
        <v>464585.54</v>
      </c>
      <c r="D196" s="162">
        <v>131283.56</v>
      </c>
      <c r="E196" s="162">
        <v>66655.89</v>
      </c>
      <c r="F196" s="162">
        <v>662525</v>
      </c>
      <c r="G196" s="162">
        <v>6407.59</v>
      </c>
      <c r="H196" s="162">
        <v>2856.21</v>
      </c>
      <c r="I196" s="162">
        <v>2146.42</v>
      </c>
      <c r="J196" s="162">
        <v>2.7942399999999998</v>
      </c>
      <c r="K196" s="162">
        <v>7793.56</v>
      </c>
    </row>
    <row r="197" spans="1:11" ht="17.100000000000001" hidden="1" customHeight="1">
      <c r="A197" s="162">
        <v>1982</v>
      </c>
      <c r="B197" s="162">
        <v>4</v>
      </c>
      <c r="C197" s="162">
        <v>772908.79</v>
      </c>
      <c r="D197" s="162">
        <v>298069.11</v>
      </c>
      <c r="E197" s="162">
        <v>64604.24</v>
      </c>
      <c r="F197" s="162">
        <v>1135582.1399999999</v>
      </c>
      <c r="G197" s="162">
        <v>7459.95</v>
      </c>
      <c r="H197" s="162">
        <v>3399.98</v>
      </c>
      <c r="I197" s="162">
        <v>505.4</v>
      </c>
      <c r="J197" s="162">
        <v>2.7208700000000001</v>
      </c>
      <c r="K197" s="162">
        <v>10717.75</v>
      </c>
    </row>
    <row r="198" spans="1:11" ht="17.100000000000001" hidden="1" customHeight="1">
      <c r="A198" s="162">
        <v>1982</v>
      </c>
      <c r="B198" s="162">
        <v>5</v>
      </c>
      <c r="C198" s="162">
        <v>667966.03</v>
      </c>
      <c r="D198" s="162">
        <v>497702.75</v>
      </c>
      <c r="E198" s="162">
        <v>20152.39</v>
      </c>
      <c r="F198" s="162">
        <v>1185821.17</v>
      </c>
      <c r="G198" s="162">
        <v>3620.06</v>
      </c>
      <c r="H198" s="162">
        <v>3751.75</v>
      </c>
      <c r="I198" s="162">
        <v>109.96</v>
      </c>
      <c r="J198" s="162">
        <v>2.46916</v>
      </c>
      <c r="K198" s="162">
        <v>11952.27</v>
      </c>
    </row>
    <row r="199" spans="1:11" ht="17.100000000000001" hidden="1" customHeight="1">
      <c r="A199" s="162">
        <v>1982</v>
      </c>
      <c r="B199" s="162">
        <v>6</v>
      </c>
      <c r="C199" s="162">
        <v>205515.95</v>
      </c>
      <c r="D199" s="162">
        <v>95156.09</v>
      </c>
      <c r="E199" s="162">
        <v>13644.45</v>
      </c>
      <c r="F199" s="162">
        <v>314316.5</v>
      </c>
      <c r="G199" s="162">
        <v>2905.34</v>
      </c>
      <c r="H199" s="162">
        <v>811.97</v>
      </c>
      <c r="I199" s="162">
        <v>128.29</v>
      </c>
      <c r="J199" s="162">
        <v>2.5611100000000002</v>
      </c>
      <c r="K199" s="162">
        <v>8753.25</v>
      </c>
    </row>
    <row r="200" spans="1:11" ht="17.100000000000001" hidden="1" customHeight="1">
      <c r="A200" s="162">
        <v>1982</v>
      </c>
      <c r="B200" s="162">
        <v>7</v>
      </c>
      <c r="C200" s="162">
        <v>94507.29</v>
      </c>
      <c r="D200" s="162">
        <v>19350.36</v>
      </c>
      <c r="E200" s="162">
        <v>11298.77</v>
      </c>
      <c r="F200" s="162">
        <v>125156.42</v>
      </c>
      <c r="G200" s="162">
        <v>1609.35</v>
      </c>
      <c r="H200" s="162">
        <v>465.31</v>
      </c>
      <c r="I200" s="162">
        <v>504.86</v>
      </c>
      <c r="J200" s="162">
        <v>2.9545300000000001</v>
      </c>
      <c r="K200" s="162">
        <v>7732.53</v>
      </c>
    </row>
    <row r="201" spans="1:11" ht="17.100000000000001" hidden="1" customHeight="1">
      <c r="A201" s="162">
        <v>1982</v>
      </c>
      <c r="B201" s="162">
        <v>8</v>
      </c>
      <c r="C201" s="162">
        <v>852571.23</v>
      </c>
      <c r="D201" s="162">
        <v>431104.42</v>
      </c>
      <c r="E201" s="162">
        <v>68499.210000000006</v>
      </c>
      <c r="F201" s="162">
        <v>1352174.85</v>
      </c>
      <c r="G201" s="162">
        <v>4511.34</v>
      </c>
      <c r="H201" s="162">
        <v>4311.55</v>
      </c>
      <c r="I201" s="162">
        <v>200.26</v>
      </c>
      <c r="J201" s="162">
        <v>2.8008099999999998</v>
      </c>
      <c r="K201" s="162">
        <v>10459.040000000001</v>
      </c>
    </row>
    <row r="202" spans="1:11" ht="17.100000000000001" hidden="1" customHeight="1">
      <c r="A202" s="162">
        <v>1982</v>
      </c>
      <c r="B202" s="162">
        <v>9</v>
      </c>
      <c r="C202" s="162">
        <v>728686.55</v>
      </c>
      <c r="D202" s="162">
        <v>369281.68</v>
      </c>
      <c r="E202" s="162">
        <v>42571.44</v>
      </c>
      <c r="F202" s="162">
        <v>1140539.67</v>
      </c>
      <c r="G202" s="162">
        <v>1947.16</v>
      </c>
      <c r="H202" s="162">
        <v>3841.6</v>
      </c>
      <c r="I202" s="162">
        <v>37.42</v>
      </c>
      <c r="J202" s="162">
        <v>2.7271000000000001</v>
      </c>
      <c r="K202" s="162">
        <v>9956.69</v>
      </c>
    </row>
    <row r="203" spans="1:11" ht="17.100000000000001" hidden="1" customHeight="1">
      <c r="A203" s="162">
        <v>1982</v>
      </c>
      <c r="B203" s="162">
        <v>10</v>
      </c>
      <c r="C203" s="162">
        <v>405816.7</v>
      </c>
      <c r="D203" s="162">
        <v>104045.64</v>
      </c>
      <c r="E203" s="162">
        <v>62645.41</v>
      </c>
      <c r="F203" s="162">
        <v>572507.75</v>
      </c>
      <c r="G203" s="162">
        <v>7958.47</v>
      </c>
      <c r="H203" s="162">
        <v>2174.3200000000002</v>
      </c>
      <c r="I203" s="162">
        <v>2887.69</v>
      </c>
      <c r="J203" s="162">
        <v>2.7753700000000001</v>
      </c>
      <c r="K203" s="162">
        <v>8452.48</v>
      </c>
    </row>
    <row r="204" spans="1:11" ht="17.100000000000001" hidden="1" customHeight="1">
      <c r="A204" s="162">
        <v>1982</v>
      </c>
      <c r="B204" s="162">
        <v>11</v>
      </c>
      <c r="C204" s="162">
        <v>177265.15</v>
      </c>
      <c r="D204" s="162">
        <v>200800.94</v>
      </c>
      <c r="E204" s="162">
        <v>98.95</v>
      </c>
      <c r="F204" s="162">
        <v>378165.05</v>
      </c>
      <c r="G204" s="162">
        <v>610.76</v>
      </c>
      <c r="H204" s="162">
        <v>1234.52</v>
      </c>
      <c r="I204" s="162">
        <v>5.15</v>
      </c>
      <c r="J204" s="162">
        <v>2.7296999999999998</v>
      </c>
      <c r="K204" s="162">
        <v>9964.25</v>
      </c>
    </row>
    <row r="205" spans="1:11" ht="17.100000000000001" hidden="1" customHeight="1">
      <c r="A205" s="162">
        <v>1982</v>
      </c>
      <c r="B205" s="162">
        <v>12</v>
      </c>
      <c r="C205" s="162">
        <v>344535.73</v>
      </c>
      <c r="D205" s="162">
        <v>373706.42</v>
      </c>
      <c r="E205" s="162">
        <v>8566.61</v>
      </c>
      <c r="F205" s="162">
        <v>726808.76</v>
      </c>
      <c r="G205" s="162">
        <v>1191.23</v>
      </c>
      <c r="H205" s="162">
        <v>2365.42</v>
      </c>
      <c r="I205" s="162">
        <v>9.85</v>
      </c>
      <c r="J205" s="162">
        <v>2.72831</v>
      </c>
      <c r="K205" s="162">
        <v>9957.7800000000007</v>
      </c>
    </row>
    <row r="206" spans="1:11" ht="17.100000000000001" hidden="1" customHeight="1">
      <c r="A206" s="162">
        <v>1982</v>
      </c>
      <c r="B206" s="162">
        <v>13</v>
      </c>
      <c r="C206" s="162">
        <v>431206.96</v>
      </c>
      <c r="D206" s="162">
        <v>267589.28999999998</v>
      </c>
      <c r="E206" s="162">
        <v>41670.300000000003</v>
      </c>
      <c r="F206" s="162">
        <v>740466.55</v>
      </c>
      <c r="G206" s="162">
        <v>3822.28</v>
      </c>
      <c r="H206" s="162">
        <v>3637.5</v>
      </c>
      <c r="I206" s="162">
        <v>189.23</v>
      </c>
      <c r="J206" s="162">
        <v>2.6604299999999999</v>
      </c>
      <c r="K206" s="162">
        <v>9819.0499999999993</v>
      </c>
    </row>
    <row r="207" spans="1:11" ht="17.100000000000001" hidden="1" customHeight="1">
      <c r="A207" s="162">
        <v>1982</v>
      </c>
      <c r="B207" s="162">
        <v>14</v>
      </c>
      <c r="C207" s="162">
        <v>45347.06</v>
      </c>
      <c r="D207" s="162">
        <v>37986.43</v>
      </c>
      <c r="E207" s="162">
        <v>324.49</v>
      </c>
      <c r="F207" s="162">
        <v>83657.990000000005</v>
      </c>
      <c r="G207" s="162">
        <v>135.11000000000001</v>
      </c>
      <c r="H207" s="162">
        <v>273.10000000000002</v>
      </c>
      <c r="I207" s="162">
        <v>1.1399999999999999</v>
      </c>
      <c r="J207" s="162">
        <v>2.7296999999999998</v>
      </c>
      <c r="K207" s="162">
        <v>9964.25</v>
      </c>
    </row>
    <row r="208" spans="1:11" ht="17.100000000000001" hidden="1" customHeight="1">
      <c r="A208" s="162">
        <v>1982</v>
      </c>
      <c r="B208" s="162">
        <v>15</v>
      </c>
      <c r="C208" s="162">
        <v>34604.639999999999</v>
      </c>
      <c r="D208" s="162">
        <v>9798.66</v>
      </c>
      <c r="E208" s="162">
        <v>6550.03</v>
      </c>
      <c r="F208" s="162">
        <v>50953.33</v>
      </c>
      <c r="G208" s="162">
        <v>477.89</v>
      </c>
      <c r="H208" s="162">
        <v>270.8</v>
      </c>
      <c r="I208" s="162">
        <v>177.31</v>
      </c>
      <c r="J208" s="162">
        <v>3.0025599999999999</v>
      </c>
      <c r="K208" s="162">
        <v>8074.19</v>
      </c>
    </row>
    <row r="209" spans="1:11" ht="17.100000000000001" hidden="1" customHeight="1">
      <c r="A209" s="162">
        <v>1982</v>
      </c>
      <c r="B209" s="162">
        <v>16</v>
      </c>
      <c r="C209" s="162">
        <v>27570.23</v>
      </c>
      <c r="D209" s="162">
        <v>16224.32</v>
      </c>
      <c r="E209" s="162">
        <v>193.94</v>
      </c>
      <c r="F209" s="162">
        <v>43988.5</v>
      </c>
      <c r="G209" s="162">
        <v>71.040000000000006</v>
      </c>
      <c r="H209" s="162">
        <v>143.6</v>
      </c>
      <c r="I209" s="162">
        <v>0.6</v>
      </c>
      <c r="J209" s="162">
        <v>2.7296999999999998</v>
      </c>
      <c r="K209" s="162">
        <v>9964.25</v>
      </c>
    </row>
    <row r="210" spans="1:11" ht="17.100000000000001" hidden="1" customHeight="1">
      <c r="A210" s="162">
        <v>1983</v>
      </c>
      <c r="B210" s="162">
        <v>1</v>
      </c>
      <c r="C210" s="162">
        <v>133046.91</v>
      </c>
      <c r="D210" s="162">
        <v>19367.5</v>
      </c>
      <c r="E210" s="162">
        <v>21409.91</v>
      </c>
      <c r="F210" s="162">
        <v>173824.32</v>
      </c>
      <c r="G210" s="162">
        <v>3873.26</v>
      </c>
      <c r="H210" s="162">
        <v>359.72</v>
      </c>
      <c r="I210" s="162">
        <v>867.55</v>
      </c>
      <c r="J210" s="162">
        <v>2.5147499999999998</v>
      </c>
      <c r="K210" s="162">
        <v>7904.72</v>
      </c>
    </row>
    <row r="211" spans="1:11" ht="17.100000000000001" hidden="1" customHeight="1">
      <c r="A211" s="162">
        <v>1983</v>
      </c>
      <c r="B211" s="162">
        <v>2</v>
      </c>
      <c r="C211" s="162">
        <v>159922.85</v>
      </c>
      <c r="D211" s="162">
        <v>55781.68</v>
      </c>
      <c r="E211" s="162">
        <v>15556.4</v>
      </c>
      <c r="F211" s="162">
        <v>231260.93</v>
      </c>
      <c r="G211" s="162">
        <v>4381.71</v>
      </c>
      <c r="H211" s="162">
        <v>1977.35</v>
      </c>
      <c r="I211" s="162">
        <v>184.17</v>
      </c>
      <c r="J211" s="162">
        <v>2.7312500000000002</v>
      </c>
      <c r="K211" s="162">
        <v>8589.51</v>
      </c>
    </row>
    <row r="212" spans="1:11" ht="17.100000000000001" hidden="1" customHeight="1">
      <c r="A212" s="162">
        <v>1983</v>
      </c>
      <c r="B212" s="162">
        <v>3</v>
      </c>
      <c r="C212" s="162">
        <v>467804.7</v>
      </c>
      <c r="D212" s="162">
        <v>136089.94</v>
      </c>
      <c r="E212" s="162">
        <v>68074.62</v>
      </c>
      <c r="F212" s="162">
        <v>671969.26</v>
      </c>
      <c r="G212" s="162">
        <v>11360.84</v>
      </c>
      <c r="H212" s="162">
        <v>7143.85</v>
      </c>
      <c r="I212" s="162">
        <v>2550.02</v>
      </c>
      <c r="J212" s="162">
        <v>2.8262</v>
      </c>
      <c r="K212" s="162">
        <v>7618.82</v>
      </c>
    </row>
    <row r="213" spans="1:11" ht="17.100000000000001" hidden="1" customHeight="1">
      <c r="A213" s="162">
        <v>1983</v>
      </c>
      <c r="B213" s="162">
        <v>4</v>
      </c>
      <c r="C213" s="162">
        <v>780121.12</v>
      </c>
      <c r="D213" s="162">
        <v>304300.63</v>
      </c>
      <c r="E213" s="162">
        <v>64384.89</v>
      </c>
      <c r="F213" s="162">
        <v>1148806.6399999999</v>
      </c>
      <c r="G213" s="162">
        <v>15283.44</v>
      </c>
      <c r="H213" s="162">
        <v>8527.32</v>
      </c>
      <c r="I213" s="162">
        <v>639.15</v>
      </c>
      <c r="J213" s="162">
        <v>2.7503899999999999</v>
      </c>
      <c r="K213" s="162">
        <v>11104.48</v>
      </c>
    </row>
    <row r="214" spans="1:11" ht="17.100000000000001" hidden="1" customHeight="1">
      <c r="A214" s="162">
        <v>1983</v>
      </c>
      <c r="B214" s="162">
        <v>5</v>
      </c>
      <c r="C214" s="162">
        <v>670694.54</v>
      </c>
      <c r="D214" s="162">
        <v>500319.9</v>
      </c>
      <c r="E214" s="162">
        <v>20170.14</v>
      </c>
      <c r="F214" s="162">
        <v>1191184.58</v>
      </c>
      <c r="G214" s="162">
        <v>7247.32</v>
      </c>
      <c r="H214" s="162">
        <v>4993.08</v>
      </c>
      <c r="I214" s="162">
        <v>165.35</v>
      </c>
      <c r="J214" s="162">
        <v>2.4893999999999998</v>
      </c>
      <c r="K214" s="162">
        <v>12284.37</v>
      </c>
    </row>
    <row r="215" spans="1:11" ht="17.100000000000001" hidden="1" customHeight="1">
      <c r="A215" s="162">
        <v>1983</v>
      </c>
      <c r="B215" s="162">
        <v>6</v>
      </c>
      <c r="C215" s="162">
        <v>207962.16</v>
      </c>
      <c r="D215" s="162">
        <v>95574.37</v>
      </c>
      <c r="E215" s="162">
        <v>13743.12</v>
      </c>
      <c r="F215" s="162">
        <v>317279.65999999997</v>
      </c>
      <c r="G215" s="162">
        <v>6097.43</v>
      </c>
      <c r="H215" s="162">
        <v>2116.6999999999998</v>
      </c>
      <c r="I215" s="162">
        <v>341.78</v>
      </c>
      <c r="J215" s="162">
        <v>2.6022599999999998</v>
      </c>
      <c r="K215" s="162">
        <v>8836.59</v>
      </c>
    </row>
    <row r="216" spans="1:11" ht="17.100000000000001" hidden="1" customHeight="1">
      <c r="A216" s="162">
        <v>1983</v>
      </c>
      <c r="B216" s="162">
        <v>7</v>
      </c>
      <c r="C216" s="162">
        <v>95050.05</v>
      </c>
      <c r="D216" s="162">
        <v>20346.509999999998</v>
      </c>
      <c r="E216" s="162">
        <v>11652.44</v>
      </c>
      <c r="F216" s="162">
        <v>127049</v>
      </c>
      <c r="G216" s="162">
        <v>2639.34</v>
      </c>
      <c r="H216" s="162">
        <v>1426.09</v>
      </c>
      <c r="I216" s="162">
        <v>599.69000000000005</v>
      </c>
      <c r="J216" s="162">
        <v>2.9965700000000002</v>
      </c>
      <c r="K216" s="162">
        <v>7380.44</v>
      </c>
    </row>
    <row r="217" spans="1:11" ht="17.100000000000001" hidden="1" customHeight="1">
      <c r="A217" s="162">
        <v>1983</v>
      </c>
      <c r="B217" s="162">
        <v>8</v>
      </c>
      <c r="C217" s="162">
        <v>857475.63</v>
      </c>
      <c r="D217" s="162">
        <v>436432.04</v>
      </c>
      <c r="E217" s="162">
        <v>68281.34</v>
      </c>
      <c r="F217" s="162">
        <v>1362189</v>
      </c>
      <c r="G217" s="162">
        <v>11758.24</v>
      </c>
      <c r="H217" s="162">
        <v>8985.14</v>
      </c>
      <c r="I217" s="162">
        <v>398.46</v>
      </c>
      <c r="J217" s="162">
        <v>2.83562</v>
      </c>
      <c r="K217" s="162">
        <v>10568.27</v>
      </c>
    </row>
    <row r="218" spans="1:11" ht="17.100000000000001" hidden="1" customHeight="1">
      <c r="A218" s="162">
        <v>1983</v>
      </c>
      <c r="B218" s="162">
        <v>9</v>
      </c>
      <c r="C218" s="162">
        <v>729871.15</v>
      </c>
      <c r="D218" s="162">
        <v>373473.55</v>
      </c>
      <c r="E218" s="162">
        <v>42404.08</v>
      </c>
      <c r="F218" s="162">
        <v>1145748.78</v>
      </c>
      <c r="G218" s="162">
        <v>4550.3500000000004</v>
      </c>
      <c r="H218" s="162">
        <v>6589.03</v>
      </c>
      <c r="I218" s="162">
        <v>91.9</v>
      </c>
      <c r="J218" s="162">
        <v>2.7698</v>
      </c>
      <c r="K218" s="162">
        <v>10023.82</v>
      </c>
    </row>
    <row r="219" spans="1:11" ht="17.100000000000001" hidden="1" customHeight="1">
      <c r="A219" s="162">
        <v>1983</v>
      </c>
      <c r="B219" s="162">
        <v>10</v>
      </c>
      <c r="C219" s="162">
        <v>412872.29</v>
      </c>
      <c r="D219" s="162">
        <v>106622.46</v>
      </c>
      <c r="E219" s="162">
        <v>63556.04</v>
      </c>
      <c r="F219" s="162">
        <v>583050.79</v>
      </c>
      <c r="G219" s="162">
        <v>18148.099999999999</v>
      </c>
      <c r="H219" s="162">
        <v>5522.96</v>
      </c>
      <c r="I219" s="162">
        <v>2835.86</v>
      </c>
      <c r="J219" s="162">
        <v>2.8185899999999999</v>
      </c>
      <c r="K219" s="162">
        <v>8592.74</v>
      </c>
    </row>
    <row r="220" spans="1:11" ht="17.100000000000001" hidden="1" customHeight="1">
      <c r="A220" s="162">
        <v>1983</v>
      </c>
      <c r="B220" s="162">
        <v>11</v>
      </c>
      <c r="C220" s="162">
        <v>173749.12</v>
      </c>
      <c r="D220" s="162">
        <v>200675.3</v>
      </c>
      <c r="E220" s="162">
        <v>96.81</v>
      </c>
      <c r="F220" s="162">
        <v>374521.23</v>
      </c>
      <c r="G220" s="162">
        <v>1458.99</v>
      </c>
      <c r="H220" s="162">
        <v>2128.08</v>
      </c>
      <c r="I220" s="162">
        <v>14.16</v>
      </c>
      <c r="J220" s="162">
        <v>2.7726899999999999</v>
      </c>
      <c r="K220" s="162">
        <v>10031.82</v>
      </c>
    </row>
    <row r="221" spans="1:11" ht="17.100000000000001" hidden="1" customHeight="1">
      <c r="A221" s="162">
        <v>1983</v>
      </c>
      <c r="B221" s="162">
        <v>12</v>
      </c>
      <c r="C221" s="162">
        <v>345445.16</v>
      </c>
      <c r="D221" s="162">
        <v>381041.11</v>
      </c>
      <c r="E221" s="162">
        <v>8571.0400000000009</v>
      </c>
      <c r="F221" s="162">
        <v>735057.31</v>
      </c>
      <c r="G221" s="162">
        <v>2875.53</v>
      </c>
      <c r="H221" s="162">
        <v>4170.46</v>
      </c>
      <c r="I221" s="162">
        <v>62.79</v>
      </c>
      <c r="J221" s="162">
        <v>2.77121</v>
      </c>
      <c r="K221" s="162">
        <v>10025.879999999999</v>
      </c>
    </row>
    <row r="222" spans="1:11" ht="17.100000000000001" hidden="1" customHeight="1">
      <c r="A222" s="162">
        <v>1983</v>
      </c>
      <c r="B222" s="162">
        <v>13</v>
      </c>
      <c r="C222" s="162">
        <v>434663.39</v>
      </c>
      <c r="D222" s="162">
        <v>271712.90999999997</v>
      </c>
      <c r="E222" s="162">
        <v>41048.5</v>
      </c>
      <c r="F222" s="162">
        <v>747424.8</v>
      </c>
      <c r="G222" s="162">
        <v>11530.53</v>
      </c>
      <c r="H222" s="162">
        <v>9161.25</v>
      </c>
      <c r="I222" s="162">
        <v>170.33</v>
      </c>
      <c r="J222" s="162">
        <v>2.7040299999999999</v>
      </c>
      <c r="K222" s="162">
        <v>9931.9500000000007</v>
      </c>
    </row>
    <row r="223" spans="1:11" ht="17.100000000000001" hidden="1" customHeight="1">
      <c r="A223" s="162">
        <v>1983</v>
      </c>
      <c r="B223" s="162">
        <v>14</v>
      </c>
      <c r="C223" s="162">
        <v>45273.4</v>
      </c>
      <c r="D223" s="162">
        <v>38419.410000000003</v>
      </c>
      <c r="E223" s="162">
        <v>322.74</v>
      </c>
      <c r="F223" s="162">
        <v>84015.55</v>
      </c>
      <c r="G223" s="162">
        <v>327.29000000000002</v>
      </c>
      <c r="H223" s="162">
        <v>477.39</v>
      </c>
      <c r="I223" s="162">
        <v>3.18</v>
      </c>
      <c r="J223" s="162">
        <v>2.7726899999999999</v>
      </c>
      <c r="K223" s="162">
        <v>10031.82</v>
      </c>
    </row>
    <row r="224" spans="1:11" ht="17.100000000000001" hidden="1" customHeight="1">
      <c r="A224" s="162">
        <v>1983</v>
      </c>
      <c r="B224" s="162">
        <v>15</v>
      </c>
      <c r="C224" s="162">
        <v>34647.129999999997</v>
      </c>
      <c r="D224" s="162">
        <v>9748.66</v>
      </c>
      <c r="E224" s="162">
        <v>6649.3</v>
      </c>
      <c r="F224" s="162">
        <v>51045.09</v>
      </c>
      <c r="G224" s="162">
        <v>1087.6099999999999</v>
      </c>
      <c r="H224" s="162">
        <v>248.2</v>
      </c>
      <c r="I224" s="162">
        <v>311.14</v>
      </c>
      <c r="J224" s="162">
        <v>3.0444900000000001</v>
      </c>
      <c r="K224" s="162">
        <v>8184.88</v>
      </c>
    </row>
    <row r="225" spans="1:11" ht="17.100000000000001" hidden="1" customHeight="1">
      <c r="A225" s="162">
        <v>1983</v>
      </c>
      <c r="B225" s="162">
        <v>16</v>
      </c>
      <c r="C225" s="162">
        <v>27583.78</v>
      </c>
      <c r="D225" s="162">
        <v>16374.49</v>
      </c>
      <c r="E225" s="162">
        <v>192.76</v>
      </c>
      <c r="F225" s="162">
        <v>44151.03</v>
      </c>
      <c r="G225" s="162">
        <v>172</v>
      </c>
      <c r="H225" s="162">
        <v>250.87</v>
      </c>
      <c r="I225" s="162">
        <v>1.67</v>
      </c>
      <c r="J225" s="162">
        <v>2.7726899999999999</v>
      </c>
      <c r="K225" s="162">
        <v>10031.82</v>
      </c>
    </row>
    <row r="226" spans="1:11" ht="17.100000000000001" hidden="1" customHeight="1">
      <c r="A226" s="162">
        <v>1984</v>
      </c>
      <c r="B226" s="162">
        <v>1</v>
      </c>
      <c r="C226" s="162">
        <v>136061.54</v>
      </c>
      <c r="D226" s="162">
        <v>19840.07</v>
      </c>
      <c r="E226" s="162">
        <v>22375.95</v>
      </c>
      <c r="F226" s="162">
        <v>178277.56</v>
      </c>
      <c r="G226" s="162">
        <v>3879.27</v>
      </c>
      <c r="H226" s="162">
        <v>533.28</v>
      </c>
      <c r="I226" s="162">
        <v>1040.77</v>
      </c>
      <c r="J226" s="162">
        <v>2.5023300000000002</v>
      </c>
      <c r="K226" s="162">
        <v>8302.44</v>
      </c>
    </row>
    <row r="227" spans="1:11" ht="17.100000000000001" hidden="1" customHeight="1">
      <c r="A227" s="162">
        <v>1984</v>
      </c>
      <c r="B227" s="162">
        <v>2</v>
      </c>
      <c r="C227" s="162">
        <v>163158.85999999999</v>
      </c>
      <c r="D227" s="162">
        <v>58274.55</v>
      </c>
      <c r="E227" s="162">
        <v>15825.34</v>
      </c>
      <c r="F227" s="162">
        <v>237258.75</v>
      </c>
      <c r="G227" s="162">
        <v>4746.42</v>
      </c>
      <c r="H227" s="162">
        <v>3035.23</v>
      </c>
      <c r="I227" s="162">
        <v>366.87</v>
      </c>
      <c r="J227" s="162">
        <v>2.7367499999999998</v>
      </c>
      <c r="K227" s="162">
        <v>9109.9599999999991</v>
      </c>
    </row>
    <row r="228" spans="1:11" ht="17.100000000000001" hidden="1" customHeight="1">
      <c r="A228" s="162">
        <v>1984</v>
      </c>
      <c r="B228" s="162">
        <v>3</v>
      </c>
      <c r="C228" s="162">
        <v>469822.59</v>
      </c>
      <c r="D228" s="162">
        <v>143522.28</v>
      </c>
      <c r="E228" s="162">
        <v>69495.990000000005</v>
      </c>
      <c r="F228" s="162">
        <v>682840.86</v>
      </c>
      <c r="G228" s="162">
        <v>9862.65</v>
      </c>
      <c r="H228" s="162">
        <v>9894.3799999999992</v>
      </c>
      <c r="I228" s="162">
        <v>2466.84</v>
      </c>
      <c r="J228" s="162">
        <v>2.8432499999999998</v>
      </c>
      <c r="K228" s="162">
        <v>8028.53</v>
      </c>
    </row>
    <row r="229" spans="1:11" ht="17.100000000000001" hidden="1" customHeight="1">
      <c r="A229" s="162">
        <v>1984</v>
      </c>
      <c r="B229" s="162">
        <v>4</v>
      </c>
      <c r="C229" s="162">
        <v>786846.49</v>
      </c>
      <c r="D229" s="162">
        <v>311675.01</v>
      </c>
      <c r="E229" s="162">
        <v>64017</v>
      </c>
      <c r="F229" s="162">
        <v>1162538.5</v>
      </c>
      <c r="G229" s="162">
        <v>15849.81</v>
      </c>
      <c r="H229" s="162">
        <v>10271.870000000001</v>
      </c>
      <c r="I229" s="162">
        <v>568.9</v>
      </c>
      <c r="J229" s="162">
        <v>2.76688</v>
      </c>
      <c r="K229" s="162">
        <v>11766.36</v>
      </c>
    </row>
    <row r="230" spans="1:11" ht="17.100000000000001" hidden="1" customHeight="1">
      <c r="A230" s="162">
        <v>1984</v>
      </c>
      <c r="B230" s="162">
        <v>5</v>
      </c>
      <c r="C230" s="162">
        <v>671359.03</v>
      </c>
      <c r="D230" s="162">
        <v>503421.3</v>
      </c>
      <c r="E230" s="162">
        <v>20143.2</v>
      </c>
      <c r="F230" s="162">
        <v>1194923.53</v>
      </c>
      <c r="G230" s="162">
        <v>7590.83</v>
      </c>
      <c r="H230" s="162">
        <v>6515.93</v>
      </c>
      <c r="I230" s="162">
        <v>183.38</v>
      </c>
      <c r="J230" s="162">
        <v>2.5045099999999998</v>
      </c>
      <c r="K230" s="162">
        <v>13033.23</v>
      </c>
    </row>
    <row r="231" spans="1:11" ht="17.100000000000001" hidden="1" customHeight="1">
      <c r="A231" s="162">
        <v>1984</v>
      </c>
      <c r="B231" s="162">
        <v>6</v>
      </c>
      <c r="C231" s="162">
        <v>210381.13</v>
      </c>
      <c r="D231" s="162">
        <v>98722.61</v>
      </c>
      <c r="E231" s="162">
        <v>13700.87</v>
      </c>
      <c r="F231" s="162">
        <v>322804.61</v>
      </c>
      <c r="G231" s="162">
        <v>5784.96</v>
      </c>
      <c r="H231" s="162">
        <v>4697.51</v>
      </c>
      <c r="I231" s="162">
        <v>179.95</v>
      </c>
      <c r="J231" s="162">
        <v>2.6102099999999999</v>
      </c>
      <c r="K231" s="162">
        <v>9406.7199999999993</v>
      </c>
    </row>
    <row r="232" spans="1:11" ht="17.100000000000001" hidden="1" customHeight="1">
      <c r="A232" s="162">
        <v>1984</v>
      </c>
      <c r="B232" s="162">
        <v>7</v>
      </c>
      <c r="C232" s="162">
        <v>96107.36</v>
      </c>
      <c r="D232" s="162">
        <v>21310.81</v>
      </c>
      <c r="E232" s="162">
        <v>12117.6</v>
      </c>
      <c r="F232" s="162">
        <v>129535.77</v>
      </c>
      <c r="G232" s="162">
        <v>2241.2199999999998</v>
      </c>
      <c r="H232" s="162">
        <v>1256.68</v>
      </c>
      <c r="I232" s="162">
        <v>614.02</v>
      </c>
      <c r="J232" s="162">
        <v>3.0072999999999999</v>
      </c>
      <c r="K232" s="162">
        <v>7720.21</v>
      </c>
    </row>
    <row r="233" spans="1:11" ht="17.100000000000001" hidden="1" customHeight="1">
      <c r="A233" s="162">
        <v>1984</v>
      </c>
      <c r="B233" s="162">
        <v>8</v>
      </c>
      <c r="C233" s="162">
        <v>860387.72</v>
      </c>
      <c r="D233" s="162">
        <v>442911.21</v>
      </c>
      <c r="E233" s="162">
        <v>67635.399999999994</v>
      </c>
      <c r="F233" s="162">
        <v>1370934.33</v>
      </c>
      <c r="G233" s="162">
        <v>14691.88</v>
      </c>
      <c r="H233" s="162">
        <v>12453.03</v>
      </c>
      <c r="I233" s="162">
        <v>385.72</v>
      </c>
      <c r="J233" s="162">
        <v>2.8615699999999999</v>
      </c>
      <c r="K233" s="162">
        <v>11221.73</v>
      </c>
    </row>
    <row r="234" spans="1:11" ht="17.100000000000001" hidden="1" customHeight="1">
      <c r="A234" s="162">
        <v>1984</v>
      </c>
      <c r="B234" s="162">
        <v>9</v>
      </c>
      <c r="C234" s="162">
        <v>727016.6</v>
      </c>
      <c r="D234" s="162">
        <v>377262.61</v>
      </c>
      <c r="E234" s="162">
        <v>41830.089999999997</v>
      </c>
      <c r="F234" s="162">
        <v>1146109.3</v>
      </c>
      <c r="G234" s="162">
        <v>5942.48</v>
      </c>
      <c r="H234" s="162">
        <v>8678.1299999999992</v>
      </c>
      <c r="I234" s="162">
        <v>30.26</v>
      </c>
      <c r="J234" s="162">
        <v>2.8073299999999999</v>
      </c>
      <c r="K234" s="162">
        <v>10520.43</v>
      </c>
    </row>
    <row r="235" spans="1:11" ht="17.100000000000001" hidden="1" customHeight="1">
      <c r="A235" s="162">
        <v>1984</v>
      </c>
      <c r="B235" s="162">
        <v>10</v>
      </c>
      <c r="C235" s="162">
        <v>420023.92</v>
      </c>
      <c r="D235" s="162">
        <v>115623.76</v>
      </c>
      <c r="E235" s="162">
        <v>65270</v>
      </c>
      <c r="F235" s="162">
        <v>600917.68000000005</v>
      </c>
      <c r="G235" s="162">
        <v>22146.78</v>
      </c>
      <c r="H235" s="162">
        <v>13340.7</v>
      </c>
      <c r="I235" s="162">
        <v>4243.7299999999996</v>
      </c>
      <c r="J235" s="162">
        <v>2.8412799999999998</v>
      </c>
      <c r="K235" s="162">
        <v>9014.2900000000009</v>
      </c>
    </row>
    <row r="236" spans="1:11" ht="17.100000000000001" hidden="1" customHeight="1">
      <c r="A236" s="162">
        <v>1984</v>
      </c>
      <c r="B236" s="162">
        <v>11</v>
      </c>
      <c r="C236" s="162">
        <v>169530.23</v>
      </c>
      <c r="D236" s="162">
        <v>201110</v>
      </c>
      <c r="E236" s="162">
        <v>94.15</v>
      </c>
      <c r="F236" s="162">
        <v>370734.38</v>
      </c>
      <c r="G236" s="162">
        <v>1898.79</v>
      </c>
      <c r="H236" s="162">
        <v>2778.32</v>
      </c>
      <c r="I236" s="162">
        <v>0</v>
      </c>
      <c r="J236" s="162">
        <v>2.8107000000000002</v>
      </c>
      <c r="K236" s="162">
        <v>10529.14</v>
      </c>
    </row>
    <row r="237" spans="1:11" ht="17.100000000000001" hidden="1" customHeight="1">
      <c r="A237" s="162">
        <v>1984</v>
      </c>
      <c r="B237" s="162">
        <v>12</v>
      </c>
      <c r="C237" s="162">
        <v>345209.51</v>
      </c>
      <c r="D237" s="162">
        <v>389430.33</v>
      </c>
      <c r="E237" s="162">
        <v>8531.74</v>
      </c>
      <c r="F237" s="162">
        <v>743171.59</v>
      </c>
      <c r="G237" s="162">
        <v>3808.71</v>
      </c>
      <c r="H237" s="162">
        <v>5561.26</v>
      </c>
      <c r="I237" s="162">
        <v>21.74</v>
      </c>
      <c r="J237" s="162">
        <v>2.8089499999999998</v>
      </c>
      <c r="K237" s="162">
        <v>10522.47</v>
      </c>
    </row>
    <row r="238" spans="1:11" ht="17.100000000000001" hidden="1" customHeight="1">
      <c r="A238" s="162">
        <v>1984</v>
      </c>
      <c r="B238" s="162">
        <v>13</v>
      </c>
      <c r="C238" s="162">
        <v>436284.21</v>
      </c>
      <c r="D238" s="162">
        <v>282864.49</v>
      </c>
      <c r="E238" s="162">
        <v>40350.6</v>
      </c>
      <c r="F238" s="162">
        <v>759499.3</v>
      </c>
      <c r="G238" s="162">
        <v>13078.18</v>
      </c>
      <c r="H238" s="162">
        <v>18505.03</v>
      </c>
      <c r="I238" s="162">
        <v>376</v>
      </c>
      <c r="J238" s="162">
        <v>2.72906</v>
      </c>
      <c r="K238" s="162">
        <v>10660.2</v>
      </c>
    </row>
    <row r="239" spans="1:11" ht="17.100000000000001" hidden="1" customHeight="1">
      <c r="A239" s="162">
        <v>1984</v>
      </c>
      <c r="B239" s="162">
        <v>14</v>
      </c>
      <c r="C239" s="162">
        <v>44724.7</v>
      </c>
      <c r="D239" s="162">
        <v>38661.43</v>
      </c>
      <c r="E239" s="162">
        <v>317.39</v>
      </c>
      <c r="F239" s="162">
        <v>83703.53</v>
      </c>
      <c r="G239" s="162">
        <v>428.7</v>
      </c>
      <c r="H239" s="162">
        <v>627.28</v>
      </c>
      <c r="I239" s="162">
        <v>0</v>
      </c>
      <c r="J239" s="162">
        <v>2.8107000000000002</v>
      </c>
      <c r="K239" s="162">
        <v>10529.14</v>
      </c>
    </row>
    <row r="240" spans="1:11" ht="17.100000000000001" hidden="1" customHeight="1">
      <c r="A240" s="162">
        <v>1984</v>
      </c>
      <c r="B240" s="162">
        <v>15</v>
      </c>
      <c r="C240" s="162">
        <v>35022.080000000002</v>
      </c>
      <c r="D240" s="162">
        <v>10029.629999999999</v>
      </c>
      <c r="E240" s="162">
        <v>6826.63</v>
      </c>
      <c r="F240" s="162">
        <v>51878.35</v>
      </c>
      <c r="G240" s="162">
        <v>1322.71</v>
      </c>
      <c r="H240" s="162">
        <v>572.03</v>
      </c>
      <c r="I240" s="162">
        <v>392.28</v>
      </c>
      <c r="J240" s="162">
        <v>3.0524499999999999</v>
      </c>
      <c r="K240" s="162">
        <v>8296.2000000000007</v>
      </c>
    </row>
    <row r="241" spans="1:11" ht="17.100000000000001" hidden="1" customHeight="1">
      <c r="A241" s="162">
        <v>1984</v>
      </c>
      <c r="B241" s="162">
        <v>16</v>
      </c>
      <c r="C241" s="162">
        <v>27447.87</v>
      </c>
      <c r="D241" s="162">
        <v>16499.689999999999</v>
      </c>
      <c r="E241" s="162">
        <v>190.22</v>
      </c>
      <c r="F241" s="162">
        <v>44137.78</v>
      </c>
      <c r="G241" s="162">
        <v>226.06</v>
      </c>
      <c r="H241" s="162">
        <v>330.77</v>
      </c>
      <c r="I241" s="162">
        <v>0</v>
      </c>
      <c r="J241" s="162">
        <v>2.8107000000000002</v>
      </c>
      <c r="K241" s="162">
        <v>10529.14</v>
      </c>
    </row>
    <row r="242" spans="1:11" ht="17.100000000000001" hidden="1" customHeight="1">
      <c r="A242" s="162">
        <v>1985</v>
      </c>
      <c r="B242" s="162">
        <v>1</v>
      </c>
      <c r="C242" s="162">
        <v>139003.32</v>
      </c>
      <c r="D242" s="162">
        <v>20441.21</v>
      </c>
      <c r="E242" s="162">
        <v>23240.04</v>
      </c>
      <c r="F242" s="162">
        <v>182684.57</v>
      </c>
      <c r="G242" s="162">
        <v>4218.3100000000004</v>
      </c>
      <c r="H242" s="162">
        <v>771.11</v>
      </c>
      <c r="I242" s="162">
        <v>1047.78</v>
      </c>
      <c r="J242" s="162">
        <v>2.5053999999999998</v>
      </c>
      <c r="K242" s="162">
        <v>8461</v>
      </c>
    </row>
    <row r="243" spans="1:11" ht="17.100000000000001" hidden="1" customHeight="1">
      <c r="A243" s="162">
        <v>1985</v>
      </c>
      <c r="B243" s="162">
        <v>2</v>
      </c>
      <c r="C243" s="162">
        <v>167921.43</v>
      </c>
      <c r="D243" s="162">
        <v>61781.79</v>
      </c>
      <c r="E243" s="162">
        <v>16392.02</v>
      </c>
      <c r="F243" s="162">
        <v>246095.24</v>
      </c>
      <c r="G243" s="162">
        <v>4652.49</v>
      </c>
      <c r="H243" s="162">
        <v>3410.63</v>
      </c>
      <c r="I243" s="162">
        <v>585.54999999999995</v>
      </c>
      <c r="J243" s="162">
        <v>2.7362000000000002</v>
      </c>
      <c r="K243" s="162">
        <v>9225.81</v>
      </c>
    </row>
    <row r="244" spans="1:11" ht="17.100000000000001" hidden="1" customHeight="1">
      <c r="A244" s="162">
        <v>1985</v>
      </c>
      <c r="B244" s="162">
        <v>3</v>
      </c>
      <c r="C244" s="162">
        <v>476219.08</v>
      </c>
      <c r="D244" s="162">
        <v>152039.10999999999</v>
      </c>
      <c r="E244" s="162">
        <v>71760.87</v>
      </c>
      <c r="F244" s="162">
        <v>700019.06</v>
      </c>
      <c r="G244" s="162">
        <v>10819.2</v>
      </c>
      <c r="H244" s="162">
        <v>10128.74</v>
      </c>
      <c r="I244" s="162">
        <v>2852.93</v>
      </c>
      <c r="J244" s="162">
        <v>2.84294</v>
      </c>
      <c r="K244" s="162">
        <v>8145.18</v>
      </c>
    </row>
    <row r="245" spans="1:11" ht="17.100000000000001" hidden="1" customHeight="1">
      <c r="A245" s="162">
        <v>1985</v>
      </c>
      <c r="B245" s="162">
        <v>4</v>
      </c>
      <c r="C245" s="162">
        <v>799183.66</v>
      </c>
      <c r="D245" s="162">
        <v>327679.96999999997</v>
      </c>
      <c r="E245" s="162">
        <v>64405.27</v>
      </c>
      <c r="F245" s="162">
        <v>1191268.8899999999</v>
      </c>
      <c r="G245" s="162">
        <v>17294.77</v>
      </c>
      <c r="H245" s="162">
        <v>17227.8</v>
      </c>
      <c r="I245" s="162">
        <v>917.67</v>
      </c>
      <c r="J245" s="162">
        <v>2.7586300000000001</v>
      </c>
      <c r="K245" s="162">
        <v>11983.2</v>
      </c>
    </row>
    <row r="246" spans="1:11" ht="17.100000000000001" hidden="1" customHeight="1">
      <c r="A246" s="162">
        <v>1985</v>
      </c>
      <c r="B246" s="162">
        <v>5</v>
      </c>
      <c r="C246" s="162">
        <v>676802.07</v>
      </c>
      <c r="D246" s="162">
        <v>510223.96</v>
      </c>
      <c r="E246" s="162">
        <v>20215.62</v>
      </c>
      <c r="F246" s="162">
        <v>1207241.6499999999</v>
      </c>
      <c r="G246" s="162">
        <v>8448.18</v>
      </c>
      <c r="H246" s="162">
        <v>7674.71</v>
      </c>
      <c r="I246" s="162">
        <v>129.24</v>
      </c>
      <c r="J246" s="162">
        <v>2.5140400000000001</v>
      </c>
      <c r="K246" s="162">
        <v>13224.91</v>
      </c>
    </row>
    <row r="247" spans="1:11" ht="17.100000000000001" hidden="1" customHeight="1">
      <c r="A247" s="162">
        <v>1985</v>
      </c>
      <c r="B247" s="162">
        <v>6</v>
      </c>
      <c r="C247" s="162">
        <v>212563.63</v>
      </c>
      <c r="D247" s="162">
        <v>106784.95</v>
      </c>
      <c r="E247" s="162">
        <v>13486.33</v>
      </c>
      <c r="F247" s="162">
        <v>332834.90999999997</v>
      </c>
      <c r="G247" s="162">
        <v>6483.7</v>
      </c>
      <c r="H247" s="162">
        <v>10202.85</v>
      </c>
      <c r="I247" s="162">
        <v>59.38</v>
      </c>
      <c r="J247" s="162">
        <v>2.5947100000000001</v>
      </c>
      <c r="K247" s="162">
        <v>9885.31</v>
      </c>
    </row>
    <row r="248" spans="1:11" ht="17.100000000000001" hidden="1" customHeight="1">
      <c r="A248" s="162">
        <v>1985</v>
      </c>
      <c r="B248" s="162">
        <v>7</v>
      </c>
      <c r="C248" s="162">
        <v>97697.84</v>
      </c>
      <c r="D248" s="162">
        <v>22404.13</v>
      </c>
      <c r="E248" s="162">
        <v>12728.4</v>
      </c>
      <c r="F248" s="162">
        <v>132830.38</v>
      </c>
      <c r="G248" s="162">
        <v>2093.63</v>
      </c>
      <c r="H248" s="162">
        <v>1207.9100000000001</v>
      </c>
      <c r="I248" s="162">
        <v>682.95</v>
      </c>
      <c r="J248" s="162">
        <v>3.0160999999999998</v>
      </c>
      <c r="K248" s="162">
        <v>7685.15</v>
      </c>
    </row>
    <row r="249" spans="1:11" ht="17.100000000000001" hidden="1" customHeight="1">
      <c r="A249" s="162">
        <v>1985</v>
      </c>
      <c r="B249" s="162">
        <v>8</v>
      </c>
      <c r="C249" s="162">
        <v>874574.55</v>
      </c>
      <c r="D249" s="162">
        <v>460412.18</v>
      </c>
      <c r="E249" s="162">
        <v>67673.63</v>
      </c>
      <c r="F249" s="162">
        <v>1402660.35</v>
      </c>
      <c r="G249" s="162">
        <v>15586.13</v>
      </c>
      <c r="H249" s="162">
        <v>18040.099999999999</v>
      </c>
      <c r="I249" s="162">
        <v>302.75</v>
      </c>
      <c r="J249" s="162">
        <v>2.87181</v>
      </c>
      <c r="K249" s="162">
        <v>11509.95</v>
      </c>
    </row>
    <row r="250" spans="1:11" ht="17.100000000000001" hidden="1" customHeight="1">
      <c r="A250" s="162">
        <v>1985</v>
      </c>
      <c r="B250" s="162">
        <v>9</v>
      </c>
      <c r="C250" s="162">
        <v>720000.03</v>
      </c>
      <c r="D250" s="162">
        <v>383471.03</v>
      </c>
      <c r="E250" s="162">
        <v>41249</v>
      </c>
      <c r="F250" s="162">
        <v>1144720.06</v>
      </c>
      <c r="G250" s="162">
        <v>6521.25</v>
      </c>
      <c r="H250" s="162">
        <v>13629.85</v>
      </c>
      <c r="I250" s="162">
        <v>140.83000000000001</v>
      </c>
      <c r="J250" s="162">
        <v>2.83345</v>
      </c>
      <c r="K250" s="162">
        <v>10739.67</v>
      </c>
    </row>
    <row r="251" spans="1:11" ht="17.100000000000001" hidden="1" customHeight="1">
      <c r="A251" s="162">
        <v>1985</v>
      </c>
      <c r="B251" s="162">
        <v>10</v>
      </c>
      <c r="C251" s="162">
        <v>429974.35</v>
      </c>
      <c r="D251" s="162">
        <v>128953.62</v>
      </c>
      <c r="E251" s="162">
        <v>67078.47</v>
      </c>
      <c r="F251" s="162">
        <v>626006.43999999994</v>
      </c>
      <c r="G251" s="162">
        <v>20905.169999999998</v>
      </c>
      <c r="H251" s="162">
        <v>17215.3</v>
      </c>
      <c r="I251" s="162">
        <v>3527.72</v>
      </c>
      <c r="J251" s="162">
        <v>2.85521</v>
      </c>
      <c r="K251" s="162">
        <v>9308.65</v>
      </c>
    </row>
    <row r="252" spans="1:11" ht="17.100000000000001" hidden="1" customHeight="1">
      <c r="A252" s="162">
        <v>1985</v>
      </c>
      <c r="B252" s="162">
        <v>11</v>
      </c>
      <c r="C252" s="162">
        <v>164676.57</v>
      </c>
      <c r="D252" s="162">
        <v>204322.49</v>
      </c>
      <c r="E252" s="162">
        <v>91.16</v>
      </c>
      <c r="F252" s="162">
        <v>369090.21</v>
      </c>
      <c r="G252" s="162">
        <v>2086.7399999999998</v>
      </c>
      <c r="H252" s="162">
        <v>4397.2</v>
      </c>
      <c r="I252" s="162">
        <v>41.19</v>
      </c>
      <c r="J252" s="162">
        <v>2.8369800000000001</v>
      </c>
      <c r="K252" s="162">
        <v>10748.95</v>
      </c>
    </row>
    <row r="253" spans="1:11" ht="17.100000000000001" hidden="1" customHeight="1">
      <c r="A253" s="162">
        <v>1985</v>
      </c>
      <c r="B253" s="162">
        <v>12</v>
      </c>
      <c r="C253" s="162">
        <v>344057.52</v>
      </c>
      <c r="D253" s="162">
        <v>403296.49</v>
      </c>
      <c r="E253" s="162">
        <v>8477.52</v>
      </c>
      <c r="F253" s="162">
        <v>755831.52</v>
      </c>
      <c r="G253" s="162">
        <v>4271.6400000000003</v>
      </c>
      <c r="H253" s="162">
        <v>8970.51</v>
      </c>
      <c r="I253" s="162">
        <v>83.99</v>
      </c>
      <c r="J253" s="162">
        <v>2.83494</v>
      </c>
      <c r="K253" s="162">
        <v>10741.68</v>
      </c>
    </row>
    <row r="254" spans="1:11" ht="17.100000000000001" hidden="1" customHeight="1">
      <c r="A254" s="162">
        <v>1985</v>
      </c>
      <c r="B254" s="162">
        <v>13</v>
      </c>
      <c r="C254" s="162">
        <v>442375.46</v>
      </c>
      <c r="D254" s="162">
        <v>300470.07</v>
      </c>
      <c r="E254" s="162">
        <v>40533.5</v>
      </c>
      <c r="F254" s="162">
        <v>783379.03</v>
      </c>
      <c r="G254" s="162">
        <v>14229.99</v>
      </c>
      <c r="H254" s="162">
        <v>23336.85</v>
      </c>
      <c r="I254" s="162">
        <v>929</v>
      </c>
      <c r="J254" s="162">
        <v>2.7296999999999998</v>
      </c>
      <c r="K254" s="162">
        <v>10980.14</v>
      </c>
    </row>
    <row r="255" spans="1:11" ht="17.100000000000001" hidden="1" customHeight="1">
      <c r="A255" s="162">
        <v>1985</v>
      </c>
      <c r="B255" s="162">
        <v>14</v>
      </c>
      <c r="C255" s="162">
        <v>44262.57</v>
      </c>
      <c r="D255" s="162">
        <v>39464.480000000003</v>
      </c>
      <c r="E255" s="162">
        <v>312.60000000000002</v>
      </c>
      <c r="F255" s="162">
        <v>84039.65</v>
      </c>
      <c r="G255" s="162">
        <v>475.14</v>
      </c>
      <c r="H255" s="162">
        <v>1001.22</v>
      </c>
      <c r="I255" s="162">
        <v>9.3800000000000008</v>
      </c>
      <c r="J255" s="162">
        <v>2.8369800000000001</v>
      </c>
      <c r="K255" s="162">
        <v>10748.95</v>
      </c>
    </row>
    <row r="256" spans="1:11" ht="17.100000000000001" hidden="1" customHeight="1">
      <c r="A256" s="162">
        <v>1985</v>
      </c>
      <c r="B256" s="162">
        <v>15</v>
      </c>
      <c r="C256" s="162">
        <v>35552.58</v>
      </c>
      <c r="D256" s="162">
        <v>10533.53</v>
      </c>
      <c r="E256" s="162">
        <v>6995.87</v>
      </c>
      <c r="F256" s="162">
        <v>53081.98</v>
      </c>
      <c r="G256" s="162">
        <v>1100.8499999999999</v>
      </c>
      <c r="H256" s="162">
        <v>716.16</v>
      </c>
      <c r="I256" s="162">
        <v>300.27999999999997</v>
      </c>
      <c r="J256" s="162">
        <v>3.0662199999999999</v>
      </c>
      <c r="K256" s="162">
        <v>8170.96</v>
      </c>
    </row>
    <row r="257" spans="1:11" ht="17.100000000000001" hidden="1" customHeight="1">
      <c r="A257" s="162">
        <v>1985</v>
      </c>
      <c r="B257" s="162">
        <v>16</v>
      </c>
      <c r="C257" s="162">
        <v>27391.41</v>
      </c>
      <c r="D257" s="162">
        <v>16846.47</v>
      </c>
      <c r="E257" s="162">
        <v>188.06</v>
      </c>
      <c r="F257" s="162">
        <v>44425.94</v>
      </c>
      <c r="G257" s="162">
        <v>251.17</v>
      </c>
      <c r="H257" s="162">
        <v>529.27</v>
      </c>
      <c r="I257" s="162">
        <v>4.96</v>
      </c>
      <c r="J257" s="162">
        <v>2.8369800000000001</v>
      </c>
      <c r="K257" s="162">
        <v>10748.95</v>
      </c>
    </row>
    <row r="258" spans="1:11" ht="17.100000000000001" hidden="1" customHeight="1">
      <c r="A258" s="162">
        <v>1986</v>
      </c>
      <c r="B258" s="162">
        <v>1</v>
      </c>
      <c r="C258" s="162">
        <v>141794.97</v>
      </c>
      <c r="D258" s="162">
        <v>20980.63</v>
      </c>
      <c r="E258" s="162">
        <v>24070.66</v>
      </c>
      <c r="F258" s="162">
        <v>186846.26</v>
      </c>
      <c r="G258" s="162">
        <v>4729.59</v>
      </c>
      <c r="H258" s="162">
        <v>743.6</v>
      </c>
      <c r="I258" s="162">
        <v>1150.8699999999999</v>
      </c>
      <c r="J258" s="162">
        <v>2.5042</v>
      </c>
      <c r="K258" s="162">
        <v>8767.32</v>
      </c>
    </row>
    <row r="259" spans="1:11" ht="17.100000000000001" hidden="1" customHeight="1">
      <c r="A259" s="162">
        <v>1986</v>
      </c>
      <c r="B259" s="162">
        <v>2</v>
      </c>
      <c r="C259" s="162">
        <v>172783.6</v>
      </c>
      <c r="D259" s="162">
        <v>64088.43</v>
      </c>
      <c r="E259" s="162">
        <v>16799.18</v>
      </c>
      <c r="F259" s="162">
        <v>253671.21</v>
      </c>
      <c r="G259" s="162">
        <v>4897.08</v>
      </c>
      <c r="H259" s="162">
        <v>2271.37</v>
      </c>
      <c r="I259" s="162">
        <v>406.07</v>
      </c>
      <c r="J259" s="162">
        <v>2.7452100000000002</v>
      </c>
      <c r="K259" s="162">
        <v>9409.7800000000007</v>
      </c>
    </row>
    <row r="260" spans="1:11" ht="17.100000000000001" hidden="1" customHeight="1">
      <c r="A260" s="162">
        <v>1986</v>
      </c>
      <c r="B260" s="162">
        <v>3</v>
      </c>
      <c r="C260" s="162">
        <v>487298.98</v>
      </c>
      <c r="D260" s="162">
        <v>158128.04</v>
      </c>
      <c r="E260" s="162">
        <v>73613.84</v>
      </c>
      <c r="F260" s="162">
        <v>719040.86</v>
      </c>
      <c r="G260" s="162">
        <v>14285.56</v>
      </c>
      <c r="H260" s="162">
        <v>7014.95</v>
      </c>
      <c r="I260" s="162">
        <v>2251.58</v>
      </c>
      <c r="J260" s="162">
        <v>2.8231999999999999</v>
      </c>
      <c r="K260" s="162">
        <v>8303.24</v>
      </c>
    </row>
    <row r="261" spans="1:11" ht="17.100000000000001" hidden="1" customHeight="1">
      <c r="A261" s="162">
        <v>1986</v>
      </c>
      <c r="B261" s="162">
        <v>4</v>
      </c>
      <c r="C261" s="162">
        <v>811526.42</v>
      </c>
      <c r="D261" s="162">
        <v>340730.38</v>
      </c>
      <c r="E261" s="162">
        <v>64859.81</v>
      </c>
      <c r="F261" s="162">
        <v>1217116.6100000001</v>
      </c>
      <c r="G261" s="162">
        <v>18713.79</v>
      </c>
      <c r="H261" s="162">
        <v>15129.94</v>
      </c>
      <c r="I261" s="162">
        <v>990.04</v>
      </c>
      <c r="J261" s="162">
        <v>2.7511899999999998</v>
      </c>
      <c r="K261" s="162">
        <v>12157.35</v>
      </c>
    </row>
    <row r="262" spans="1:11" ht="17.100000000000001" hidden="1" customHeight="1">
      <c r="A262" s="162">
        <v>1986</v>
      </c>
      <c r="B262" s="162">
        <v>5</v>
      </c>
      <c r="C262" s="162">
        <v>680290.78</v>
      </c>
      <c r="D262" s="162">
        <v>518649.14</v>
      </c>
      <c r="E262" s="162">
        <v>20068.52</v>
      </c>
      <c r="F262" s="162">
        <v>1219008.45</v>
      </c>
      <c r="G262" s="162">
        <v>8914.2800000000007</v>
      </c>
      <c r="H262" s="162">
        <v>10756.36</v>
      </c>
      <c r="I262" s="162">
        <v>4</v>
      </c>
      <c r="J262" s="162">
        <v>2.5149499999999998</v>
      </c>
      <c r="K262" s="162">
        <v>13511.94</v>
      </c>
    </row>
    <row r="263" spans="1:11" ht="17.100000000000001" hidden="1" customHeight="1">
      <c r="A263" s="162">
        <v>1986</v>
      </c>
      <c r="B263" s="162">
        <v>6</v>
      </c>
      <c r="C263" s="162">
        <v>220866.27</v>
      </c>
      <c r="D263" s="162">
        <v>111439.86</v>
      </c>
      <c r="E263" s="162">
        <v>13585.45</v>
      </c>
      <c r="F263" s="162">
        <v>345891.58</v>
      </c>
      <c r="G263" s="162">
        <v>7681.6</v>
      </c>
      <c r="H263" s="162">
        <v>4347.72</v>
      </c>
      <c r="I263" s="162">
        <v>55.48</v>
      </c>
      <c r="J263" s="162">
        <v>2.5763699999999998</v>
      </c>
      <c r="K263" s="162">
        <v>10194.76</v>
      </c>
    </row>
    <row r="264" spans="1:11" ht="17.100000000000001" hidden="1" customHeight="1">
      <c r="A264" s="162">
        <v>1986</v>
      </c>
      <c r="B264" s="162">
        <v>7</v>
      </c>
      <c r="C264" s="162">
        <v>99467.87</v>
      </c>
      <c r="D264" s="162">
        <v>23458.880000000001</v>
      </c>
      <c r="E264" s="162">
        <v>13140.84</v>
      </c>
      <c r="F264" s="162">
        <v>136067.59</v>
      </c>
      <c r="G264" s="162">
        <v>2410.9699999999998</v>
      </c>
      <c r="H264" s="162">
        <v>1192.6400000000001</v>
      </c>
      <c r="I264" s="162">
        <v>485.14</v>
      </c>
      <c r="J264" s="162">
        <v>3.00745</v>
      </c>
      <c r="K264" s="162">
        <v>7798.76</v>
      </c>
    </row>
    <row r="265" spans="1:11" ht="17.100000000000001" hidden="1" customHeight="1">
      <c r="A265" s="162">
        <v>1986</v>
      </c>
      <c r="B265" s="162">
        <v>8</v>
      </c>
      <c r="C265" s="162">
        <v>881274.52</v>
      </c>
      <c r="D265" s="162">
        <v>475379.9</v>
      </c>
      <c r="E265" s="162">
        <v>67062.97</v>
      </c>
      <c r="F265" s="162">
        <v>1423717.38</v>
      </c>
      <c r="G265" s="162">
        <v>17647.650000000001</v>
      </c>
      <c r="H265" s="162">
        <v>22340.17</v>
      </c>
      <c r="I265" s="162">
        <v>194.27</v>
      </c>
      <c r="J265" s="162">
        <v>2.8833899999999999</v>
      </c>
      <c r="K265" s="162">
        <v>11810.64</v>
      </c>
    </row>
    <row r="266" spans="1:11" ht="17.100000000000001" hidden="1" customHeight="1">
      <c r="A266" s="162">
        <v>1986</v>
      </c>
      <c r="B266" s="162">
        <v>9</v>
      </c>
      <c r="C266" s="162">
        <v>723654.37</v>
      </c>
      <c r="D266" s="162">
        <v>395878.87</v>
      </c>
      <c r="E266" s="162">
        <v>41470.480000000003</v>
      </c>
      <c r="F266" s="162">
        <v>1161003.72</v>
      </c>
      <c r="G266" s="162">
        <v>6789.02</v>
      </c>
      <c r="H266" s="162">
        <v>18752.75</v>
      </c>
      <c r="I266" s="162">
        <v>292.37</v>
      </c>
      <c r="J266" s="162">
        <v>2.8631899999999999</v>
      </c>
      <c r="K266" s="162">
        <v>10930.48</v>
      </c>
    </row>
    <row r="267" spans="1:11" ht="17.100000000000001" hidden="1" customHeight="1">
      <c r="A267" s="162">
        <v>1986</v>
      </c>
      <c r="B267" s="162">
        <v>10</v>
      </c>
      <c r="C267" s="162">
        <v>446965.94</v>
      </c>
      <c r="D267" s="162">
        <v>144507.18</v>
      </c>
      <c r="E267" s="162">
        <v>67566.929999999993</v>
      </c>
      <c r="F267" s="162">
        <v>659040.06000000006</v>
      </c>
      <c r="G267" s="162">
        <v>31489.65</v>
      </c>
      <c r="H267" s="162">
        <v>20941.22</v>
      </c>
      <c r="I267" s="162">
        <v>2351.85</v>
      </c>
      <c r="J267" s="162">
        <v>2.86334</v>
      </c>
      <c r="K267" s="162">
        <v>9554.33</v>
      </c>
    </row>
    <row r="268" spans="1:11" ht="17.100000000000001" hidden="1" customHeight="1">
      <c r="A268" s="162">
        <v>1986</v>
      </c>
      <c r="B268" s="162">
        <v>11</v>
      </c>
      <c r="C268" s="162">
        <v>160673.78</v>
      </c>
      <c r="D268" s="162">
        <v>207945.77</v>
      </c>
      <c r="E268" s="162">
        <v>88.61</v>
      </c>
      <c r="F268" s="162">
        <v>368708.15</v>
      </c>
      <c r="G268" s="162">
        <v>2141.06</v>
      </c>
      <c r="H268" s="162">
        <v>5981.18</v>
      </c>
      <c r="I268" s="162">
        <v>87.92</v>
      </c>
      <c r="J268" s="162">
        <v>2.8670200000000001</v>
      </c>
      <c r="K268" s="162">
        <v>10939.54</v>
      </c>
    </row>
    <row r="269" spans="1:11" ht="17.100000000000001" hidden="1" customHeight="1">
      <c r="A269" s="162">
        <v>1986</v>
      </c>
      <c r="B269" s="162">
        <v>12</v>
      </c>
      <c r="C269" s="162">
        <v>344522.11</v>
      </c>
      <c r="D269" s="162">
        <v>418415.79</v>
      </c>
      <c r="E269" s="162">
        <v>8442.1</v>
      </c>
      <c r="F269" s="162">
        <v>771380</v>
      </c>
      <c r="G269" s="162">
        <v>4480.33</v>
      </c>
      <c r="H269" s="162">
        <v>12462.79</v>
      </c>
      <c r="I269" s="162">
        <v>195.73</v>
      </c>
      <c r="J269" s="162">
        <v>2.8648500000000001</v>
      </c>
      <c r="K269" s="162">
        <v>10932.39</v>
      </c>
    </row>
    <row r="270" spans="1:11" ht="17.100000000000001" hidden="1" customHeight="1">
      <c r="A270" s="162">
        <v>1986</v>
      </c>
      <c r="B270" s="162">
        <v>13</v>
      </c>
      <c r="C270" s="162">
        <v>456060.75</v>
      </c>
      <c r="D270" s="162">
        <v>323105.81</v>
      </c>
      <c r="E270" s="162">
        <v>40702.629999999997</v>
      </c>
      <c r="F270" s="162">
        <v>819869.18</v>
      </c>
      <c r="G270" s="162">
        <v>17089</v>
      </c>
      <c r="H270" s="162">
        <v>25398.91</v>
      </c>
      <c r="I270" s="162">
        <v>451</v>
      </c>
      <c r="J270" s="162">
        <v>2.7008000000000001</v>
      </c>
      <c r="K270" s="162">
        <v>11271.79</v>
      </c>
    </row>
    <row r="271" spans="1:11" ht="17.100000000000001" hidden="1" customHeight="1">
      <c r="A271" s="162">
        <v>1986</v>
      </c>
      <c r="B271" s="162">
        <v>14</v>
      </c>
      <c r="C271" s="162">
        <v>43794.21</v>
      </c>
      <c r="D271" s="162">
        <v>40346.660000000003</v>
      </c>
      <c r="E271" s="162">
        <v>307.7</v>
      </c>
      <c r="F271" s="162">
        <v>84448.57</v>
      </c>
      <c r="G271" s="162">
        <v>490.39</v>
      </c>
      <c r="H271" s="162">
        <v>1369.92</v>
      </c>
      <c r="I271" s="162">
        <v>20.14</v>
      </c>
      <c r="J271" s="162">
        <v>2.8670200000000001</v>
      </c>
      <c r="K271" s="162">
        <v>10939.54</v>
      </c>
    </row>
    <row r="272" spans="1:11" ht="17.100000000000001" hidden="1" customHeight="1">
      <c r="A272" s="162">
        <v>1986</v>
      </c>
      <c r="B272" s="162">
        <v>15</v>
      </c>
      <c r="C272" s="162">
        <v>36267.370000000003</v>
      </c>
      <c r="D272" s="162">
        <v>11216.69</v>
      </c>
      <c r="E272" s="162">
        <v>7100.52</v>
      </c>
      <c r="F272" s="162">
        <v>54584.58</v>
      </c>
      <c r="G272" s="162">
        <v>1518.96</v>
      </c>
      <c r="H272" s="162">
        <v>968.29</v>
      </c>
      <c r="I272" s="162">
        <v>264.14999999999998</v>
      </c>
      <c r="J272" s="162">
        <v>3.0644499999999999</v>
      </c>
      <c r="K272" s="162">
        <v>8297.3700000000008</v>
      </c>
    </row>
    <row r="273" spans="1:11" ht="17.100000000000001" hidden="1" customHeight="1">
      <c r="A273" s="162">
        <v>1986</v>
      </c>
      <c r="B273" s="162">
        <v>16</v>
      </c>
      <c r="C273" s="162">
        <v>26998.66</v>
      </c>
      <c r="D273" s="162">
        <v>16995.310000000001</v>
      </c>
      <c r="E273" s="162">
        <v>183.38</v>
      </c>
      <c r="F273" s="162">
        <v>44177.35</v>
      </c>
      <c r="G273" s="162">
        <v>256.54000000000002</v>
      </c>
      <c r="H273" s="162">
        <v>716.64</v>
      </c>
      <c r="I273" s="162">
        <v>10.53</v>
      </c>
      <c r="J273" s="162">
        <v>2.8670200000000001</v>
      </c>
      <c r="K273" s="162">
        <v>10939.54</v>
      </c>
    </row>
    <row r="274" spans="1:11" ht="17.100000000000001" hidden="1" customHeight="1">
      <c r="A274" s="162">
        <v>1987</v>
      </c>
      <c r="B274" s="162">
        <v>1</v>
      </c>
      <c r="C274" s="162">
        <v>146243.62</v>
      </c>
      <c r="D274" s="162">
        <v>21885.25</v>
      </c>
      <c r="E274" s="162">
        <v>24603.14</v>
      </c>
      <c r="F274" s="162">
        <v>192732.02</v>
      </c>
      <c r="G274" s="162">
        <v>5127.6899999999996</v>
      </c>
      <c r="H274" s="162">
        <v>990.16</v>
      </c>
      <c r="I274" s="162">
        <v>718.88</v>
      </c>
      <c r="J274" s="162">
        <v>2.4946999999999999</v>
      </c>
      <c r="K274" s="162">
        <v>8865.19</v>
      </c>
    </row>
    <row r="275" spans="1:11" ht="17.100000000000001" hidden="1" customHeight="1">
      <c r="A275" s="162">
        <v>1987</v>
      </c>
      <c r="B275" s="162">
        <v>2</v>
      </c>
      <c r="C275" s="162">
        <v>177279.73</v>
      </c>
      <c r="D275" s="162">
        <v>65915.19</v>
      </c>
      <c r="E275" s="162">
        <v>16876.02</v>
      </c>
      <c r="F275" s="162">
        <v>260070.94</v>
      </c>
      <c r="G275" s="162">
        <v>5563.61</v>
      </c>
      <c r="H275" s="162">
        <v>2240.52</v>
      </c>
      <c r="I275" s="162">
        <v>157.21</v>
      </c>
      <c r="J275" s="162">
        <v>2.7697799999999999</v>
      </c>
      <c r="K275" s="162">
        <v>9589.16</v>
      </c>
    </row>
    <row r="276" spans="1:11" ht="17.100000000000001" hidden="1" customHeight="1">
      <c r="A276" s="162">
        <v>1987</v>
      </c>
      <c r="B276" s="162">
        <v>3</v>
      </c>
      <c r="C276" s="162">
        <v>500397.76</v>
      </c>
      <c r="D276" s="162">
        <v>163622.93</v>
      </c>
      <c r="E276" s="162">
        <v>75475.62</v>
      </c>
      <c r="F276" s="162">
        <v>739496.31</v>
      </c>
      <c r="G276" s="162">
        <v>14265.69</v>
      </c>
      <c r="H276" s="162">
        <v>5753.64</v>
      </c>
      <c r="I276" s="162">
        <v>2116.0700000000002</v>
      </c>
      <c r="J276" s="162">
        <v>2.8158400000000001</v>
      </c>
      <c r="K276" s="162">
        <v>8495.34</v>
      </c>
    </row>
    <row r="277" spans="1:11" ht="17.100000000000001" hidden="1" customHeight="1">
      <c r="A277" s="162">
        <v>1987</v>
      </c>
      <c r="B277" s="162">
        <v>4</v>
      </c>
      <c r="C277" s="162">
        <v>834199.1</v>
      </c>
      <c r="D277" s="162">
        <v>352988.75</v>
      </c>
      <c r="E277" s="162">
        <v>65954.28</v>
      </c>
      <c r="F277" s="162">
        <v>1253142.1299999999</v>
      </c>
      <c r="G277" s="162">
        <v>18046.41</v>
      </c>
      <c r="H277" s="162">
        <v>10061.35</v>
      </c>
      <c r="I277" s="162">
        <v>699.45</v>
      </c>
      <c r="J277" s="162">
        <v>2.72302</v>
      </c>
      <c r="K277" s="162">
        <v>12347.7</v>
      </c>
    </row>
    <row r="278" spans="1:11" ht="17.100000000000001" hidden="1" customHeight="1">
      <c r="A278" s="162">
        <v>1987</v>
      </c>
      <c r="B278" s="162">
        <v>5</v>
      </c>
      <c r="C278" s="162">
        <v>683794.04</v>
      </c>
      <c r="D278" s="162">
        <v>523069.39</v>
      </c>
      <c r="E278" s="162">
        <v>19924.18</v>
      </c>
      <c r="F278" s="162">
        <v>1226787.6100000001</v>
      </c>
      <c r="G278" s="162">
        <v>9686.52</v>
      </c>
      <c r="H278" s="162">
        <v>9913.3700000000008</v>
      </c>
      <c r="I278" s="162">
        <v>12.76</v>
      </c>
      <c r="J278" s="162">
        <v>2.5184899999999999</v>
      </c>
      <c r="K278" s="162">
        <v>13630.24</v>
      </c>
    </row>
    <row r="279" spans="1:11" ht="17.100000000000001" hidden="1" customHeight="1">
      <c r="A279" s="162">
        <v>1987</v>
      </c>
      <c r="B279" s="162">
        <v>6</v>
      </c>
      <c r="C279" s="162">
        <v>229969.78</v>
      </c>
      <c r="D279" s="162">
        <v>116419.1</v>
      </c>
      <c r="E279" s="162">
        <v>13762.47</v>
      </c>
      <c r="F279" s="162">
        <v>360151.35</v>
      </c>
      <c r="G279" s="162">
        <v>6595.43</v>
      </c>
      <c r="H279" s="162">
        <v>3711.72</v>
      </c>
      <c r="I279" s="162">
        <v>24.79</v>
      </c>
      <c r="J279" s="162">
        <v>2.5592700000000002</v>
      </c>
      <c r="K279" s="162">
        <v>10326.14</v>
      </c>
    </row>
    <row r="280" spans="1:11" ht="17.100000000000001" hidden="1" customHeight="1">
      <c r="A280" s="162">
        <v>1987</v>
      </c>
      <c r="B280" s="162">
        <v>7</v>
      </c>
      <c r="C280" s="162">
        <v>101016.76</v>
      </c>
      <c r="D280" s="162">
        <v>24265.68</v>
      </c>
      <c r="E280" s="162">
        <v>13534.7</v>
      </c>
      <c r="F280" s="162">
        <v>138817.14000000001</v>
      </c>
      <c r="G280" s="162">
        <v>2514.4</v>
      </c>
      <c r="H280" s="162">
        <v>1062.6099999999999</v>
      </c>
      <c r="I280" s="162">
        <v>530.03</v>
      </c>
      <c r="J280" s="162">
        <v>3.0103200000000001</v>
      </c>
      <c r="K280" s="162">
        <v>7973.97</v>
      </c>
    </row>
    <row r="281" spans="1:11" ht="17.100000000000001" hidden="1" customHeight="1">
      <c r="A281" s="162">
        <v>1987</v>
      </c>
      <c r="B281" s="162">
        <v>8</v>
      </c>
      <c r="C281" s="162">
        <v>890927.8</v>
      </c>
      <c r="D281" s="162">
        <v>490013.57</v>
      </c>
      <c r="E281" s="162">
        <v>66557.919999999998</v>
      </c>
      <c r="F281" s="162">
        <v>1447499.29</v>
      </c>
      <c r="G281" s="162">
        <v>16465.03</v>
      </c>
      <c r="H281" s="162">
        <v>20741.48</v>
      </c>
      <c r="I281" s="162">
        <v>98.15</v>
      </c>
      <c r="J281" s="162">
        <v>2.8902800000000002</v>
      </c>
      <c r="K281" s="162">
        <v>12105.93</v>
      </c>
    </row>
    <row r="282" spans="1:11" ht="17.100000000000001" hidden="1" customHeight="1">
      <c r="A282" s="162">
        <v>1987</v>
      </c>
      <c r="B282" s="162">
        <v>9</v>
      </c>
      <c r="C282" s="162">
        <v>732543.43</v>
      </c>
      <c r="D282" s="162">
        <v>406274.42</v>
      </c>
      <c r="E282" s="162">
        <v>41458.58</v>
      </c>
      <c r="F282" s="162">
        <v>1180276.43</v>
      </c>
      <c r="G282" s="162">
        <v>7447.55</v>
      </c>
      <c r="H282" s="162">
        <v>15570.7</v>
      </c>
      <c r="I282" s="162">
        <v>78.05</v>
      </c>
      <c r="J282" s="162">
        <v>2.8867699999999998</v>
      </c>
      <c r="K282" s="162">
        <v>11175.25</v>
      </c>
    </row>
    <row r="283" spans="1:11" ht="17.100000000000001" hidden="1" customHeight="1">
      <c r="A283" s="162">
        <v>1987</v>
      </c>
      <c r="B283" s="162">
        <v>10</v>
      </c>
      <c r="C283" s="162">
        <v>479023</v>
      </c>
      <c r="D283" s="162">
        <v>156172.56</v>
      </c>
      <c r="E283" s="162">
        <v>69335.16</v>
      </c>
      <c r="F283" s="162">
        <v>704530.72</v>
      </c>
      <c r="G283" s="162">
        <v>29728.37</v>
      </c>
      <c r="H283" s="162">
        <v>11001.84</v>
      </c>
      <c r="I283" s="162">
        <v>1205.6600000000001</v>
      </c>
      <c r="J283" s="162">
        <v>2.8515999999999999</v>
      </c>
      <c r="K283" s="162">
        <v>9624.93</v>
      </c>
    </row>
    <row r="284" spans="1:11" ht="17.100000000000001" hidden="1" customHeight="1">
      <c r="A284" s="162">
        <v>1987</v>
      </c>
      <c r="B284" s="162">
        <v>11</v>
      </c>
      <c r="C284" s="162">
        <v>156859.29</v>
      </c>
      <c r="D284" s="162">
        <v>208884.17</v>
      </c>
      <c r="E284" s="162">
        <v>86.16</v>
      </c>
      <c r="F284" s="162">
        <v>365829.62</v>
      </c>
      <c r="G284" s="162">
        <v>2295.23</v>
      </c>
      <c r="H284" s="162">
        <v>4846.05</v>
      </c>
      <c r="I284" s="162">
        <v>6.83</v>
      </c>
      <c r="J284" s="162">
        <v>2.89059</v>
      </c>
      <c r="K284" s="162">
        <v>11185.46</v>
      </c>
    </row>
    <row r="285" spans="1:11" ht="17.100000000000001" hidden="1" customHeight="1">
      <c r="A285" s="162">
        <v>1987</v>
      </c>
      <c r="B285" s="162">
        <v>12</v>
      </c>
      <c r="C285" s="162">
        <v>344984.58</v>
      </c>
      <c r="D285" s="162">
        <v>428684.12</v>
      </c>
      <c r="E285" s="162">
        <v>8417.4500000000007</v>
      </c>
      <c r="F285" s="162">
        <v>782086.15</v>
      </c>
      <c r="G285" s="162">
        <v>4908.03</v>
      </c>
      <c r="H285" s="162">
        <v>10318.67</v>
      </c>
      <c r="I285" s="162">
        <v>38.36</v>
      </c>
      <c r="J285" s="162">
        <v>2.88828</v>
      </c>
      <c r="K285" s="162">
        <v>11177.74</v>
      </c>
    </row>
    <row r="286" spans="1:11" ht="17.100000000000001" hidden="1" customHeight="1">
      <c r="A286" s="162">
        <v>1987</v>
      </c>
      <c r="B286" s="162">
        <v>13</v>
      </c>
      <c r="C286" s="162">
        <v>474173.88</v>
      </c>
      <c r="D286" s="162">
        <v>340141.67</v>
      </c>
      <c r="E286" s="162">
        <v>41661.07</v>
      </c>
      <c r="F286" s="162">
        <v>855976.62</v>
      </c>
      <c r="G286" s="162">
        <v>17095.27</v>
      </c>
      <c r="H286" s="162">
        <v>16420.169999999998</v>
      </c>
      <c r="I286" s="162">
        <v>855</v>
      </c>
      <c r="J286" s="162">
        <v>2.6829100000000001</v>
      </c>
      <c r="K286" s="162">
        <v>11397.01</v>
      </c>
    </row>
    <row r="287" spans="1:11" ht="17.100000000000001" hidden="1" customHeight="1">
      <c r="A287" s="162">
        <v>1987</v>
      </c>
      <c r="B287" s="162">
        <v>14</v>
      </c>
      <c r="C287" s="162">
        <v>43713.18</v>
      </c>
      <c r="D287" s="162">
        <v>41139.339999999997</v>
      </c>
      <c r="E287" s="162">
        <v>305.56</v>
      </c>
      <c r="F287" s="162">
        <v>85158.09</v>
      </c>
      <c r="G287" s="162">
        <v>534.28</v>
      </c>
      <c r="H287" s="162">
        <v>1128.07</v>
      </c>
      <c r="I287" s="162">
        <v>1.59</v>
      </c>
      <c r="J287" s="162">
        <v>2.89059</v>
      </c>
      <c r="K287" s="162">
        <v>11185.46</v>
      </c>
    </row>
    <row r="288" spans="1:11" ht="17.100000000000001" hidden="1" customHeight="1">
      <c r="A288" s="162">
        <v>1987</v>
      </c>
      <c r="B288" s="162">
        <v>15</v>
      </c>
      <c r="C288" s="162">
        <v>37511.129999999997</v>
      </c>
      <c r="D288" s="162">
        <v>11606.01</v>
      </c>
      <c r="E288" s="162">
        <v>7364.04</v>
      </c>
      <c r="F288" s="162">
        <v>56481.18</v>
      </c>
      <c r="G288" s="162">
        <v>1498.21</v>
      </c>
      <c r="H288" s="162">
        <v>461.71</v>
      </c>
      <c r="I288" s="162">
        <v>295.33999999999997</v>
      </c>
      <c r="J288" s="162">
        <v>3.0632299999999999</v>
      </c>
      <c r="K288" s="162">
        <v>8823.36</v>
      </c>
    </row>
    <row r="289" spans="1:11" ht="17.100000000000001" hidden="1" customHeight="1">
      <c r="A289" s="162">
        <v>1987</v>
      </c>
      <c r="B289" s="162">
        <v>16</v>
      </c>
      <c r="C289" s="162">
        <v>26828.35</v>
      </c>
      <c r="D289" s="162">
        <v>17094.27</v>
      </c>
      <c r="E289" s="162">
        <v>180.16</v>
      </c>
      <c r="F289" s="162">
        <v>44102.78</v>
      </c>
      <c r="G289" s="162">
        <v>276.7</v>
      </c>
      <c r="H289" s="162">
        <v>584.22</v>
      </c>
      <c r="I289" s="162">
        <v>0.82</v>
      </c>
      <c r="J289" s="162">
        <v>2.89059</v>
      </c>
      <c r="K289" s="162">
        <v>11185.46</v>
      </c>
    </row>
    <row r="290" spans="1:11" ht="17.100000000000001" hidden="1" customHeight="1">
      <c r="A290" s="162">
        <v>1988</v>
      </c>
      <c r="B290" s="162">
        <v>1</v>
      </c>
      <c r="C290" s="162">
        <v>150566.84</v>
      </c>
      <c r="D290" s="162">
        <v>22665.71</v>
      </c>
      <c r="E290" s="162">
        <v>25263.96</v>
      </c>
      <c r="F290" s="162">
        <v>198496.51</v>
      </c>
      <c r="G290" s="162">
        <v>5255.22</v>
      </c>
      <c r="H290" s="162">
        <v>867.64</v>
      </c>
      <c r="I290" s="162">
        <v>888.99</v>
      </c>
      <c r="J290" s="162">
        <v>2.4931899999999998</v>
      </c>
      <c r="K290" s="162">
        <v>9012.73</v>
      </c>
    </row>
    <row r="291" spans="1:11" ht="17.100000000000001" hidden="1" customHeight="1">
      <c r="A291" s="162">
        <v>1988</v>
      </c>
      <c r="B291" s="162">
        <v>2</v>
      </c>
      <c r="C291" s="162">
        <v>182925.65</v>
      </c>
      <c r="D291" s="162">
        <v>66768.78</v>
      </c>
      <c r="E291" s="162">
        <v>17204.080000000002</v>
      </c>
      <c r="F291" s="162">
        <v>266898.51</v>
      </c>
      <c r="G291" s="162">
        <v>7297.59</v>
      </c>
      <c r="H291" s="162">
        <v>1387.91</v>
      </c>
      <c r="I291" s="162">
        <v>449.98</v>
      </c>
      <c r="J291" s="162">
        <v>2.7768700000000002</v>
      </c>
      <c r="K291" s="162">
        <v>9676.68</v>
      </c>
    </row>
    <row r="292" spans="1:11" ht="17.100000000000001" hidden="1" customHeight="1">
      <c r="A292" s="162">
        <v>1988</v>
      </c>
      <c r="B292" s="162">
        <v>3</v>
      </c>
      <c r="C292" s="162">
        <v>515604.43</v>
      </c>
      <c r="D292" s="162">
        <v>166704.54</v>
      </c>
      <c r="E292" s="162">
        <v>77477.84</v>
      </c>
      <c r="F292" s="162">
        <v>759786.81</v>
      </c>
      <c r="G292" s="162">
        <v>14913.66</v>
      </c>
      <c r="H292" s="162">
        <v>2862.16</v>
      </c>
      <c r="I292" s="162">
        <v>2028.22</v>
      </c>
      <c r="J292" s="162">
        <v>2.8236699999999999</v>
      </c>
      <c r="K292" s="162">
        <v>8553.09</v>
      </c>
    </row>
    <row r="293" spans="1:11" ht="17.100000000000001" hidden="1" customHeight="1">
      <c r="A293" s="162">
        <v>1988</v>
      </c>
      <c r="B293" s="162">
        <v>4</v>
      </c>
      <c r="C293" s="162">
        <v>859153.94</v>
      </c>
      <c r="D293" s="162">
        <v>361537.98</v>
      </c>
      <c r="E293" s="162">
        <v>66495.009999999995</v>
      </c>
      <c r="F293" s="162">
        <v>1287186.92</v>
      </c>
      <c r="G293" s="162">
        <v>21644.240000000002</v>
      </c>
      <c r="H293" s="162">
        <v>6713</v>
      </c>
      <c r="I293" s="162">
        <v>480.58</v>
      </c>
      <c r="J293" s="162">
        <v>2.71461</v>
      </c>
      <c r="K293" s="162">
        <v>12638.52</v>
      </c>
    </row>
    <row r="294" spans="1:11" ht="17.100000000000001" hidden="1" customHeight="1">
      <c r="A294" s="162">
        <v>1988</v>
      </c>
      <c r="B294" s="162">
        <v>5</v>
      </c>
      <c r="C294" s="162">
        <v>692416.97</v>
      </c>
      <c r="D294" s="162">
        <v>527302.46</v>
      </c>
      <c r="E294" s="162">
        <v>20047.939999999999</v>
      </c>
      <c r="F294" s="162">
        <v>1239767.3700000001</v>
      </c>
      <c r="G294" s="162">
        <v>9156.1200000000008</v>
      </c>
      <c r="H294" s="162">
        <v>5999.86</v>
      </c>
      <c r="I294" s="162">
        <v>130.82</v>
      </c>
      <c r="J294" s="162">
        <v>2.5107200000000001</v>
      </c>
      <c r="K294" s="162">
        <v>14199.36</v>
      </c>
    </row>
    <row r="295" spans="1:11" ht="17.100000000000001" hidden="1" customHeight="1">
      <c r="A295" s="162">
        <v>1988</v>
      </c>
      <c r="B295" s="162">
        <v>6</v>
      </c>
      <c r="C295" s="162">
        <v>237872.08</v>
      </c>
      <c r="D295" s="162">
        <v>119185.67</v>
      </c>
      <c r="E295" s="162">
        <v>14254.72</v>
      </c>
      <c r="F295" s="162">
        <v>371312.48</v>
      </c>
      <c r="G295" s="162">
        <v>8087.87</v>
      </c>
      <c r="H295" s="162">
        <v>2870.71</v>
      </c>
      <c r="I295" s="162">
        <v>503.2</v>
      </c>
      <c r="J295" s="162">
        <v>2.5610400000000002</v>
      </c>
      <c r="K295" s="162">
        <v>10434.540000000001</v>
      </c>
    </row>
    <row r="296" spans="1:11" ht="17.100000000000001" hidden="1" customHeight="1">
      <c r="A296" s="162">
        <v>1988</v>
      </c>
      <c r="B296" s="162">
        <v>7</v>
      </c>
      <c r="C296" s="162">
        <v>103778.87</v>
      </c>
      <c r="D296" s="162">
        <v>24751.95</v>
      </c>
      <c r="E296" s="162">
        <v>13869.54</v>
      </c>
      <c r="F296" s="162">
        <v>142400.35999999999</v>
      </c>
      <c r="G296" s="162">
        <v>2146.64</v>
      </c>
      <c r="H296" s="162">
        <v>329.9</v>
      </c>
      <c r="I296" s="162">
        <v>259.98</v>
      </c>
      <c r="J296" s="162">
        <v>3.0073300000000001</v>
      </c>
      <c r="K296" s="162">
        <v>8060.61</v>
      </c>
    </row>
    <row r="297" spans="1:11" ht="17.100000000000001" hidden="1" customHeight="1">
      <c r="A297" s="162">
        <v>1988</v>
      </c>
      <c r="B297" s="162">
        <v>8</v>
      </c>
      <c r="C297" s="162">
        <v>906929.88</v>
      </c>
      <c r="D297" s="162">
        <v>503325.94</v>
      </c>
      <c r="E297" s="162">
        <v>66372.23</v>
      </c>
      <c r="F297" s="162">
        <v>1476628.04</v>
      </c>
      <c r="G297" s="162">
        <v>17811.38</v>
      </c>
      <c r="H297" s="162">
        <v>16307.84</v>
      </c>
      <c r="I297" s="162">
        <v>69.599999999999994</v>
      </c>
      <c r="J297" s="162">
        <v>2.8808699999999998</v>
      </c>
      <c r="K297" s="162">
        <v>12378.91</v>
      </c>
    </row>
    <row r="298" spans="1:11" ht="17.100000000000001" hidden="1" customHeight="1">
      <c r="A298" s="162">
        <v>1988</v>
      </c>
      <c r="B298" s="162">
        <v>9</v>
      </c>
      <c r="C298" s="162">
        <v>742512.45</v>
      </c>
      <c r="D298" s="162">
        <v>414983.66</v>
      </c>
      <c r="E298" s="162">
        <v>41435.550000000003</v>
      </c>
      <c r="F298" s="162">
        <v>1198931.6599999999</v>
      </c>
      <c r="G298" s="162">
        <v>7289.82</v>
      </c>
      <c r="H298" s="162">
        <v>11880.62</v>
      </c>
      <c r="I298" s="162">
        <v>45.43</v>
      </c>
      <c r="J298" s="162">
        <v>2.8868100000000001</v>
      </c>
      <c r="K298" s="162">
        <v>11320.71</v>
      </c>
    </row>
    <row r="299" spans="1:11" ht="17.100000000000001" hidden="1" customHeight="1">
      <c r="A299" s="162">
        <v>1988</v>
      </c>
      <c r="B299" s="162">
        <v>10</v>
      </c>
      <c r="C299" s="162">
        <v>514070.18</v>
      </c>
      <c r="D299" s="162">
        <v>163327.57</v>
      </c>
      <c r="E299" s="162">
        <v>73535.539999999994</v>
      </c>
      <c r="F299" s="162">
        <v>750933.3</v>
      </c>
      <c r="G299" s="162">
        <v>41557.22</v>
      </c>
      <c r="H299" s="162">
        <v>8861.91</v>
      </c>
      <c r="I299" s="162">
        <v>5999.73</v>
      </c>
      <c r="J299" s="162">
        <v>2.8642400000000001</v>
      </c>
      <c r="K299" s="162">
        <v>9607.84</v>
      </c>
    </row>
    <row r="300" spans="1:11" ht="17.100000000000001" hidden="1" customHeight="1">
      <c r="A300" s="162">
        <v>1988</v>
      </c>
      <c r="B300" s="162">
        <v>11</v>
      </c>
      <c r="C300" s="162">
        <v>154444.54</v>
      </c>
      <c r="D300" s="162">
        <v>210309.02</v>
      </c>
      <c r="E300" s="162">
        <v>84.48</v>
      </c>
      <c r="F300" s="162">
        <v>364838.04</v>
      </c>
      <c r="G300" s="162">
        <v>2218.66</v>
      </c>
      <c r="H300" s="162">
        <v>3638.64</v>
      </c>
      <c r="I300" s="162">
        <v>0</v>
      </c>
      <c r="J300" s="162">
        <v>2.89052</v>
      </c>
      <c r="K300" s="162">
        <v>11328.54</v>
      </c>
    </row>
    <row r="301" spans="1:11" ht="17.100000000000001" hidden="1" customHeight="1">
      <c r="A301" s="162">
        <v>1988</v>
      </c>
      <c r="B301" s="162">
        <v>12</v>
      </c>
      <c r="C301" s="162">
        <v>348369.79</v>
      </c>
      <c r="D301" s="162">
        <v>440329.68</v>
      </c>
      <c r="E301" s="162">
        <v>8462.98</v>
      </c>
      <c r="F301" s="162">
        <v>797162.46</v>
      </c>
      <c r="G301" s="162">
        <v>4842.0600000000004</v>
      </c>
      <c r="H301" s="162">
        <v>7918.88</v>
      </c>
      <c r="I301" s="162">
        <v>22.57</v>
      </c>
      <c r="J301" s="162">
        <v>2.8882099999999999</v>
      </c>
      <c r="K301" s="162">
        <v>11322.31</v>
      </c>
    </row>
    <row r="302" spans="1:11" ht="17.100000000000001" hidden="1" customHeight="1">
      <c r="A302" s="162">
        <v>1988</v>
      </c>
      <c r="B302" s="162">
        <v>13</v>
      </c>
      <c r="C302" s="162">
        <v>495529.58</v>
      </c>
      <c r="D302" s="162">
        <v>356763.73</v>
      </c>
      <c r="E302" s="162">
        <v>42107.68</v>
      </c>
      <c r="F302" s="162">
        <v>894400.99</v>
      </c>
      <c r="G302" s="162">
        <v>16380.5</v>
      </c>
      <c r="H302" s="162">
        <v>13080.2</v>
      </c>
      <c r="I302" s="162">
        <v>0</v>
      </c>
      <c r="J302" s="162">
        <v>2.6651099999999999</v>
      </c>
      <c r="K302" s="162">
        <v>11593.68</v>
      </c>
    </row>
    <row r="303" spans="1:11" ht="17.100000000000001" hidden="1" customHeight="1">
      <c r="A303" s="162">
        <v>1988</v>
      </c>
      <c r="B303" s="162">
        <v>14</v>
      </c>
      <c r="C303" s="162">
        <v>44515.77</v>
      </c>
      <c r="D303" s="162">
        <v>42584.99</v>
      </c>
      <c r="E303" s="162">
        <v>309.62</v>
      </c>
      <c r="F303" s="162">
        <v>87410.38</v>
      </c>
      <c r="G303" s="162">
        <v>531.55999999999995</v>
      </c>
      <c r="H303" s="162">
        <v>871.77</v>
      </c>
      <c r="I303" s="162">
        <v>0</v>
      </c>
      <c r="J303" s="162">
        <v>2.89052</v>
      </c>
      <c r="K303" s="162">
        <v>11328.54</v>
      </c>
    </row>
    <row r="304" spans="1:11" ht="17.100000000000001" hidden="1" customHeight="1">
      <c r="A304" s="162">
        <v>1988</v>
      </c>
      <c r="B304" s="162">
        <v>15</v>
      </c>
      <c r="C304" s="162">
        <v>39270.339999999997</v>
      </c>
      <c r="D304" s="162">
        <v>11850.38</v>
      </c>
      <c r="E304" s="162">
        <v>7632.76</v>
      </c>
      <c r="F304" s="162">
        <v>58753.48</v>
      </c>
      <c r="G304" s="162">
        <v>2679.63</v>
      </c>
      <c r="H304" s="162">
        <v>514.77</v>
      </c>
      <c r="I304" s="162">
        <v>463.27</v>
      </c>
      <c r="J304" s="162">
        <v>3.0605899999999999</v>
      </c>
      <c r="K304" s="162">
        <v>9267.68</v>
      </c>
    </row>
    <row r="305" spans="1:11" ht="17.100000000000001" hidden="1" customHeight="1">
      <c r="A305" s="162">
        <v>1988</v>
      </c>
      <c r="B305" s="162">
        <v>16</v>
      </c>
      <c r="C305" s="162">
        <v>26837.71</v>
      </c>
      <c r="D305" s="162">
        <v>17218.84</v>
      </c>
      <c r="E305" s="162">
        <v>178.09</v>
      </c>
      <c r="F305" s="162">
        <v>44234.64</v>
      </c>
      <c r="G305" s="162">
        <v>269</v>
      </c>
      <c r="H305" s="162">
        <v>441.17</v>
      </c>
      <c r="I305" s="162">
        <v>0</v>
      </c>
      <c r="J305" s="162">
        <v>2.89052</v>
      </c>
      <c r="K305" s="162">
        <v>11328.54</v>
      </c>
    </row>
    <row r="306" spans="1:11" ht="17.100000000000001" hidden="1" customHeight="1">
      <c r="A306" s="162">
        <v>1989</v>
      </c>
      <c r="B306" s="162">
        <v>1</v>
      </c>
      <c r="C306" s="162">
        <v>154812.14000000001</v>
      </c>
      <c r="D306" s="162">
        <v>23344.33</v>
      </c>
      <c r="E306" s="162">
        <v>26176.35</v>
      </c>
      <c r="F306" s="162">
        <v>204332.83</v>
      </c>
      <c r="G306" s="162">
        <v>5526.83</v>
      </c>
      <c r="H306" s="162">
        <v>757.83</v>
      </c>
      <c r="I306" s="162">
        <v>1245.27</v>
      </c>
      <c r="J306" s="162">
        <v>2.4931399999999999</v>
      </c>
      <c r="K306" s="162">
        <v>9326.76</v>
      </c>
    </row>
    <row r="307" spans="1:11" ht="17.100000000000001" hidden="1" customHeight="1">
      <c r="A307" s="162">
        <v>1989</v>
      </c>
      <c r="B307" s="162">
        <v>2</v>
      </c>
      <c r="C307" s="162">
        <v>188954.01</v>
      </c>
      <c r="D307" s="162">
        <v>67290.23</v>
      </c>
      <c r="E307" s="162">
        <v>17306.63</v>
      </c>
      <c r="F307" s="162">
        <v>273550.87</v>
      </c>
      <c r="G307" s="162">
        <v>8023.64</v>
      </c>
      <c r="H307" s="162">
        <v>1136.81</v>
      </c>
      <c r="I307" s="162">
        <v>208.59</v>
      </c>
      <c r="J307" s="162">
        <v>2.7846600000000001</v>
      </c>
      <c r="K307" s="162">
        <v>9885.3700000000008</v>
      </c>
    </row>
    <row r="308" spans="1:11" ht="17.100000000000001" hidden="1" customHeight="1">
      <c r="A308" s="162">
        <v>1989</v>
      </c>
      <c r="B308" s="162">
        <v>3</v>
      </c>
      <c r="C308" s="162">
        <v>531030.73</v>
      </c>
      <c r="D308" s="162">
        <v>169510.09</v>
      </c>
      <c r="E308" s="162">
        <v>78797.31</v>
      </c>
      <c r="F308" s="162">
        <v>779338.14</v>
      </c>
      <c r="G308" s="162">
        <v>18968.02</v>
      </c>
      <c r="H308" s="162">
        <v>3881.88</v>
      </c>
      <c r="I308" s="162">
        <v>1818.48</v>
      </c>
      <c r="J308" s="162">
        <v>2.8362099999999999</v>
      </c>
      <c r="K308" s="162">
        <v>8620.9500000000007</v>
      </c>
    </row>
    <row r="309" spans="1:11" ht="17.100000000000001" hidden="1" customHeight="1">
      <c r="A309" s="162">
        <v>1989</v>
      </c>
      <c r="B309" s="162">
        <v>4</v>
      </c>
      <c r="C309" s="162">
        <v>884190.84</v>
      </c>
      <c r="D309" s="162">
        <v>369031.6</v>
      </c>
      <c r="E309" s="162">
        <v>67012.210000000006</v>
      </c>
      <c r="F309" s="162">
        <v>1320234.6599999999</v>
      </c>
      <c r="G309" s="162">
        <v>22440.67</v>
      </c>
      <c r="H309" s="162">
        <v>5945.41</v>
      </c>
      <c r="I309" s="162">
        <v>438.63</v>
      </c>
      <c r="J309" s="162">
        <v>2.7233800000000001</v>
      </c>
      <c r="K309" s="162">
        <v>12763.68</v>
      </c>
    </row>
    <row r="310" spans="1:11" ht="17.100000000000001" hidden="1" customHeight="1">
      <c r="A310" s="162">
        <v>1989</v>
      </c>
      <c r="B310" s="162">
        <v>5</v>
      </c>
      <c r="C310" s="162">
        <v>699310.7</v>
      </c>
      <c r="D310" s="162">
        <v>532321.06000000006</v>
      </c>
      <c r="E310" s="162">
        <v>20173.330000000002</v>
      </c>
      <c r="F310" s="162">
        <v>1251805.0900000001</v>
      </c>
      <c r="G310" s="162">
        <v>7832.59</v>
      </c>
      <c r="H310" s="162">
        <v>6170.95</v>
      </c>
      <c r="I310" s="162">
        <v>108</v>
      </c>
      <c r="J310" s="162">
        <v>2.5125899999999999</v>
      </c>
      <c r="K310" s="162">
        <v>14361.6</v>
      </c>
    </row>
    <row r="311" spans="1:11" ht="17.100000000000001" hidden="1" customHeight="1">
      <c r="A311" s="162">
        <v>1989</v>
      </c>
      <c r="B311" s="162">
        <v>6</v>
      </c>
      <c r="C311" s="162">
        <v>247597.49</v>
      </c>
      <c r="D311" s="162">
        <v>120775.12</v>
      </c>
      <c r="E311" s="162">
        <v>14620.49</v>
      </c>
      <c r="F311" s="162">
        <v>382993.11</v>
      </c>
      <c r="G311" s="162">
        <v>10705.22</v>
      </c>
      <c r="H311" s="162">
        <v>2106.16</v>
      </c>
      <c r="I311" s="162">
        <v>426.18</v>
      </c>
      <c r="J311" s="162">
        <v>2.5634999999999999</v>
      </c>
      <c r="K311" s="162">
        <v>10642.03</v>
      </c>
    </row>
    <row r="312" spans="1:11" ht="17.100000000000001" hidden="1" customHeight="1">
      <c r="A312" s="162">
        <v>1989</v>
      </c>
      <c r="B312" s="162">
        <v>7</v>
      </c>
      <c r="C312" s="162">
        <v>105558.65</v>
      </c>
      <c r="D312" s="162">
        <v>24995.42</v>
      </c>
      <c r="E312" s="162">
        <v>14221.94</v>
      </c>
      <c r="F312" s="162">
        <v>144776.01</v>
      </c>
      <c r="G312" s="162">
        <v>2610.08</v>
      </c>
      <c r="H312" s="162">
        <v>429.04</v>
      </c>
      <c r="I312" s="162">
        <v>463.8</v>
      </c>
      <c r="J312" s="162">
        <v>3.0194999999999999</v>
      </c>
      <c r="K312" s="162">
        <v>8061.9</v>
      </c>
    </row>
    <row r="313" spans="1:11" ht="17.100000000000001" hidden="1" customHeight="1">
      <c r="A313" s="162">
        <v>1989</v>
      </c>
      <c r="B313" s="162">
        <v>8</v>
      </c>
      <c r="C313" s="162">
        <v>920504.09</v>
      </c>
      <c r="D313" s="162">
        <v>513451.5</v>
      </c>
      <c r="E313" s="162">
        <v>66156.600000000006</v>
      </c>
      <c r="F313" s="162">
        <v>1500112.18</v>
      </c>
      <c r="G313" s="162">
        <v>15699.21</v>
      </c>
      <c r="H313" s="162">
        <v>12968.27</v>
      </c>
      <c r="I313" s="162">
        <v>18.37</v>
      </c>
      <c r="J313" s="162">
        <v>2.8853800000000001</v>
      </c>
      <c r="K313" s="162">
        <v>12445.22</v>
      </c>
    </row>
    <row r="314" spans="1:11" ht="17.100000000000001" hidden="1" customHeight="1">
      <c r="A314" s="162">
        <v>1989</v>
      </c>
      <c r="B314" s="162">
        <v>9</v>
      </c>
      <c r="C314" s="162">
        <v>755704.45</v>
      </c>
      <c r="D314" s="162">
        <v>421102.34</v>
      </c>
      <c r="E314" s="162">
        <v>41346.199999999997</v>
      </c>
      <c r="F314" s="162">
        <v>1218152.99</v>
      </c>
      <c r="G314" s="162">
        <v>9738.7199999999993</v>
      </c>
      <c r="H314" s="162">
        <v>9442.7199999999993</v>
      </c>
      <c r="I314" s="162">
        <v>33.369999999999997</v>
      </c>
      <c r="J314" s="162">
        <v>2.8952499999999999</v>
      </c>
      <c r="K314" s="162">
        <v>11281.65</v>
      </c>
    </row>
    <row r="315" spans="1:11" ht="17.100000000000001" hidden="1" customHeight="1">
      <c r="A315" s="162">
        <v>1989</v>
      </c>
      <c r="B315" s="162">
        <v>10</v>
      </c>
      <c r="C315" s="162">
        <v>553272.11</v>
      </c>
      <c r="D315" s="162">
        <v>171171.9</v>
      </c>
      <c r="E315" s="162">
        <v>77054.429999999993</v>
      </c>
      <c r="F315" s="162">
        <v>801498.44</v>
      </c>
      <c r="G315" s="162">
        <v>37518.54</v>
      </c>
      <c r="H315" s="162">
        <v>6825.01</v>
      </c>
      <c r="I315" s="162">
        <v>3084.26</v>
      </c>
      <c r="J315" s="162">
        <v>2.8766699999999998</v>
      </c>
      <c r="K315" s="162">
        <v>9613.7999999999993</v>
      </c>
    </row>
    <row r="316" spans="1:11" ht="17.100000000000001" hidden="1" customHeight="1">
      <c r="A316" s="162">
        <v>1989</v>
      </c>
      <c r="B316" s="162">
        <v>11</v>
      </c>
      <c r="C316" s="162">
        <v>152358.39999999999</v>
      </c>
      <c r="D316" s="162">
        <v>210439.92</v>
      </c>
      <c r="E316" s="162">
        <v>82.88</v>
      </c>
      <c r="F316" s="162">
        <v>362881.21</v>
      </c>
      <c r="G316" s="162">
        <v>2893.73</v>
      </c>
      <c r="H316" s="162">
        <v>2830.17</v>
      </c>
      <c r="I316" s="162">
        <v>0</v>
      </c>
      <c r="J316" s="162">
        <v>2.8987400000000001</v>
      </c>
      <c r="K316" s="162">
        <v>11287.08</v>
      </c>
    </row>
    <row r="317" spans="1:11" ht="17.100000000000001" hidden="1" customHeight="1">
      <c r="A317" s="162">
        <v>1989</v>
      </c>
      <c r="B317" s="162">
        <v>12</v>
      </c>
      <c r="C317" s="162">
        <v>352482.21</v>
      </c>
      <c r="D317" s="162">
        <v>449504.46</v>
      </c>
      <c r="E317" s="162">
        <v>8478.66</v>
      </c>
      <c r="F317" s="162">
        <v>810465.33</v>
      </c>
      <c r="G317" s="162">
        <v>6471.25</v>
      </c>
      <c r="H317" s="162">
        <v>6299.16</v>
      </c>
      <c r="I317" s="162">
        <v>14.63</v>
      </c>
      <c r="J317" s="162">
        <v>2.8965700000000001</v>
      </c>
      <c r="K317" s="162">
        <v>11282.53</v>
      </c>
    </row>
    <row r="318" spans="1:11" ht="17.100000000000001" hidden="1" customHeight="1">
      <c r="A318" s="162">
        <v>1989</v>
      </c>
      <c r="B318" s="162">
        <v>13</v>
      </c>
      <c r="C318" s="162">
        <v>513861.12</v>
      </c>
      <c r="D318" s="162">
        <v>369485.56</v>
      </c>
      <c r="E318" s="162">
        <v>42987.98</v>
      </c>
      <c r="F318" s="162">
        <v>926334.65</v>
      </c>
      <c r="G318" s="162">
        <v>11717.48</v>
      </c>
      <c r="H318" s="162">
        <v>7992.55</v>
      </c>
      <c r="I318" s="162">
        <v>326</v>
      </c>
      <c r="J318" s="162">
        <v>2.67313</v>
      </c>
      <c r="K318" s="162">
        <v>11647.5</v>
      </c>
    </row>
    <row r="319" spans="1:11" ht="17.100000000000001" hidden="1" customHeight="1">
      <c r="A319" s="162">
        <v>1989</v>
      </c>
      <c r="B319" s="162">
        <v>14</v>
      </c>
      <c r="C319" s="162">
        <v>46079.31</v>
      </c>
      <c r="D319" s="162">
        <v>44507.69</v>
      </c>
      <c r="E319" s="162">
        <v>318.56</v>
      </c>
      <c r="F319" s="162">
        <v>90905.56</v>
      </c>
      <c r="G319" s="162">
        <v>724.91</v>
      </c>
      <c r="H319" s="162">
        <v>708.99</v>
      </c>
      <c r="I319" s="162">
        <v>0</v>
      </c>
      <c r="J319" s="162">
        <v>2.8987400000000001</v>
      </c>
      <c r="K319" s="162">
        <v>11287.08</v>
      </c>
    </row>
    <row r="320" spans="1:11" ht="17.100000000000001" hidden="1" customHeight="1">
      <c r="A320" s="162">
        <v>1989</v>
      </c>
      <c r="B320" s="162">
        <v>15</v>
      </c>
      <c r="C320" s="162">
        <v>41233.72</v>
      </c>
      <c r="D320" s="162">
        <v>12304.22</v>
      </c>
      <c r="E320" s="162">
        <v>7935.52</v>
      </c>
      <c r="F320" s="162">
        <v>61473.45</v>
      </c>
      <c r="G320" s="162">
        <v>2262.81</v>
      </c>
      <c r="H320" s="162">
        <v>506.94</v>
      </c>
      <c r="I320" s="162">
        <v>339.74</v>
      </c>
      <c r="J320" s="162">
        <v>3.0498400000000001</v>
      </c>
      <c r="K320" s="162">
        <v>9348.4599999999991</v>
      </c>
    </row>
    <row r="321" spans="1:11" ht="17.100000000000001" hidden="1" customHeight="1">
      <c r="A321" s="162">
        <v>1989</v>
      </c>
      <c r="B321" s="162">
        <v>16</v>
      </c>
      <c r="C321" s="162">
        <v>26905.05</v>
      </c>
      <c r="D321" s="162">
        <v>17230.099999999999</v>
      </c>
      <c r="E321" s="162">
        <v>175.77</v>
      </c>
      <c r="F321" s="162">
        <v>44310.92</v>
      </c>
      <c r="G321" s="162">
        <v>353.35</v>
      </c>
      <c r="H321" s="162">
        <v>345.59</v>
      </c>
      <c r="I321" s="162">
        <v>0</v>
      </c>
      <c r="J321" s="162">
        <v>2.8987400000000001</v>
      </c>
      <c r="K321" s="162">
        <v>11287.08</v>
      </c>
    </row>
    <row r="322" spans="1:11" ht="17.100000000000001" hidden="1" customHeight="1">
      <c r="A322" s="162">
        <v>1990</v>
      </c>
      <c r="B322" s="162">
        <v>1</v>
      </c>
      <c r="C322" s="162">
        <v>160467.62</v>
      </c>
      <c r="D322" s="162">
        <v>23926.21</v>
      </c>
      <c r="E322" s="162">
        <v>26176.17</v>
      </c>
      <c r="F322" s="162">
        <v>210570</v>
      </c>
      <c r="G322" s="162">
        <v>5815.98</v>
      </c>
      <c r="H322" s="162">
        <v>576.54</v>
      </c>
      <c r="I322" s="162">
        <v>0</v>
      </c>
      <c r="J322" s="162">
        <v>2.5129700000000001</v>
      </c>
      <c r="K322" s="162">
        <v>9225.42</v>
      </c>
    </row>
    <row r="323" spans="1:11" ht="17.100000000000001" hidden="1" customHeight="1">
      <c r="A323" s="162">
        <v>1990</v>
      </c>
      <c r="B323" s="162">
        <v>2</v>
      </c>
      <c r="C323" s="162">
        <v>195234.2</v>
      </c>
      <c r="D323" s="162">
        <v>68570.09</v>
      </c>
      <c r="E323" s="162">
        <v>17294.14</v>
      </c>
      <c r="F323" s="162">
        <v>281098.42</v>
      </c>
      <c r="G323" s="162">
        <v>6410.24</v>
      </c>
      <c r="H323" s="162">
        <v>1467.68</v>
      </c>
      <c r="I323" s="162">
        <v>0</v>
      </c>
      <c r="J323" s="162">
        <v>2.7947099999999998</v>
      </c>
      <c r="K323" s="162">
        <v>9855.73</v>
      </c>
    </row>
    <row r="324" spans="1:11" ht="17.100000000000001" hidden="1" customHeight="1">
      <c r="A324" s="162">
        <v>1990</v>
      </c>
      <c r="B324" s="162">
        <v>3</v>
      </c>
      <c r="C324" s="162">
        <v>548627.37</v>
      </c>
      <c r="D324" s="162">
        <v>172906.3</v>
      </c>
      <c r="E324" s="162">
        <v>78675.259999999995</v>
      </c>
      <c r="F324" s="162">
        <v>800208.92</v>
      </c>
      <c r="G324" s="162">
        <v>19129.71</v>
      </c>
      <c r="H324" s="162">
        <v>4052.32</v>
      </c>
      <c r="I324" s="162">
        <v>0</v>
      </c>
      <c r="J324" s="162">
        <v>2.8724599999999998</v>
      </c>
      <c r="K324" s="162">
        <v>8579.49</v>
      </c>
    </row>
    <row r="325" spans="1:11" ht="17.100000000000001" hidden="1" customHeight="1">
      <c r="A325" s="162">
        <v>1990</v>
      </c>
      <c r="B325" s="162">
        <v>4</v>
      </c>
      <c r="C325" s="162">
        <v>901051.1</v>
      </c>
      <c r="D325" s="162">
        <v>376114.82</v>
      </c>
      <c r="E325" s="162">
        <v>67134.53</v>
      </c>
      <c r="F325" s="162">
        <v>1344300.45</v>
      </c>
      <c r="G325" s="162">
        <v>12874.41</v>
      </c>
      <c r="H325" s="162">
        <v>5501.78</v>
      </c>
      <c r="I325" s="162">
        <v>0</v>
      </c>
      <c r="J325" s="162">
        <v>2.7352400000000001</v>
      </c>
      <c r="K325" s="162">
        <v>12711.89</v>
      </c>
    </row>
    <row r="326" spans="1:11" ht="17.100000000000001" hidden="1" customHeight="1">
      <c r="A326" s="162">
        <v>1990</v>
      </c>
      <c r="B326" s="162">
        <v>5</v>
      </c>
      <c r="C326" s="162">
        <v>704144.48</v>
      </c>
      <c r="D326" s="162">
        <v>537012.55000000005</v>
      </c>
      <c r="E326" s="162">
        <v>20080.79</v>
      </c>
      <c r="F326" s="162">
        <v>1261237.81</v>
      </c>
      <c r="G326" s="162">
        <v>4379.5</v>
      </c>
      <c r="H326" s="162">
        <v>3079.01</v>
      </c>
      <c r="I326" s="162">
        <v>0</v>
      </c>
      <c r="J326" s="162">
        <v>2.5053399999999999</v>
      </c>
      <c r="K326" s="162">
        <v>14457.1</v>
      </c>
    </row>
    <row r="327" spans="1:11" ht="17.100000000000001" hidden="1" customHeight="1">
      <c r="A327" s="162">
        <v>1990</v>
      </c>
      <c r="B327" s="162">
        <v>6</v>
      </c>
      <c r="C327" s="162">
        <v>258154.65</v>
      </c>
      <c r="D327" s="162">
        <v>123271.63</v>
      </c>
      <c r="E327" s="162">
        <v>14696.89</v>
      </c>
      <c r="F327" s="162">
        <v>396123.17</v>
      </c>
      <c r="G327" s="162">
        <v>9105.73</v>
      </c>
      <c r="H327" s="162">
        <v>1833.66</v>
      </c>
      <c r="I327" s="162">
        <v>0</v>
      </c>
      <c r="J327" s="162">
        <v>2.5709300000000002</v>
      </c>
      <c r="K327" s="162">
        <v>10739.48</v>
      </c>
    </row>
    <row r="328" spans="1:11" ht="17.100000000000001" hidden="1" customHeight="1">
      <c r="A328" s="162">
        <v>1990</v>
      </c>
      <c r="B328" s="162">
        <v>7</v>
      </c>
      <c r="C328" s="162">
        <v>108628.83</v>
      </c>
      <c r="D328" s="162">
        <v>25245.67</v>
      </c>
      <c r="E328" s="162">
        <v>14213.36</v>
      </c>
      <c r="F328" s="162">
        <v>148087.87</v>
      </c>
      <c r="G328" s="162">
        <v>3189.11</v>
      </c>
      <c r="H328" s="162">
        <v>306.14</v>
      </c>
      <c r="I328" s="162">
        <v>0</v>
      </c>
      <c r="J328" s="162">
        <v>3.0448499999999998</v>
      </c>
      <c r="K328" s="162">
        <v>8157.76</v>
      </c>
    </row>
    <row r="329" spans="1:11" ht="17.100000000000001" hidden="1" customHeight="1">
      <c r="A329" s="162">
        <v>1990</v>
      </c>
      <c r="B329" s="162">
        <v>8</v>
      </c>
      <c r="C329" s="162">
        <v>927108.18</v>
      </c>
      <c r="D329" s="162">
        <v>522435.84000000003</v>
      </c>
      <c r="E329" s="162">
        <v>66013.52</v>
      </c>
      <c r="F329" s="162">
        <v>1515557.54</v>
      </c>
      <c r="G329" s="162">
        <v>8135.92</v>
      </c>
      <c r="H329" s="162">
        <v>10820.46</v>
      </c>
      <c r="I329" s="162">
        <v>0</v>
      </c>
      <c r="J329" s="162">
        <v>2.8833000000000002</v>
      </c>
      <c r="K329" s="162">
        <v>12514.97</v>
      </c>
    </row>
    <row r="330" spans="1:11" ht="17.100000000000001" hidden="1" customHeight="1">
      <c r="A330" s="162">
        <v>1990</v>
      </c>
      <c r="B330" s="162">
        <v>9</v>
      </c>
      <c r="C330" s="162">
        <v>767108.46</v>
      </c>
      <c r="D330" s="162">
        <v>428939.48</v>
      </c>
      <c r="E330" s="162">
        <v>41656.57</v>
      </c>
      <c r="F330" s="162">
        <v>1237704.52</v>
      </c>
      <c r="G330" s="162">
        <v>4331.3100000000004</v>
      </c>
      <c r="H330" s="162">
        <v>6750.86</v>
      </c>
      <c r="I330" s="162">
        <v>0</v>
      </c>
      <c r="J330" s="162">
        <v>2.8942899999999998</v>
      </c>
      <c r="K330" s="162">
        <v>11518.1</v>
      </c>
    </row>
    <row r="331" spans="1:11" ht="17.100000000000001" hidden="1" customHeight="1">
      <c r="A331" s="162">
        <v>1990</v>
      </c>
      <c r="B331" s="162">
        <v>10</v>
      </c>
      <c r="C331" s="162">
        <v>586844.57999999996</v>
      </c>
      <c r="D331" s="162">
        <v>179131.2</v>
      </c>
      <c r="E331" s="162">
        <v>79251.39</v>
      </c>
      <c r="F331" s="162">
        <v>845227.17</v>
      </c>
      <c r="G331" s="162">
        <v>23637.73</v>
      </c>
      <c r="H331" s="162">
        <v>4744.6000000000004</v>
      </c>
      <c r="I331" s="162">
        <v>0</v>
      </c>
      <c r="J331" s="162">
        <v>2.9201800000000002</v>
      </c>
      <c r="K331" s="162">
        <v>9494.17</v>
      </c>
    </row>
    <row r="332" spans="1:11" ht="17.100000000000001" hidden="1" customHeight="1">
      <c r="A332" s="162">
        <v>1990</v>
      </c>
      <c r="B332" s="162">
        <v>11</v>
      </c>
      <c r="C332" s="162">
        <v>150288.62</v>
      </c>
      <c r="D332" s="162">
        <v>209926.33</v>
      </c>
      <c r="E332" s="162">
        <v>81.52</v>
      </c>
      <c r="F332" s="162">
        <v>360296.47</v>
      </c>
      <c r="G332" s="162">
        <v>1242.4100000000001</v>
      </c>
      <c r="H332" s="162">
        <v>1972.62</v>
      </c>
      <c r="I332" s="162">
        <v>0</v>
      </c>
      <c r="J332" s="162">
        <v>2.89764</v>
      </c>
      <c r="K332" s="162">
        <v>11528.78</v>
      </c>
    </row>
    <row r="333" spans="1:11" ht="17.100000000000001" hidden="1" customHeight="1">
      <c r="A333" s="162">
        <v>1990</v>
      </c>
      <c r="B333" s="162">
        <v>12</v>
      </c>
      <c r="C333" s="162">
        <v>356319.45</v>
      </c>
      <c r="D333" s="162">
        <v>457911.17</v>
      </c>
      <c r="E333" s="162">
        <v>8529.1299999999992</v>
      </c>
      <c r="F333" s="162">
        <v>822759.76</v>
      </c>
      <c r="G333" s="162">
        <v>2850.8</v>
      </c>
      <c r="H333" s="162">
        <v>4492.9799999999996</v>
      </c>
      <c r="I333" s="162">
        <v>0</v>
      </c>
      <c r="J333" s="162">
        <v>2.89547</v>
      </c>
      <c r="K333" s="162">
        <v>11523.08</v>
      </c>
    </row>
    <row r="334" spans="1:11" ht="17.100000000000001" hidden="1" customHeight="1">
      <c r="A334" s="162">
        <v>1990</v>
      </c>
      <c r="B334" s="162">
        <v>13</v>
      </c>
      <c r="C334" s="162">
        <v>523172.28</v>
      </c>
      <c r="D334" s="162">
        <v>379786.49</v>
      </c>
      <c r="E334" s="162">
        <v>43122.84</v>
      </c>
      <c r="F334" s="162">
        <v>946081.61</v>
      </c>
      <c r="G334" s="162">
        <v>7557.9</v>
      </c>
      <c r="H334" s="162">
        <v>9028.35</v>
      </c>
      <c r="I334" s="162">
        <v>0</v>
      </c>
      <c r="J334" s="162">
        <v>2.6951900000000002</v>
      </c>
      <c r="K334" s="162">
        <v>11445.13</v>
      </c>
    </row>
    <row r="335" spans="1:11" ht="17.100000000000001" hidden="1" customHeight="1">
      <c r="A335" s="162">
        <v>1990</v>
      </c>
      <c r="B335" s="162">
        <v>14</v>
      </c>
      <c r="C335" s="162">
        <v>46634.46</v>
      </c>
      <c r="D335" s="162">
        <v>45404.84</v>
      </c>
      <c r="E335" s="162">
        <v>321.73</v>
      </c>
      <c r="F335" s="162">
        <v>92361.03</v>
      </c>
      <c r="G335" s="162">
        <v>318.49</v>
      </c>
      <c r="H335" s="162">
        <v>505.68</v>
      </c>
      <c r="I335" s="162">
        <v>0</v>
      </c>
      <c r="J335" s="162">
        <v>2.89764</v>
      </c>
      <c r="K335" s="162">
        <v>11528.78</v>
      </c>
    </row>
    <row r="336" spans="1:11" ht="17.100000000000001" hidden="1" customHeight="1">
      <c r="A336" s="162">
        <v>1990</v>
      </c>
      <c r="B336" s="162">
        <v>15</v>
      </c>
      <c r="C336" s="162">
        <v>43260.74</v>
      </c>
      <c r="D336" s="162">
        <v>13225.7</v>
      </c>
      <c r="E336" s="162">
        <v>8060.94</v>
      </c>
      <c r="F336" s="162">
        <v>64547.37</v>
      </c>
      <c r="G336" s="162">
        <v>1501.37</v>
      </c>
      <c r="H336" s="162">
        <v>739.86</v>
      </c>
      <c r="I336" s="162">
        <v>0</v>
      </c>
      <c r="J336" s="162">
        <v>3.0584500000000001</v>
      </c>
      <c r="K336" s="162">
        <v>9116.61</v>
      </c>
    </row>
    <row r="337" spans="1:11" ht="17.100000000000001" hidden="1" customHeight="1">
      <c r="A337" s="162">
        <v>1990</v>
      </c>
      <c r="B337" s="162">
        <v>16</v>
      </c>
      <c r="C337" s="162">
        <v>26978.65</v>
      </c>
      <c r="D337" s="162">
        <v>17379.830000000002</v>
      </c>
      <c r="E337" s="162">
        <v>175.76</v>
      </c>
      <c r="F337" s="162">
        <v>44534.239999999998</v>
      </c>
      <c r="G337" s="162">
        <v>153.57</v>
      </c>
      <c r="H337" s="162">
        <v>243.82</v>
      </c>
      <c r="I337" s="162">
        <v>0</v>
      </c>
      <c r="J337" s="162">
        <v>2.89764</v>
      </c>
      <c r="K337" s="162">
        <v>11528.78</v>
      </c>
    </row>
    <row r="338" spans="1:11" ht="17.100000000000001" hidden="1" customHeight="1">
      <c r="A338" s="162">
        <v>1991</v>
      </c>
      <c r="B338" s="162">
        <v>1</v>
      </c>
      <c r="C338" s="162">
        <v>165586.57999999999</v>
      </c>
      <c r="D338" s="162">
        <v>24615.35</v>
      </c>
      <c r="E338" s="162">
        <v>26244.94</v>
      </c>
      <c r="F338" s="162">
        <v>216446.86</v>
      </c>
      <c r="G338" s="162">
        <v>4797.3999999999996</v>
      </c>
      <c r="H338" s="162">
        <v>648.09</v>
      </c>
      <c r="I338" s="162">
        <v>0</v>
      </c>
      <c r="J338" s="162">
        <v>2.5250300000000001</v>
      </c>
      <c r="K338" s="162">
        <v>9081.39</v>
      </c>
    </row>
    <row r="339" spans="1:11" ht="17.100000000000001" hidden="1" customHeight="1">
      <c r="A339" s="162">
        <v>1991</v>
      </c>
      <c r="B339" s="162">
        <v>2</v>
      </c>
      <c r="C339" s="162">
        <v>200843.58</v>
      </c>
      <c r="D339" s="162">
        <v>69755.509999999995</v>
      </c>
      <c r="E339" s="162">
        <v>17396.88</v>
      </c>
      <c r="F339" s="162">
        <v>287995.98</v>
      </c>
      <c r="G339" s="162">
        <v>4324.07</v>
      </c>
      <c r="H339" s="162">
        <v>901.16</v>
      </c>
      <c r="I339" s="162">
        <v>0</v>
      </c>
      <c r="J339" s="162">
        <v>2.8118500000000002</v>
      </c>
      <c r="K339" s="162">
        <v>9737.4</v>
      </c>
    </row>
    <row r="340" spans="1:11" ht="17.100000000000001" hidden="1" customHeight="1">
      <c r="A340" s="162">
        <v>1991</v>
      </c>
      <c r="B340" s="162">
        <v>3</v>
      </c>
      <c r="C340" s="162">
        <v>565167.98</v>
      </c>
      <c r="D340" s="162">
        <v>176173.67</v>
      </c>
      <c r="E340" s="162">
        <v>78984.539999999994</v>
      </c>
      <c r="F340" s="162">
        <v>820326.2</v>
      </c>
      <c r="G340" s="162">
        <v>13844.72</v>
      </c>
      <c r="H340" s="162">
        <v>2410.29</v>
      </c>
      <c r="I340" s="162">
        <v>0</v>
      </c>
      <c r="J340" s="162">
        <v>2.9070800000000001</v>
      </c>
      <c r="K340" s="162">
        <v>8433.1</v>
      </c>
    </row>
    <row r="341" spans="1:11" ht="17.100000000000001" hidden="1" customHeight="1">
      <c r="A341" s="162">
        <v>1991</v>
      </c>
      <c r="B341" s="162">
        <v>4</v>
      </c>
      <c r="C341" s="162">
        <v>916220.23</v>
      </c>
      <c r="D341" s="162">
        <v>382124.26</v>
      </c>
      <c r="E341" s="162">
        <v>67405.45</v>
      </c>
      <c r="F341" s="162">
        <v>1365749.94</v>
      </c>
      <c r="G341" s="162">
        <v>10018.4</v>
      </c>
      <c r="H341" s="162">
        <v>3861.27</v>
      </c>
      <c r="I341" s="162">
        <v>0</v>
      </c>
      <c r="J341" s="162">
        <v>2.7444099999999998</v>
      </c>
      <c r="K341" s="162">
        <v>12564.01</v>
      </c>
    </row>
    <row r="342" spans="1:11" ht="17.100000000000001" hidden="1" customHeight="1">
      <c r="A342" s="162">
        <v>1991</v>
      </c>
      <c r="B342" s="162">
        <v>5</v>
      </c>
      <c r="C342" s="162">
        <v>709365.53</v>
      </c>
      <c r="D342" s="162">
        <v>541940.51</v>
      </c>
      <c r="E342" s="162">
        <v>20140.080000000002</v>
      </c>
      <c r="F342" s="162">
        <v>1271446.1100000001</v>
      </c>
      <c r="G342" s="162">
        <v>3523.85</v>
      </c>
      <c r="H342" s="162">
        <v>2649.44</v>
      </c>
      <c r="I342" s="162">
        <v>0</v>
      </c>
      <c r="J342" s="162">
        <v>2.5082599999999999</v>
      </c>
      <c r="K342" s="162">
        <v>14423.3</v>
      </c>
    </row>
    <row r="343" spans="1:11" ht="17.100000000000001" hidden="1" customHeight="1">
      <c r="A343" s="162">
        <v>1991</v>
      </c>
      <c r="B343" s="162">
        <v>6</v>
      </c>
      <c r="C343" s="162">
        <v>266909.77</v>
      </c>
      <c r="D343" s="162">
        <v>126031.67</v>
      </c>
      <c r="E343" s="162">
        <v>14936.45</v>
      </c>
      <c r="F343" s="162">
        <v>407877.88</v>
      </c>
      <c r="G343" s="162">
        <v>4380.29</v>
      </c>
      <c r="H343" s="162">
        <v>723.16</v>
      </c>
      <c r="I343" s="162">
        <v>0</v>
      </c>
      <c r="J343" s="162">
        <v>2.57748</v>
      </c>
      <c r="K343" s="162">
        <v>10543.85</v>
      </c>
    </row>
    <row r="344" spans="1:11" ht="17.100000000000001" hidden="1" customHeight="1">
      <c r="A344" s="162">
        <v>1991</v>
      </c>
      <c r="B344" s="162">
        <v>7</v>
      </c>
      <c r="C344" s="162">
        <v>111078.96</v>
      </c>
      <c r="D344" s="162">
        <v>25534.78</v>
      </c>
      <c r="E344" s="162">
        <v>14182.73</v>
      </c>
      <c r="F344" s="162">
        <v>150796.48000000001</v>
      </c>
      <c r="G344" s="162">
        <v>2675.15</v>
      </c>
      <c r="H344" s="162">
        <v>333.64</v>
      </c>
      <c r="I344" s="162">
        <v>0</v>
      </c>
      <c r="J344" s="162">
        <v>3.0981100000000001</v>
      </c>
      <c r="K344" s="162">
        <v>7940.15</v>
      </c>
    </row>
    <row r="345" spans="1:11" ht="17.100000000000001" hidden="1" customHeight="1">
      <c r="A345" s="162">
        <v>1991</v>
      </c>
      <c r="B345" s="162">
        <v>8</v>
      </c>
      <c r="C345" s="162">
        <v>935421.71</v>
      </c>
      <c r="D345" s="162">
        <v>528247.77</v>
      </c>
      <c r="E345" s="162">
        <v>66182.62</v>
      </c>
      <c r="F345" s="162">
        <v>1529852.09</v>
      </c>
      <c r="G345" s="162">
        <v>6002.19</v>
      </c>
      <c r="H345" s="162">
        <v>4660.37</v>
      </c>
      <c r="I345" s="162">
        <v>0</v>
      </c>
      <c r="J345" s="162">
        <v>2.8877899999999999</v>
      </c>
      <c r="K345" s="162">
        <v>12247.56</v>
      </c>
    </row>
    <row r="346" spans="1:11" ht="17.100000000000001" hidden="1" customHeight="1">
      <c r="A346" s="162">
        <v>1991</v>
      </c>
      <c r="B346" s="162">
        <v>9</v>
      </c>
      <c r="C346" s="162">
        <v>777865.59</v>
      </c>
      <c r="D346" s="162">
        <v>435533.32</v>
      </c>
      <c r="E346" s="162">
        <v>41960.75</v>
      </c>
      <c r="F346" s="162">
        <v>1255359.6599999999</v>
      </c>
      <c r="G346" s="162">
        <v>3269.41</v>
      </c>
      <c r="H346" s="162">
        <v>3179.82</v>
      </c>
      <c r="I346" s="162">
        <v>0</v>
      </c>
      <c r="J346" s="162">
        <v>2.8972500000000001</v>
      </c>
      <c r="K346" s="162">
        <v>11116.12</v>
      </c>
    </row>
    <row r="347" spans="1:11" ht="17.100000000000001" hidden="1" customHeight="1">
      <c r="A347" s="162">
        <v>1991</v>
      </c>
      <c r="B347" s="162">
        <v>10</v>
      </c>
      <c r="C347" s="162">
        <v>608863.23</v>
      </c>
      <c r="D347" s="162">
        <v>184417.47</v>
      </c>
      <c r="E347" s="162">
        <v>80698.62</v>
      </c>
      <c r="F347" s="162">
        <v>873979.32</v>
      </c>
      <c r="G347" s="162">
        <v>13182.75</v>
      </c>
      <c r="H347" s="162">
        <v>2550.9299999999998</v>
      </c>
      <c r="I347" s="162">
        <v>0</v>
      </c>
      <c r="J347" s="162">
        <v>2.9675400000000001</v>
      </c>
      <c r="K347" s="162">
        <v>9041.11</v>
      </c>
    </row>
    <row r="348" spans="1:11" ht="17.100000000000001" hidden="1" customHeight="1">
      <c r="A348" s="162">
        <v>1991</v>
      </c>
      <c r="B348" s="162">
        <v>11</v>
      </c>
      <c r="C348" s="162">
        <v>151012.68</v>
      </c>
      <c r="D348" s="162">
        <v>211786.76</v>
      </c>
      <c r="E348" s="162">
        <v>81.77</v>
      </c>
      <c r="F348" s="162">
        <v>362881.22</v>
      </c>
      <c r="G348" s="162">
        <v>922.48</v>
      </c>
      <c r="H348" s="162">
        <v>923.07</v>
      </c>
      <c r="I348" s="162">
        <v>0</v>
      </c>
      <c r="J348" s="162">
        <v>2.9008500000000002</v>
      </c>
      <c r="K348" s="162">
        <v>11126.45</v>
      </c>
    </row>
    <row r="349" spans="1:11" ht="17.100000000000001" hidden="1" customHeight="1">
      <c r="A349" s="162">
        <v>1991</v>
      </c>
      <c r="B349" s="162">
        <v>12</v>
      </c>
      <c r="C349" s="162">
        <v>359320.28</v>
      </c>
      <c r="D349" s="162">
        <v>463838.18</v>
      </c>
      <c r="E349" s="162">
        <v>8571.25</v>
      </c>
      <c r="F349" s="162">
        <v>831729.71</v>
      </c>
      <c r="G349" s="162">
        <v>2124.5100000000002</v>
      </c>
      <c r="H349" s="162">
        <v>2111.0700000000002</v>
      </c>
      <c r="I349" s="162">
        <v>0</v>
      </c>
      <c r="J349" s="162">
        <v>2.8986700000000001</v>
      </c>
      <c r="K349" s="162">
        <v>11121.66</v>
      </c>
    </row>
    <row r="350" spans="1:11" ht="17.100000000000001" hidden="1" customHeight="1">
      <c r="A350" s="162">
        <v>1991</v>
      </c>
      <c r="B350" s="162">
        <v>13</v>
      </c>
      <c r="C350" s="162">
        <v>534099.05000000005</v>
      </c>
      <c r="D350" s="162">
        <v>386391.01</v>
      </c>
      <c r="E350" s="162">
        <v>43545.04</v>
      </c>
      <c r="F350" s="162">
        <v>964035.1</v>
      </c>
      <c r="G350" s="162">
        <v>5619.89</v>
      </c>
      <c r="H350" s="162">
        <v>2844.02</v>
      </c>
      <c r="I350" s="162">
        <v>0</v>
      </c>
      <c r="J350" s="162">
        <v>2.7019099999999998</v>
      </c>
      <c r="K350" s="162">
        <v>11288.85</v>
      </c>
    </row>
    <row r="351" spans="1:11" ht="17.100000000000001" hidden="1" customHeight="1">
      <c r="A351" s="162">
        <v>1991</v>
      </c>
      <c r="B351" s="162">
        <v>14</v>
      </c>
      <c r="C351" s="162">
        <v>47336.58</v>
      </c>
      <c r="D351" s="162">
        <v>46196.02</v>
      </c>
      <c r="E351" s="162">
        <v>326.07</v>
      </c>
      <c r="F351" s="162">
        <v>93858.68</v>
      </c>
      <c r="G351" s="162">
        <v>238.6</v>
      </c>
      <c r="H351" s="162">
        <v>238.75</v>
      </c>
      <c r="I351" s="162">
        <v>0</v>
      </c>
      <c r="J351" s="162">
        <v>2.9008500000000002</v>
      </c>
      <c r="K351" s="162">
        <v>11126.45</v>
      </c>
    </row>
    <row r="352" spans="1:11" ht="17.100000000000001" hidden="1" customHeight="1">
      <c r="A352" s="162">
        <v>1991</v>
      </c>
      <c r="B352" s="162">
        <v>15</v>
      </c>
      <c r="C352" s="162">
        <v>44918.06</v>
      </c>
      <c r="D352" s="162">
        <v>13626.54</v>
      </c>
      <c r="E352" s="162">
        <v>8138.7</v>
      </c>
      <c r="F352" s="162">
        <v>66683.3</v>
      </c>
      <c r="G352" s="162">
        <v>1254.5899999999999</v>
      </c>
      <c r="H352" s="162">
        <v>278.55</v>
      </c>
      <c r="I352" s="162">
        <v>0</v>
      </c>
      <c r="J352" s="162">
        <v>3.1006300000000002</v>
      </c>
      <c r="K352" s="162">
        <v>8698.7800000000007</v>
      </c>
    </row>
    <row r="353" spans="1:11" ht="17.100000000000001" hidden="1" customHeight="1">
      <c r="A353" s="162">
        <v>1991</v>
      </c>
      <c r="B353" s="162">
        <v>16</v>
      </c>
      <c r="C353" s="162">
        <v>26945.08</v>
      </c>
      <c r="D353" s="162">
        <v>17328.560000000001</v>
      </c>
      <c r="E353" s="162">
        <v>175.01</v>
      </c>
      <c r="F353" s="162">
        <v>44448.639999999999</v>
      </c>
      <c r="G353" s="162">
        <v>112.99</v>
      </c>
      <c r="H353" s="162">
        <v>113.07</v>
      </c>
      <c r="I353" s="162">
        <v>0</v>
      </c>
      <c r="J353" s="162">
        <v>2.9008500000000002</v>
      </c>
      <c r="K353" s="162">
        <v>11126.45</v>
      </c>
    </row>
    <row r="354" spans="1:11" ht="17.100000000000001" hidden="1" customHeight="1">
      <c r="A354" s="162">
        <v>1992</v>
      </c>
      <c r="B354" s="162">
        <v>1</v>
      </c>
      <c r="C354" s="162">
        <v>170079.84</v>
      </c>
      <c r="D354" s="162">
        <v>24915.59</v>
      </c>
      <c r="E354" s="162">
        <v>26292.95</v>
      </c>
      <c r="F354" s="162">
        <v>221288.37</v>
      </c>
      <c r="G354" s="162">
        <v>4089.07</v>
      </c>
      <c r="H354" s="162">
        <v>240.44</v>
      </c>
      <c r="I354" s="162">
        <v>0</v>
      </c>
      <c r="J354" s="162">
        <v>2.5202399999999998</v>
      </c>
      <c r="K354" s="162">
        <v>9187.89</v>
      </c>
    </row>
    <row r="355" spans="1:11" ht="17.100000000000001" hidden="1" customHeight="1">
      <c r="A355" s="162">
        <v>1992</v>
      </c>
      <c r="B355" s="162">
        <v>2</v>
      </c>
      <c r="C355" s="162">
        <v>205613.1</v>
      </c>
      <c r="D355" s="162">
        <v>70453.399999999994</v>
      </c>
      <c r="E355" s="162">
        <v>17413.93</v>
      </c>
      <c r="F355" s="162">
        <v>293480.43</v>
      </c>
      <c r="G355" s="162">
        <v>4788.37</v>
      </c>
      <c r="H355" s="162">
        <v>780.83</v>
      </c>
      <c r="I355" s="162">
        <v>0</v>
      </c>
      <c r="J355" s="162">
        <v>2.8204400000000001</v>
      </c>
      <c r="K355" s="162">
        <v>9799.74</v>
      </c>
    </row>
    <row r="356" spans="1:11" ht="17.100000000000001" hidden="1" customHeight="1">
      <c r="A356" s="162">
        <v>1992</v>
      </c>
      <c r="B356" s="162">
        <v>3</v>
      </c>
      <c r="C356" s="162">
        <v>579155.26</v>
      </c>
      <c r="D356" s="162">
        <v>177269.17</v>
      </c>
      <c r="E356" s="162">
        <v>78923.3</v>
      </c>
      <c r="F356" s="162">
        <v>835347.73</v>
      </c>
      <c r="G356" s="162">
        <v>14876.61</v>
      </c>
      <c r="H356" s="162">
        <v>1422.38</v>
      </c>
      <c r="I356" s="162">
        <v>0</v>
      </c>
      <c r="J356" s="162">
        <v>2.9293300000000002</v>
      </c>
      <c r="K356" s="162">
        <v>8461.8799999999992</v>
      </c>
    </row>
    <row r="357" spans="1:11" ht="17.100000000000001" hidden="1" customHeight="1">
      <c r="A357" s="162">
        <v>1992</v>
      </c>
      <c r="B357" s="162">
        <v>4</v>
      </c>
      <c r="C357" s="162">
        <v>930251.98</v>
      </c>
      <c r="D357" s="162">
        <v>385950.27</v>
      </c>
      <c r="E357" s="162">
        <v>67581.11</v>
      </c>
      <c r="F357" s="162">
        <v>1383783.36</v>
      </c>
      <c r="G357" s="162">
        <v>10298.129999999999</v>
      </c>
      <c r="H357" s="162">
        <v>2286.83</v>
      </c>
      <c r="I357" s="162">
        <v>0</v>
      </c>
      <c r="J357" s="162">
        <v>2.7596500000000002</v>
      </c>
      <c r="K357" s="162">
        <v>12812.1</v>
      </c>
    </row>
    <row r="358" spans="1:11" ht="17.100000000000001" hidden="1" customHeight="1">
      <c r="A358" s="162">
        <v>1992</v>
      </c>
      <c r="B358" s="162">
        <v>5</v>
      </c>
      <c r="C358" s="162">
        <v>713290.14</v>
      </c>
      <c r="D358" s="162">
        <v>544504.76</v>
      </c>
      <c r="E358" s="162">
        <v>20121.95</v>
      </c>
      <c r="F358" s="162">
        <v>1277916.8500000001</v>
      </c>
      <c r="G358" s="162">
        <v>4279.04</v>
      </c>
      <c r="H358" s="162">
        <v>1895.39</v>
      </c>
      <c r="I358" s="162">
        <v>0</v>
      </c>
      <c r="J358" s="162">
        <v>2.5224700000000002</v>
      </c>
      <c r="K358" s="162">
        <v>14517.28</v>
      </c>
    </row>
    <row r="359" spans="1:11" ht="17.100000000000001" hidden="1" customHeight="1">
      <c r="A359" s="162">
        <v>1992</v>
      </c>
      <c r="B359" s="162">
        <v>6</v>
      </c>
      <c r="C359" s="162">
        <v>272941.31</v>
      </c>
      <c r="D359" s="162">
        <v>127164.49</v>
      </c>
      <c r="E359" s="162">
        <v>14981.24</v>
      </c>
      <c r="F359" s="162">
        <v>415087.03</v>
      </c>
      <c r="G359" s="162">
        <v>5003.58</v>
      </c>
      <c r="H359" s="162">
        <v>722.03</v>
      </c>
      <c r="I359" s="162">
        <v>0</v>
      </c>
      <c r="J359" s="162">
        <v>2.5745200000000001</v>
      </c>
      <c r="K359" s="162">
        <v>10578.52</v>
      </c>
    </row>
    <row r="360" spans="1:11" ht="17.100000000000001" hidden="1" customHeight="1">
      <c r="A360" s="162">
        <v>1992</v>
      </c>
      <c r="B360" s="162">
        <v>7</v>
      </c>
      <c r="C360" s="162">
        <v>113420.08</v>
      </c>
      <c r="D360" s="162">
        <v>25667.1</v>
      </c>
      <c r="E360" s="162">
        <v>14108.24</v>
      </c>
      <c r="F360" s="162">
        <v>153195.43</v>
      </c>
      <c r="G360" s="162">
        <v>2907.44</v>
      </c>
      <c r="H360" s="162">
        <v>267.02</v>
      </c>
      <c r="I360" s="162">
        <v>0</v>
      </c>
      <c r="J360" s="162">
        <v>3.1331600000000002</v>
      </c>
      <c r="K360" s="162">
        <v>8116.92</v>
      </c>
    </row>
    <row r="361" spans="1:11" ht="17.100000000000001" hidden="1" customHeight="1">
      <c r="A361" s="162">
        <v>1992</v>
      </c>
      <c r="B361" s="162">
        <v>8</v>
      </c>
      <c r="C361" s="162">
        <v>950063.81</v>
      </c>
      <c r="D361" s="162">
        <v>535999.44999999995</v>
      </c>
      <c r="E361" s="162">
        <v>66607.960000000006</v>
      </c>
      <c r="F361" s="162">
        <v>1552671.23</v>
      </c>
      <c r="G361" s="162">
        <v>6076.76</v>
      </c>
      <c r="H361" s="162">
        <v>3198.21</v>
      </c>
      <c r="I361" s="162">
        <v>0</v>
      </c>
      <c r="J361" s="162">
        <v>2.90876</v>
      </c>
      <c r="K361" s="162">
        <v>12235.44</v>
      </c>
    </row>
    <row r="362" spans="1:11" ht="17.100000000000001" hidden="1" customHeight="1">
      <c r="A362" s="162">
        <v>1992</v>
      </c>
      <c r="B362" s="162">
        <v>9</v>
      </c>
      <c r="C362" s="162">
        <v>777146.37</v>
      </c>
      <c r="D362" s="162">
        <v>434509.63</v>
      </c>
      <c r="E362" s="162">
        <v>41659.32</v>
      </c>
      <c r="F362" s="162">
        <v>1253315.32</v>
      </c>
      <c r="G362" s="162">
        <v>3054.76</v>
      </c>
      <c r="H362" s="162">
        <v>1790.79</v>
      </c>
      <c r="I362" s="162">
        <v>0</v>
      </c>
      <c r="J362" s="162">
        <v>2.9129299999999998</v>
      </c>
      <c r="K362" s="162">
        <v>11064.59</v>
      </c>
    </row>
    <row r="363" spans="1:11" ht="17.100000000000001" hidden="1" customHeight="1">
      <c r="A363" s="162">
        <v>1992</v>
      </c>
      <c r="B363" s="162">
        <v>10</v>
      </c>
      <c r="C363" s="162">
        <v>623714.93999999994</v>
      </c>
      <c r="D363" s="162">
        <v>186770.57</v>
      </c>
      <c r="E363" s="162">
        <v>81090.210000000006</v>
      </c>
      <c r="F363" s="162">
        <v>891575.71</v>
      </c>
      <c r="G363" s="162">
        <v>13262.54</v>
      </c>
      <c r="H363" s="162">
        <v>1797.56</v>
      </c>
      <c r="I363" s="162">
        <v>0</v>
      </c>
      <c r="J363" s="162">
        <v>2.9967600000000001</v>
      </c>
      <c r="K363" s="162">
        <v>8911.2900000000009</v>
      </c>
    </row>
    <row r="364" spans="1:11" ht="17.100000000000001" hidden="1" customHeight="1">
      <c r="A364" s="162">
        <v>1992</v>
      </c>
      <c r="B364" s="162">
        <v>11</v>
      </c>
      <c r="C364" s="162">
        <v>151824.78</v>
      </c>
      <c r="D364" s="162">
        <v>213054.47</v>
      </c>
      <c r="E364" s="162">
        <v>82.11</v>
      </c>
      <c r="F364" s="162">
        <v>364961.36</v>
      </c>
      <c r="G364" s="162">
        <v>864.93</v>
      </c>
      <c r="H364" s="162">
        <v>523.49</v>
      </c>
      <c r="I364" s="162">
        <v>0</v>
      </c>
      <c r="J364" s="162">
        <v>2.91675</v>
      </c>
      <c r="K364" s="162">
        <v>11073.98</v>
      </c>
    </row>
    <row r="365" spans="1:11" ht="17.100000000000001" hidden="1" customHeight="1">
      <c r="A365" s="162">
        <v>1992</v>
      </c>
      <c r="B365" s="162">
        <v>12</v>
      </c>
      <c r="C365" s="162">
        <v>362575.13</v>
      </c>
      <c r="D365" s="162">
        <v>468396.98</v>
      </c>
      <c r="E365" s="162">
        <v>8619.74</v>
      </c>
      <c r="F365" s="162">
        <v>839591.85</v>
      </c>
      <c r="G365" s="162">
        <v>2001.4</v>
      </c>
      <c r="H365" s="162">
        <v>1199.8699999999999</v>
      </c>
      <c r="I365" s="162">
        <v>0</v>
      </c>
      <c r="J365" s="162">
        <v>2.9144800000000002</v>
      </c>
      <c r="K365" s="162">
        <v>11069.13</v>
      </c>
    </row>
    <row r="366" spans="1:11" ht="17.100000000000001" hidden="1" customHeight="1">
      <c r="A366" s="162">
        <v>1992</v>
      </c>
      <c r="B366" s="162">
        <v>13</v>
      </c>
      <c r="C366" s="162">
        <v>542429.11</v>
      </c>
      <c r="D366" s="162">
        <v>391315.74</v>
      </c>
      <c r="E366" s="162">
        <v>43860.84</v>
      </c>
      <c r="F366" s="162">
        <v>977605.69</v>
      </c>
      <c r="G366" s="162">
        <v>4265.3500000000004</v>
      </c>
      <c r="H366" s="162">
        <v>2076.7600000000002</v>
      </c>
      <c r="I366" s="162">
        <v>0</v>
      </c>
      <c r="J366" s="162">
        <v>2.7144400000000002</v>
      </c>
      <c r="K366" s="162">
        <v>11295.47</v>
      </c>
    </row>
    <row r="367" spans="1:11" ht="17.100000000000001" hidden="1" customHeight="1">
      <c r="A367" s="162">
        <v>1992</v>
      </c>
      <c r="B367" s="162">
        <v>14</v>
      </c>
      <c r="C367" s="162">
        <v>47569.94</v>
      </c>
      <c r="D367" s="162">
        <v>46559.040000000001</v>
      </c>
      <c r="E367" s="162">
        <v>327.32</v>
      </c>
      <c r="F367" s="162">
        <v>94456.3</v>
      </c>
      <c r="G367" s="162">
        <v>223.86</v>
      </c>
      <c r="H367" s="162">
        <v>135.49</v>
      </c>
      <c r="I367" s="162">
        <v>0</v>
      </c>
      <c r="J367" s="162">
        <v>2.91675</v>
      </c>
      <c r="K367" s="162">
        <v>11073.98</v>
      </c>
    </row>
    <row r="368" spans="1:11" ht="17.100000000000001" hidden="1" customHeight="1">
      <c r="A368" s="162">
        <v>1992</v>
      </c>
      <c r="B368" s="162">
        <v>15</v>
      </c>
      <c r="C368" s="162">
        <v>46295.07</v>
      </c>
      <c r="D368" s="162">
        <v>13832.28</v>
      </c>
      <c r="E368" s="162">
        <v>8127.11</v>
      </c>
      <c r="F368" s="162">
        <v>68254.45</v>
      </c>
      <c r="G368" s="162">
        <v>1431.37</v>
      </c>
      <c r="H368" s="162">
        <v>221.06</v>
      </c>
      <c r="I368" s="162">
        <v>0</v>
      </c>
      <c r="J368" s="162">
        <v>3.1479200000000001</v>
      </c>
      <c r="K368" s="162">
        <v>8504.7099999999991</v>
      </c>
    </row>
    <row r="369" spans="1:11" ht="17.100000000000001" hidden="1" customHeight="1">
      <c r="A369" s="162">
        <v>1992</v>
      </c>
      <c r="B369" s="162">
        <v>16</v>
      </c>
      <c r="C369" s="162">
        <v>26693.98</v>
      </c>
      <c r="D369" s="162">
        <v>17519.169999999998</v>
      </c>
      <c r="E369" s="162">
        <v>173.19</v>
      </c>
      <c r="F369" s="162">
        <v>44386.34</v>
      </c>
      <c r="G369" s="162">
        <v>105.19</v>
      </c>
      <c r="H369" s="162">
        <v>63.67</v>
      </c>
      <c r="I369" s="162">
        <v>0</v>
      </c>
      <c r="J369" s="162">
        <v>2.91675</v>
      </c>
      <c r="K369" s="162">
        <v>11073.98</v>
      </c>
    </row>
    <row r="370" spans="1:11" ht="17.100000000000001" hidden="1" customHeight="1">
      <c r="A370" s="162">
        <v>1993</v>
      </c>
      <c r="B370" s="162">
        <v>1</v>
      </c>
      <c r="C370" s="162">
        <v>173641.37</v>
      </c>
      <c r="D370" s="162">
        <v>25218.04</v>
      </c>
      <c r="E370" s="162">
        <v>26354.35</v>
      </c>
      <c r="F370" s="162">
        <v>225213.76</v>
      </c>
      <c r="G370" s="162">
        <v>3109.71</v>
      </c>
      <c r="H370" s="162">
        <v>254.45</v>
      </c>
      <c r="I370" s="162">
        <v>0</v>
      </c>
      <c r="J370" s="162">
        <v>2.5213100000000002</v>
      </c>
      <c r="K370" s="162">
        <v>9231.41</v>
      </c>
    </row>
    <row r="371" spans="1:11" ht="17.100000000000001" hidden="1" customHeight="1">
      <c r="A371" s="162">
        <v>1993</v>
      </c>
      <c r="B371" s="162">
        <v>2</v>
      </c>
      <c r="C371" s="162">
        <v>210672.51</v>
      </c>
      <c r="D371" s="162">
        <v>70451.289999999994</v>
      </c>
      <c r="E371" s="162">
        <v>17367.96</v>
      </c>
      <c r="F371" s="162">
        <v>298491.76</v>
      </c>
      <c r="G371" s="162">
        <v>5698.8</v>
      </c>
      <c r="H371" s="162">
        <v>264.33</v>
      </c>
      <c r="I371" s="162">
        <v>0</v>
      </c>
      <c r="J371" s="162">
        <v>2.8108300000000002</v>
      </c>
      <c r="K371" s="162">
        <v>9884.2000000000007</v>
      </c>
    </row>
    <row r="372" spans="1:11" ht="17.100000000000001" hidden="1" customHeight="1">
      <c r="A372" s="162">
        <v>1993</v>
      </c>
      <c r="B372" s="162">
        <v>3</v>
      </c>
      <c r="C372" s="162">
        <v>592033.99</v>
      </c>
      <c r="D372" s="162">
        <v>177847.15</v>
      </c>
      <c r="E372" s="162">
        <v>78711.83</v>
      </c>
      <c r="F372" s="162">
        <v>848592.98</v>
      </c>
      <c r="G372" s="162">
        <v>14458.81</v>
      </c>
      <c r="H372" s="162">
        <v>1142.04</v>
      </c>
      <c r="I372" s="162">
        <v>0</v>
      </c>
      <c r="J372" s="162">
        <v>2.9395799999999999</v>
      </c>
      <c r="K372" s="162">
        <v>8499.8799999999992</v>
      </c>
    </row>
    <row r="373" spans="1:11" ht="17.100000000000001" hidden="1" customHeight="1">
      <c r="A373" s="162">
        <v>1993</v>
      </c>
      <c r="B373" s="162">
        <v>4</v>
      </c>
      <c r="C373" s="162">
        <v>942248.34</v>
      </c>
      <c r="D373" s="162">
        <v>388778.22</v>
      </c>
      <c r="E373" s="162">
        <v>67585.740000000005</v>
      </c>
      <c r="F373" s="162">
        <v>1398612.29</v>
      </c>
      <c r="G373" s="162">
        <v>10004.85</v>
      </c>
      <c r="H373" s="162">
        <v>1987.68</v>
      </c>
      <c r="I373" s="162">
        <v>0</v>
      </c>
      <c r="J373" s="162">
        <v>2.7761499999999999</v>
      </c>
      <c r="K373" s="162">
        <v>12714.4</v>
      </c>
    </row>
    <row r="374" spans="1:11" ht="17.100000000000001" hidden="1" customHeight="1">
      <c r="A374" s="162">
        <v>1993</v>
      </c>
      <c r="B374" s="162">
        <v>5</v>
      </c>
      <c r="C374" s="162">
        <v>717362.87</v>
      </c>
      <c r="D374" s="162">
        <v>546776.46</v>
      </c>
      <c r="E374" s="162">
        <v>20130.009999999998</v>
      </c>
      <c r="F374" s="162">
        <v>1284269.3400000001</v>
      </c>
      <c r="G374" s="162">
        <v>3761.31</v>
      </c>
      <c r="H374" s="162">
        <v>1548.05</v>
      </c>
      <c r="I374" s="162">
        <v>0</v>
      </c>
      <c r="J374" s="162">
        <v>2.5332699999999999</v>
      </c>
      <c r="K374" s="162">
        <v>14549.36</v>
      </c>
    </row>
    <row r="375" spans="1:11" ht="17.100000000000001" hidden="1" customHeight="1">
      <c r="A375" s="162">
        <v>1993</v>
      </c>
      <c r="B375" s="162">
        <v>6</v>
      </c>
      <c r="C375" s="162">
        <v>278419.90000000002</v>
      </c>
      <c r="D375" s="162">
        <v>127718.38</v>
      </c>
      <c r="E375" s="162">
        <v>15012.38</v>
      </c>
      <c r="F375" s="162">
        <v>421150.66</v>
      </c>
      <c r="G375" s="162">
        <v>4668.84</v>
      </c>
      <c r="H375" s="162">
        <v>275.26</v>
      </c>
      <c r="I375" s="162">
        <v>0</v>
      </c>
      <c r="J375" s="162">
        <v>2.57368</v>
      </c>
      <c r="K375" s="162">
        <v>10402.19</v>
      </c>
    </row>
    <row r="376" spans="1:11" ht="17.100000000000001" hidden="1" customHeight="1">
      <c r="A376" s="162">
        <v>1993</v>
      </c>
      <c r="B376" s="162">
        <v>7</v>
      </c>
      <c r="C376" s="162">
        <v>115702.31</v>
      </c>
      <c r="D376" s="162">
        <v>25844.39</v>
      </c>
      <c r="E376" s="162">
        <v>14066.29</v>
      </c>
      <c r="F376" s="162">
        <v>155612.99</v>
      </c>
      <c r="G376" s="162">
        <v>2607.5300000000002</v>
      </c>
      <c r="H376" s="162">
        <v>252.11</v>
      </c>
      <c r="I376" s="162">
        <v>0</v>
      </c>
      <c r="J376" s="162">
        <v>3.1450100000000001</v>
      </c>
      <c r="K376" s="162">
        <v>8099.27</v>
      </c>
    </row>
    <row r="377" spans="1:11" ht="17.100000000000001" hidden="1" customHeight="1">
      <c r="A377" s="162">
        <v>1993</v>
      </c>
      <c r="B377" s="162">
        <v>8</v>
      </c>
      <c r="C377" s="162">
        <v>957859.74</v>
      </c>
      <c r="D377" s="162">
        <v>538244.91</v>
      </c>
      <c r="E377" s="162">
        <v>66636.710000000006</v>
      </c>
      <c r="F377" s="162">
        <v>1562741.36</v>
      </c>
      <c r="G377" s="162">
        <v>6558.45</v>
      </c>
      <c r="H377" s="162">
        <v>2063.11</v>
      </c>
      <c r="I377" s="162">
        <v>0</v>
      </c>
      <c r="J377" s="162">
        <v>2.9142399999999999</v>
      </c>
      <c r="K377" s="162">
        <v>12086.64</v>
      </c>
    </row>
    <row r="378" spans="1:11" ht="17.100000000000001" hidden="1" customHeight="1">
      <c r="A378" s="162">
        <v>1993</v>
      </c>
      <c r="B378" s="162">
        <v>9</v>
      </c>
      <c r="C378" s="162">
        <v>781802.24</v>
      </c>
      <c r="D378" s="162">
        <v>436149.39</v>
      </c>
      <c r="E378" s="162">
        <v>41731.620000000003</v>
      </c>
      <c r="F378" s="162">
        <v>1259683.26</v>
      </c>
      <c r="G378" s="162">
        <v>2089.06</v>
      </c>
      <c r="H378" s="162">
        <v>1036.78</v>
      </c>
      <c r="I378" s="162">
        <v>0</v>
      </c>
      <c r="J378" s="162">
        <v>2.9069500000000001</v>
      </c>
      <c r="K378" s="162">
        <v>10852.05</v>
      </c>
    </row>
    <row r="379" spans="1:11" ht="17.100000000000001" hidden="1" customHeight="1">
      <c r="A379" s="162">
        <v>1993</v>
      </c>
      <c r="B379" s="162">
        <v>10</v>
      </c>
      <c r="C379" s="162">
        <v>637690.63</v>
      </c>
      <c r="D379" s="162">
        <v>187927.76</v>
      </c>
      <c r="E379" s="162">
        <v>81400.06</v>
      </c>
      <c r="F379" s="162">
        <v>907018.45</v>
      </c>
      <c r="G379" s="162">
        <v>12550.05</v>
      </c>
      <c r="H379" s="162">
        <v>663.8</v>
      </c>
      <c r="I379" s="162">
        <v>0</v>
      </c>
      <c r="J379" s="162">
        <v>2.9999899999999999</v>
      </c>
      <c r="K379" s="162">
        <v>8794.44</v>
      </c>
    </row>
    <row r="380" spans="1:11" ht="17.100000000000001" hidden="1" customHeight="1">
      <c r="A380" s="162">
        <v>1993</v>
      </c>
      <c r="B380" s="162">
        <v>11</v>
      </c>
      <c r="C380" s="162">
        <v>152036.56</v>
      </c>
      <c r="D380" s="162">
        <v>213720.95999999999</v>
      </c>
      <c r="E380" s="162">
        <v>82.17</v>
      </c>
      <c r="F380" s="162">
        <v>365839.69</v>
      </c>
      <c r="G380" s="162">
        <v>585.84</v>
      </c>
      <c r="H380" s="162">
        <v>299.48</v>
      </c>
      <c r="I380" s="162">
        <v>0</v>
      </c>
      <c r="J380" s="162">
        <v>2.91059</v>
      </c>
      <c r="K380" s="162">
        <v>10859.96</v>
      </c>
    </row>
    <row r="381" spans="1:11" ht="17.100000000000001" hidden="1" customHeight="1">
      <c r="A381" s="162">
        <v>1993</v>
      </c>
      <c r="B381" s="162">
        <v>12</v>
      </c>
      <c r="C381" s="162">
        <v>364659.71</v>
      </c>
      <c r="D381" s="162">
        <v>471421.37</v>
      </c>
      <c r="E381" s="162">
        <v>8650.7099999999991</v>
      </c>
      <c r="F381" s="162">
        <v>844731.78</v>
      </c>
      <c r="G381" s="162">
        <v>1366.13</v>
      </c>
      <c r="H381" s="162">
        <v>689.32</v>
      </c>
      <c r="I381" s="162">
        <v>0</v>
      </c>
      <c r="J381" s="162">
        <v>2.9083700000000001</v>
      </c>
      <c r="K381" s="162">
        <v>10856.02</v>
      </c>
    </row>
    <row r="382" spans="1:11" ht="17.100000000000001" hidden="1" customHeight="1">
      <c r="A382" s="162">
        <v>1993</v>
      </c>
      <c r="B382" s="162">
        <v>13</v>
      </c>
      <c r="C382" s="162">
        <v>549998.81000000006</v>
      </c>
      <c r="D382" s="162">
        <v>394402.55</v>
      </c>
      <c r="E382" s="162">
        <v>44064.6</v>
      </c>
      <c r="F382" s="162">
        <v>988465.95</v>
      </c>
      <c r="G382" s="162">
        <v>4792.37</v>
      </c>
      <c r="H382" s="162">
        <v>1247.26</v>
      </c>
      <c r="I382" s="162">
        <v>0</v>
      </c>
      <c r="J382" s="162">
        <v>2.7019099999999998</v>
      </c>
      <c r="K382" s="162">
        <v>11233.23</v>
      </c>
    </row>
    <row r="383" spans="1:11" ht="17.100000000000001" hidden="1" customHeight="1">
      <c r="A383" s="162">
        <v>1993</v>
      </c>
      <c r="B383" s="162">
        <v>14</v>
      </c>
      <c r="C383" s="162">
        <v>47842.57</v>
      </c>
      <c r="D383" s="162">
        <v>46919.35</v>
      </c>
      <c r="E383" s="162">
        <v>328.07</v>
      </c>
      <c r="F383" s="162">
        <v>95089.99</v>
      </c>
      <c r="G383" s="162">
        <v>152.27000000000001</v>
      </c>
      <c r="H383" s="162">
        <v>77.84</v>
      </c>
      <c r="I383" s="162">
        <v>0</v>
      </c>
      <c r="J383" s="162">
        <v>2.91059</v>
      </c>
      <c r="K383" s="162">
        <v>10859.96</v>
      </c>
    </row>
    <row r="384" spans="1:11" ht="17.100000000000001" hidden="1" customHeight="1">
      <c r="A384" s="162">
        <v>1993</v>
      </c>
      <c r="B384" s="162">
        <v>15</v>
      </c>
      <c r="C384" s="162">
        <v>47456.39</v>
      </c>
      <c r="D384" s="162">
        <v>13935.32</v>
      </c>
      <c r="E384" s="162">
        <v>8124.7</v>
      </c>
      <c r="F384" s="162">
        <v>69516.41</v>
      </c>
      <c r="G384" s="162">
        <v>1151.51</v>
      </c>
      <c r="H384" s="162">
        <v>100.13</v>
      </c>
      <c r="I384" s="162">
        <v>0</v>
      </c>
      <c r="J384" s="162">
        <v>3.1786799999999999</v>
      </c>
      <c r="K384" s="162">
        <v>8720.7900000000009</v>
      </c>
    </row>
    <row r="385" spans="1:11" ht="17.100000000000001" hidden="1" customHeight="1">
      <c r="A385" s="162">
        <v>1993</v>
      </c>
      <c r="B385" s="162">
        <v>16</v>
      </c>
      <c r="C385" s="162">
        <v>26720.720000000001</v>
      </c>
      <c r="D385" s="162">
        <v>17580.39</v>
      </c>
      <c r="E385" s="162">
        <v>173.2</v>
      </c>
      <c r="F385" s="162">
        <v>44474.31</v>
      </c>
      <c r="G385" s="162">
        <v>71.22</v>
      </c>
      <c r="H385" s="162">
        <v>36.409999999999997</v>
      </c>
      <c r="I385" s="162">
        <v>0</v>
      </c>
      <c r="J385" s="162">
        <v>2.91059</v>
      </c>
      <c r="K385" s="162">
        <v>10859.96</v>
      </c>
    </row>
    <row r="386" spans="1:11" ht="17.100000000000001" hidden="1" customHeight="1">
      <c r="A386" s="162">
        <v>1994</v>
      </c>
      <c r="B386" s="162">
        <v>1</v>
      </c>
      <c r="C386" s="162">
        <v>176858.47</v>
      </c>
      <c r="D386" s="162">
        <v>25421.8</v>
      </c>
      <c r="E386" s="162">
        <v>26370.92</v>
      </c>
      <c r="F386" s="162">
        <v>228651.19</v>
      </c>
      <c r="G386" s="162">
        <v>3318.35</v>
      </c>
      <c r="H386" s="162">
        <v>217.25</v>
      </c>
      <c r="I386" s="162">
        <v>0</v>
      </c>
      <c r="J386" s="162">
        <v>2.5059999999999998</v>
      </c>
      <c r="K386" s="162">
        <v>9479.7900000000009</v>
      </c>
    </row>
    <row r="387" spans="1:11" ht="17.100000000000001" hidden="1" customHeight="1">
      <c r="A387" s="162">
        <v>1994</v>
      </c>
      <c r="B387" s="162">
        <v>2</v>
      </c>
      <c r="C387" s="162">
        <v>215372.83</v>
      </c>
      <c r="D387" s="162">
        <v>70566.62</v>
      </c>
      <c r="E387" s="162">
        <v>17312.599999999999</v>
      </c>
      <c r="F387" s="162">
        <v>303252.06</v>
      </c>
      <c r="G387" s="162">
        <v>5571.62</v>
      </c>
      <c r="H387" s="162">
        <v>389.15</v>
      </c>
      <c r="I387" s="162">
        <v>0</v>
      </c>
      <c r="J387" s="162">
        <v>2.8043800000000001</v>
      </c>
      <c r="K387" s="162">
        <v>10148.56</v>
      </c>
    </row>
    <row r="388" spans="1:11" ht="17.100000000000001" hidden="1" customHeight="1">
      <c r="A388" s="162">
        <v>1994</v>
      </c>
      <c r="B388" s="162">
        <v>3</v>
      </c>
      <c r="C388" s="162">
        <v>603782.68999999994</v>
      </c>
      <c r="D388" s="162">
        <v>178983.85</v>
      </c>
      <c r="E388" s="162">
        <v>78584.399999999994</v>
      </c>
      <c r="F388" s="162">
        <v>861350.94</v>
      </c>
      <c r="G388" s="162">
        <v>12613.16</v>
      </c>
      <c r="H388" s="162">
        <v>1517.31</v>
      </c>
      <c r="I388" s="162">
        <v>0</v>
      </c>
      <c r="J388" s="162">
        <v>2.9370799999999999</v>
      </c>
      <c r="K388" s="162">
        <v>8479.7199999999993</v>
      </c>
    </row>
    <row r="389" spans="1:11" ht="17.100000000000001" hidden="1" customHeight="1">
      <c r="A389" s="162">
        <v>1994</v>
      </c>
      <c r="B389" s="162">
        <v>4</v>
      </c>
      <c r="C389" s="162">
        <v>953917.64</v>
      </c>
      <c r="D389" s="162">
        <v>391120.41</v>
      </c>
      <c r="E389" s="162">
        <v>67385.899999999994</v>
      </c>
      <c r="F389" s="162">
        <v>1412423.96</v>
      </c>
      <c r="G389" s="162">
        <v>12284.29</v>
      </c>
      <c r="H389" s="162">
        <v>2533.5700000000002</v>
      </c>
      <c r="I389" s="162">
        <v>0</v>
      </c>
      <c r="J389" s="162">
        <v>2.7664599999999999</v>
      </c>
      <c r="K389" s="162">
        <v>12933.36</v>
      </c>
    </row>
    <row r="390" spans="1:11" ht="17.100000000000001" hidden="1" customHeight="1">
      <c r="A390" s="162">
        <v>1994</v>
      </c>
      <c r="B390" s="162">
        <v>5</v>
      </c>
      <c r="C390" s="162">
        <v>721373.44</v>
      </c>
      <c r="D390" s="162">
        <v>548576.77</v>
      </c>
      <c r="E390" s="162">
        <v>20098.37</v>
      </c>
      <c r="F390" s="162">
        <v>1290048.58</v>
      </c>
      <c r="G390" s="162">
        <v>4704.51</v>
      </c>
      <c r="H390" s="162">
        <v>1657.88</v>
      </c>
      <c r="I390" s="162">
        <v>0</v>
      </c>
      <c r="J390" s="162">
        <v>2.5305599999999999</v>
      </c>
      <c r="K390" s="162">
        <v>14792.5</v>
      </c>
    </row>
    <row r="391" spans="1:11" ht="17.100000000000001" hidden="1" customHeight="1">
      <c r="A391" s="162">
        <v>1994</v>
      </c>
      <c r="B391" s="162">
        <v>6</v>
      </c>
      <c r="C391" s="162">
        <v>283916.82</v>
      </c>
      <c r="D391" s="162">
        <v>128146.33</v>
      </c>
      <c r="E391" s="162">
        <v>15027.15</v>
      </c>
      <c r="F391" s="162">
        <v>427090.3</v>
      </c>
      <c r="G391" s="162">
        <v>4940.1099999999997</v>
      </c>
      <c r="H391" s="162">
        <v>285.89999999999998</v>
      </c>
      <c r="I391" s="162">
        <v>0</v>
      </c>
      <c r="J391" s="162">
        <v>2.55254</v>
      </c>
      <c r="K391" s="162">
        <v>10647.49</v>
      </c>
    </row>
    <row r="392" spans="1:11" ht="17.100000000000001" hidden="1" customHeight="1">
      <c r="A392" s="162">
        <v>1994</v>
      </c>
      <c r="B392" s="162">
        <v>7</v>
      </c>
      <c r="C392" s="162">
        <v>118010.35</v>
      </c>
      <c r="D392" s="162">
        <v>25961.72</v>
      </c>
      <c r="E392" s="162">
        <v>14023.09</v>
      </c>
      <c r="F392" s="162">
        <v>157995.17000000001</v>
      </c>
      <c r="G392" s="162">
        <v>2664.6</v>
      </c>
      <c r="H392" s="162">
        <v>191.99</v>
      </c>
      <c r="I392" s="162">
        <v>0</v>
      </c>
      <c r="J392" s="162">
        <v>3.1494300000000002</v>
      </c>
      <c r="K392" s="162">
        <v>8132.89</v>
      </c>
    </row>
    <row r="393" spans="1:11" ht="17.100000000000001" hidden="1" customHeight="1">
      <c r="A393" s="162">
        <v>1994</v>
      </c>
      <c r="B393" s="162">
        <v>8</v>
      </c>
      <c r="C393" s="162">
        <v>964913.13</v>
      </c>
      <c r="D393" s="162">
        <v>540451.64</v>
      </c>
      <c r="E393" s="162">
        <v>66318.720000000001</v>
      </c>
      <c r="F393" s="162">
        <v>1571683.49</v>
      </c>
      <c r="G393" s="162">
        <v>10290.040000000001</v>
      </c>
      <c r="H393" s="162">
        <v>4430.1499999999996</v>
      </c>
      <c r="I393" s="162">
        <v>0</v>
      </c>
      <c r="J393" s="162">
        <v>2.9136899999999999</v>
      </c>
      <c r="K393" s="162">
        <v>12202.17</v>
      </c>
    </row>
    <row r="394" spans="1:11" ht="17.100000000000001" hidden="1" customHeight="1">
      <c r="A394" s="162">
        <v>1994</v>
      </c>
      <c r="B394" s="162">
        <v>9</v>
      </c>
      <c r="C394" s="162">
        <v>789072.14</v>
      </c>
      <c r="D394" s="162">
        <v>439480.09</v>
      </c>
      <c r="E394" s="162">
        <v>41940.959999999999</v>
      </c>
      <c r="F394" s="162">
        <v>1270493.2</v>
      </c>
      <c r="G394" s="162">
        <v>2181.63</v>
      </c>
      <c r="H394" s="162">
        <v>960.89</v>
      </c>
      <c r="I394" s="162">
        <v>0</v>
      </c>
      <c r="J394" s="162">
        <v>2.9037099999999998</v>
      </c>
      <c r="K394" s="162">
        <v>10915.27</v>
      </c>
    </row>
    <row r="395" spans="1:11" ht="17.100000000000001" hidden="1" customHeight="1">
      <c r="A395" s="162">
        <v>1994</v>
      </c>
      <c r="B395" s="162">
        <v>10</v>
      </c>
      <c r="C395" s="162">
        <v>651210.89</v>
      </c>
      <c r="D395" s="162">
        <v>188668.78</v>
      </c>
      <c r="E395" s="162">
        <v>81541.39</v>
      </c>
      <c r="F395" s="162">
        <v>921421.06</v>
      </c>
      <c r="G395" s="162">
        <v>12615.96</v>
      </c>
      <c r="H395" s="162">
        <v>424.94</v>
      </c>
      <c r="I395" s="162">
        <v>0</v>
      </c>
      <c r="J395" s="162">
        <v>2.9872800000000002</v>
      </c>
      <c r="K395" s="162">
        <v>8805.15</v>
      </c>
    </row>
    <row r="396" spans="1:11" ht="17.100000000000001" hidden="1" customHeight="1">
      <c r="A396" s="162">
        <v>1994</v>
      </c>
      <c r="B396" s="162">
        <v>11</v>
      </c>
      <c r="C396" s="162">
        <v>151499.01</v>
      </c>
      <c r="D396" s="162">
        <v>213121.45</v>
      </c>
      <c r="E396" s="162">
        <v>81.77</v>
      </c>
      <c r="F396" s="162">
        <v>364702.22</v>
      </c>
      <c r="G396" s="162">
        <v>603.20000000000005</v>
      </c>
      <c r="H396" s="162">
        <v>270.26</v>
      </c>
      <c r="I396" s="162">
        <v>0</v>
      </c>
      <c r="J396" s="162">
        <v>2.9072100000000001</v>
      </c>
      <c r="K396" s="162">
        <v>10923.91</v>
      </c>
    </row>
    <row r="397" spans="1:11" ht="17.100000000000001" hidden="1" customHeight="1">
      <c r="A397" s="162">
        <v>1994</v>
      </c>
      <c r="B397" s="162">
        <v>12</v>
      </c>
      <c r="C397" s="162">
        <v>364912.57</v>
      </c>
      <c r="D397" s="162">
        <v>471702.53</v>
      </c>
      <c r="E397" s="162">
        <v>8634.74</v>
      </c>
      <c r="F397" s="162">
        <v>845249.84</v>
      </c>
      <c r="G397" s="162">
        <v>1412.28</v>
      </c>
      <c r="H397" s="162">
        <v>624.82000000000005</v>
      </c>
      <c r="I397" s="162">
        <v>0</v>
      </c>
      <c r="J397" s="162">
        <v>2.9050600000000002</v>
      </c>
      <c r="K397" s="162">
        <v>10919.54</v>
      </c>
    </row>
    <row r="398" spans="1:11" ht="17.100000000000001" hidden="1" customHeight="1">
      <c r="A398" s="162">
        <v>1994</v>
      </c>
      <c r="B398" s="162">
        <v>13</v>
      </c>
      <c r="C398" s="162">
        <v>557638.91</v>
      </c>
      <c r="D398" s="162">
        <v>396956.53</v>
      </c>
      <c r="E398" s="162">
        <v>44160.07</v>
      </c>
      <c r="F398" s="162">
        <v>998755.51</v>
      </c>
      <c r="G398" s="162">
        <v>6083.97</v>
      </c>
      <c r="H398" s="162">
        <v>1633.07</v>
      </c>
      <c r="I398" s="162">
        <v>0</v>
      </c>
      <c r="J398" s="162">
        <v>2.6922000000000001</v>
      </c>
      <c r="K398" s="162">
        <v>11342.62</v>
      </c>
    </row>
    <row r="399" spans="1:11" ht="17.100000000000001" hidden="1" customHeight="1">
      <c r="A399" s="162">
        <v>1994</v>
      </c>
      <c r="B399" s="162">
        <v>14</v>
      </c>
      <c r="C399" s="162">
        <v>48397.7</v>
      </c>
      <c r="D399" s="162">
        <v>47606.32</v>
      </c>
      <c r="E399" s="162">
        <v>331.39</v>
      </c>
      <c r="F399" s="162">
        <v>96335.41</v>
      </c>
      <c r="G399" s="162">
        <v>159.33000000000001</v>
      </c>
      <c r="H399" s="162">
        <v>71.39</v>
      </c>
      <c r="I399" s="162">
        <v>0</v>
      </c>
      <c r="J399" s="162">
        <v>2.9072100000000001</v>
      </c>
      <c r="K399" s="162">
        <v>10923.91</v>
      </c>
    </row>
    <row r="400" spans="1:11" ht="17.100000000000001" hidden="1" customHeight="1">
      <c r="A400" s="162">
        <v>1994</v>
      </c>
      <c r="B400" s="162">
        <v>15</v>
      </c>
      <c r="C400" s="162">
        <v>48572.480000000003</v>
      </c>
      <c r="D400" s="162">
        <v>14045.41</v>
      </c>
      <c r="E400" s="162">
        <v>8089.34</v>
      </c>
      <c r="F400" s="162">
        <v>70707.23</v>
      </c>
      <c r="G400" s="162">
        <v>1289.0899999999999</v>
      </c>
      <c r="H400" s="162">
        <v>159.85</v>
      </c>
      <c r="I400" s="162">
        <v>0</v>
      </c>
      <c r="J400" s="162">
        <v>3.15177</v>
      </c>
      <c r="K400" s="162">
        <v>8635.5499999999993</v>
      </c>
    </row>
    <row r="401" spans="1:11" ht="17.100000000000001" hidden="1" customHeight="1">
      <c r="A401" s="162">
        <v>1994</v>
      </c>
      <c r="B401" s="162">
        <v>16</v>
      </c>
      <c r="C401" s="162">
        <v>26525.17</v>
      </c>
      <c r="D401" s="162">
        <v>17518.77</v>
      </c>
      <c r="E401" s="162">
        <v>171.71</v>
      </c>
      <c r="F401" s="162">
        <v>44215.66</v>
      </c>
      <c r="G401" s="162">
        <v>73.13</v>
      </c>
      <c r="H401" s="162">
        <v>32.770000000000003</v>
      </c>
      <c r="I401" s="162">
        <v>0</v>
      </c>
      <c r="J401" s="162">
        <v>2.9072100000000001</v>
      </c>
      <c r="K401" s="162">
        <v>10923.91</v>
      </c>
    </row>
    <row r="402" spans="1:11" ht="17.100000000000001" hidden="1" customHeight="1">
      <c r="A402" s="162">
        <v>1995</v>
      </c>
      <c r="B402" s="162">
        <v>1</v>
      </c>
      <c r="C402" s="162">
        <v>179749.92</v>
      </c>
      <c r="D402" s="162">
        <v>25761.1</v>
      </c>
      <c r="E402" s="162">
        <v>26376.97</v>
      </c>
      <c r="F402" s="162">
        <v>231888</v>
      </c>
      <c r="G402" s="162">
        <v>2854.43</v>
      </c>
      <c r="H402" s="162">
        <v>338.34</v>
      </c>
      <c r="I402" s="162">
        <v>0</v>
      </c>
      <c r="J402" s="162">
        <v>2.49058</v>
      </c>
      <c r="K402" s="162">
        <v>9640</v>
      </c>
    </row>
    <row r="403" spans="1:11" ht="17.100000000000001" hidden="1" customHeight="1">
      <c r="A403" s="162">
        <v>1995</v>
      </c>
      <c r="B403" s="162">
        <v>2</v>
      </c>
      <c r="C403" s="162">
        <v>220215.33</v>
      </c>
      <c r="D403" s="162">
        <v>70590.2</v>
      </c>
      <c r="E403" s="162">
        <v>17281.75</v>
      </c>
      <c r="F403" s="162">
        <v>308087.28000000003</v>
      </c>
      <c r="G403" s="162">
        <v>5357.59</v>
      </c>
      <c r="H403" s="162">
        <v>231.04</v>
      </c>
      <c r="I403" s="162">
        <v>0</v>
      </c>
      <c r="J403" s="162">
        <v>2.8203800000000001</v>
      </c>
      <c r="K403" s="162">
        <v>10273.14</v>
      </c>
    </row>
    <row r="404" spans="1:11" ht="17.100000000000001" hidden="1" customHeight="1">
      <c r="A404" s="162">
        <v>1995</v>
      </c>
      <c r="B404" s="162">
        <v>3</v>
      </c>
      <c r="C404" s="162">
        <v>613254.59</v>
      </c>
      <c r="D404" s="162">
        <v>180233.55</v>
      </c>
      <c r="E404" s="162">
        <v>78362.740000000005</v>
      </c>
      <c r="F404" s="162">
        <v>871850.88</v>
      </c>
      <c r="G404" s="162">
        <v>11020.45</v>
      </c>
      <c r="H404" s="162">
        <v>1742.4</v>
      </c>
      <c r="I404" s="162">
        <v>0</v>
      </c>
      <c r="J404" s="162">
        <v>2.9390800000000001</v>
      </c>
      <c r="K404" s="162">
        <v>8449.76</v>
      </c>
    </row>
    <row r="405" spans="1:11" ht="17.100000000000001" hidden="1" customHeight="1">
      <c r="A405" s="162">
        <v>1995</v>
      </c>
      <c r="B405" s="162">
        <v>4</v>
      </c>
      <c r="C405" s="162">
        <v>966656.72</v>
      </c>
      <c r="D405" s="162">
        <v>393856.49</v>
      </c>
      <c r="E405" s="162">
        <v>67401.33</v>
      </c>
      <c r="F405" s="162">
        <v>1427914.54</v>
      </c>
      <c r="G405" s="162">
        <v>10588.35</v>
      </c>
      <c r="H405" s="162">
        <v>1956.23</v>
      </c>
      <c r="I405" s="162">
        <v>0</v>
      </c>
      <c r="J405" s="162">
        <v>2.7609499999999998</v>
      </c>
      <c r="K405" s="162">
        <v>13482.92</v>
      </c>
    </row>
    <row r="406" spans="1:11" ht="17.100000000000001" hidden="1" customHeight="1">
      <c r="A406" s="162">
        <v>1995</v>
      </c>
      <c r="B406" s="162">
        <v>5</v>
      </c>
      <c r="C406" s="162">
        <v>725239.77</v>
      </c>
      <c r="D406" s="162">
        <v>550498.31999999995</v>
      </c>
      <c r="E406" s="162">
        <v>20053.21</v>
      </c>
      <c r="F406" s="162">
        <v>1295791.3</v>
      </c>
      <c r="G406" s="162">
        <v>4794.63</v>
      </c>
      <c r="H406" s="162">
        <v>1747.26</v>
      </c>
      <c r="I406" s="162">
        <v>0</v>
      </c>
      <c r="J406" s="162">
        <v>2.5238399999999999</v>
      </c>
      <c r="K406" s="162">
        <v>15460.88</v>
      </c>
    </row>
    <row r="407" spans="1:11" ht="17.100000000000001" hidden="1" customHeight="1">
      <c r="A407" s="162">
        <v>1995</v>
      </c>
      <c r="B407" s="162">
        <v>6</v>
      </c>
      <c r="C407" s="162">
        <v>288894.82</v>
      </c>
      <c r="D407" s="162">
        <v>128921.82</v>
      </c>
      <c r="E407" s="162">
        <v>15083.13</v>
      </c>
      <c r="F407" s="162">
        <v>432899.77</v>
      </c>
      <c r="G407" s="162">
        <v>3679.35</v>
      </c>
      <c r="H407" s="162">
        <v>279.81</v>
      </c>
      <c r="I407" s="162">
        <v>0</v>
      </c>
      <c r="J407" s="162">
        <v>2.5298799999999999</v>
      </c>
      <c r="K407" s="162">
        <v>10988.7</v>
      </c>
    </row>
    <row r="408" spans="1:11" ht="17.100000000000001" hidden="1" customHeight="1">
      <c r="A408" s="162">
        <v>1995</v>
      </c>
      <c r="B408" s="162">
        <v>7</v>
      </c>
      <c r="C408" s="162">
        <v>119976</v>
      </c>
      <c r="D408" s="162">
        <v>26226.23</v>
      </c>
      <c r="E408" s="162">
        <v>13965.93</v>
      </c>
      <c r="F408" s="162">
        <v>160168.16</v>
      </c>
      <c r="G408" s="162">
        <v>2418.31</v>
      </c>
      <c r="H408" s="162">
        <v>365.39</v>
      </c>
      <c r="I408" s="162">
        <v>0</v>
      </c>
      <c r="J408" s="162">
        <v>3.1594699999999998</v>
      </c>
      <c r="K408" s="162">
        <v>8032.8</v>
      </c>
    </row>
    <row r="409" spans="1:11" ht="17.100000000000001" hidden="1" customHeight="1">
      <c r="A409" s="162">
        <v>1995</v>
      </c>
      <c r="B409" s="162">
        <v>8</v>
      </c>
      <c r="C409" s="162">
        <v>975067.7</v>
      </c>
      <c r="D409" s="162">
        <v>543816.95999999996</v>
      </c>
      <c r="E409" s="162">
        <v>66295.75</v>
      </c>
      <c r="F409" s="162">
        <v>1585180.41</v>
      </c>
      <c r="G409" s="162">
        <v>8921.11</v>
      </c>
      <c r="H409" s="162">
        <v>3149.17</v>
      </c>
      <c r="I409" s="162">
        <v>0</v>
      </c>
      <c r="J409" s="162">
        <v>2.9085000000000001</v>
      </c>
      <c r="K409" s="162">
        <v>12461.54</v>
      </c>
    </row>
    <row r="410" spans="1:11" ht="17.100000000000001" hidden="1" customHeight="1">
      <c r="A410" s="162">
        <v>1995</v>
      </c>
      <c r="B410" s="162">
        <v>9</v>
      </c>
      <c r="C410" s="162">
        <v>798136.48</v>
      </c>
      <c r="D410" s="162">
        <v>443502.32</v>
      </c>
      <c r="E410" s="162">
        <v>42215.56</v>
      </c>
      <c r="F410" s="162">
        <v>1283854.3600000001</v>
      </c>
      <c r="G410" s="162">
        <v>2153.41</v>
      </c>
      <c r="H410" s="162">
        <v>1068.53</v>
      </c>
      <c r="I410" s="162">
        <v>0</v>
      </c>
      <c r="J410" s="162">
        <v>2.8933800000000001</v>
      </c>
      <c r="K410" s="162">
        <v>11096.61</v>
      </c>
    </row>
    <row r="411" spans="1:11" ht="17.100000000000001" hidden="1" customHeight="1">
      <c r="A411" s="162">
        <v>1995</v>
      </c>
      <c r="B411" s="162">
        <v>10</v>
      </c>
      <c r="C411" s="162">
        <v>663061.43000000005</v>
      </c>
      <c r="D411" s="162">
        <v>189267.39</v>
      </c>
      <c r="E411" s="162">
        <v>81747.87</v>
      </c>
      <c r="F411" s="162">
        <v>934076.69</v>
      </c>
      <c r="G411" s="162">
        <v>10576.69</v>
      </c>
      <c r="H411" s="162">
        <v>203.18</v>
      </c>
      <c r="I411" s="162">
        <v>0</v>
      </c>
      <c r="J411" s="162">
        <v>2.9848599999999998</v>
      </c>
      <c r="K411" s="162">
        <v>8832.94</v>
      </c>
    </row>
    <row r="412" spans="1:11" ht="17.100000000000001" hidden="1" customHeight="1">
      <c r="A412" s="162">
        <v>1995</v>
      </c>
      <c r="B412" s="162">
        <v>11</v>
      </c>
      <c r="C412" s="162">
        <v>150188.37</v>
      </c>
      <c r="D412" s="162">
        <v>211425.29</v>
      </c>
      <c r="E412" s="162">
        <v>80.94</v>
      </c>
      <c r="F412" s="162">
        <v>361694.61</v>
      </c>
      <c r="G412" s="162">
        <v>591.5</v>
      </c>
      <c r="H412" s="162">
        <v>300.33</v>
      </c>
      <c r="I412" s="162">
        <v>0</v>
      </c>
      <c r="J412" s="162">
        <v>2.8970899999999999</v>
      </c>
      <c r="K412" s="162">
        <v>11105.34</v>
      </c>
    </row>
    <row r="413" spans="1:11" ht="17.100000000000001" hidden="1" customHeight="1">
      <c r="A413" s="162">
        <v>1995</v>
      </c>
      <c r="B413" s="162">
        <v>12</v>
      </c>
      <c r="C413" s="162">
        <v>363305.16</v>
      </c>
      <c r="D413" s="162">
        <v>469543.5</v>
      </c>
      <c r="E413" s="162">
        <v>8581.35</v>
      </c>
      <c r="F413" s="162">
        <v>841430.01</v>
      </c>
      <c r="G413" s="162">
        <v>1379.06</v>
      </c>
      <c r="H413" s="162">
        <v>696</v>
      </c>
      <c r="I413" s="162">
        <v>0</v>
      </c>
      <c r="J413" s="162">
        <v>2.8948900000000002</v>
      </c>
      <c r="K413" s="162">
        <v>11100.9</v>
      </c>
    </row>
    <row r="414" spans="1:11" ht="17.100000000000001" hidden="1" customHeight="1">
      <c r="A414" s="162">
        <v>1995</v>
      </c>
      <c r="B414" s="162">
        <v>13</v>
      </c>
      <c r="C414" s="162">
        <v>564871.25</v>
      </c>
      <c r="D414" s="162">
        <v>399834.88</v>
      </c>
      <c r="E414" s="162">
        <v>44261.63</v>
      </c>
      <c r="F414" s="162">
        <v>1008967.76</v>
      </c>
      <c r="G414" s="162">
        <v>5573.64</v>
      </c>
      <c r="H414" s="162">
        <v>1884.91</v>
      </c>
      <c r="I414" s="162">
        <v>0</v>
      </c>
      <c r="J414" s="162">
        <v>2.67502</v>
      </c>
      <c r="K414" s="162">
        <v>11586.79</v>
      </c>
    </row>
    <row r="415" spans="1:11" ht="17.100000000000001" hidden="1" customHeight="1">
      <c r="A415" s="162">
        <v>1995</v>
      </c>
      <c r="B415" s="162">
        <v>14</v>
      </c>
      <c r="C415" s="162">
        <v>48674.85</v>
      </c>
      <c r="D415" s="162">
        <v>47838.04</v>
      </c>
      <c r="E415" s="162">
        <v>332.86</v>
      </c>
      <c r="F415" s="162">
        <v>96845.74</v>
      </c>
      <c r="G415" s="162">
        <v>158.38</v>
      </c>
      <c r="H415" s="162">
        <v>80.42</v>
      </c>
      <c r="I415" s="162">
        <v>0</v>
      </c>
      <c r="J415" s="162">
        <v>2.8970899999999999</v>
      </c>
      <c r="K415" s="162">
        <v>11105.34</v>
      </c>
    </row>
    <row r="416" spans="1:11" ht="17.100000000000001" hidden="1" customHeight="1">
      <c r="A416" s="162">
        <v>1995</v>
      </c>
      <c r="B416" s="162">
        <v>15</v>
      </c>
      <c r="C416" s="162">
        <v>49477.81</v>
      </c>
      <c r="D416" s="162">
        <v>14176.95</v>
      </c>
      <c r="E416" s="162">
        <v>8082.43</v>
      </c>
      <c r="F416" s="162">
        <v>71737.19</v>
      </c>
      <c r="G416" s="162">
        <v>910.72</v>
      </c>
      <c r="H416" s="162">
        <v>128.72999999999999</v>
      </c>
      <c r="I416" s="162">
        <v>0</v>
      </c>
      <c r="J416" s="162">
        <v>3.1373099999999998</v>
      </c>
      <c r="K416" s="162">
        <v>8642.4500000000007</v>
      </c>
    </row>
    <row r="417" spans="1:11" ht="17.100000000000001" hidden="1" customHeight="1">
      <c r="A417" s="162">
        <v>1995</v>
      </c>
      <c r="B417" s="162">
        <v>16</v>
      </c>
      <c r="C417" s="162">
        <v>26527.48</v>
      </c>
      <c r="D417" s="162">
        <v>17611.13</v>
      </c>
      <c r="E417" s="162">
        <v>171.45</v>
      </c>
      <c r="F417" s="162">
        <v>44310.06</v>
      </c>
      <c r="G417" s="162">
        <v>72.459999999999994</v>
      </c>
      <c r="H417" s="162">
        <v>36.79</v>
      </c>
      <c r="I417" s="162">
        <v>0</v>
      </c>
      <c r="J417" s="162">
        <v>2.8970899999999999</v>
      </c>
      <c r="K417" s="162">
        <v>11105.34</v>
      </c>
    </row>
    <row r="418" spans="1:11" ht="17.100000000000001" hidden="1" customHeight="1">
      <c r="A418" s="162">
        <v>1996</v>
      </c>
      <c r="B418" s="162">
        <v>1</v>
      </c>
      <c r="C418" s="162">
        <v>182256.74</v>
      </c>
      <c r="D418" s="162">
        <v>26186.080000000002</v>
      </c>
      <c r="E418" s="162">
        <v>26369.82</v>
      </c>
      <c r="F418" s="162">
        <v>234812.65</v>
      </c>
      <c r="G418" s="162">
        <v>2688.04</v>
      </c>
      <c r="H418" s="162">
        <v>459.33</v>
      </c>
      <c r="I418" s="162">
        <v>0</v>
      </c>
      <c r="J418" s="162">
        <v>2.4779800000000001</v>
      </c>
      <c r="K418" s="162">
        <v>10076.74</v>
      </c>
    </row>
    <row r="419" spans="1:11" ht="17.100000000000001" hidden="1" customHeight="1">
      <c r="A419" s="162">
        <v>1996</v>
      </c>
      <c r="B419" s="162">
        <v>2</v>
      </c>
      <c r="C419" s="162">
        <v>225016.4</v>
      </c>
      <c r="D419" s="162">
        <v>70823.05</v>
      </c>
      <c r="E419" s="162">
        <v>17227.900000000001</v>
      </c>
      <c r="F419" s="162">
        <v>313067.34999999998</v>
      </c>
      <c r="G419" s="162">
        <v>5629.65</v>
      </c>
      <c r="H419" s="162">
        <v>524.34</v>
      </c>
      <c r="I419" s="162">
        <v>0</v>
      </c>
      <c r="J419" s="162">
        <v>2.82016</v>
      </c>
      <c r="K419" s="162">
        <v>10556.26</v>
      </c>
    </row>
    <row r="420" spans="1:11" ht="17.100000000000001" hidden="1" customHeight="1">
      <c r="A420" s="162">
        <v>1996</v>
      </c>
      <c r="B420" s="162">
        <v>3</v>
      </c>
      <c r="C420" s="162">
        <v>621824.36</v>
      </c>
      <c r="D420" s="162">
        <v>180863.35</v>
      </c>
      <c r="E420" s="162">
        <v>78081.3</v>
      </c>
      <c r="F420" s="162">
        <v>880769.01</v>
      </c>
      <c r="G420" s="162">
        <v>10323.17</v>
      </c>
      <c r="H420" s="162">
        <v>1141.6600000000001</v>
      </c>
      <c r="I420" s="162">
        <v>0</v>
      </c>
      <c r="J420" s="162">
        <v>2.9331200000000002</v>
      </c>
      <c r="K420" s="162">
        <v>8700.1200000000008</v>
      </c>
    </row>
    <row r="421" spans="1:11" ht="17.100000000000001" hidden="1" customHeight="1">
      <c r="A421" s="162">
        <v>1996</v>
      </c>
      <c r="B421" s="162">
        <v>4</v>
      </c>
      <c r="C421" s="162">
        <v>978550.79</v>
      </c>
      <c r="D421" s="162">
        <v>397890.45</v>
      </c>
      <c r="E421" s="162">
        <v>67215.89</v>
      </c>
      <c r="F421" s="162">
        <v>1443657.13</v>
      </c>
      <c r="G421" s="162">
        <v>12802.65</v>
      </c>
      <c r="H421" s="162">
        <v>4540.2700000000004</v>
      </c>
      <c r="I421" s="162">
        <v>0</v>
      </c>
      <c r="J421" s="162">
        <v>2.7672099999999999</v>
      </c>
      <c r="K421" s="162">
        <v>14016.51</v>
      </c>
    </row>
    <row r="422" spans="1:11" ht="17.100000000000001" hidden="1" customHeight="1">
      <c r="A422" s="162">
        <v>1996</v>
      </c>
      <c r="B422" s="162">
        <v>5</v>
      </c>
      <c r="C422" s="162">
        <v>729009.99</v>
      </c>
      <c r="D422" s="162">
        <v>552597.19999999995</v>
      </c>
      <c r="E422" s="162">
        <v>19994.650000000001</v>
      </c>
      <c r="F422" s="162">
        <v>1301601.8400000001</v>
      </c>
      <c r="G422" s="162">
        <v>5205.6499999999996</v>
      </c>
      <c r="H422" s="162">
        <v>2533.65</v>
      </c>
      <c r="I422" s="162">
        <v>0</v>
      </c>
      <c r="J422" s="162">
        <v>2.5265900000000001</v>
      </c>
      <c r="K422" s="162">
        <v>16275.49</v>
      </c>
    </row>
    <row r="423" spans="1:11" ht="17.100000000000001" hidden="1" customHeight="1">
      <c r="A423" s="162">
        <v>1996</v>
      </c>
      <c r="B423" s="162">
        <v>6</v>
      </c>
      <c r="C423" s="162">
        <v>293507.81</v>
      </c>
      <c r="D423" s="162">
        <v>129387.53</v>
      </c>
      <c r="E423" s="162">
        <v>15109.87</v>
      </c>
      <c r="F423" s="162">
        <v>438005.22</v>
      </c>
      <c r="G423" s="162">
        <v>3826.17</v>
      </c>
      <c r="H423" s="162">
        <v>221.25</v>
      </c>
      <c r="I423" s="162">
        <v>0</v>
      </c>
      <c r="J423" s="162">
        <v>2.5336099999999999</v>
      </c>
      <c r="K423" s="162">
        <v>11002.94</v>
      </c>
    </row>
    <row r="424" spans="1:11" ht="17.100000000000001" hidden="1" customHeight="1">
      <c r="A424" s="162">
        <v>1996</v>
      </c>
      <c r="B424" s="162">
        <v>7</v>
      </c>
      <c r="C424" s="162">
        <v>121697.97</v>
      </c>
      <c r="D424" s="162">
        <v>26433.07</v>
      </c>
      <c r="E424" s="162">
        <v>13916.92</v>
      </c>
      <c r="F424" s="162">
        <v>162047.96</v>
      </c>
      <c r="G424" s="162">
        <v>2106.6799999999998</v>
      </c>
      <c r="H424" s="162">
        <v>295.57</v>
      </c>
      <c r="I424" s="162">
        <v>0</v>
      </c>
      <c r="J424" s="162">
        <v>3.1472000000000002</v>
      </c>
      <c r="K424" s="162">
        <v>8348.4</v>
      </c>
    </row>
    <row r="425" spans="1:11" ht="17.100000000000001" hidden="1" customHeight="1">
      <c r="A425" s="162">
        <v>1996</v>
      </c>
      <c r="B425" s="162">
        <v>8</v>
      </c>
      <c r="C425" s="162">
        <v>985832.05</v>
      </c>
      <c r="D425" s="162">
        <v>547104.74</v>
      </c>
      <c r="E425" s="162">
        <v>66224.09</v>
      </c>
      <c r="F425" s="162">
        <v>1599160.89</v>
      </c>
      <c r="G425" s="162">
        <v>10174.85</v>
      </c>
      <c r="H425" s="162">
        <v>3471.92</v>
      </c>
      <c r="I425" s="162">
        <v>0</v>
      </c>
      <c r="J425" s="162">
        <v>2.9093900000000001</v>
      </c>
      <c r="K425" s="162">
        <v>12821.8</v>
      </c>
    </row>
    <row r="426" spans="1:11" ht="17.100000000000001" hidden="1" customHeight="1">
      <c r="A426" s="162">
        <v>1996</v>
      </c>
      <c r="B426" s="162">
        <v>9</v>
      </c>
      <c r="C426" s="162">
        <v>801564.31</v>
      </c>
      <c r="D426" s="162">
        <v>444708.62</v>
      </c>
      <c r="E426" s="162">
        <v>42192.480000000003</v>
      </c>
      <c r="F426" s="162">
        <v>1288465.4099999999</v>
      </c>
      <c r="G426" s="162">
        <v>2145.73</v>
      </c>
      <c r="H426" s="162">
        <v>1292.02</v>
      </c>
      <c r="I426" s="162">
        <v>0</v>
      </c>
      <c r="J426" s="162">
        <v>2.8869699999999998</v>
      </c>
      <c r="K426" s="162">
        <v>11393.92</v>
      </c>
    </row>
    <row r="427" spans="1:11" ht="17.100000000000001" hidden="1" customHeight="1">
      <c r="A427" s="162">
        <v>1996</v>
      </c>
      <c r="B427" s="162">
        <v>10</v>
      </c>
      <c r="C427" s="162">
        <v>673887.36</v>
      </c>
      <c r="D427" s="162">
        <v>189601.95</v>
      </c>
      <c r="E427" s="162">
        <v>81665.84</v>
      </c>
      <c r="F427" s="162">
        <v>945155.15</v>
      </c>
      <c r="G427" s="162">
        <v>11787.7</v>
      </c>
      <c r="H427" s="162">
        <v>602.30999999999995</v>
      </c>
      <c r="I427" s="162">
        <v>0</v>
      </c>
      <c r="J427" s="162">
        <v>2.9965999999999999</v>
      </c>
      <c r="K427" s="162">
        <v>8930.4500000000007</v>
      </c>
    </row>
    <row r="428" spans="1:11" ht="17.100000000000001" hidden="1" customHeight="1">
      <c r="A428" s="162">
        <v>1996</v>
      </c>
      <c r="B428" s="162">
        <v>11</v>
      </c>
      <c r="C428" s="162">
        <v>150121.99</v>
      </c>
      <c r="D428" s="162">
        <v>211376.72</v>
      </c>
      <c r="E428" s="162">
        <v>80.8</v>
      </c>
      <c r="F428" s="162">
        <v>361579.51</v>
      </c>
      <c r="G428" s="162">
        <v>586.29</v>
      </c>
      <c r="H428" s="162">
        <v>357.15</v>
      </c>
      <c r="I428" s="162">
        <v>0</v>
      </c>
      <c r="J428" s="162">
        <v>2.8905799999999999</v>
      </c>
      <c r="K428" s="162">
        <v>11403.92</v>
      </c>
    </row>
    <row r="429" spans="1:11" ht="17.100000000000001" hidden="1" customHeight="1">
      <c r="A429" s="162">
        <v>1996</v>
      </c>
      <c r="B429" s="162">
        <v>12</v>
      </c>
      <c r="C429" s="162">
        <v>364542.95</v>
      </c>
      <c r="D429" s="162">
        <v>471170.13</v>
      </c>
      <c r="E429" s="162">
        <v>8588</v>
      </c>
      <c r="F429" s="162">
        <v>844301.08</v>
      </c>
      <c r="G429" s="162">
        <v>1373.61</v>
      </c>
      <c r="H429" s="162">
        <v>830.76</v>
      </c>
      <c r="I429" s="162">
        <v>0</v>
      </c>
      <c r="J429" s="162">
        <v>2.8884300000000001</v>
      </c>
      <c r="K429" s="162">
        <v>11399.04</v>
      </c>
    </row>
    <row r="430" spans="1:11" ht="17.100000000000001" hidden="1" customHeight="1">
      <c r="A430" s="162">
        <v>1996</v>
      </c>
      <c r="B430" s="162">
        <v>13</v>
      </c>
      <c r="C430" s="162">
        <v>572963.75</v>
      </c>
      <c r="D430" s="162">
        <v>401960.86</v>
      </c>
      <c r="E430" s="162">
        <v>44346.46</v>
      </c>
      <c r="F430" s="162">
        <v>1019271.07</v>
      </c>
      <c r="G430" s="162">
        <v>6529.88</v>
      </c>
      <c r="H430" s="162">
        <v>1304.8900000000001</v>
      </c>
      <c r="I430" s="162">
        <v>0</v>
      </c>
      <c r="J430" s="162">
        <v>2.6630400000000001</v>
      </c>
      <c r="K430" s="162">
        <v>12112.7</v>
      </c>
    </row>
    <row r="431" spans="1:11" ht="17.100000000000001" hidden="1" customHeight="1">
      <c r="A431" s="162">
        <v>1996</v>
      </c>
      <c r="B431" s="162">
        <v>14</v>
      </c>
      <c r="C431" s="162">
        <v>48688.58</v>
      </c>
      <c r="D431" s="162">
        <v>48112.34</v>
      </c>
      <c r="E431" s="162">
        <v>332.63</v>
      </c>
      <c r="F431" s="162">
        <v>97133.55</v>
      </c>
      <c r="G431" s="162">
        <v>157.5</v>
      </c>
      <c r="H431" s="162">
        <v>95.94</v>
      </c>
      <c r="I431" s="162">
        <v>0</v>
      </c>
      <c r="J431" s="162">
        <v>2.8905799999999999</v>
      </c>
      <c r="K431" s="162">
        <v>11403.92</v>
      </c>
    </row>
    <row r="432" spans="1:11" ht="17.100000000000001" hidden="1" customHeight="1">
      <c r="A432" s="162">
        <v>1996</v>
      </c>
      <c r="B432" s="162">
        <v>15</v>
      </c>
      <c r="C432" s="162">
        <v>50188.12</v>
      </c>
      <c r="D432" s="162">
        <v>14214.98</v>
      </c>
      <c r="E432" s="162">
        <v>8048.71</v>
      </c>
      <c r="F432" s="162">
        <v>72451.81</v>
      </c>
      <c r="G432" s="162">
        <v>878.71</v>
      </c>
      <c r="H432" s="162">
        <v>85.99</v>
      </c>
      <c r="I432" s="162">
        <v>0</v>
      </c>
      <c r="J432" s="162">
        <v>3.1415199999999999</v>
      </c>
      <c r="K432" s="162">
        <v>8514.26</v>
      </c>
    </row>
    <row r="433" spans="1:11" ht="17.100000000000001" hidden="1" customHeight="1">
      <c r="A433" s="162">
        <v>1996</v>
      </c>
      <c r="B433" s="162">
        <v>16</v>
      </c>
      <c r="C433" s="162">
        <v>26553.91</v>
      </c>
      <c r="D433" s="162">
        <v>17614.52</v>
      </c>
      <c r="E433" s="162">
        <v>171.46</v>
      </c>
      <c r="F433" s="162">
        <v>44339.89</v>
      </c>
      <c r="G433" s="162">
        <v>71.900000000000006</v>
      </c>
      <c r="H433" s="162">
        <v>43.8</v>
      </c>
      <c r="I433" s="162">
        <v>0</v>
      </c>
      <c r="J433" s="162">
        <v>2.8905799999999999</v>
      </c>
      <c r="K433" s="162">
        <v>11403.92</v>
      </c>
    </row>
    <row r="434" spans="1:11" ht="17.100000000000001" hidden="1" customHeight="1">
      <c r="A434" s="162">
        <v>1997</v>
      </c>
      <c r="B434" s="162">
        <v>1</v>
      </c>
      <c r="C434" s="162">
        <v>185038.43</v>
      </c>
      <c r="D434" s="162">
        <v>26532.32</v>
      </c>
      <c r="E434" s="162">
        <v>26365.53</v>
      </c>
      <c r="F434" s="162">
        <v>237936.28</v>
      </c>
      <c r="G434" s="162">
        <v>2683.07</v>
      </c>
      <c r="H434" s="162">
        <v>337.58</v>
      </c>
      <c r="I434" s="162">
        <v>0</v>
      </c>
      <c r="J434" s="162">
        <v>2.48373</v>
      </c>
      <c r="K434" s="162">
        <v>10460.1</v>
      </c>
    </row>
    <row r="435" spans="1:11" ht="17.100000000000001" hidden="1" customHeight="1">
      <c r="A435" s="162">
        <v>1997</v>
      </c>
      <c r="B435" s="162">
        <v>2</v>
      </c>
      <c r="C435" s="162">
        <v>230181.32</v>
      </c>
      <c r="D435" s="162">
        <v>71262.81</v>
      </c>
      <c r="E435" s="162">
        <v>17177.900000000001</v>
      </c>
      <c r="F435" s="162">
        <v>318622.03000000003</v>
      </c>
      <c r="G435" s="162">
        <v>5917.7</v>
      </c>
      <c r="H435" s="162">
        <v>664.32</v>
      </c>
      <c r="I435" s="162">
        <v>0</v>
      </c>
      <c r="J435" s="162">
        <v>2.8285</v>
      </c>
      <c r="K435" s="162">
        <v>10942.27</v>
      </c>
    </row>
    <row r="436" spans="1:11" ht="17.100000000000001" hidden="1" customHeight="1">
      <c r="A436" s="162">
        <v>1997</v>
      </c>
      <c r="B436" s="162">
        <v>3</v>
      </c>
      <c r="C436" s="162">
        <v>629865.06999999995</v>
      </c>
      <c r="D436" s="162">
        <v>181268.58</v>
      </c>
      <c r="E436" s="162">
        <v>77830.91</v>
      </c>
      <c r="F436" s="162">
        <v>888964.56</v>
      </c>
      <c r="G436" s="162">
        <v>9665.2800000000007</v>
      </c>
      <c r="H436" s="162">
        <v>900.66</v>
      </c>
      <c r="I436" s="162">
        <v>0</v>
      </c>
      <c r="J436" s="162">
        <v>2.9456099999999998</v>
      </c>
      <c r="K436" s="162">
        <v>8795.36</v>
      </c>
    </row>
    <row r="437" spans="1:11" ht="17.100000000000001" hidden="1" customHeight="1">
      <c r="A437" s="162">
        <v>1997</v>
      </c>
      <c r="B437" s="162">
        <v>4</v>
      </c>
      <c r="C437" s="162">
        <v>992475.79</v>
      </c>
      <c r="D437" s="162">
        <v>402410.35</v>
      </c>
      <c r="E437" s="162">
        <v>67045.66</v>
      </c>
      <c r="F437" s="162">
        <v>1461931.79</v>
      </c>
      <c r="G437" s="162">
        <v>14302.18</v>
      </c>
      <c r="H437" s="162">
        <v>4819.75</v>
      </c>
      <c r="I437" s="162">
        <v>0</v>
      </c>
      <c r="J437" s="162">
        <v>2.7957000000000001</v>
      </c>
      <c r="K437" s="162">
        <v>14723.22</v>
      </c>
    </row>
    <row r="438" spans="1:11" ht="17.100000000000001" hidden="1" customHeight="1">
      <c r="A438" s="162">
        <v>1997</v>
      </c>
      <c r="B438" s="162">
        <v>5</v>
      </c>
      <c r="C438" s="162">
        <v>733768.08</v>
      </c>
      <c r="D438" s="162">
        <v>555708.26</v>
      </c>
      <c r="E438" s="162">
        <v>19917.400000000001</v>
      </c>
      <c r="F438" s="162">
        <v>1309393.74</v>
      </c>
      <c r="G438" s="162">
        <v>6796.06</v>
      </c>
      <c r="H438" s="162">
        <v>3994.17</v>
      </c>
      <c r="I438" s="162">
        <v>0</v>
      </c>
      <c r="J438" s="162">
        <v>2.5515699999999999</v>
      </c>
      <c r="K438" s="162">
        <v>16687.580000000002</v>
      </c>
    </row>
    <row r="439" spans="1:11" ht="17.100000000000001" hidden="1" customHeight="1">
      <c r="A439" s="162">
        <v>1997</v>
      </c>
      <c r="B439" s="162">
        <v>6</v>
      </c>
      <c r="C439" s="162">
        <v>296114.28999999998</v>
      </c>
      <c r="D439" s="162">
        <v>129057.57</v>
      </c>
      <c r="E439" s="162">
        <v>15026.97</v>
      </c>
      <c r="F439" s="162">
        <v>440198.83</v>
      </c>
      <c r="G439" s="162">
        <v>3936.46</v>
      </c>
      <c r="H439" s="162">
        <v>354.69</v>
      </c>
      <c r="I439" s="162">
        <v>0</v>
      </c>
      <c r="J439" s="162">
        <v>2.5530400000000002</v>
      </c>
      <c r="K439" s="162">
        <v>11290.31</v>
      </c>
    </row>
    <row r="440" spans="1:11" ht="17.100000000000001" hidden="1" customHeight="1">
      <c r="A440" s="162">
        <v>1997</v>
      </c>
      <c r="B440" s="162">
        <v>7</v>
      </c>
      <c r="C440" s="162">
        <v>123270.68</v>
      </c>
      <c r="D440" s="162">
        <v>26557.17</v>
      </c>
      <c r="E440" s="162">
        <v>13863.94</v>
      </c>
      <c r="F440" s="162">
        <v>163691.79</v>
      </c>
      <c r="G440" s="162">
        <v>2020.85</v>
      </c>
      <c r="H440" s="162">
        <v>222.04</v>
      </c>
      <c r="I440" s="162">
        <v>0</v>
      </c>
      <c r="J440" s="162">
        <v>3.1547900000000002</v>
      </c>
      <c r="K440" s="162">
        <v>8322.1200000000008</v>
      </c>
    </row>
    <row r="441" spans="1:11" ht="17.100000000000001" hidden="1" customHeight="1">
      <c r="A441" s="162">
        <v>1997</v>
      </c>
      <c r="B441" s="162">
        <v>8</v>
      </c>
      <c r="C441" s="162">
        <v>995332.82</v>
      </c>
      <c r="D441" s="162">
        <v>549253.87</v>
      </c>
      <c r="E441" s="162">
        <v>65952.95</v>
      </c>
      <c r="F441" s="162">
        <v>1610539.64</v>
      </c>
      <c r="G441" s="162">
        <v>11376.27</v>
      </c>
      <c r="H441" s="162">
        <v>3986.32</v>
      </c>
      <c r="I441" s="162">
        <v>0</v>
      </c>
      <c r="J441" s="162">
        <v>2.9290600000000002</v>
      </c>
      <c r="K441" s="162">
        <v>13266.66</v>
      </c>
    </row>
    <row r="442" spans="1:11" ht="17.100000000000001" hidden="1" customHeight="1">
      <c r="A442" s="162">
        <v>1997</v>
      </c>
      <c r="B442" s="162">
        <v>9</v>
      </c>
      <c r="C442" s="162">
        <v>806003.69</v>
      </c>
      <c r="D442" s="162">
        <v>445813.99</v>
      </c>
      <c r="E442" s="162">
        <v>42172.65</v>
      </c>
      <c r="F442" s="162">
        <v>1293990.33</v>
      </c>
      <c r="G442" s="162">
        <v>2777.6</v>
      </c>
      <c r="H442" s="162">
        <v>1300.51</v>
      </c>
      <c r="I442" s="162">
        <v>0</v>
      </c>
      <c r="J442" s="162">
        <v>2.9014600000000002</v>
      </c>
      <c r="K442" s="162">
        <v>11610.27</v>
      </c>
    </row>
    <row r="443" spans="1:11" ht="17.100000000000001" hidden="1" customHeight="1">
      <c r="A443" s="162">
        <v>1997</v>
      </c>
      <c r="B443" s="162">
        <v>10</v>
      </c>
      <c r="C443" s="162">
        <v>685135.9</v>
      </c>
      <c r="D443" s="162">
        <v>190071.13</v>
      </c>
      <c r="E443" s="162">
        <v>81328.83</v>
      </c>
      <c r="F443" s="162">
        <v>956535.85</v>
      </c>
      <c r="G443" s="162">
        <v>13553.25</v>
      </c>
      <c r="H443" s="162">
        <v>1106.78</v>
      </c>
      <c r="I443" s="162">
        <v>0</v>
      </c>
      <c r="J443" s="162">
        <v>3.0135000000000001</v>
      </c>
      <c r="K443" s="162">
        <v>9146.98</v>
      </c>
    </row>
    <row r="444" spans="1:11" ht="17.100000000000001" hidden="1" customHeight="1">
      <c r="A444" s="162">
        <v>1997</v>
      </c>
      <c r="B444" s="162">
        <v>11</v>
      </c>
      <c r="C444" s="162">
        <v>150146.88</v>
      </c>
      <c r="D444" s="162">
        <v>211599.61</v>
      </c>
      <c r="E444" s="162">
        <v>80.66</v>
      </c>
      <c r="F444" s="162">
        <v>361827.15</v>
      </c>
      <c r="G444" s="162">
        <v>757.97</v>
      </c>
      <c r="H444" s="162">
        <v>360.28</v>
      </c>
      <c r="I444" s="162">
        <v>0</v>
      </c>
      <c r="J444" s="162">
        <v>2.9052199999999999</v>
      </c>
      <c r="K444" s="162">
        <v>11619.23</v>
      </c>
    </row>
    <row r="445" spans="1:11" ht="17.100000000000001" hidden="1" customHeight="1">
      <c r="A445" s="162">
        <v>1997</v>
      </c>
      <c r="B445" s="162">
        <v>12</v>
      </c>
      <c r="C445" s="162">
        <v>366195.46</v>
      </c>
      <c r="D445" s="162">
        <v>473237.31</v>
      </c>
      <c r="E445" s="162">
        <v>8596.64</v>
      </c>
      <c r="F445" s="162">
        <v>848029.41</v>
      </c>
      <c r="G445" s="162">
        <v>1777.19</v>
      </c>
      <c r="H445" s="162">
        <v>841.19</v>
      </c>
      <c r="I445" s="162">
        <v>0</v>
      </c>
      <c r="J445" s="162">
        <v>2.90306</v>
      </c>
      <c r="K445" s="162">
        <v>11614.53</v>
      </c>
    </row>
    <row r="446" spans="1:11" ht="17.100000000000001" hidden="1" customHeight="1">
      <c r="A446" s="162">
        <v>1997</v>
      </c>
      <c r="B446" s="162">
        <v>13</v>
      </c>
      <c r="C446" s="162">
        <v>583076.92000000004</v>
      </c>
      <c r="D446" s="162">
        <v>404969.78</v>
      </c>
      <c r="E446" s="162">
        <v>44371.91</v>
      </c>
      <c r="F446" s="162">
        <v>1032418.61</v>
      </c>
      <c r="G446" s="162">
        <v>9068.6299999999992</v>
      </c>
      <c r="H446" s="162">
        <v>2683.9</v>
      </c>
      <c r="I446" s="162">
        <v>0</v>
      </c>
      <c r="J446" s="162">
        <v>2.6934900000000002</v>
      </c>
      <c r="K446" s="162">
        <v>12502.64</v>
      </c>
    </row>
    <row r="447" spans="1:11" ht="17.100000000000001" hidden="1" customHeight="1">
      <c r="A447" s="162">
        <v>1997</v>
      </c>
      <c r="B447" s="162">
        <v>14</v>
      </c>
      <c r="C447" s="162">
        <v>48689.27</v>
      </c>
      <c r="D447" s="162">
        <v>48143.94</v>
      </c>
      <c r="E447" s="162">
        <v>332.49</v>
      </c>
      <c r="F447" s="162">
        <v>97165.69</v>
      </c>
      <c r="G447" s="162">
        <v>203.55</v>
      </c>
      <c r="H447" s="162">
        <v>96.75</v>
      </c>
      <c r="I447" s="162">
        <v>0</v>
      </c>
      <c r="J447" s="162">
        <v>2.9052199999999999</v>
      </c>
      <c r="K447" s="162">
        <v>11619.23</v>
      </c>
    </row>
    <row r="448" spans="1:11" ht="17.100000000000001" hidden="1" customHeight="1">
      <c r="A448" s="162">
        <v>1997</v>
      </c>
      <c r="B448" s="162">
        <v>15</v>
      </c>
      <c r="C448" s="162">
        <v>51431.02</v>
      </c>
      <c r="D448" s="162">
        <v>14417.91</v>
      </c>
      <c r="E448" s="162">
        <v>8096.73</v>
      </c>
      <c r="F448" s="162">
        <v>73945.66</v>
      </c>
      <c r="G448" s="162">
        <v>951</v>
      </c>
      <c r="H448" s="162">
        <v>121.88</v>
      </c>
      <c r="I448" s="162">
        <v>0</v>
      </c>
      <c r="J448" s="162">
        <v>3.1400100000000002</v>
      </c>
      <c r="K448" s="162">
        <v>8779.4599999999991</v>
      </c>
    </row>
    <row r="449" spans="1:11" ht="17.100000000000001" hidden="1" customHeight="1">
      <c r="A449" s="162">
        <v>1997</v>
      </c>
      <c r="B449" s="162">
        <v>16</v>
      </c>
      <c r="C449" s="162">
        <v>26553.67</v>
      </c>
      <c r="D449" s="162">
        <v>17635.849999999999</v>
      </c>
      <c r="E449" s="162">
        <v>170.94</v>
      </c>
      <c r="F449" s="162">
        <v>44360.46</v>
      </c>
      <c r="G449" s="162">
        <v>92.93</v>
      </c>
      <c r="H449" s="162">
        <v>44.17</v>
      </c>
      <c r="I449" s="162">
        <v>0</v>
      </c>
      <c r="J449" s="162">
        <v>2.9052199999999999</v>
      </c>
      <c r="K449" s="162">
        <v>11619.23</v>
      </c>
    </row>
    <row r="450" spans="1:11" ht="17.100000000000001" hidden="1" customHeight="1">
      <c r="A450" s="162">
        <v>1998</v>
      </c>
      <c r="B450" s="162">
        <v>1</v>
      </c>
      <c r="C450" s="162">
        <v>187774.3</v>
      </c>
      <c r="D450" s="162">
        <v>26872.92</v>
      </c>
      <c r="E450" s="162">
        <v>26321.360000000001</v>
      </c>
      <c r="F450" s="162">
        <v>240968.57</v>
      </c>
      <c r="G450" s="162">
        <v>2791.63</v>
      </c>
      <c r="H450" s="162">
        <v>365.55</v>
      </c>
      <c r="I450" s="162">
        <v>0</v>
      </c>
      <c r="J450" s="162">
        <v>2.4639500000000001</v>
      </c>
      <c r="K450" s="162">
        <v>11211.38</v>
      </c>
    </row>
    <row r="451" spans="1:11" ht="17.100000000000001" hidden="1" customHeight="1">
      <c r="A451" s="162">
        <v>1998</v>
      </c>
      <c r="B451" s="162">
        <v>2</v>
      </c>
      <c r="C451" s="162">
        <v>235698.52</v>
      </c>
      <c r="D451" s="162">
        <v>72219</v>
      </c>
      <c r="E451" s="162">
        <v>17008.84</v>
      </c>
      <c r="F451" s="162">
        <v>324926.36</v>
      </c>
      <c r="G451" s="162">
        <v>7806.41</v>
      </c>
      <c r="H451" s="162">
        <v>1676.72</v>
      </c>
      <c r="I451" s="162">
        <v>0</v>
      </c>
      <c r="J451" s="162">
        <v>2.8210099999999998</v>
      </c>
      <c r="K451" s="162">
        <v>11542.41</v>
      </c>
    </row>
    <row r="452" spans="1:11" ht="17.100000000000001" hidden="1" customHeight="1">
      <c r="A452" s="162">
        <v>1998</v>
      </c>
      <c r="B452" s="162">
        <v>3</v>
      </c>
      <c r="C452" s="162">
        <v>637839.98</v>
      </c>
      <c r="D452" s="162">
        <v>181462.06</v>
      </c>
      <c r="E452" s="162">
        <v>77425.94</v>
      </c>
      <c r="F452" s="162">
        <v>896727.97</v>
      </c>
      <c r="G452" s="162">
        <v>10880.86</v>
      </c>
      <c r="H452" s="162">
        <v>1071.3399999999999</v>
      </c>
      <c r="I452" s="162">
        <v>0</v>
      </c>
      <c r="J452" s="162">
        <v>2.9398</v>
      </c>
      <c r="K452" s="162">
        <v>9244.89</v>
      </c>
    </row>
    <row r="453" spans="1:11" ht="17.100000000000001" hidden="1" customHeight="1">
      <c r="A453" s="162">
        <v>1998</v>
      </c>
      <c r="B453" s="162">
        <v>4</v>
      </c>
      <c r="C453" s="162">
        <v>1008158.17</v>
      </c>
      <c r="D453" s="162">
        <v>408145.34</v>
      </c>
      <c r="E453" s="162">
        <v>66914.22</v>
      </c>
      <c r="F453" s="162">
        <v>1483217.72</v>
      </c>
      <c r="G453" s="162">
        <v>14934.44</v>
      </c>
      <c r="H453" s="162">
        <v>5180.7</v>
      </c>
      <c r="I453" s="162">
        <v>0</v>
      </c>
      <c r="J453" s="162">
        <v>2.8034300000000001</v>
      </c>
      <c r="K453" s="162">
        <v>15657.44</v>
      </c>
    </row>
    <row r="454" spans="1:11" ht="17.100000000000001" hidden="1" customHeight="1">
      <c r="A454" s="162">
        <v>1998</v>
      </c>
      <c r="B454" s="162">
        <v>5</v>
      </c>
      <c r="C454" s="162">
        <v>739305.96</v>
      </c>
      <c r="D454" s="162">
        <v>560542.43999999994</v>
      </c>
      <c r="E454" s="162">
        <v>19885.87</v>
      </c>
      <c r="F454" s="162">
        <v>1319734.27</v>
      </c>
      <c r="G454" s="162">
        <v>6533.94</v>
      </c>
      <c r="H454" s="162">
        <v>4701.62</v>
      </c>
      <c r="I454" s="162">
        <v>0</v>
      </c>
      <c r="J454" s="162">
        <v>2.56168</v>
      </c>
      <c r="K454" s="162">
        <v>18252.97</v>
      </c>
    </row>
    <row r="455" spans="1:11" ht="17.100000000000001" hidden="1" customHeight="1">
      <c r="A455" s="162">
        <v>1998</v>
      </c>
      <c r="B455" s="162">
        <v>6</v>
      </c>
      <c r="C455" s="162">
        <v>299007.38</v>
      </c>
      <c r="D455" s="162">
        <v>129100.51</v>
      </c>
      <c r="E455" s="162">
        <v>14894.44</v>
      </c>
      <c r="F455" s="162">
        <v>443002.33</v>
      </c>
      <c r="G455" s="162">
        <v>5158.24</v>
      </c>
      <c r="H455" s="162">
        <v>1106.79</v>
      </c>
      <c r="I455" s="162">
        <v>0</v>
      </c>
      <c r="J455" s="162">
        <v>2.5737700000000001</v>
      </c>
      <c r="K455" s="162">
        <v>11936.72</v>
      </c>
    </row>
    <row r="456" spans="1:11" ht="17.100000000000001" hidden="1" customHeight="1">
      <c r="A456" s="162">
        <v>1998</v>
      </c>
      <c r="B456" s="162">
        <v>7</v>
      </c>
      <c r="C456" s="162">
        <v>124794.33</v>
      </c>
      <c r="D456" s="162">
        <v>26673.77</v>
      </c>
      <c r="E456" s="162">
        <v>13777.17</v>
      </c>
      <c r="F456" s="162">
        <v>165245.26999999999</v>
      </c>
      <c r="G456" s="162">
        <v>2267.31</v>
      </c>
      <c r="H456" s="162">
        <v>277.64999999999998</v>
      </c>
      <c r="I456" s="162">
        <v>0</v>
      </c>
      <c r="J456" s="162">
        <v>3.1492200000000001</v>
      </c>
      <c r="K456" s="162">
        <v>8786.81</v>
      </c>
    </row>
    <row r="457" spans="1:11" ht="17.100000000000001" hidden="1" customHeight="1">
      <c r="A457" s="162">
        <v>1998</v>
      </c>
      <c r="B457" s="162">
        <v>8</v>
      </c>
      <c r="C457" s="162">
        <v>1004842.58</v>
      </c>
      <c r="D457" s="162">
        <v>551236.26</v>
      </c>
      <c r="E457" s="162">
        <v>65686.23</v>
      </c>
      <c r="F457" s="162">
        <v>1621765.07</v>
      </c>
      <c r="G457" s="162">
        <v>11469.09</v>
      </c>
      <c r="H457" s="162">
        <v>3302.08</v>
      </c>
      <c r="I457" s="162">
        <v>0</v>
      </c>
      <c r="J457" s="162">
        <v>2.9433199999999999</v>
      </c>
      <c r="K457" s="162">
        <v>14087.68</v>
      </c>
    </row>
    <row r="458" spans="1:11" ht="17.100000000000001" hidden="1" customHeight="1">
      <c r="A458" s="162">
        <v>1998</v>
      </c>
      <c r="B458" s="162">
        <v>9</v>
      </c>
      <c r="C458" s="162">
        <v>809803.88</v>
      </c>
      <c r="D458" s="162">
        <v>448050.95</v>
      </c>
      <c r="E458" s="162">
        <v>42119.46</v>
      </c>
      <c r="F458" s="162">
        <v>1299974.3</v>
      </c>
      <c r="G458" s="162">
        <v>2807.51</v>
      </c>
      <c r="H458" s="162">
        <v>1572.04</v>
      </c>
      <c r="I458" s="162">
        <v>0</v>
      </c>
      <c r="J458" s="162">
        <v>2.9158400000000002</v>
      </c>
      <c r="K458" s="162">
        <v>12484.62</v>
      </c>
    </row>
    <row r="459" spans="1:11" ht="17.100000000000001" hidden="1" customHeight="1">
      <c r="A459" s="162">
        <v>1998</v>
      </c>
      <c r="B459" s="162">
        <v>10</v>
      </c>
      <c r="C459" s="162">
        <v>698586.28</v>
      </c>
      <c r="D459" s="162">
        <v>191220.35</v>
      </c>
      <c r="E459" s="162">
        <v>80968.570000000007</v>
      </c>
      <c r="F459" s="162">
        <v>970775.2</v>
      </c>
      <c r="G459" s="162">
        <v>15887.78</v>
      </c>
      <c r="H459" s="162">
        <v>1817.36</v>
      </c>
      <c r="I459" s="162">
        <v>0</v>
      </c>
      <c r="J459" s="162">
        <v>3.0192999999999999</v>
      </c>
      <c r="K459" s="162">
        <v>9737.3799999999992</v>
      </c>
    </row>
    <row r="460" spans="1:11" ht="17.100000000000001" hidden="1" customHeight="1">
      <c r="A460" s="162">
        <v>1998</v>
      </c>
      <c r="B460" s="162">
        <v>11</v>
      </c>
      <c r="C460" s="162">
        <v>150309.1</v>
      </c>
      <c r="D460" s="162">
        <v>211674.57</v>
      </c>
      <c r="E460" s="162">
        <v>80.58</v>
      </c>
      <c r="F460" s="162">
        <v>362064.25</v>
      </c>
      <c r="G460" s="162">
        <v>765.39</v>
      </c>
      <c r="H460" s="162">
        <v>432.13</v>
      </c>
      <c r="I460" s="162">
        <v>0</v>
      </c>
      <c r="J460" s="162">
        <v>2.9198300000000001</v>
      </c>
      <c r="K460" s="162">
        <v>12494.87</v>
      </c>
    </row>
    <row r="461" spans="1:11" ht="17.100000000000001" hidden="1" customHeight="1">
      <c r="A461" s="162">
        <v>1998</v>
      </c>
      <c r="B461" s="162">
        <v>12</v>
      </c>
      <c r="C461" s="162">
        <v>367794.13</v>
      </c>
      <c r="D461" s="162">
        <v>475354.52</v>
      </c>
      <c r="E461" s="162">
        <v>8600.27</v>
      </c>
      <c r="F461" s="162">
        <v>851748.93</v>
      </c>
      <c r="G461" s="162">
        <v>1801.91</v>
      </c>
      <c r="H461" s="162">
        <v>1012.71</v>
      </c>
      <c r="I461" s="162">
        <v>0</v>
      </c>
      <c r="J461" s="162">
        <v>2.9176199999999999</v>
      </c>
      <c r="K461" s="162">
        <v>12489.09</v>
      </c>
    </row>
    <row r="462" spans="1:11" ht="17.100000000000001" hidden="1" customHeight="1">
      <c r="A462" s="162">
        <v>1998</v>
      </c>
      <c r="B462" s="162">
        <v>13</v>
      </c>
      <c r="C462" s="162">
        <v>594755.09</v>
      </c>
      <c r="D462" s="162">
        <v>408510.89</v>
      </c>
      <c r="E462" s="162">
        <v>44435.61</v>
      </c>
      <c r="F462" s="162">
        <v>1047701.59</v>
      </c>
      <c r="G462" s="162">
        <v>10018.67</v>
      </c>
      <c r="H462" s="162">
        <v>2842.94</v>
      </c>
      <c r="I462" s="162">
        <v>0</v>
      </c>
      <c r="J462" s="162">
        <v>2.71312</v>
      </c>
      <c r="K462" s="162">
        <v>13558.5</v>
      </c>
    </row>
    <row r="463" spans="1:11" ht="17.100000000000001" hidden="1" customHeight="1">
      <c r="A463" s="162">
        <v>1998</v>
      </c>
      <c r="B463" s="162">
        <v>14</v>
      </c>
      <c r="C463" s="162">
        <v>48666.42</v>
      </c>
      <c r="D463" s="162">
        <v>48240.85</v>
      </c>
      <c r="E463" s="162">
        <v>331.91</v>
      </c>
      <c r="F463" s="162">
        <v>97239.19</v>
      </c>
      <c r="G463" s="162">
        <v>205.56</v>
      </c>
      <c r="H463" s="162">
        <v>116.06</v>
      </c>
      <c r="I463" s="162">
        <v>0</v>
      </c>
      <c r="J463" s="162">
        <v>2.9198300000000001</v>
      </c>
      <c r="K463" s="162">
        <v>12494.87</v>
      </c>
    </row>
    <row r="464" spans="1:11" ht="17.100000000000001" hidden="1" customHeight="1">
      <c r="A464" s="162">
        <v>1998</v>
      </c>
      <c r="B464" s="162">
        <v>15</v>
      </c>
      <c r="C464" s="162">
        <v>52837.919999999998</v>
      </c>
      <c r="D464" s="162">
        <v>14630.06</v>
      </c>
      <c r="E464" s="162">
        <v>8131.22</v>
      </c>
      <c r="F464" s="162">
        <v>75599.199999999997</v>
      </c>
      <c r="G464" s="162">
        <v>1191.24</v>
      </c>
      <c r="H464" s="162">
        <v>157.19</v>
      </c>
      <c r="I464" s="162">
        <v>0</v>
      </c>
      <c r="J464" s="162">
        <v>3.1264500000000002</v>
      </c>
      <c r="K464" s="162">
        <v>9440.5</v>
      </c>
    </row>
    <row r="465" spans="1:11" ht="17.100000000000001" hidden="1" customHeight="1">
      <c r="A465" s="162">
        <v>1998</v>
      </c>
      <c r="B465" s="162">
        <v>16</v>
      </c>
      <c r="C465" s="162">
        <v>26544.06</v>
      </c>
      <c r="D465" s="162">
        <v>17601.68</v>
      </c>
      <c r="E465" s="162">
        <v>170.49</v>
      </c>
      <c r="F465" s="162">
        <v>44316.23</v>
      </c>
      <c r="G465" s="162">
        <v>93.68</v>
      </c>
      <c r="H465" s="162">
        <v>52.89</v>
      </c>
      <c r="I465" s="162">
        <v>0</v>
      </c>
      <c r="J465" s="162">
        <v>2.9198300000000001</v>
      </c>
      <c r="K465" s="162">
        <v>12494.87</v>
      </c>
    </row>
    <row r="466" spans="1:11" ht="17.100000000000001" hidden="1" customHeight="1">
      <c r="A466" s="162">
        <v>1999</v>
      </c>
      <c r="B466" s="162">
        <v>1</v>
      </c>
      <c r="C466" s="162">
        <v>190716.62</v>
      </c>
      <c r="D466" s="162">
        <v>27163.52</v>
      </c>
      <c r="E466" s="162">
        <v>26277.52</v>
      </c>
      <c r="F466" s="162">
        <v>244157.66</v>
      </c>
      <c r="G466" s="162">
        <v>3065.42</v>
      </c>
      <c r="H466" s="162">
        <v>318.61</v>
      </c>
      <c r="I466" s="162">
        <v>0</v>
      </c>
      <c r="J466" s="162">
        <v>2.45689</v>
      </c>
      <c r="K466" s="162">
        <v>11556.66</v>
      </c>
    </row>
    <row r="467" spans="1:11" ht="17.100000000000001" hidden="1" customHeight="1">
      <c r="A467" s="162">
        <v>1999</v>
      </c>
      <c r="B467" s="162">
        <v>2</v>
      </c>
      <c r="C467" s="162">
        <v>242984.84</v>
      </c>
      <c r="D467" s="162">
        <v>73405.67</v>
      </c>
      <c r="E467" s="162">
        <v>16929.3</v>
      </c>
      <c r="F467" s="162">
        <v>333319.81</v>
      </c>
      <c r="G467" s="162">
        <v>8443.76</v>
      </c>
      <c r="H467" s="162">
        <v>1610.88</v>
      </c>
      <c r="I467" s="162">
        <v>0</v>
      </c>
      <c r="J467" s="162">
        <v>2.8235899999999998</v>
      </c>
      <c r="K467" s="162">
        <v>11924.52</v>
      </c>
    </row>
    <row r="468" spans="1:11" ht="17.100000000000001" hidden="1" customHeight="1">
      <c r="A468" s="162">
        <v>1999</v>
      </c>
      <c r="B468" s="162">
        <v>3</v>
      </c>
      <c r="C468" s="162">
        <v>646847.59</v>
      </c>
      <c r="D468" s="162">
        <v>181718.11</v>
      </c>
      <c r="E468" s="162">
        <v>77116.240000000005</v>
      </c>
      <c r="F468" s="162">
        <v>905681.94</v>
      </c>
      <c r="G468" s="162">
        <v>10932.89</v>
      </c>
      <c r="H468" s="162">
        <v>879.86</v>
      </c>
      <c r="I468" s="162">
        <v>0</v>
      </c>
      <c r="J468" s="162">
        <v>2.95106</v>
      </c>
      <c r="K468" s="162">
        <v>9397.02</v>
      </c>
    </row>
    <row r="469" spans="1:11" ht="17.100000000000001" hidden="1" customHeight="1">
      <c r="A469" s="162">
        <v>1999</v>
      </c>
      <c r="B469" s="162">
        <v>4</v>
      </c>
      <c r="C469" s="162">
        <v>1024112.3</v>
      </c>
      <c r="D469" s="162">
        <v>414688.61</v>
      </c>
      <c r="E469" s="162">
        <v>66840.91</v>
      </c>
      <c r="F469" s="162">
        <v>1505641.82</v>
      </c>
      <c r="G469" s="162">
        <v>14684.3</v>
      </c>
      <c r="H469" s="162">
        <v>5770.66</v>
      </c>
      <c r="I469" s="162">
        <v>0</v>
      </c>
      <c r="J469" s="162">
        <v>2.8079100000000001</v>
      </c>
      <c r="K469" s="162">
        <v>16593.45</v>
      </c>
    </row>
    <row r="470" spans="1:11" ht="17.100000000000001" hidden="1" customHeight="1">
      <c r="A470" s="162">
        <v>1999</v>
      </c>
      <c r="B470" s="162">
        <v>5</v>
      </c>
      <c r="C470" s="162">
        <v>746417.69</v>
      </c>
      <c r="D470" s="162">
        <v>564837.48</v>
      </c>
      <c r="E470" s="162">
        <v>19862.29</v>
      </c>
      <c r="F470" s="162">
        <v>1331117.46</v>
      </c>
      <c r="G470" s="162">
        <v>7431.97</v>
      </c>
      <c r="H470" s="162">
        <v>4006.12</v>
      </c>
      <c r="I470" s="162">
        <v>0</v>
      </c>
      <c r="J470" s="162">
        <v>2.56854</v>
      </c>
      <c r="K470" s="162">
        <v>19473.27</v>
      </c>
    </row>
    <row r="471" spans="1:11" ht="17.100000000000001" hidden="1" customHeight="1">
      <c r="A471" s="162">
        <v>1999</v>
      </c>
      <c r="B471" s="162">
        <v>6</v>
      </c>
      <c r="C471" s="162">
        <v>304507.44</v>
      </c>
      <c r="D471" s="162">
        <v>130222.85</v>
      </c>
      <c r="E471" s="162">
        <v>14881.63</v>
      </c>
      <c r="F471" s="162">
        <v>449611.93</v>
      </c>
      <c r="G471" s="162">
        <v>5372.69</v>
      </c>
      <c r="H471" s="162">
        <v>1151</v>
      </c>
      <c r="I471" s="162">
        <v>0</v>
      </c>
      <c r="J471" s="162">
        <v>2.6225499999999999</v>
      </c>
      <c r="K471" s="162">
        <v>12086.73</v>
      </c>
    </row>
    <row r="472" spans="1:11" ht="17.100000000000001" hidden="1" customHeight="1">
      <c r="A472" s="162">
        <v>1999</v>
      </c>
      <c r="B472" s="162">
        <v>7</v>
      </c>
      <c r="C472" s="162">
        <v>126617.86</v>
      </c>
      <c r="D472" s="162">
        <v>26713.02</v>
      </c>
      <c r="E472" s="162">
        <v>13711.48</v>
      </c>
      <c r="F472" s="162">
        <v>167042.35999999999</v>
      </c>
      <c r="G472" s="162">
        <v>2355.71</v>
      </c>
      <c r="H472" s="162">
        <v>151.19999999999999</v>
      </c>
      <c r="I472" s="162">
        <v>0</v>
      </c>
      <c r="J472" s="162">
        <v>3.16038</v>
      </c>
      <c r="K472" s="162">
        <v>8820.84</v>
      </c>
    </row>
    <row r="473" spans="1:11" ht="17.100000000000001" hidden="1" customHeight="1">
      <c r="A473" s="162">
        <v>1999</v>
      </c>
      <c r="B473" s="162">
        <v>8</v>
      </c>
      <c r="C473" s="162">
        <v>1014085.62</v>
      </c>
      <c r="D473" s="162">
        <v>553999.69999999995</v>
      </c>
      <c r="E473" s="162">
        <v>65372.67</v>
      </c>
      <c r="F473" s="162">
        <v>1633457.99</v>
      </c>
      <c r="G473" s="162">
        <v>11860.02</v>
      </c>
      <c r="H473" s="162">
        <v>4574.16</v>
      </c>
      <c r="I473" s="162">
        <v>0</v>
      </c>
      <c r="J473" s="162">
        <v>2.9655399999999998</v>
      </c>
      <c r="K473" s="162">
        <v>14421.72</v>
      </c>
    </row>
    <row r="474" spans="1:11" ht="17.100000000000001" hidden="1" customHeight="1">
      <c r="A474" s="162">
        <v>1999</v>
      </c>
      <c r="B474" s="162">
        <v>9</v>
      </c>
      <c r="C474" s="162">
        <v>813898.5</v>
      </c>
      <c r="D474" s="162">
        <v>450261.91</v>
      </c>
      <c r="E474" s="162">
        <v>42042.12</v>
      </c>
      <c r="F474" s="162">
        <v>1306202.53</v>
      </c>
      <c r="G474" s="162">
        <v>3240.66</v>
      </c>
      <c r="H474" s="162">
        <v>2214.5500000000002</v>
      </c>
      <c r="I474" s="162">
        <v>0</v>
      </c>
      <c r="J474" s="162">
        <v>2.94482</v>
      </c>
      <c r="K474" s="162">
        <v>12614.38</v>
      </c>
    </row>
    <row r="475" spans="1:11" ht="17.100000000000001" hidden="1" customHeight="1">
      <c r="A475" s="162">
        <v>1999</v>
      </c>
      <c r="B475" s="162">
        <v>10</v>
      </c>
      <c r="C475" s="162">
        <v>713940.55</v>
      </c>
      <c r="D475" s="162">
        <v>192294.19</v>
      </c>
      <c r="E475" s="162">
        <v>80643.72</v>
      </c>
      <c r="F475" s="162">
        <v>986878.46</v>
      </c>
      <c r="G475" s="162">
        <v>17666.02</v>
      </c>
      <c r="H475" s="162">
        <v>1711.62</v>
      </c>
      <c r="I475" s="162">
        <v>0</v>
      </c>
      <c r="J475" s="162">
        <v>3.04582</v>
      </c>
      <c r="K475" s="162">
        <v>9883.57</v>
      </c>
    </row>
    <row r="476" spans="1:11" ht="17.100000000000001" hidden="1" customHeight="1">
      <c r="A476" s="162">
        <v>1999</v>
      </c>
      <c r="B476" s="162">
        <v>11</v>
      </c>
      <c r="C476" s="162">
        <v>150391.79</v>
      </c>
      <c r="D476" s="162">
        <v>212083.92</v>
      </c>
      <c r="E476" s="162">
        <v>80.45</v>
      </c>
      <c r="F476" s="162">
        <v>362556.15999999997</v>
      </c>
      <c r="G476" s="162">
        <v>880.25</v>
      </c>
      <c r="H476" s="162">
        <v>591.92999999999995</v>
      </c>
      <c r="I476" s="162">
        <v>0</v>
      </c>
      <c r="J476" s="162">
        <v>2.94909</v>
      </c>
      <c r="K476" s="162">
        <v>12623.53</v>
      </c>
    </row>
    <row r="477" spans="1:11" ht="17.100000000000001" hidden="1" customHeight="1">
      <c r="A477" s="162">
        <v>1999</v>
      </c>
      <c r="B477" s="162">
        <v>12</v>
      </c>
      <c r="C477" s="162">
        <v>369232.68</v>
      </c>
      <c r="D477" s="162">
        <v>478263.06</v>
      </c>
      <c r="E477" s="162">
        <v>8601.43</v>
      </c>
      <c r="F477" s="162">
        <v>856097.16</v>
      </c>
      <c r="G477" s="162">
        <v>2078.61</v>
      </c>
      <c r="H477" s="162">
        <v>1392.41</v>
      </c>
      <c r="I477" s="162">
        <v>0</v>
      </c>
      <c r="J477" s="162">
        <v>2.94665</v>
      </c>
      <c r="K477" s="162">
        <v>12618.01</v>
      </c>
    </row>
    <row r="478" spans="1:11" ht="17.100000000000001" hidden="1" customHeight="1">
      <c r="A478" s="162">
        <v>1999</v>
      </c>
      <c r="B478" s="162">
        <v>13</v>
      </c>
      <c r="C478" s="162">
        <v>606343.09</v>
      </c>
      <c r="D478" s="162">
        <v>414156.19</v>
      </c>
      <c r="E478" s="162">
        <v>44446.57</v>
      </c>
      <c r="F478" s="162">
        <v>1064945.8400000001</v>
      </c>
      <c r="G478" s="162">
        <v>10557.85</v>
      </c>
      <c r="H478" s="162">
        <v>5233.33</v>
      </c>
      <c r="I478" s="162">
        <v>0</v>
      </c>
      <c r="J478" s="162">
        <v>2.7312099999999999</v>
      </c>
      <c r="K478" s="162">
        <v>14118.44</v>
      </c>
    </row>
    <row r="479" spans="1:11" ht="17.100000000000001" hidden="1" customHeight="1">
      <c r="A479" s="162">
        <v>1999</v>
      </c>
      <c r="B479" s="162">
        <v>14</v>
      </c>
      <c r="C479" s="162">
        <v>48717.7</v>
      </c>
      <c r="D479" s="162">
        <v>48256.09</v>
      </c>
      <c r="E479" s="162">
        <v>331.76</v>
      </c>
      <c r="F479" s="162">
        <v>97305.56</v>
      </c>
      <c r="G479" s="162">
        <v>236.25</v>
      </c>
      <c r="H479" s="162">
        <v>158.87</v>
      </c>
      <c r="I479" s="162">
        <v>0</v>
      </c>
      <c r="J479" s="162">
        <v>2.94909</v>
      </c>
      <c r="K479" s="162">
        <v>12623.53</v>
      </c>
    </row>
    <row r="480" spans="1:11" ht="17.100000000000001" hidden="1" customHeight="1">
      <c r="A480" s="162">
        <v>1999</v>
      </c>
      <c r="B480" s="162">
        <v>15</v>
      </c>
      <c r="C480" s="162">
        <v>54399.05</v>
      </c>
      <c r="D480" s="162">
        <v>14847.73</v>
      </c>
      <c r="E480" s="162">
        <v>8176.84</v>
      </c>
      <c r="F480" s="162">
        <v>77423.62</v>
      </c>
      <c r="G480" s="162">
        <v>1266.8399999999999</v>
      </c>
      <c r="H480" s="162">
        <v>143.16</v>
      </c>
      <c r="I480" s="162">
        <v>0</v>
      </c>
      <c r="J480" s="162">
        <v>3.1414599999999999</v>
      </c>
      <c r="K480" s="162">
        <v>9532.09</v>
      </c>
    </row>
    <row r="481" spans="1:11" ht="17.100000000000001" hidden="1" customHeight="1">
      <c r="A481" s="162">
        <v>1999</v>
      </c>
      <c r="B481" s="162">
        <v>16</v>
      </c>
      <c r="C481" s="162">
        <v>26549.49</v>
      </c>
      <c r="D481" s="162">
        <v>17577.099999999999</v>
      </c>
      <c r="E481" s="162">
        <v>170.23</v>
      </c>
      <c r="F481" s="162">
        <v>44296.81</v>
      </c>
      <c r="G481" s="162">
        <v>107.55</v>
      </c>
      <c r="H481" s="162">
        <v>72.319999999999993</v>
      </c>
      <c r="I481" s="162">
        <v>0</v>
      </c>
      <c r="J481" s="162">
        <v>2.94909</v>
      </c>
      <c r="K481" s="162">
        <v>12623.53</v>
      </c>
    </row>
    <row r="482" spans="1:11" ht="17.100000000000001" hidden="1" customHeight="1">
      <c r="A482" s="162">
        <v>2000</v>
      </c>
      <c r="B482" s="162">
        <v>1</v>
      </c>
      <c r="C482" s="162">
        <v>192506.93</v>
      </c>
      <c r="D482" s="162">
        <v>27242.43</v>
      </c>
      <c r="E482" s="162">
        <v>26075.18</v>
      </c>
      <c r="F482" s="162">
        <v>245824.55</v>
      </c>
      <c r="G482" s="162">
        <v>3418.46</v>
      </c>
      <c r="H482" s="162">
        <v>276.39</v>
      </c>
      <c r="I482" s="162">
        <v>0</v>
      </c>
      <c r="J482" s="162">
        <v>2.47017</v>
      </c>
      <c r="K482" s="162">
        <v>12122.6</v>
      </c>
    </row>
    <row r="483" spans="1:11" ht="17.100000000000001" hidden="1" customHeight="1">
      <c r="A483" s="162">
        <v>2000</v>
      </c>
      <c r="B483" s="162">
        <v>2</v>
      </c>
      <c r="C483" s="162">
        <v>247737.57</v>
      </c>
      <c r="D483" s="162">
        <v>73314.73</v>
      </c>
      <c r="E483" s="162">
        <v>16597.810000000001</v>
      </c>
      <c r="F483" s="162">
        <v>337650.11</v>
      </c>
      <c r="G483" s="162">
        <v>10580.04</v>
      </c>
      <c r="H483" s="162">
        <v>1517.64</v>
      </c>
      <c r="I483" s="162">
        <v>0</v>
      </c>
      <c r="J483" s="162">
        <v>2.8635899999999999</v>
      </c>
      <c r="K483" s="162">
        <v>12350.89</v>
      </c>
    </row>
    <row r="484" spans="1:11" ht="17.100000000000001" hidden="1" customHeight="1">
      <c r="A484" s="162">
        <v>2000</v>
      </c>
      <c r="B484" s="162">
        <v>3</v>
      </c>
      <c r="C484" s="162">
        <v>651334.21</v>
      </c>
      <c r="D484" s="162">
        <v>180587.31</v>
      </c>
      <c r="E484" s="162">
        <v>76165.98</v>
      </c>
      <c r="F484" s="162">
        <v>908087.5</v>
      </c>
      <c r="G484" s="162">
        <v>12121.61</v>
      </c>
      <c r="H484" s="162">
        <v>1019.17</v>
      </c>
      <c r="I484" s="162">
        <v>0</v>
      </c>
      <c r="J484" s="162">
        <v>2.9899200000000001</v>
      </c>
      <c r="K484" s="162">
        <v>9703.0300000000007</v>
      </c>
    </row>
    <row r="485" spans="1:11" ht="17.100000000000001" hidden="1" customHeight="1">
      <c r="A485" s="162">
        <v>2000</v>
      </c>
      <c r="B485" s="162">
        <v>4</v>
      </c>
      <c r="C485" s="162">
        <v>1033088.83</v>
      </c>
      <c r="D485" s="162">
        <v>417678.79</v>
      </c>
      <c r="E485" s="162">
        <v>66366.95</v>
      </c>
      <c r="F485" s="162">
        <v>1517134.57</v>
      </c>
      <c r="G485" s="162">
        <v>14409.13</v>
      </c>
      <c r="H485" s="162">
        <v>4898.33</v>
      </c>
      <c r="I485" s="162">
        <v>0</v>
      </c>
      <c r="J485" s="162">
        <v>2.8361999999999998</v>
      </c>
      <c r="K485" s="162">
        <v>18839.830000000002</v>
      </c>
    </row>
    <row r="486" spans="1:11" ht="17.100000000000001" hidden="1" customHeight="1">
      <c r="A486" s="162">
        <v>2000</v>
      </c>
      <c r="B486" s="162">
        <v>5</v>
      </c>
      <c r="C486" s="162">
        <v>748333.81</v>
      </c>
      <c r="D486" s="162">
        <v>566926.1</v>
      </c>
      <c r="E486" s="162">
        <v>19734.689999999999</v>
      </c>
      <c r="F486" s="162">
        <v>1334994.6000000001</v>
      </c>
      <c r="G486" s="162">
        <v>6155.62</v>
      </c>
      <c r="H486" s="162">
        <v>4466.59</v>
      </c>
      <c r="I486" s="162">
        <v>0</v>
      </c>
      <c r="J486" s="162">
        <v>2.5961599999999998</v>
      </c>
      <c r="K486" s="162">
        <v>21646.01</v>
      </c>
    </row>
    <row r="487" spans="1:11" ht="17.100000000000001" hidden="1" customHeight="1">
      <c r="A487" s="162">
        <v>2000</v>
      </c>
      <c r="B487" s="162">
        <v>6</v>
      </c>
      <c r="C487" s="162">
        <v>307741.02</v>
      </c>
      <c r="D487" s="162">
        <v>130090.51</v>
      </c>
      <c r="E487" s="162">
        <v>14725.77</v>
      </c>
      <c r="F487" s="162">
        <v>452557.3</v>
      </c>
      <c r="G487" s="162">
        <v>6027.09</v>
      </c>
      <c r="H487" s="162">
        <v>1155.69</v>
      </c>
      <c r="I487" s="162">
        <v>0</v>
      </c>
      <c r="J487" s="162">
        <v>2.6626500000000002</v>
      </c>
      <c r="K487" s="162">
        <v>12625.37</v>
      </c>
    </row>
    <row r="488" spans="1:11" ht="17.100000000000001" hidden="1" customHeight="1">
      <c r="A488" s="162">
        <v>2000</v>
      </c>
      <c r="B488" s="162">
        <v>7</v>
      </c>
      <c r="C488" s="162">
        <v>127478.9</v>
      </c>
      <c r="D488" s="162">
        <v>26539.89</v>
      </c>
      <c r="E488" s="162">
        <v>13554.21</v>
      </c>
      <c r="F488" s="162">
        <v>167572.99</v>
      </c>
      <c r="G488" s="162">
        <v>2278.12</v>
      </c>
      <c r="H488" s="162">
        <v>125.91</v>
      </c>
      <c r="I488" s="162">
        <v>0</v>
      </c>
      <c r="J488" s="162">
        <v>3.19537</v>
      </c>
      <c r="K488" s="162">
        <v>8877.14</v>
      </c>
    </row>
    <row r="489" spans="1:11" ht="17.100000000000001" hidden="1" customHeight="1">
      <c r="A489" s="162">
        <v>2000</v>
      </c>
      <c r="B489" s="162">
        <v>8</v>
      </c>
      <c r="C489" s="162">
        <v>1015687.63</v>
      </c>
      <c r="D489" s="162">
        <v>554798.09</v>
      </c>
      <c r="E489" s="162">
        <v>64631.47</v>
      </c>
      <c r="F489" s="162">
        <v>1635117.19</v>
      </c>
      <c r="G489" s="162">
        <v>10843.84</v>
      </c>
      <c r="H489" s="162">
        <v>6526.35</v>
      </c>
      <c r="I489" s="162">
        <v>0</v>
      </c>
      <c r="J489" s="162">
        <v>3.00692</v>
      </c>
      <c r="K489" s="162">
        <v>15023.22</v>
      </c>
    </row>
    <row r="490" spans="1:11" ht="17.100000000000001" hidden="1" customHeight="1">
      <c r="A490" s="162">
        <v>2000</v>
      </c>
      <c r="B490" s="162">
        <v>9</v>
      </c>
      <c r="C490" s="162">
        <v>816365.55</v>
      </c>
      <c r="D490" s="162">
        <v>451055.48</v>
      </c>
      <c r="E490" s="162">
        <v>41861.660000000003</v>
      </c>
      <c r="F490" s="162">
        <v>1309282.69</v>
      </c>
      <c r="G490" s="162">
        <v>3533.82</v>
      </c>
      <c r="H490" s="162">
        <v>3196.03</v>
      </c>
      <c r="I490" s="162">
        <v>0</v>
      </c>
      <c r="J490" s="162">
        <v>2.9916800000000001</v>
      </c>
      <c r="K490" s="162">
        <v>12787.94</v>
      </c>
    </row>
    <row r="491" spans="1:11" ht="17.100000000000001" hidden="1" customHeight="1">
      <c r="A491" s="162">
        <v>2000</v>
      </c>
      <c r="B491" s="162">
        <v>10</v>
      </c>
      <c r="C491" s="162">
        <v>722321.47</v>
      </c>
      <c r="D491" s="162">
        <v>191787.32</v>
      </c>
      <c r="E491" s="162">
        <v>79476.56</v>
      </c>
      <c r="F491" s="162">
        <v>993585.35</v>
      </c>
      <c r="G491" s="162">
        <v>17713.84</v>
      </c>
      <c r="H491" s="162">
        <v>1955.52</v>
      </c>
      <c r="I491" s="162">
        <v>0</v>
      </c>
      <c r="J491" s="162">
        <v>3.0961400000000001</v>
      </c>
      <c r="K491" s="162">
        <v>10137.25</v>
      </c>
    </row>
    <row r="492" spans="1:11" ht="17.100000000000001" hidden="1" customHeight="1">
      <c r="A492" s="162">
        <v>2000</v>
      </c>
      <c r="B492" s="162">
        <v>11</v>
      </c>
      <c r="C492" s="162">
        <v>149396.43</v>
      </c>
      <c r="D492" s="162">
        <v>211627.69</v>
      </c>
      <c r="E492" s="162">
        <v>79.709999999999994</v>
      </c>
      <c r="F492" s="162">
        <v>361103.83</v>
      </c>
      <c r="G492" s="162">
        <v>952.12</v>
      </c>
      <c r="H492" s="162">
        <v>854.99</v>
      </c>
      <c r="I492" s="162">
        <v>0</v>
      </c>
      <c r="J492" s="162">
        <v>2.9962</v>
      </c>
      <c r="K492" s="162">
        <v>12795.99</v>
      </c>
    </row>
    <row r="493" spans="1:11" ht="17.100000000000001" hidden="1" customHeight="1">
      <c r="A493" s="162">
        <v>2000</v>
      </c>
      <c r="B493" s="162">
        <v>12</v>
      </c>
      <c r="C493" s="162">
        <v>368752.31</v>
      </c>
      <c r="D493" s="162">
        <v>478553.54</v>
      </c>
      <c r="E493" s="162">
        <v>8551.34</v>
      </c>
      <c r="F493" s="162">
        <v>855857.19</v>
      </c>
      <c r="G493" s="162">
        <v>2255.64</v>
      </c>
      <c r="H493" s="162">
        <v>2018.79</v>
      </c>
      <c r="I493" s="162">
        <v>0</v>
      </c>
      <c r="J493" s="162">
        <v>2.99363</v>
      </c>
      <c r="K493" s="162">
        <v>12790.06</v>
      </c>
    </row>
    <row r="494" spans="1:11" ht="17.100000000000001" hidden="1" customHeight="1">
      <c r="A494" s="162">
        <v>2000</v>
      </c>
      <c r="B494" s="162">
        <v>13</v>
      </c>
      <c r="C494" s="162">
        <v>613088.65</v>
      </c>
      <c r="D494" s="162">
        <v>417733.7</v>
      </c>
      <c r="E494" s="162">
        <v>44173.45</v>
      </c>
      <c r="F494" s="162">
        <v>1074995.8</v>
      </c>
      <c r="G494" s="162">
        <v>9708.18</v>
      </c>
      <c r="H494" s="162">
        <v>5789.99</v>
      </c>
      <c r="I494" s="162">
        <v>0</v>
      </c>
      <c r="J494" s="162">
        <v>2.7703000000000002</v>
      </c>
      <c r="K494" s="162">
        <v>14835.3</v>
      </c>
    </row>
    <row r="495" spans="1:11" ht="17.100000000000001" hidden="1" customHeight="1">
      <c r="A495" s="162">
        <v>2000</v>
      </c>
      <c r="B495" s="162">
        <v>14</v>
      </c>
      <c r="C495" s="162">
        <v>48629.01</v>
      </c>
      <c r="D495" s="162">
        <v>48132.02</v>
      </c>
      <c r="E495" s="162">
        <v>330.36</v>
      </c>
      <c r="F495" s="162">
        <v>97091.38</v>
      </c>
      <c r="G495" s="162">
        <v>256</v>
      </c>
      <c r="H495" s="162">
        <v>229.88</v>
      </c>
      <c r="I495" s="162">
        <v>0</v>
      </c>
      <c r="J495" s="162">
        <v>2.9962</v>
      </c>
      <c r="K495" s="162">
        <v>12795.99</v>
      </c>
    </row>
    <row r="496" spans="1:11" ht="17.100000000000001" hidden="1" customHeight="1">
      <c r="A496" s="162">
        <v>2000</v>
      </c>
      <c r="B496" s="162">
        <v>15</v>
      </c>
      <c r="C496" s="162">
        <v>55517.77</v>
      </c>
      <c r="D496" s="162">
        <v>14989.27</v>
      </c>
      <c r="E496" s="162">
        <v>8107.37</v>
      </c>
      <c r="F496" s="162">
        <v>78614.42</v>
      </c>
      <c r="G496" s="162">
        <v>1580.7</v>
      </c>
      <c r="H496" s="162">
        <v>267.19</v>
      </c>
      <c r="I496" s="162">
        <v>0</v>
      </c>
      <c r="J496" s="162">
        <v>3.1846999999999999</v>
      </c>
      <c r="K496" s="162">
        <v>9528.82</v>
      </c>
    </row>
    <row r="497" spans="1:11" ht="17.100000000000001" hidden="1" customHeight="1">
      <c r="A497" s="162">
        <v>2000</v>
      </c>
      <c r="B497" s="162">
        <v>16</v>
      </c>
      <c r="C497" s="162">
        <v>26033.09</v>
      </c>
      <c r="D497" s="162">
        <v>17830.689999999999</v>
      </c>
      <c r="E497" s="162">
        <v>166.8</v>
      </c>
      <c r="F497" s="162">
        <v>44030.58</v>
      </c>
      <c r="G497" s="162">
        <v>116.1</v>
      </c>
      <c r="H497" s="162">
        <v>104.25</v>
      </c>
      <c r="I497" s="162">
        <v>0</v>
      </c>
      <c r="J497" s="162">
        <v>2.9962</v>
      </c>
      <c r="K497" s="162">
        <v>12795.99</v>
      </c>
    </row>
    <row r="498" spans="1:11" ht="17.100000000000001" hidden="1" customHeight="1">
      <c r="A498" s="162">
        <v>2001</v>
      </c>
      <c r="B498" s="162">
        <v>1</v>
      </c>
      <c r="C498" s="162">
        <v>196264.91</v>
      </c>
      <c r="D498" s="162">
        <v>27596.5</v>
      </c>
      <c r="E498" s="162">
        <v>26173.27</v>
      </c>
      <c r="F498" s="162">
        <v>250034.68</v>
      </c>
      <c r="G498" s="162">
        <v>3508.62</v>
      </c>
      <c r="H498" s="162">
        <v>315.94</v>
      </c>
      <c r="I498" s="162">
        <v>0</v>
      </c>
      <c r="J498" s="162">
        <v>2.4672299999999998</v>
      </c>
      <c r="K498" s="162">
        <v>12240.01</v>
      </c>
    </row>
    <row r="499" spans="1:11" ht="17.100000000000001" hidden="1" customHeight="1">
      <c r="A499" s="162">
        <v>2001</v>
      </c>
      <c r="B499" s="162">
        <v>2</v>
      </c>
      <c r="C499" s="162">
        <v>260312.21</v>
      </c>
      <c r="D499" s="162">
        <v>75454.509999999995</v>
      </c>
      <c r="E499" s="162">
        <v>16810.16</v>
      </c>
      <c r="F499" s="162">
        <v>352576.88</v>
      </c>
      <c r="G499" s="162">
        <v>9784.0499999999993</v>
      </c>
      <c r="H499" s="162">
        <v>1272.32</v>
      </c>
      <c r="I499" s="162">
        <v>0</v>
      </c>
      <c r="J499" s="162">
        <v>2.8526400000000001</v>
      </c>
      <c r="K499" s="162">
        <v>12355.98</v>
      </c>
    </row>
    <row r="500" spans="1:11" ht="17.100000000000001" hidden="1" customHeight="1">
      <c r="A500" s="162">
        <v>2001</v>
      </c>
      <c r="B500" s="162">
        <v>3</v>
      </c>
      <c r="C500" s="162">
        <v>668225.89</v>
      </c>
      <c r="D500" s="162">
        <v>181934.27</v>
      </c>
      <c r="E500" s="162">
        <v>76422.179999999993</v>
      </c>
      <c r="F500" s="162">
        <v>926582.34</v>
      </c>
      <c r="G500" s="162">
        <v>13819.9</v>
      </c>
      <c r="H500" s="162">
        <v>615.55999999999995</v>
      </c>
      <c r="I500" s="162">
        <v>0</v>
      </c>
      <c r="J500" s="162">
        <v>2.9895399999999999</v>
      </c>
      <c r="K500" s="162">
        <v>9994.86</v>
      </c>
    </row>
    <row r="501" spans="1:11" ht="17.100000000000001" hidden="1" customHeight="1">
      <c r="A501" s="162">
        <v>2001</v>
      </c>
      <c r="B501" s="162">
        <v>4</v>
      </c>
      <c r="C501" s="162">
        <v>1047076.25</v>
      </c>
      <c r="D501" s="162">
        <v>424934.85</v>
      </c>
      <c r="E501" s="162">
        <v>66327.539999999994</v>
      </c>
      <c r="F501" s="162">
        <v>1538338.64</v>
      </c>
      <c r="G501" s="162">
        <v>12371.68</v>
      </c>
      <c r="H501" s="162">
        <v>6120.57</v>
      </c>
      <c r="I501" s="162">
        <v>0</v>
      </c>
      <c r="J501" s="162">
        <v>2.8301599999999998</v>
      </c>
      <c r="K501" s="162">
        <v>17649.2</v>
      </c>
    </row>
    <row r="502" spans="1:11" ht="17.100000000000001" hidden="1" customHeight="1">
      <c r="A502" s="162">
        <v>2001</v>
      </c>
      <c r="B502" s="162">
        <v>5</v>
      </c>
      <c r="C502" s="162">
        <v>752076.11</v>
      </c>
      <c r="D502" s="162">
        <v>570598.64</v>
      </c>
      <c r="E502" s="162">
        <v>19673.82</v>
      </c>
      <c r="F502" s="162">
        <v>1342348.57</v>
      </c>
      <c r="G502" s="162">
        <v>4235.75</v>
      </c>
      <c r="H502" s="162">
        <v>3337.95</v>
      </c>
      <c r="I502" s="162">
        <v>0</v>
      </c>
      <c r="J502" s="162">
        <v>2.5948000000000002</v>
      </c>
      <c r="K502" s="162">
        <v>20776.54</v>
      </c>
    </row>
    <row r="503" spans="1:11" ht="17.100000000000001" hidden="1" customHeight="1">
      <c r="A503" s="162">
        <v>2001</v>
      </c>
      <c r="B503" s="162">
        <v>6</v>
      </c>
      <c r="C503" s="162">
        <v>316933.12</v>
      </c>
      <c r="D503" s="162">
        <v>132248.89000000001</v>
      </c>
      <c r="E503" s="162">
        <v>14790.97</v>
      </c>
      <c r="F503" s="162">
        <v>463972.97</v>
      </c>
      <c r="G503" s="162">
        <v>7278.08</v>
      </c>
      <c r="H503" s="162">
        <v>1470.94</v>
      </c>
      <c r="I503" s="162">
        <v>0</v>
      </c>
      <c r="J503" s="162">
        <v>2.6731400000000001</v>
      </c>
      <c r="K503" s="162">
        <v>12850.17</v>
      </c>
    </row>
    <row r="504" spans="1:11" ht="17.100000000000001" hidden="1" customHeight="1">
      <c r="A504" s="162">
        <v>2001</v>
      </c>
      <c r="B504" s="162">
        <v>7</v>
      </c>
      <c r="C504" s="162">
        <v>130790.94</v>
      </c>
      <c r="D504" s="162">
        <v>26762.720000000001</v>
      </c>
      <c r="E504" s="162">
        <v>13628.75</v>
      </c>
      <c r="F504" s="162">
        <v>171182.42</v>
      </c>
      <c r="G504" s="162">
        <v>2582.6799999999998</v>
      </c>
      <c r="H504" s="162">
        <v>63.61</v>
      </c>
      <c r="I504" s="162">
        <v>0</v>
      </c>
      <c r="J504" s="162">
        <v>3.1837200000000001</v>
      </c>
      <c r="K504" s="162">
        <v>9286.74</v>
      </c>
    </row>
    <row r="505" spans="1:11" ht="17.100000000000001" hidden="1" customHeight="1">
      <c r="A505" s="162">
        <v>2001</v>
      </c>
      <c r="B505" s="162">
        <v>8</v>
      </c>
      <c r="C505" s="162">
        <v>1029094.71</v>
      </c>
      <c r="D505" s="162">
        <v>559373.62</v>
      </c>
      <c r="E505" s="162">
        <v>64721.87</v>
      </c>
      <c r="F505" s="162">
        <v>1653190.2</v>
      </c>
      <c r="G505" s="162">
        <v>10019.15</v>
      </c>
      <c r="H505" s="162">
        <v>3620.08</v>
      </c>
      <c r="I505" s="162">
        <v>0</v>
      </c>
      <c r="J505" s="162">
        <v>3.00345</v>
      </c>
      <c r="K505" s="162">
        <v>15061.03</v>
      </c>
    </row>
    <row r="506" spans="1:11" ht="17.100000000000001" hidden="1" customHeight="1">
      <c r="A506" s="162">
        <v>2001</v>
      </c>
      <c r="B506" s="162">
        <v>9</v>
      </c>
      <c r="C506" s="162">
        <v>824187.41</v>
      </c>
      <c r="D506" s="162">
        <v>455333.83</v>
      </c>
      <c r="E506" s="162">
        <v>41975.38</v>
      </c>
      <c r="F506" s="162">
        <v>1321496.6100000001</v>
      </c>
      <c r="G506" s="162">
        <v>3479.81</v>
      </c>
      <c r="H506" s="162">
        <v>3519.01</v>
      </c>
      <c r="I506" s="162">
        <v>0</v>
      </c>
      <c r="J506" s="162">
        <v>2.9962399999999998</v>
      </c>
      <c r="K506" s="162">
        <v>13234.54</v>
      </c>
    </row>
    <row r="507" spans="1:11" ht="17.100000000000001" hidden="1" customHeight="1">
      <c r="A507" s="162">
        <v>2001</v>
      </c>
      <c r="B507" s="162">
        <v>10</v>
      </c>
      <c r="C507" s="162">
        <v>749899.94</v>
      </c>
      <c r="D507" s="162">
        <v>196252.92</v>
      </c>
      <c r="E507" s="162">
        <v>80098.460000000006</v>
      </c>
      <c r="F507" s="162">
        <v>1026251.32</v>
      </c>
      <c r="G507" s="162">
        <v>21570.69</v>
      </c>
      <c r="H507" s="162">
        <v>2848.48</v>
      </c>
      <c r="I507" s="162">
        <v>0</v>
      </c>
      <c r="J507" s="162">
        <v>3.0957499999999998</v>
      </c>
      <c r="K507" s="162">
        <v>10430.51</v>
      </c>
    </row>
    <row r="508" spans="1:11" ht="17.100000000000001" hidden="1" customHeight="1">
      <c r="A508" s="162">
        <v>2001</v>
      </c>
      <c r="B508" s="162">
        <v>11</v>
      </c>
      <c r="C508" s="162">
        <v>150198.63</v>
      </c>
      <c r="D508" s="162">
        <v>213889.53</v>
      </c>
      <c r="E508" s="162">
        <v>79.92</v>
      </c>
      <c r="F508" s="162">
        <v>364168.07</v>
      </c>
      <c r="G508" s="162">
        <v>942.02</v>
      </c>
      <c r="H508" s="162">
        <v>930.7</v>
      </c>
      <c r="I508" s="162">
        <v>0</v>
      </c>
      <c r="J508" s="162">
        <v>3.0008599999999999</v>
      </c>
      <c r="K508" s="162">
        <v>13241.5</v>
      </c>
    </row>
    <row r="509" spans="1:11" ht="17.100000000000001" hidden="1" customHeight="1">
      <c r="A509" s="162">
        <v>2001</v>
      </c>
      <c r="B509" s="162">
        <v>12</v>
      </c>
      <c r="C509" s="162">
        <v>370850.02</v>
      </c>
      <c r="D509" s="162">
        <v>482414.56</v>
      </c>
      <c r="E509" s="162">
        <v>8565.5499999999993</v>
      </c>
      <c r="F509" s="162">
        <v>861830.13</v>
      </c>
      <c r="G509" s="162">
        <v>2229.0300000000002</v>
      </c>
      <c r="H509" s="162">
        <v>2194.2800000000002</v>
      </c>
      <c r="I509" s="162">
        <v>0</v>
      </c>
      <c r="J509" s="162">
        <v>2.9982700000000002</v>
      </c>
      <c r="K509" s="162">
        <v>13235.66</v>
      </c>
    </row>
    <row r="510" spans="1:11" ht="17.100000000000001" hidden="1" customHeight="1">
      <c r="A510" s="162">
        <v>2001</v>
      </c>
      <c r="B510" s="162">
        <v>13</v>
      </c>
      <c r="C510" s="162">
        <v>625762.80000000005</v>
      </c>
      <c r="D510" s="162">
        <v>424914</v>
      </c>
      <c r="E510" s="162">
        <v>44331.6</v>
      </c>
      <c r="F510" s="162">
        <v>1095008.3999999999</v>
      </c>
      <c r="G510" s="162">
        <v>9667.0400000000009</v>
      </c>
      <c r="H510" s="162">
        <v>5372.29</v>
      </c>
      <c r="I510" s="162">
        <v>0</v>
      </c>
      <c r="J510" s="162">
        <v>2.7706300000000001</v>
      </c>
      <c r="K510" s="162">
        <v>14912.78</v>
      </c>
    </row>
    <row r="511" spans="1:11" ht="17.100000000000001" hidden="1" customHeight="1">
      <c r="A511" s="162">
        <v>2001</v>
      </c>
      <c r="B511" s="162">
        <v>14</v>
      </c>
      <c r="C511" s="162">
        <v>48625.51</v>
      </c>
      <c r="D511" s="162">
        <v>48575.59</v>
      </c>
      <c r="E511" s="162">
        <v>329.8</v>
      </c>
      <c r="F511" s="162">
        <v>97530.9</v>
      </c>
      <c r="G511" s="162">
        <v>252.29</v>
      </c>
      <c r="H511" s="162">
        <v>249.26</v>
      </c>
      <c r="I511" s="162">
        <v>0</v>
      </c>
      <c r="J511" s="162">
        <v>3.0008599999999999</v>
      </c>
      <c r="K511" s="162">
        <v>13241.5</v>
      </c>
    </row>
    <row r="512" spans="1:11" ht="17.100000000000001" hidden="1" customHeight="1">
      <c r="A512" s="162">
        <v>2001</v>
      </c>
      <c r="B512" s="162">
        <v>15</v>
      </c>
      <c r="C512" s="162">
        <v>57646.3</v>
      </c>
      <c r="D512" s="162">
        <v>15630.86</v>
      </c>
      <c r="E512" s="162">
        <v>8156.03</v>
      </c>
      <c r="F512" s="162">
        <v>81433.19</v>
      </c>
      <c r="G512" s="162">
        <v>1811.93</v>
      </c>
      <c r="H512" s="162">
        <v>547.47</v>
      </c>
      <c r="I512" s="162">
        <v>0</v>
      </c>
      <c r="J512" s="162">
        <v>3.1791399999999999</v>
      </c>
      <c r="K512" s="162">
        <v>9869.33</v>
      </c>
    </row>
    <row r="513" spans="1:11" ht="17.100000000000001" hidden="1" customHeight="1">
      <c r="A513" s="162">
        <v>2001</v>
      </c>
      <c r="B513" s="162">
        <v>16</v>
      </c>
      <c r="C513" s="162">
        <v>25801.54</v>
      </c>
      <c r="D513" s="162">
        <v>18263.28</v>
      </c>
      <c r="E513" s="162">
        <v>164.97</v>
      </c>
      <c r="F513" s="162">
        <v>44229.79</v>
      </c>
      <c r="G513" s="162">
        <v>114.41</v>
      </c>
      <c r="H513" s="162">
        <v>113.04</v>
      </c>
      <c r="I513" s="162">
        <v>0</v>
      </c>
      <c r="J513" s="162">
        <v>3.0008599999999999</v>
      </c>
      <c r="K513" s="162">
        <v>13241.5</v>
      </c>
    </row>
    <row r="514" spans="1:11" ht="17.100000000000001" hidden="1" customHeight="1">
      <c r="A514" s="162">
        <v>2002</v>
      </c>
      <c r="B514" s="162">
        <v>1</v>
      </c>
      <c r="C514" s="162">
        <v>198988.09</v>
      </c>
      <c r="D514" s="162">
        <v>28146.58</v>
      </c>
      <c r="E514" s="162">
        <v>25935.79</v>
      </c>
      <c r="F514" s="162">
        <v>253070.46</v>
      </c>
      <c r="G514" s="162">
        <v>4344.41</v>
      </c>
      <c r="H514" s="162">
        <v>732.83</v>
      </c>
      <c r="I514" s="162">
        <v>0</v>
      </c>
      <c r="J514" s="162">
        <v>2.4713599999999998</v>
      </c>
      <c r="K514" s="162">
        <v>12316.85</v>
      </c>
    </row>
    <row r="515" spans="1:11" ht="17.100000000000001" hidden="1" customHeight="1">
      <c r="A515" s="162">
        <v>2002</v>
      </c>
      <c r="B515" s="162">
        <v>2</v>
      </c>
      <c r="C515" s="162">
        <v>268957.59999999998</v>
      </c>
      <c r="D515" s="162">
        <v>76536.72</v>
      </c>
      <c r="E515" s="162">
        <v>16646.48</v>
      </c>
      <c r="F515" s="162">
        <v>362140.8</v>
      </c>
      <c r="G515" s="162">
        <v>11796.58</v>
      </c>
      <c r="H515" s="162">
        <v>1987.09</v>
      </c>
      <c r="I515" s="162">
        <v>0</v>
      </c>
      <c r="J515" s="162">
        <v>2.8637999999999999</v>
      </c>
      <c r="K515" s="162">
        <v>12350.96</v>
      </c>
    </row>
    <row r="516" spans="1:11" ht="17.100000000000001" hidden="1" customHeight="1">
      <c r="A516" s="162">
        <v>2002</v>
      </c>
      <c r="B516" s="162">
        <v>3</v>
      </c>
      <c r="C516" s="162">
        <v>681050.59</v>
      </c>
      <c r="D516" s="162">
        <v>181591.86</v>
      </c>
      <c r="E516" s="162">
        <v>75907.39</v>
      </c>
      <c r="F516" s="162">
        <v>938549.85</v>
      </c>
      <c r="G516" s="162">
        <v>16821.650000000001</v>
      </c>
      <c r="H516" s="162">
        <v>763.08</v>
      </c>
      <c r="I516" s="162">
        <v>0</v>
      </c>
      <c r="J516" s="162">
        <v>3.00847</v>
      </c>
      <c r="K516" s="162">
        <v>10245.209999999999</v>
      </c>
    </row>
    <row r="517" spans="1:11" ht="17.100000000000001" hidden="1" customHeight="1">
      <c r="A517" s="162">
        <v>2002</v>
      </c>
      <c r="B517" s="162">
        <v>4</v>
      </c>
      <c r="C517" s="162">
        <v>1055964.54</v>
      </c>
      <c r="D517" s="162">
        <v>428687.49</v>
      </c>
      <c r="E517" s="162">
        <v>65931.87</v>
      </c>
      <c r="F517" s="162">
        <v>1550583.91</v>
      </c>
      <c r="G517" s="162">
        <v>13151.93</v>
      </c>
      <c r="H517" s="162">
        <v>5002.26</v>
      </c>
      <c r="I517" s="162">
        <v>0</v>
      </c>
      <c r="J517" s="162">
        <v>2.8239999999999998</v>
      </c>
      <c r="K517" s="162">
        <v>16847.29</v>
      </c>
    </row>
    <row r="518" spans="1:11" ht="17.100000000000001" hidden="1" customHeight="1">
      <c r="A518" s="162">
        <v>2002</v>
      </c>
      <c r="B518" s="162">
        <v>5</v>
      </c>
      <c r="C518" s="162">
        <v>752023.61</v>
      </c>
      <c r="D518" s="162">
        <v>570497.57999999996</v>
      </c>
      <c r="E518" s="162">
        <v>19511.88</v>
      </c>
      <c r="F518" s="162">
        <v>1342033.07</v>
      </c>
      <c r="G518" s="162">
        <v>5208.0200000000004</v>
      </c>
      <c r="H518" s="162">
        <v>2626.65</v>
      </c>
      <c r="I518" s="162">
        <v>0</v>
      </c>
      <c r="J518" s="162">
        <v>2.5923699999999998</v>
      </c>
      <c r="K518" s="162">
        <v>19827.63</v>
      </c>
    </row>
    <row r="519" spans="1:11" ht="17.100000000000001" hidden="1" customHeight="1">
      <c r="A519" s="162">
        <v>2002</v>
      </c>
      <c r="B519" s="162">
        <v>6</v>
      </c>
      <c r="C519" s="162">
        <v>322654.31</v>
      </c>
      <c r="D519" s="162">
        <v>132483.41</v>
      </c>
      <c r="E519" s="162">
        <v>14605.56</v>
      </c>
      <c r="F519" s="162">
        <v>469743.28</v>
      </c>
      <c r="G519" s="162">
        <v>9079.85</v>
      </c>
      <c r="H519" s="162">
        <v>1772.37</v>
      </c>
      <c r="I519" s="162">
        <v>0</v>
      </c>
      <c r="J519" s="162">
        <v>2.6994400000000001</v>
      </c>
      <c r="K519" s="162">
        <v>12944.5</v>
      </c>
    </row>
    <row r="520" spans="1:11" ht="17.100000000000001" hidden="1" customHeight="1">
      <c r="A520" s="162">
        <v>2002</v>
      </c>
      <c r="B520" s="162">
        <v>7</v>
      </c>
      <c r="C520" s="162">
        <v>133363.93</v>
      </c>
      <c r="D520" s="162">
        <v>26822.3</v>
      </c>
      <c r="E520" s="162">
        <v>13571.68</v>
      </c>
      <c r="F520" s="162">
        <v>173757.91</v>
      </c>
      <c r="G520" s="162">
        <v>3076.09</v>
      </c>
      <c r="H520" s="162">
        <v>174.24</v>
      </c>
      <c r="I520" s="162">
        <v>0</v>
      </c>
      <c r="J520" s="162">
        <v>3.20166</v>
      </c>
      <c r="K520" s="162">
        <v>9454.32</v>
      </c>
    </row>
    <row r="521" spans="1:11" ht="17.100000000000001" hidden="1" customHeight="1">
      <c r="A521" s="162">
        <v>2002</v>
      </c>
      <c r="B521" s="162">
        <v>8</v>
      </c>
      <c r="C521" s="162">
        <v>1034233.65</v>
      </c>
      <c r="D521" s="162">
        <v>560496.6</v>
      </c>
      <c r="E521" s="162">
        <v>64232.04</v>
      </c>
      <c r="F521" s="162">
        <v>1658962.29</v>
      </c>
      <c r="G521" s="162">
        <v>10339.65</v>
      </c>
      <c r="H521" s="162">
        <v>5075.9799999999996</v>
      </c>
      <c r="I521" s="162">
        <v>0</v>
      </c>
      <c r="J521" s="162">
        <v>3.0133899999999998</v>
      </c>
      <c r="K521" s="162">
        <v>15153.53</v>
      </c>
    </row>
    <row r="522" spans="1:11" ht="17.100000000000001" hidden="1" customHeight="1">
      <c r="A522" s="162">
        <v>2002</v>
      </c>
      <c r="B522" s="162">
        <v>9</v>
      </c>
      <c r="C522" s="162">
        <v>827608.72</v>
      </c>
      <c r="D522" s="162">
        <v>456639.17</v>
      </c>
      <c r="E522" s="162">
        <v>41857.870000000003</v>
      </c>
      <c r="F522" s="162">
        <v>1326105.77</v>
      </c>
      <c r="G522" s="162">
        <v>3575.93</v>
      </c>
      <c r="H522" s="162">
        <v>2972.03</v>
      </c>
      <c r="I522" s="162">
        <v>0</v>
      </c>
      <c r="J522" s="162">
        <v>3.0163899999999999</v>
      </c>
      <c r="K522" s="162">
        <v>13275.21</v>
      </c>
    </row>
    <row r="523" spans="1:11" ht="17.100000000000001" hidden="1" customHeight="1">
      <c r="A523" s="162">
        <v>2002</v>
      </c>
      <c r="B523" s="162">
        <v>10</v>
      </c>
      <c r="C523" s="162">
        <v>769497.81</v>
      </c>
      <c r="D523" s="162">
        <v>196396.36</v>
      </c>
      <c r="E523" s="162">
        <v>79190.240000000005</v>
      </c>
      <c r="F523" s="162">
        <v>1045084.41</v>
      </c>
      <c r="G523" s="162">
        <v>28083.01</v>
      </c>
      <c r="H523" s="162">
        <v>2323.21</v>
      </c>
      <c r="I523" s="162">
        <v>0</v>
      </c>
      <c r="J523" s="162">
        <v>3.1327600000000002</v>
      </c>
      <c r="K523" s="162">
        <v>10457.299999999999</v>
      </c>
    </row>
    <row r="524" spans="1:11" ht="17.100000000000001" hidden="1" customHeight="1">
      <c r="A524" s="162">
        <v>2002</v>
      </c>
      <c r="B524" s="162">
        <v>11</v>
      </c>
      <c r="C524" s="162">
        <v>149844.46</v>
      </c>
      <c r="D524" s="162">
        <v>215284.44</v>
      </c>
      <c r="E524" s="162">
        <v>79.55</v>
      </c>
      <c r="F524" s="162">
        <v>365208.46</v>
      </c>
      <c r="G524" s="162">
        <v>967.1</v>
      </c>
      <c r="H524" s="162">
        <v>818.71</v>
      </c>
      <c r="I524" s="162">
        <v>0</v>
      </c>
      <c r="J524" s="162">
        <v>3.0209899999999998</v>
      </c>
      <c r="K524" s="162">
        <v>13282.79</v>
      </c>
    </row>
    <row r="525" spans="1:11" ht="17.100000000000001" hidden="1" customHeight="1">
      <c r="A525" s="162">
        <v>2002</v>
      </c>
      <c r="B525" s="162">
        <v>12</v>
      </c>
      <c r="C525" s="162">
        <v>370683.05</v>
      </c>
      <c r="D525" s="162">
        <v>483804.46</v>
      </c>
      <c r="E525" s="162">
        <v>8540.08</v>
      </c>
      <c r="F525" s="162">
        <v>863027.6</v>
      </c>
      <c r="G525" s="162">
        <v>2282.4899999999998</v>
      </c>
      <c r="H525" s="162">
        <v>1927.91</v>
      </c>
      <c r="I525" s="162">
        <v>0</v>
      </c>
      <c r="J525" s="162">
        <v>3.0183200000000001</v>
      </c>
      <c r="K525" s="162">
        <v>13275.94</v>
      </c>
    </row>
    <row r="526" spans="1:11" ht="17.100000000000001" hidden="1" customHeight="1">
      <c r="A526" s="162">
        <v>2002</v>
      </c>
      <c r="B526" s="162">
        <v>13</v>
      </c>
      <c r="C526" s="162">
        <v>635774.41</v>
      </c>
      <c r="D526" s="162">
        <v>429346.54</v>
      </c>
      <c r="E526" s="162">
        <v>44292.2</v>
      </c>
      <c r="F526" s="162">
        <v>1109413.1599999999</v>
      </c>
      <c r="G526" s="162">
        <v>9749.59</v>
      </c>
      <c r="H526" s="162">
        <v>4539.6400000000003</v>
      </c>
      <c r="I526" s="162">
        <v>0</v>
      </c>
      <c r="J526" s="162">
        <v>2.7793000000000001</v>
      </c>
      <c r="K526" s="162">
        <v>15151.76</v>
      </c>
    </row>
    <row r="527" spans="1:11" ht="17.100000000000001" hidden="1" customHeight="1">
      <c r="A527" s="162">
        <v>2002</v>
      </c>
      <c r="B527" s="162">
        <v>14</v>
      </c>
      <c r="C527" s="162">
        <v>48436.44</v>
      </c>
      <c r="D527" s="162">
        <v>48692.69</v>
      </c>
      <c r="E527" s="162">
        <v>327.97</v>
      </c>
      <c r="F527" s="162">
        <v>97457.1</v>
      </c>
      <c r="G527" s="162">
        <v>258.07</v>
      </c>
      <c r="H527" s="162">
        <v>218.48</v>
      </c>
      <c r="I527" s="162">
        <v>0</v>
      </c>
      <c r="J527" s="162">
        <v>3.0209899999999998</v>
      </c>
      <c r="K527" s="162">
        <v>13282.79</v>
      </c>
    </row>
    <row r="528" spans="1:11" ht="17.100000000000001" hidden="1" customHeight="1">
      <c r="A528" s="162">
        <v>2002</v>
      </c>
      <c r="B528" s="162">
        <v>15</v>
      </c>
      <c r="C528" s="162">
        <v>60076.6</v>
      </c>
      <c r="D528" s="162">
        <v>15902.57</v>
      </c>
      <c r="E528" s="162">
        <v>8147.4</v>
      </c>
      <c r="F528" s="162">
        <v>84126.57</v>
      </c>
      <c r="G528" s="162">
        <v>2478.15</v>
      </c>
      <c r="H528" s="162">
        <v>287.08999999999997</v>
      </c>
      <c r="I528" s="162">
        <v>0</v>
      </c>
      <c r="J528" s="162">
        <v>3.1905100000000002</v>
      </c>
      <c r="K528" s="162">
        <v>10204.67</v>
      </c>
    </row>
    <row r="529" spans="1:11" ht="17.100000000000001" hidden="1" customHeight="1">
      <c r="A529" s="162">
        <v>2002</v>
      </c>
      <c r="B529" s="162">
        <v>16</v>
      </c>
      <c r="C529" s="162">
        <v>25770.54</v>
      </c>
      <c r="D529" s="162">
        <v>18722.39</v>
      </c>
      <c r="E529" s="162">
        <v>164.64</v>
      </c>
      <c r="F529" s="162">
        <v>44657.56</v>
      </c>
      <c r="G529" s="162">
        <v>118.26</v>
      </c>
      <c r="H529" s="162">
        <v>100.11</v>
      </c>
      <c r="I529" s="162">
        <v>0</v>
      </c>
      <c r="J529" s="162">
        <v>3.0209899999999998</v>
      </c>
      <c r="K529" s="162">
        <v>13282.79</v>
      </c>
    </row>
    <row r="530" spans="1:11" ht="17.100000000000001" hidden="1" customHeight="1">
      <c r="A530" s="162">
        <v>2003</v>
      </c>
      <c r="B530" s="162">
        <v>1</v>
      </c>
      <c r="C530" s="162">
        <v>202699.95</v>
      </c>
      <c r="D530" s="162">
        <v>28347.35</v>
      </c>
      <c r="E530" s="162">
        <v>25776.92</v>
      </c>
      <c r="F530" s="162">
        <v>256824.22</v>
      </c>
      <c r="G530" s="162">
        <v>4847.8100000000004</v>
      </c>
      <c r="H530" s="162">
        <v>294.79000000000002</v>
      </c>
      <c r="I530" s="162">
        <v>0</v>
      </c>
      <c r="J530" s="162">
        <v>2.4702700000000002</v>
      </c>
      <c r="K530" s="162">
        <v>12466.64</v>
      </c>
    </row>
    <row r="531" spans="1:11" ht="17.100000000000001" hidden="1" customHeight="1">
      <c r="A531" s="162">
        <v>2003</v>
      </c>
      <c r="B531" s="162">
        <v>2</v>
      </c>
      <c r="C531" s="162">
        <v>279377.14</v>
      </c>
      <c r="D531" s="162">
        <v>76811.990000000005</v>
      </c>
      <c r="E531" s="162">
        <v>16462.68</v>
      </c>
      <c r="F531" s="162">
        <v>372651.81</v>
      </c>
      <c r="G531" s="162">
        <v>13063.97</v>
      </c>
      <c r="H531" s="162">
        <v>1131.95</v>
      </c>
      <c r="I531" s="162">
        <v>0</v>
      </c>
      <c r="J531" s="162">
        <v>2.8755199999999999</v>
      </c>
      <c r="K531" s="162">
        <v>12452.6</v>
      </c>
    </row>
    <row r="532" spans="1:11" ht="17.100000000000001" hidden="1" customHeight="1">
      <c r="A532" s="162">
        <v>2003</v>
      </c>
      <c r="B532" s="162">
        <v>3</v>
      </c>
      <c r="C532" s="162">
        <v>696140.37</v>
      </c>
      <c r="D532" s="162">
        <v>181935.65</v>
      </c>
      <c r="E532" s="162">
        <v>75171.97</v>
      </c>
      <c r="F532" s="162">
        <v>953247.99</v>
      </c>
      <c r="G532" s="162">
        <v>21461.57</v>
      </c>
      <c r="H532" s="162">
        <v>2103.4</v>
      </c>
      <c r="I532" s="162">
        <v>0</v>
      </c>
      <c r="J532" s="162">
        <v>3.02915</v>
      </c>
      <c r="K532" s="162">
        <v>10363.16</v>
      </c>
    </row>
    <row r="533" spans="1:11" ht="17.100000000000001" hidden="1" customHeight="1">
      <c r="A533" s="162">
        <v>2003</v>
      </c>
      <c r="B533" s="162">
        <v>4</v>
      </c>
      <c r="C533" s="162">
        <v>1067294.07</v>
      </c>
      <c r="D533" s="162">
        <v>434215.78</v>
      </c>
      <c r="E533" s="162">
        <v>65650.95</v>
      </c>
      <c r="F533" s="162">
        <v>1567160.8</v>
      </c>
      <c r="G533" s="162">
        <v>14387.17</v>
      </c>
      <c r="H533" s="162">
        <v>6304.14</v>
      </c>
      <c r="I533" s="162">
        <v>0</v>
      </c>
      <c r="J533" s="162">
        <v>2.8118400000000001</v>
      </c>
      <c r="K533" s="162">
        <v>16784.02</v>
      </c>
    </row>
    <row r="534" spans="1:11" ht="17.100000000000001" hidden="1" customHeight="1">
      <c r="A534" s="162">
        <v>2003</v>
      </c>
      <c r="B534" s="162">
        <v>5</v>
      </c>
      <c r="C534" s="162">
        <v>753379.09</v>
      </c>
      <c r="D534" s="162">
        <v>573031.6</v>
      </c>
      <c r="E534" s="162">
        <v>19338.72</v>
      </c>
      <c r="F534" s="162">
        <v>1345749.42</v>
      </c>
      <c r="G534" s="162">
        <v>5678.43</v>
      </c>
      <c r="H534" s="162">
        <v>3994.38</v>
      </c>
      <c r="I534" s="162">
        <v>0</v>
      </c>
      <c r="J534" s="162">
        <v>2.5794899999999998</v>
      </c>
      <c r="K534" s="162">
        <v>19599.71</v>
      </c>
    </row>
    <row r="535" spans="1:11" ht="17.100000000000001" hidden="1" customHeight="1">
      <c r="A535" s="162">
        <v>2003</v>
      </c>
      <c r="B535" s="162">
        <v>6</v>
      </c>
      <c r="C535" s="162">
        <v>330837.68</v>
      </c>
      <c r="D535" s="162">
        <v>133889.93</v>
      </c>
      <c r="E535" s="162">
        <v>14447.11</v>
      </c>
      <c r="F535" s="162">
        <v>479174.72</v>
      </c>
      <c r="G535" s="162">
        <v>11008.47</v>
      </c>
      <c r="H535" s="162">
        <v>2679.45</v>
      </c>
      <c r="I535" s="162">
        <v>0</v>
      </c>
      <c r="J535" s="162">
        <v>2.7039499999999999</v>
      </c>
      <c r="K535" s="162">
        <v>13112.3</v>
      </c>
    </row>
    <row r="536" spans="1:11" ht="17.100000000000001" hidden="1" customHeight="1">
      <c r="A536" s="162">
        <v>2003</v>
      </c>
      <c r="B536" s="162">
        <v>7</v>
      </c>
      <c r="C536" s="162">
        <v>136599.20000000001</v>
      </c>
      <c r="D536" s="162">
        <v>27015.08</v>
      </c>
      <c r="E536" s="162">
        <v>13513.97</v>
      </c>
      <c r="F536" s="162">
        <v>177128.25</v>
      </c>
      <c r="G536" s="162">
        <v>3694.2</v>
      </c>
      <c r="H536" s="162">
        <v>294.20999999999998</v>
      </c>
      <c r="I536" s="162">
        <v>0</v>
      </c>
      <c r="J536" s="162">
        <v>3.2260399999999998</v>
      </c>
      <c r="K536" s="162">
        <v>9652.93</v>
      </c>
    </row>
    <row r="537" spans="1:11" ht="17.100000000000001" hidden="1" customHeight="1">
      <c r="A537" s="162">
        <v>2003</v>
      </c>
      <c r="B537" s="162">
        <v>8</v>
      </c>
      <c r="C537" s="162">
        <v>1040739</v>
      </c>
      <c r="D537" s="162">
        <v>562318.03</v>
      </c>
      <c r="E537" s="162">
        <v>63847.94</v>
      </c>
      <c r="F537" s="162">
        <v>1666904.97</v>
      </c>
      <c r="G537" s="162">
        <v>10433.75</v>
      </c>
      <c r="H537" s="162">
        <v>4911.8500000000004</v>
      </c>
      <c r="I537" s="162">
        <v>0</v>
      </c>
      <c r="J537" s="162">
        <v>3.02129</v>
      </c>
      <c r="K537" s="162">
        <v>15474.33</v>
      </c>
    </row>
    <row r="538" spans="1:11" ht="17.100000000000001" hidden="1" customHeight="1">
      <c r="A538" s="162">
        <v>2003</v>
      </c>
      <c r="B538" s="162">
        <v>9</v>
      </c>
      <c r="C538" s="162">
        <v>831616.47</v>
      </c>
      <c r="D538" s="162">
        <v>457638.92</v>
      </c>
      <c r="E538" s="162">
        <v>41674.58</v>
      </c>
      <c r="F538" s="162">
        <v>1330929.97</v>
      </c>
      <c r="G538" s="162">
        <v>4481.67</v>
      </c>
      <c r="H538" s="162">
        <v>3601.55</v>
      </c>
      <c r="I538" s="162">
        <v>0</v>
      </c>
      <c r="J538" s="162">
        <v>3.0304899999999999</v>
      </c>
      <c r="K538" s="162">
        <v>13374.43</v>
      </c>
    </row>
    <row r="539" spans="1:11" ht="17.100000000000001" hidden="1" customHeight="1">
      <c r="A539" s="162">
        <v>2003</v>
      </c>
      <c r="B539" s="162">
        <v>10</v>
      </c>
      <c r="C539" s="162">
        <v>796901.88</v>
      </c>
      <c r="D539" s="162">
        <v>198928.17</v>
      </c>
      <c r="E539" s="162">
        <v>78353.52</v>
      </c>
      <c r="F539" s="162">
        <v>1074183.57</v>
      </c>
      <c r="G539" s="162">
        <v>34747.629999999997</v>
      </c>
      <c r="H539" s="162">
        <v>4331.28</v>
      </c>
      <c r="I539" s="162">
        <v>0</v>
      </c>
      <c r="J539" s="162">
        <v>3.1645500000000002</v>
      </c>
      <c r="K539" s="162">
        <v>10560.74</v>
      </c>
    </row>
    <row r="540" spans="1:11" ht="17.100000000000001" hidden="1" customHeight="1">
      <c r="A540" s="162">
        <v>2003</v>
      </c>
      <c r="B540" s="162">
        <v>11</v>
      </c>
      <c r="C540" s="162">
        <v>149049.44</v>
      </c>
      <c r="D540" s="162">
        <v>215727.85</v>
      </c>
      <c r="E540" s="162">
        <v>78.95</v>
      </c>
      <c r="F540" s="162">
        <v>364856.24</v>
      </c>
      <c r="G540" s="162">
        <v>1208.9000000000001</v>
      </c>
      <c r="H540" s="162">
        <v>950.75</v>
      </c>
      <c r="I540" s="162">
        <v>0</v>
      </c>
      <c r="J540" s="162">
        <v>3.0350700000000002</v>
      </c>
      <c r="K540" s="162">
        <v>13378.71</v>
      </c>
    </row>
    <row r="541" spans="1:11" ht="17.100000000000001" hidden="1" customHeight="1">
      <c r="A541" s="162">
        <v>2003</v>
      </c>
      <c r="B541" s="162">
        <v>12</v>
      </c>
      <c r="C541" s="162">
        <v>370997</v>
      </c>
      <c r="D541" s="162">
        <v>485602.58</v>
      </c>
      <c r="E541" s="162">
        <v>8513.2800000000007</v>
      </c>
      <c r="F541" s="162">
        <v>865112.86</v>
      </c>
      <c r="G541" s="162">
        <v>2863.46</v>
      </c>
      <c r="H541" s="162">
        <v>2246.61</v>
      </c>
      <c r="I541" s="162">
        <v>0</v>
      </c>
      <c r="J541" s="162">
        <v>3.0324</v>
      </c>
      <c r="K541" s="162">
        <v>13372.26</v>
      </c>
    </row>
    <row r="542" spans="1:11" ht="17.100000000000001" hidden="1" customHeight="1">
      <c r="A542" s="162">
        <v>2003</v>
      </c>
      <c r="B542" s="162">
        <v>13</v>
      </c>
      <c r="C542" s="162">
        <v>644059.56999999995</v>
      </c>
      <c r="D542" s="162">
        <v>434162.91</v>
      </c>
      <c r="E542" s="162">
        <v>44061.77</v>
      </c>
      <c r="F542" s="162">
        <v>1122284.25</v>
      </c>
      <c r="G542" s="162">
        <v>10729.37</v>
      </c>
      <c r="H542" s="162">
        <v>6591.65</v>
      </c>
      <c r="I542" s="162">
        <v>0</v>
      </c>
      <c r="J542" s="162">
        <v>2.78477</v>
      </c>
      <c r="K542" s="162">
        <v>15327.23</v>
      </c>
    </row>
    <row r="543" spans="1:11" ht="17.100000000000001" hidden="1" customHeight="1">
      <c r="A543" s="162">
        <v>2003</v>
      </c>
      <c r="B543" s="162">
        <v>14</v>
      </c>
      <c r="C543" s="162">
        <v>48241.7</v>
      </c>
      <c r="D543" s="162">
        <v>48780.87</v>
      </c>
      <c r="E543" s="162">
        <v>326.14999999999998</v>
      </c>
      <c r="F543" s="162">
        <v>97348.72</v>
      </c>
      <c r="G543" s="162">
        <v>322.55</v>
      </c>
      <c r="H543" s="162">
        <v>253.67</v>
      </c>
      <c r="I543" s="162">
        <v>0</v>
      </c>
      <c r="J543" s="162">
        <v>3.0350700000000002</v>
      </c>
      <c r="K543" s="162">
        <v>13378.71</v>
      </c>
    </row>
    <row r="544" spans="1:11" ht="17.100000000000001" hidden="1" customHeight="1">
      <c r="A544" s="162">
        <v>2003</v>
      </c>
      <c r="B544" s="162">
        <v>15</v>
      </c>
      <c r="C544" s="162">
        <v>62534.03</v>
      </c>
      <c r="D544" s="162">
        <v>16177.32</v>
      </c>
      <c r="E544" s="162">
        <v>8057.98</v>
      </c>
      <c r="F544" s="162">
        <v>86769.33</v>
      </c>
      <c r="G544" s="162">
        <v>3110.78</v>
      </c>
      <c r="H544" s="162">
        <v>442.53</v>
      </c>
      <c r="I544" s="162">
        <v>0</v>
      </c>
      <c r="J544" s="162">
        <v>3.2100599999999999</v>
      </c>
      <c r="K544" s="162">
        <v>10245.57</v>
      </c>
    </row>
    <row r="545" spans="1:11" ht="17.100000000000001" hidden="1" customHeight="1">
      <c r="A545" s="162">
        <v>2003</v>
      </c>
      <c r="B545" s="162">
        <v>16</v>
      </c>
      <c r="C545" s="162">
        <v>25541.93</v>
      </c>
      <c r="D545" s="162">
        <v>19439.150000000001</v>
      </c>
      <c r="E545" s="162">
        <v>162.84</v>
      </c>
      <c r="F545" s="162">
        <v>45143.91</v>
      </c>
      <c r="G545" s="162">
        <v>149.58000000000001</v>
      </c>
      <c r="H545" s="162">
        <v>117.64</v>
      </c>
      <c r="I545" s="162">
        <v>0</v>
      </c>
      <c r="J545" s="162">
        <v>3.0350700000000002</v>
      </c>
      <c r="K545" s="162">
        <v>13378.71</v>
      </c>
    </row>
    <row r="546" spans="1:11" ht="17.100000000000001" hidden="1" customHeight="1">
      <c r="A546" s="162">
        <v>2004</v>
      </c>
      <c r="B546" s="162">
        <v>1</v>
      </c>
      <c r="C546" s="162">
        <v>205903.09</v>
      </c>
      <c r="D546" s="162">
        <v>28551.78</v>
      </c>
      <c r="E546" s="162">
        <v>25473.11</v>
      </c>
      <c r="F546" s="162">
        <v>259927.98</v>
      </c>
      <c r="G546" s="162">
        <v>5230.68</v>
      </c>
      <c r="H546" s="162">
        <v>399.87</v>
      </c>
      <c r="I546" s="162">
        <v>0</v>
      </c>
      <c r="J546" s="162">
        <v>2.4658699999999998</v>
      </c>
      <c r="K546" s="162">
        <v>12961.12</v>
      </c>
    </row>
    <row r="547" spans="1:11" ht="17.100000000000001" hidden="1" customHeight="1">
      <c r="A547" s="162">
        <v>2004</v>
      </c>
      <c r="B547" s="162">
        <v>2</v>
      </c>
      <c r="C547" s="162">
        <v>290895.90999999997</v>
      </c>
      <c r="D547" s="162">
        <v>77431.02</v>
      </c>
      <c r="E547" s="162">
        <v>16364.81</v>
      </c>
      <c r="F547" s="162">
        <v>384691.74</v>
      </c>
      <c r="G547" s="162">
        <v>12768.03</v>
      </c>
      <c r="H547" s="162">
        <v>1015.75</v>
      </c>
      <c r="I547" s="162">
        <v>0</v>
      </c>
      <c r="J547" s="162">
        <v>2.8719800000000002</v>
      </c>
      <c r="K547" s="162">
        <v>12737.09</v>
      </c>
    </row>
    <row r="548" spans="1:11" ht="17.100000000000001" hidden="1" customHeight="1">
      <c r="A548" s="162">
        <v>2004</v>
      </c>
      <c r="B548" s="162">
        <v>3</v>
      </c>
      <c r="C548" s="162">
        <v>711822.7</v>
      </c>
      <c r="D548" s="162">
        <v>182373.16</v>
      </c>
      <c r="E548" s="162">
        <v>74130.36</v>
      </c>
      <c r="F548" s="162">
        <v>968326.22</v>
      </c>
      <c r="G548" s="162">
        <v>24805.81</v>
      </c>
      <c r="H548" s="162">
        <v>2861.12</v>
      </c>
      <c r="I548" s="162">
        <v>0</v>
      </c>
      <c r="J548" s="162">
        <v>3.0415700000000001</v>
      </c>
      <c r="K548" s="162">
        <v>10624.42</v>
      </c>
    </row>
    <row r="549" spans="1:11" ht="17.100000000000001" hidden="1" customHeight="1">
      <c r="A549" s="162">
        <v>2004</v>
      </c>
      <c r="B549" s="162">
        <v>4</v>
      </c>
      <c r="C549" s="162">
        <v>1077652.06</v>
      </c>
      <c r="D549" s="162">
        <v>437766.38</v>
      </c>
      <c r="E549" s="162">
        <v>65282.080000000002</v>
      </c>
      <c r="F549" s="162">
        <v>1580700.52</v>
      </c>
      <c r="G549" s="162">
        <v>14098.35</v>
      </c>
      <c r="H549" s="162">
        <v>4596.88</v>
      </c>
      <c r="I549" s="162">
        <v>0</v>
      </c>
      <c r="J549" s="162">
        <v>2.8021500000000001</v>
      </c>
      <c r="K549" s="162">
        <v>17249.73</v>
      </c>
    </row>
    <row r="550" spans="1:11" ht="17.100000000000001" hidden="1" customHeight="1">
      <c r="A550" s="162">
        <v>2004</v>
      </c>
      <c r="B550" s="162">
        <v>5</v>
      </c>
      <c r="C550" s="162">
        <v>754254.17</v>
      </c>
      <c r="D550" s="162">
        <v>574593.88</v>
      </c>
      <c r="E550" s="162">
        <v>19212.48</v>
      </c>
      <c r="F550" s="162">
        <v>1348060.53</v>
      </c>
      <c r="G550" s="162">
        <v>5427.82</v>
      </c>
      <c r="H550" s="162">
        <v>4113.3</v>
      </c>
      <c r="I550" s="162">
        <v>0</v>
      </c>
      <c r="J550" s="162">
        <v>2.5686100000000001</v>
      </c>
      <c r="K550" s="162">
        <v>20395.84</v>
      </c>
    </row>
    <row r="551" spans="1:11" ht="17.100000000000001" hidden="1" customHeight="1">
      <c r="A551" s="162">
        <v>2004</v>
      </c>
      <c r="B551" s="162">
        <v>6</v>
      </c>
      <c r="C551" s="162">
        <v>338029.04</v>
      </c>
      <c r="D551" s="162">
        <v>134324.47</v>
      </c>
      <c r="E551" s="162">
        <v>14285.35</v>
      </c>
      <c r="F551" s="162">
        <v>486638.87</v>
      </c>
      <c r="G551" s="162">
        <v>10330.16</v>
      </c>
      <c r="H551" s="162">
        <v>1833.31</v>
      </c>
      <c r="I551" s="162">
        <v>0</v>
      </c>
      <c r="J551" s="162">
        <v>2.7073800000000001</v>
      </c>
      <c r="K551" s="162">
        <v>13369.92</v>
      </c>
    </row>
    <row r="552" spans="1:11" ht="17.100000000000001" hidden="1" customHeight="1">
      <c r="A552" s="162">
        <v>2004</v>
      </c>
      <c r="B552" s="162">
        <v>7</v>
      </c>
      <c r="C552" s="162">
        <v>139850.89000000001</v>
      </c>
      <c r="D552" s="162">
        <v>27248.15</v>
      </c>
      <c r="E552" s="162">
        <v>13439.45</v>
      </c>
      <c r="F552" s="162">
        <v>180538.5</v>
      </c>
      <c r="G552" s="162">
        <v>3907.08</v>
      </c>
      <c r="H552" s="162">
        <v>371.87</v>
      </c>
      <c r="I552" s="162">
        <v>0</v>
      </c>
      <c r="J552" s="162">
        <v>3.2532299999999998</v>
      </c>
      <c r="K552" s="162">
        <v>10021.049999999999</v>
      </c>
    </row>
    <row r="553" spans="1:11" ht="17.100000000000001" hidden="1" customHeight="1">
      <c r="A553" s="162">
        <v>2004</v>
      </c>
      <c r="B553" s="162">
        <v>8</v>
      </c>
      <c r="C553" s="162">
        <v>1044584.85</v>
      </c>
      <c r="D553" s="162">
        <v>563990.27</v>
      </c>
      <c r="E553" s="162">
        <v>63430.19</v>
      </c>
      <c r="F553" s="162">
        <v>1672005.31</v>
      </c>
      <c r="G553" s="162">
        <v>8719.2099999999991</v>
      </c>
      <c r="H553" s="162">
        <v>5084.82</v>
      </c>
      <c r="I553" s="162">
        <v>0</v>
      </c>
      <c r="J553" s="162">
        <v>3.0227200000000001</v>
      </c>
      <c r="K553" s="162">
        <v>15974.83</v>
      </c>
    </row>
    <row r="554" spans="1:11" ht="17.100000000000001" hidden="1" customHeight="1">
      <c r="A554" s="162">
        <v>2004</v>
      </c>
      <c r="B554" s="162">
        <v>9</v>
      </c>
      <c r="C554" s="162">
        <v>833941.39</v>
      </c>
      <c r="D554" s="162">
        <v>457868.82</v>
      </c>
      <c r="E554" s="162">
        <v>41368.980000000003</v>
      </c>
      <c r="F554" s="162">
        <v>1333179.19</v>
      </c>
      <c r="G554" s="162">
        <v>5378.74</v>
      </c>
      <c r="H554" s="162">
        <v>4007.52</v>
      </c>
      <c r="I554" s="162">
        <v>0</v>
      </c>
      <c r="J554" s="162">
        <v>3.0366900000000001</v>
      </c>
      <c r="K554" s="162">
        <v>13637.51</v>
      </c>
    </row>
    <row r="555" spans="1:11" ht="17.100000000000001" hidden="1" customHeight="1">
      <c r="A555" s="162">
        <v>2004</v>
      </c>
      <c r="B555" s="162">
        <v>10</v>
      </c>
      <c r="C555" s="162">
        <v>825373.9</v>
      </c>
      <c r="D555" s="162">
        <v>201809.14</v>
      </c>
      <c r="E555" s="162">
        <v>77231.06</v>
      </c>
      <c r="F555" s="162">
        <v>1104414.1000000001</v>
      </c>
      <c r="G555" s="162">
        <v>40493.15</v>
      </c>
      <c r="H555" s="162">
        <v>5756.42</v>
      </c>
      <c r="I555" s="162">
        <v>0</v>
      </c>
      <c r="J555" s="162">
        <v>3.1922999999999999</v>
      </c>
      <c r="K555" s="162">
        <v>10707.33</v>
      </c>
    </row>
    <row r="556" spans="1:11" ht="17.100000000000001" hidden="1" customHeight="1">
      <c r="A556" s="162">
        <v>2004</v>
      </c>
      <c r="B556" s="162">
        <v>11</v>
      </c>
      <c r="C556" s="162">
        <v>148093.56</v>
      </c>
      <c r="D556" s="162">
        <v>217146.14</v>
      </c>
      <c r="E556" s="162">
        <v>78.22</v>
      </c>
      <c r="F556" s="162">
        <v>365317.92</v>
      </c>
      <c r="G556" s="162">
        <v>1447.91</v>
      </c>
      <c r="H556" s="162">
        <v>1087.0899999999999</v>
      </c>
      <c r="I556" s="162">
        <v>0</v>
      </c>
      <c r="J556" s="162">
        <v>3.0416400000000001</v>
      </c>
      <c r="K556" s="162">
        <v>13639.71</v>
      </c>
    </row>
    <row r="557" spans="1:11" ht="17.100000000000001" hidden="1" customHeight="1">
      <c r="A557" s="162">
        <v>2004</v>
      </c>
      <c r="B557" s="162">
        <v>12</v>
      </c>
      <c r="C557" s="162">
        <v>370287.45</v>
      </c>
      <c r="D557" s="162">
        <v>487132.38</v>
      </c>
      <c r="E557" s="162">
        <v>8462.07</v>
      </c>
      <c r="F557" s="162">
        <v>865881.9</v>
      </c>
      <c r="G557" s="162">
        <v>3427.42</v>
      </c>
      <c r="H557" s="162">
        <v>2566.87</v>
      </c>
      <c r="I557" s="162">
        <v>0</v>
      </c>
      <c r="J557" s="162">
        <v>3.0389300000000001</v>
      </c>
      <c r="K557" s="162">
        <v>13634.42</v>
      </c>
    </row>
    <row r="558" spans="1:11" ht="17.100000000000001" hidden="1" customHeight="1">
      <c r="A558" s="162">
        <v>2004</v>
      </c>
      <c r="B558" s="162">
        <v>13</v>
      </c>
      <c r="C558" s="162">
        <v>651925.09</v>
      </c>
      <c r="D558" s="162">
        <v>437909.15</v>
      </c>
      <c r="E558" s="162">
        <v>43877.599999999999</v>
      </c>
      <c r="F558" s="162">
        <v>1133711.8400000001</v>
      </c>
      <c r="G558" s="162">
        <v>9785.99</v>
      </c>
      <c r="H558" s="162">
        <v>5217.6899999999996</v>
      </c>
      <c r="I558" s="162">
        <v>0</v>
      </c>
      <c r="J558" s="162">
        <v>2.78057</v>
      </c>
      <c r="K558" s="162">
        <v>15960.63</v>
      </c>
    </row>
    <row r="559" spans="1:11" ht="17.100000000000001" hidden="1" customHeight="1">
      <c r="A559" s="162">
        <v>2004</v>
      </c>
      <c r="B559" s="162">
        <v>14</v>
      </c>
      <c r="C559" s="162">
        <v>48152.41</v>
      </c>
      <c r="D559" s="162">
        <v>49064.1</v>
      </c>
      <c r="E559" s="162">
        <v>325.29000000000002</v>
      </c>
      <c r="F559" s="162">
        <v>97541.8</v>
      </c>
      <c r="G559" s="162">
        <v>386.6</v>
      </c>
      <c r="H559" s="162">
        <v>290.26</v>
      </c>
      <c r="I559" s="162">
        <v>0</v>
      </c>
      <c r="J559" s="162">
        <v>3.0416400000000001</v>
      </c>
      <c r="K559" s="162">
        <v>13639.71</v>
      </c>
    </row>
    <row r="560" spans="1:11" ht="17.100000000000001" hidden="1" customHeight="1">
      <c r="A560" s="162">
        <v>2004</v>
      </c>
      <c r="B560" s="162">
        <v>15</v>
      </c>
      <c r="C560" s="162">
        <v>65121.35</v>
      </c>
      <c r="D560" s="162">
        <v>16429.47</v>
      </c>
      <c r="E560" s="162">
        <v>7919.81</v>
      </c>
      <c r="F560" s="162">
        <v>89470.63</v>
      </c>
      <c r="G560" s="162">
        <v>3684.99</v>
      </c>
      <c r="H560" s="162">
        <v>531.66999999999996</v>
      </c>
      <c r="I560" s="162">
        <v>0</v>
      </c>
      <c r="J560" s="162">
        <v>3.2188400000000001</v>
      </c>
      <c r="K560" s="162">
        <v>10254.129999999999</v>
      </c>
    </row>
    <row r="561" spans="1:11" ht="17.100000000000001" hidden="1" customHeight="1">
      <c r="A561" s="162">
        <v>2004</v>
      </c>
      <c r="B561" s="162">
        <v>16</v>
      </c>
      <c r="C561" s="162">
        <v>25448.29</v>
      </c>
      <c r="D561" s="162">
        <v>19587.330000000002</v>
      </c>
      <c r="E561" s="162">
        <v>161.93</v>
      </c>
      <c r="F561" s="162">
        <v>45197.55</v>
      </c>
      <c r="G561" s="162">
        <v>179.14</v>
      </c>
      <c r="H561" s="162">
        <v>134.5</v>
      </c>
      <c r="I561" s="162">
        <v>0</v>
      </c>
      <c r="J561" s="162">
        <v>3.0416400000000001</v>
      </c>
      <c r="K561" s="162">
        <v>13639.71</v>
      </c>
    </row>
    <row r="562" spans="1:11" ht="17.100000000000001" hidden="1" customHeight="1">
      <c r="A562" s="162">
        <v>2005</v>
      </c>
      <c r="B562" s="162">
        <v>1</v>
      </c>
      <c r="C562" s="162">
        <v>209819.13</v>
      </c>
      <c r="D562" s="162">
        <v>28811.7</v>
      </c>
      <c r="E562" s="162">
        <v>25301.89</v>
      </c>
      <c r="F562" s="162">
        <v>263932.73</v>
      </c>
      <c r="G562" s="162">
        <v>4711.16</v>
      </c>
      <c r="H562" s="162">
        <v>311.49</v>
      </c>
      <c r="I562" s="162">
        <v>0</v>
      </c>
      <c r="J562" s="162">
        <v>2.4484499999999998</v>
      </c>
      <c r="K562" s="162">
        <v>13070.25</v>
      </c>
    </row>
    <row r="563" spans="1:11" ht="17.100000000000001" hidden="1" customHeight="1">
      <c r="A563" s="162">
        <v>2005</v>
      </c>
      <c r="B563" s="162">
        <v>2</v>
      </c>
      <c r="C563" s="162">
        <v>301093.46000000002</v>
      </c>
      <c r="D563" s="162">
        <v>77648.600000000006</v>
      </c>
      <c r="E563" s="162">
        <v>16254.12</v>
      </c>
      <c r="F563" s="162">
        <v>394996.18</v>
      </c>
      <c r="G563" s="162">
        <v>11820.75</v>
      </c>
      <c r="H563" s="162">
        <v>705.5</v>
      </c>
      <c r="I563" s="162">
        <v>0</v>
      </c>
      <c r="J563" s="162">
        <v>2.8593999999999999</v>
      </c>
      <c r="K563" s="162">
        <v>12729.08</v>
      </c>
    </row>
    <row r="564" spans="1:11" ht="17.100000000000001" hidden="1" customHeight="1">
      <c r="A564" s="162">
        <v>2005</v>
      </c>
      <c r="B564" s="162">
        <v>3</v>
      </c>
      <c r="C564" s="162">
        <v>732564.2</v>
      </c>
      <c r="D564" s="162">
        <v>183470.8</v>
      </c>
      <c r="E564" s="162">
        <v>73372.42</v>
      </c>
      <c r="F564" s="162">
        <v>989407.42</v>
      </c>
      <c r="G564" s="162">
        <v>27924.42</v>
      </c>
      <c r="H564" s="162">
        <v>2785.17</v>
      </c>
      <c r="I564" s="162">
        <v>0</v>
      </c>
      <c r="J564" s="162">
        <v>3.0294099999999999</v>
      </c>
      <c r="K564" s="162">
        <v>10516.13</v>
      </c>
    </row>
    <row r="565" spans="1:11" ht="17.100000000000001" hidden="1" customHeight="1">
      <c r="A565" s="162">
        <v>2005</v>
      </c>
      <c r="B565" s="162">
        <v>4</v>
      </c>
      <c r="C565" s="162">
        <v>1088561.8</v>
      </c>
      <c r="D565" s="162">
        <v>442484.36</v>
      </c>
      <c r="E565" s="162">
        <v>64938.879999999997</v>
      </c>
      <c r="F565" s="162">
        <v>1595985.04</v>
      </c>
      <c r="G565" s="162">
        <v>13938.03</v>
      </c>
      <c r="H565" s="162">
        <v>5311.3</v>
      </c>
      <c r="I565" s="162">
        <v>0</v>
      </c>
      <c r="J565" s="162">
        <v>2.7820900000000002</v>
      </c>
      <c r="K565" s="162">
        <v>17656.86</v>
      </c>
    </row>
    <row r="566" spans="1:11" ht="17.100000000000001" hidden="1" customHeight="1">
      <c r="A566" s="162">
        <v>2005</v>
      </c>
      <c r="B566" s="162">
        <v>5</v>
      </c>
      <c r="C566" s="162">
        <v>755502.96</v>
      </c>
      <c r="D566" s="162">
        <v>576968.06999999995</v>
      </c>
      <c r="E566" s="162">
        <v>19151.57</v>
      </c>
      <c r="F566" s="162">
        <v>1351622.59</v>
      </c>
      <c r="G566" s="162">
        <v>4511.5600000000004</v>
      </c>
      <c r="H566" s="162">
        <v>4442.7700000000004</v>
      </c>
      <c r="I566" s="162">
        <v>0</v>
      </c>
      <c r="J566" s="162">
        <v>2.5521600000000002</v>
      </c>
      <c r="K566" s="162">
        <v>21182.06</v>
      </c>
    </row>
    <row r="567" spans="1:11" ht="17.100000000000001" hidden="1" customHeight="1">
      <c r="A567" s="162">
        <v>2005</v>
      </c>
      <c r="B567" s="162">
        <v>6</v>
      </c>
      <c r="C567" s="162">
        <v>344669.23</v>
      </c>
      <c r="D567" s="162">
        <v>135975.72</v>
      </c>
      <c r="E567" s="162">
        <v>14188.31</v>
      </c>
      <c r="F567" s="162">
        <v>494833.26</v>
      </c>
      <c r="G567" s="162">
        <v>8487.7800000000007</v>
      </c>
      <c r="H567" s="162">
        <v>2434.9899999999998</v>
      </c>
      <c r="I567" s="162">
        <v>0</v>
      </c>
      <c r="J567" s="162">
        <v>2.6930999999999998</v>
      </c>
      <c r="K567" s="162">
        <v>13483.89</v>
      </c>
    </row>
    <row r="568" spans="1:11" ht="17.100000000000001" hidden="1" customHeight="1">
      <c r="A568" s="162">
        <v>2005</v>
      </c>
      <c r="B568" s="162">
        <v>7</v>
      </c>
      <c r="C568" s="162">
        <v>143514.07999999999</v>
      </c>
      <c r="D568" s="162">
        <v>27467.29</v>
      </c>
      <c r="E568" s="162">
        <v>13315.74</v>
      </c>
      <c r="F568" s="162">
        <v>184297.11</v>
      </c>
      <c r="G568" s="162">
        <v>4903.08</v>
      </c>
      <c r="H568" s="162">
        <v>471.59</v>
      </c>
      <c r="I568" s="162">
        <v>0</v>
      </c>
      <c r="J568" s="162">
        <v>3.2616900000000002</v>
      </c>
      <c r="K568" s="162">
        <v>9913.9699999999993</v>
      </c>
    </row>
    <row r="569" spans="1:11" ht="17.100000000000001" hidden="1" customHeight="1">
      <c r="A569" s="162">
        <v>2005</v>
      </c>
      <c r="B569" s="162">
        <v>8</v>
      </c>
      <c r="C569" s="162">
        <v>1047671.85</v>
      </c>
      <c r="D569" s="162">
        <v>565595.01</v>
      </c>
      <c r="E569" s="162">
        <v>63006.69</v>
      </c>
      <c r="F569" s="162">
        <v>1676273.56</v>
      </c>
      <c r="G569" s="162">
        <v>8442.93</v>
      </c>
      <c r="H569" s="162">
        <v>5240.51</v>
      </c>
      <c r="I569" s="162">
        <v>0</v>
      </c>
      <c r="J569" s="162">
        <v>3.0086400000000002</v>
      </c>
      <c r="K569" s="162">
        <v>16509.54</v>
      </c>
    </row>
    <row r="570" spans="1:11" ht="17.100000000000001" hidden="1" customHeight="1">
      <c r="A570" s="162">
        <v>2005</v>
      </c>
      <c r="B570" s="162">
        <v>9</v>
      </c>
      <c r="C570" s="162">
        <v>838174.21</v>
      </c>
      <c r="D570" s="162">
        <v>458288.38</v>
      </c>
      <c r="E570" s="162">
        <v>41148.01</v>
      </c>
      <c r="F570" s="162">
        <v>1337610.6000000001</v>
      </c>
      <c r="G570" s="162">
        <v>5316.1</v>
      </c>
      <c r="H570" s="162">
        <v>3982.11</v>
      </c>
      <c r="I570" s="162">
        <v>0</v>
      </c>
      <c r="J570" s="162">
        <v>3.0276900000000002</v>
      </c>
      <c r="K570" s="162">
        <v>14010.41</v>
      </c>
    </row>
    <row r="571" spans="1:11" ht="17.100000000000001" hidden="1" customHeight="1">
      <c r="A571" s="162">
        <v>2005</v>
      </c>
      <c r="B571" s="162">
        <v>10</v>
      </c>
      <c r="C571" s="162">
        <v>857662.94</v>
      </c>
      <c r="D571" s="162">
        <v>204240.93</v>
      </c>
      <c r="E571" s="162">
        <v>76496.56</v>
      </c>
      <c r="F571" s="162">
        <v>1138400.43</v>
      </c>
      <c r="G571" s="162">
        <v>41159.589999999997</v>
      </c>
      <c r="H571" s="162">
        <v>4479.68</v>
      </c>
      <c r="I571" s="162">
        <v>0</v>
      </c>
      <c r="J571" s="162">
        <v>3.1956500000000001</v>
      </c>
      <c r="K571" s="162">
        <v>10819.11</v>
      </c>
    </row>
    <row r="572" spans="1:11" ht="17.100000000000001" hidden="1" customHeight="1">
      <c r="A572" s="162">
        <v>2005</v>
      </c>
      <c r="B572" s="162">
        <v>11</v>
      </c>
      <c r="C572" s="162">
        <v>146668.87</v>
      </c>
      <c r="D572" s="162">
        <v>217649.06</v>
      </c>
      <c r="E572" s="162">
        <v>77.23</v>
      </c>
      <c r="F572" s="162">
        <v>364395.16</v>
      </c>
      <c r="G572" s="162">
        <v>1394.02</v>
      </c>
      <c r="H572" s="162">
        <v>1037.78</v>
      </c>
      <c r="I572" s="162">
        <v>0</v>
      </c>
      <c r="J572" s="162">
        <v>3.0327600000000001</v>
      </c>
      <c r="K572" s="162">
        <v>14010.53</v>
      </c>
    </row>
    <row r="573" spans="1:11" ht="17.100000000000001" hidden="1" customHeight="1">
      <c r="A573" s="162">
        <v>2005</v>
      </c>
      <c r="B573" s="162">
        <v>12</v>
      </c>
      <c r="C573" s="162">
        <v>370678.98</v>
      </c>
      <c r="D573" s="162">
        <v>488933.34</v>
      </c>
      <c r="E573" s="162">
        <v>8428.4599999999991</v>
      </c>
      <c r="F573" s="162">
        <v>868040.78</v>
      </c>
      <c r="G573" s="162">
        <v>3313.45</v>
      </c>
      <c r="H573" s="162">
        <v>2462.7800000000002</v>
      </c>
      <c r="I573" s="162">
        <v>0</v>
      </c>
      <c r="J573" s="162">
        <v>3.0300400000000001</v>
      </c>
      <c r="K573" s="162">
        <v>14004.89</v>
      </c>
    </row>
    <row r="574" spans="1:11" ht="17.100000000000001" hidden="1" customHeight="1">
      <c r="A574" s="162">
        <v>2005</v>
      </c>
      <c r="B574" s="162">
        <v>13</v>
      </c>
      <c r="C574" s="162">
        <v>658730</v>
      </c>
      <c r="D574" s="162">
        <v>443228.72</v>
      </c>
      <c r="E574" s="162">
        <v>43769.89</v>
      </c>
      <c r="F574" s="162">
        <v>1145728.6100000001</v>
      </c>
      <c r="G574" s="162">
        <v>7789.71</v>
      </c>
      <c r="H574" s="162">
        <v>5988.48</v>
      </c>
      <c r="I574" s="162">
        <v>0</v>
      </c>
      <c r="J574" s="162">
        <v>2.7619799999999999</v>
      </c>
      <c r="K574" s="162">
        <v>16218.83</v>
      </c>
    </row>
    <row r="575" spans="1:11" ht="17.100000000000001" hidden="1" customHeight="1">
      <c r="A575" s="162">
        <v>2005</v>
      </c>
      <c r="B575" s="162">
        <v>14</v>
      </c>
      <c r="C575" s="162">
        <v>47858.38</v>
      </c>
      <c r="D575" s="162">
        <v>49255.38</v>
      </c>
      <c r="E575" s="162">
        <v>322.72000000000003</v>
      </c>
      <c r="F575" s="162">
        <v>97436.479999999996</v>
      </c>
      <c r="G575" s="162">
        <v>372.75</v>
      </c>
      <c r="H575" s="162">
        <v>277.49</v>
      </c>
      <c r="I575" s="162">
        <v>0</v>
      </c>
      <c r="J575" s="162">
        <v>3.0327600000000001</v>
      </c>
      <c r="K575" s="162">
        <v>14010.53</v>
      </c>
    </row>
    <row r="576" spans="1:11" ht="17.100000000000001" hidden="1" customHeight="1">
      <c r="A576" s="162">
        <v>2005</v>
      </c>
      <c r="B576" s="162">
        <v>15</v>
      </c>
      <c r="C576" s="162">
        <v>68321.25</v>
      </c>
      <c r="D576" s="162">
        <v>16649.54</v>
      </c>
      <c r="E576" s="162">
        <v>7806.92</v>
      </c>
      <c r="F576" s="162">
        <v>92777.71</v>
      </c>
      <c r="G576" s="162">
        <v>4166</v>
      </c>
      <c r="H576" s="162">
        <v>466.12</v>
      </c>
      <c r="I576" s="162">
        <v>0</v>
      </c>
      <c r="J576" s="162">
        <v>3.2091500000000002</v>
      </c>
      <c r="K576" s="162">
        <v>10321.450000000001</v>
      </c>
    </row>
    <row r="577" spans="1:11" ht="17.100000000000001" hidden="1" customHeight="1">
      <c r="A577" s="162">
        <v>2005</v>
      </c>
      <c r="B577" s="162">
        <v>16</v>
      </c>
      <c r="C577" s="162">
        <v>25361.26</v>
      </c>
      <c r="D577" s="162">
        <v>19870.939999999999</v>
      </c>
      <c r="E577" s="162">
        <v>160.9</v>
      </c>
      <c r="F577" s="162">
        <v>45393.09</v>
      </c>
      <c r="G577" s="162">
        <v>173.66</v>
      </c>
      <c r="H577" s="162">
        <v>129.28</v>
      </c>
      <c r="I577" s="162">
        <v>0</v>
      </c>
      <c r="J577" s="162">
        <v>3.0327600000000001</v>
      </c>
      <c r="K577" s="162">
        <v>14010.53</v>
      </c>
    </row>
    <row r="578" spans="1:11" ht="17.100000000000001" hidden="1" customHeight="1">
      <c r="A578" s="162">
        <v>2006</v>
      </c>
      <c r="B578" s="162">
        <v>1</v>
      </c>
      <c r="C578" s="162">
        <v>213322.44</v>
      </c>
      <c r="D578" s="162">
        <v>29210.61</v>
      </c>
      <c r="E578" s="162">
        <v>25234.15</v>
      </c>
      <c r="F578" s="162">
        <v>267767.19</v>
      </c>
      <c r="G578" s="162">
        <v>3469.9</v>
      </c>
      <c r="H578" s="162">
        <v>336.29</v>
      </c>
      <c r="I578" s="162">
        <v>0</v>
      </c>
      <c r="J578" s="162">
        <v>2.4286300000000001</v>
      </c>
      <c r="K578" s="162">
        <v>13546.98</v>
      </c>
    </row>
    <row r="579" spans="1:11" ht="17.100000000000001" hidden="1" customHeight="1">
      <c r="A579" s="162">
        <v>2006</v>
      </c>
      <c r="B579" s="162">
        <v>2</v>
      </c>
      <c r="C579" s="162">
        <v>310891.34000000003</v>
      </c>
      <c r="D579" s="162">
        <v>79232.38</v>
      </c>
      <c r="E579" s="162">
        <v>16423.939999999999</v>
      </c>
      <c r="F579" s="162">
        <v>406547.66</v>
      </c>
      <c r="G579" s="162">
        <v>7072.17</v>
      </c>
      <c r="H579" s="162">
        <v>822.68</v>
      </c>
      <c r="I579" s="162">
        <v>0</v>
      </c>
      <c r="J579" s="162">
        <v>2.8321800000000001</v>
      </c>
      <c r="K579" s="162">
        <v>13111.25</v>
      </c>
    </row>
    <row r="580" spans="1:11" ht="17.100000000000001" hidden="1" customHeight="1">
      <c r="A580" s="162">
        <v>2006</v>
      </c>
      <c r="B580" s="162">
        <v>3</v>
      </c>
      <c r="C580" s="162">
        <v>754173.9</v>
      </c>
      <c r="D580" s="162">
        <v>186886.94</v>
      </c>
      <c r="E580" s="162">
        <v>73534.23</v>
      </c>
      <c r="F580" s="162">
        <v>1014595.07</v>
      </c>
      <c r="G580" s="162">
        <v>19323.63</v>
      </c>
      <c r="H580" s="162">
        <v>2807.48</v>
      </c>
      <c r="I580" s="162">
        <v>0</v>
      </c>
      <c r="J580" s="162">
        <v>3.0078800000000001</v>
      </c>
      <c r="K580" s="162">
        <v>10707.96</v>
      </c>
    </row>
    <row r="581" spans="1:11" ht="17.100000000000001" hidden="1" customHeight="1">
      <c r="A581" s="162">
        <v>2006</v>
      </c>
      <c r="B581" s="162">
        <v>4</v>
      </c>
      <c r="C581" s="162">
        <v>1102909.79</v>
      </c>
      <c r="D581" s="162">
        <v>449589.66</v>
      </c>
      <c r="E581" s="162">
        <v>65028.57</v>
      </c>
      <c r="F581" s="162">
        <v>1617528.02</v>
      </c>
      <c r="G581" s="162">
        <v>10275.64</v>
      </c>
      <c r="H581" s="162">
        <v>5204.38</v>
      </c>
      <c r="I581" s="162">
        <v>0</v>
      </c>
      <c r="J581" s="162">
        <v>2.76275</v>
      </c>
      <c r="K581" s="162">
        <v>18552.82</v>
      </c>
    </row>
    <row r="582" spans="1:11" ht="17.100000000000001" hidden="1" customHeight="1">
      <c r="A582" s="162">
        <v>2006</v>
      </c>
      <c r="B582" s="162">
        <v>5</v>
      </c>
      <c r="C582" s="162">
        <v>756710.01</v>
      </c>
      <c r="D582" s="162">
        <v>581685.21</v>
      </c>
      <c r="E582" s="162">
        <v>19063.52</v>
      </c>
      <c r="F582" s="162">
        <v>1357458.74</v>
      </c>
      <c r="G582" s="162">
        <v>3905.2</v>
      </c>
      <c r="H582" s="162">
        <v>5848.68</v>
      </c>
      <c r="I582" s="162">
        <v>0</v>
      </c>
      <c r="J582" s="162">
        <v>2.5440499999999999</v>
      </c>
      <c r="K582" s="162">
        <v>22400.03</v>
      </c>
    </row>
    <row r="583" spans="1:11" ht="17.100000000000001" hidden="1" customHeight="1">
      <c r="A583" s="162">
        <v>2006</v>
      </c>
      <c r="B583" s="162">
        <v>6</v>
      </c>
      <c r="C583" s="162">
        <v>351057.7</v>
      </c>
      <c r="D583" s="162">
        <v>138170.6</v>
      </c>
      <c r="E583" s="162">
        <v>14245.18</v>
      </c>
      <c r="F583" s="162">
        <v>503473.49</v>
      </c>
      <c r="G583" s="162">
        <v>4713</v>
      </c>
      <c r="H583" s="162">
        <v>1553</v>
      </c>
      <c r="I583" s="162">
        <v>0</v>
      </c>
      <c r="J583" s="162">
        <v>2.67483</v>
      </c>
      <c r="K583" s="162">
        <v>13701.11</v>
      </c>
    </row>
    <row r="584" spans="1:11" ht="17.100000000000001" hidden="1" customHeight="1">
      <c r="A584" s="162">
        <v>2006</v>
      </c>
      <c r="B584" s="162">
        <v>7</v>
      </c>
      <c r="C584" s="162">
        <v>147947.47</v>
      </c>
      <c r="D584" s="162">
        <v>28242.79</v>
      </c>
      <c r="E584" s="162">
        <v>13296.69</v>
      </c>
      <c r="F584" s="162">
        <v>189486.95</v>
      </c>
      <c r="G584" s="162">
        <v>4521.71</v>
      </c>
      <c r="H584" s="162">
        <v>783.78</v>
      </c>
      <c r="I584" s="162">
        <v>0</v>
      </c>
      <c r="J584" s="162">
        <v>3.2450000000000001</v>
      </c>
      <c r="K584" s="162">
        <v>9946.77</v>
      </c>
    </row>
    <row r="585" spans="1:11" ht="17.100000000000001" hidden="1" customHeight="1">
      <c r="A585" s="162">
        <v>2006</v>
      </c>
      <c r="B585" s="162">
        <v>8</v>
      </c>
      <c r="C585" s="162">
        <v>1053121.5</v>
      </c>
      <c r="D585" s="162">
        <v>568646.61</v>
      </c>
      <c r="E585" s="162">
        <v>62840.87</v>
      </c>
      <c r="F585" s="162">
        <v>1684608.98</v>
      </c>
      <c r="G585" s="162">
        <v>6724.42</v>
      </c>
      <c r="H585" s="162">
        <v>5454.62</v>
      </c>
      <c r="I585" s="162">
        <v>0</v>
      </c>
      <c r="J585" s="162">
        <v>2.9876100000000001</v>
      </c>
      <c r="K585" s="162">
        <v>17365.099999999999</v>
      </c>
    </row>
    <row r="586" spans="1:11" ht="17.100000000000001" hidden="1" customHeight="1">
      <c r="A586" s="162">
        <v>2006</v>
      </c>
      <c r="B586" s="162">
        <v>9</v>
      </c>
      <c r="C586" s="162">
        <v>844953.12</v>
      </c>
      <c r="D586" s="162">
        <v>460009.27</v>
      </c>
      <c r="E586" s="162">
        <v>41160.1</v>
      </c>
      <c r="F586" s="162">
        <v>1346122.49</v>
      </c>
      <c r="G586" s="162">
        <v>4481.63</v>
      </c>
      <c r="H586" s="162">
        <v>4727.84</v>
      </c>
      <c r="I586" s="162">
        <v>0</v>
      </c>
      <c r="J586" s="162">
        <v>3.00515</v>
      </c>
      <c r="K586" s="162">
        <v>14758.29</v>
      </c>
    </row>
    <row r="587" spans="1:11" ht="17.100000000000001" hidden="1" customHeight="1">
      <c r="A587" s="162">
        <v>2006</v>
      </c>
      <c r="B587" s="162">
        <v>10</v>
      </c>
      <c r="C587" s="162">
        <v>893635.47</v>
      </c>
      <c r="D587" s="162">
        <v>208010.64</v>
      </c>
      <c r="E587" s="162">
        <v>76891.19</v>
      </c>
      <c r="F587" s="162">
        <v>1178537.3</v>
      </c>
      <c r="G587" s="162">
        <v>33218.58</v>
      </c>
      <c r="H587" s="162">
        <v>3189.79</v>
      </c>
      <c r="I587" s="162">
        <v>0</v>
      </c>
      <c r="J587" s="162">
        <v>3.1787999999999998</v>
      </c>
      <c r="K587" s="162">
        <v>11004.54</v>
      </c>
    </row>
    <row r="588" spans="1:11" ht="17.100000000000001" hidden="1" customHeight="1">
      <c r="A588" s="162">
        <v>2006</v>
      </c>
      <c r="B588" s="162">
        <v>11</v>
      </c>
      <c r="C588" s="162">
        <v>145418.16</v>
      </c>
      <c r="D588" s="162">
        <v>220040.94</v>
      </c>
      <c r="E588" s="162">
        <v>76.27</v>
      </c>
      <c r="F588" s="162">
        <v>365535.37</v>
      </c>
      <c r="G588" s="162">
        <v>1190.46</v>
      </c>
      <c r="H588" s="162">
        <v>1280.07</v>
      </c>
      <c r="I588" s="162">
        <v>0</v>
      </c>
      <c r="J588" s="162">
        <v>3.0103399999999998</v>
      </c>
      <c r="K588" s="162">
        <v>14765.52</v>
      </c>
    </row>
    <row r="589" spans="1:11" ht="17.100000000000001" hidden="1" customHeight="1">
      <c r="A589" s="162">
        <v>2006</v>
      </c>
      <c r="B589" s="162">
        <v>12</v>
      </c>
      <c r="C589" s="162">
        <v>373016.75</v>
      </c>
      <c r="D589" s="162">
        <v>491822.18</v>
      </c>
      <c r="E589" s="162">
        <v>8438.5499999999993</v>
      </c>
      <c r="F589" s="162">
        <v>873277.47</v>
      </c>
      <c r="G589" s="162">
        <v>2838.77</v>
      </c>
      <c r="H589" s="162">
        <v>3046.53</v>
      </c>
      <c r="I589" s="162">
        <v>0</v>
      </c>
      <c r="J589" s="162">
        <v>3.0076000000000001</v>
      </c>
      <c r="K589" s="162">
        <v>14758.34</v>
      </c>
    </row>
    <row r="590" spans="1:11" ht="17.100000000000001" hidden="1" customHeight="1">
      <c r="A590" s="162">
        <v>2006</v>
      </c>
      <c r="B590" s="162">
        <v>13</v>
      </c>
      <c r="C590" s="162">
        <v>667934.61</v>
      </c>
      <c r="D590" s="162">
        <v>449533.43</v>
      </c>
      <c r="E590" s="162">
        <v>43997.2</v>
      </c>
      <c r="F590" s="162">
        <v>1161465.24</v>
      </c>
      <c r="G590" s="162">
        <v>5311.54</v>
      </c>
      <c r="H590" s="162">
        <v>3707.57</v>
      </c>
      <c r="I590" s="162">
        <v>0</v>
      </c>
      <c r="J590" s="162">
        <v>2.7401800000000001</v>
      </c>
      <c r="K590" s="162">
        <v>16730.72</v>
      </c>
    </row>
    <row r="591" spans="1:11" ht="17.100000000000001" hidden="1" customHeight="1">
      <c r="A591" s="162">
        <v>2006</v>
      </c>
      <c r="B591" s="162">
        <v>14</v>
      </c>
      <c r="C591" s="162">
        <v>47687.1</v>
      </c>
      <c r="D591" s="162">
        <v>49436.99</v>
      </c>
      <c r="E591" s="162">
        <v>321.08</v>
      </c>
      <c r="F591" s="162">
        <v>97445.16</v>
      </c>
      <c r="G591" s="162">
        <v>317.36</v>
      </c>
      <c r="H591" s="162">
        <v>341.24</v>
      </c>
      <c r="I591" s="162">
        <v>0</v>
      </c>
      <c r="J591" s="162">
        <v>3.0103399999999998</v>
      </c>
      <c r="K591" s="162">
        <v>14765.52</v>
      </c>
    </row>
    <row r="592" spans="1:11" ht="17.100000000000001" hidden="1" customHeight="1">
      <c r="A592" s="162">
        <v>2006</v>
      </c>
      <c r="B592" s="162">
        <v>15</v>
      </c>
      <c r="C592" s="162">
        <v>72955.08</v>
      </c>
      <c r="D592" s="162">
        <v>17297.36</v>
      </c>
      <c r="E592" s="162">
        <v>7905.6</v>
      </c>
      <c r="F592" s="162">
        <v>98158.04</v>
      </c>
      <c r="G592" s="162">
        <v>3718.29</v>
      </c>
      <c r="H592" s="162">
        <v>428.33</v>
      </c>
      <c r="I592" s="162">
        <v>0</v>
      </c>
      <c r="J592" s="162">
        <v>3.1485599999999998</v>
      </c>
      <c r="K592" s="162">
        <v>10506.56</v>
      </c>
    </row>
    <row r="593" spans="1:11" ht="17.100000000000001" hidden="1" customHeight="1">
      <c r="A593" s="162">
        <v>2006</v>
      </c>
      <c r="B593" s="162">
        <v>16</v>
      </c>
      <c r="C593" s="162">
        <v>25191.14</v>
      </c>
      <c r="D593" s="162">
        <v>20158.21</v>
      </c>
      <c r="E593" s="162">
        <v>159.51</v>
      </c>
      <c r="F593" s="162">
        <v>45508.86</v>
      </c>
      <c r="G593" s="162">
        <v>148.21</v>
      </c>
      <c r="H593" s="162">
        <v>159.37</v>
      </c>
      <c r="I593" s="162">
        <v>0</v>
      </c>
      <c r="J593" s="162">
        <v>3.0103399999999998</v>
      </c>
      <c r="K593" s="162">
        <v>14765.52</v>
      </c>
    </row>
    <row r="594" spans="1:11" ht="17.100000000000001" hidden="1" customHeight="1">
      <c r="A594" s="162">
        <v>2007</v>
      </c>
      <c r="B594" s="162">
        <v>1</v>
      </c>
      <c r="C594" s="162">
        <v>216017.47</v>
      </c>
      <c r="D594" s="162">
        <v>29478.59</v>
      </c>
      <c r="E594" s="162">
        <v>25260.18</v>
      </c>
      <c r="F594" s="162">
        <v>270756.24</v>
      </c>
      <c r="G594" s="162">
        <v>2380.7199999999998</v>
      </c>
      <c r="H594" s="162">
        <v>212.47</v>
      </c>
      <c r="I594" s="162">
        <v>0</v>
      </c>
      <c r="J594" s="162">
        <v>2.41187</v>
      </c>
      <c r="K594" s="162">
        <v>13828.7</v>
      </c>
    </row>
    <row r="595" spans="1:11" ht="17.100000000000001" hidden="1" customHeight="1">
      <c r="A595" s="162">
        <v>2007</v>
      </c>
      <c r="B595" s="162">
        <v>2</v>
      </c>
      <c r="C595" s="162">
        <v>317544.38</v>
      </c>
      <c r="D595" s="162">
        <v>80127.34</v>
      </c>
      <c r="E595" s="162">
        <v>16493.64</v>
      </c>
      <c r="F595" s="162">
        <v>414165.36</v>
      </c>
      <c r="G595" s="162">
        <v>5136.91</v>
      </c>
      <c r="H595" s="162">
        <v>521.52</v>
      </c>
      <c r="I595" s="162">
        <v>0</v>
      </c>
      <c r="J595" s="162">
        <v>2.82999</v>
      </c>
      <c r="K595" s="162">
        <v>13343.55</v>
      </c>
    </row>
    <row r="596" spans="1:11" ht="17.100000000000001" hidden="1" customHeight="1">
      <c r="A596" s="162">
        <v>2007</v>
      </c>
      <c r="B596" s="162">
        <v>3</v>
      </c>
      <c r="C596" s="162">
        <v>770480.31</v>
      </c>
      <c r="D596" s="162">
        <v>190024.29</v>
      </c>
      <c r="E596" s="162">
        <v>73826.37</v>
      </c>
      <c r="F596" s="162">
        <v>1034330.96</v>
      </c>
      <c r="G596" s="162">
        <v>11943.32</v>
      </c>
      <c r="H596" s="162">
        <v>2226.39</v>
      </c>
      <c r="I596" s="162">
        <v>0</v>
      </c>
      <c r="J596" s="162">
        <v>2.9954299999999998</v>
      </c>
      <c r="K596" s="162">
        <v>10994.79</v>
      </c>
    </row>
    <row r="597" spans="1:11" ht="17.100000000000001" hidden="1" customHeight="1">
      <c r="A597" s="162">
        <v>2007</v>
      </c>
      <c r="B597" s="162">
        <v>4</v>
      </c>
      <c r="C597" s="162">
        <v>1114270.02</v>
      </c>
      <c r="D597" s="162">
        <v>455395.74</v>
      </c>
      <c r="E597" s="162">
        <v>65146.58</v>
      </c>
      <c r="F597" s="162">
        <v>1634812.34</v>
      </c>
      <c r="G597" s="162">
        <v>7774.88</v>
      </c>
      <c r="H597" s="162">
        <v>4106.66</v>
      </c>
      <c r="I597" s="162">
        <v>0</v>
      </c>
      <c r="J597" s="162">
        <v>2.7644299999999999</v>
      </c>
      <c r="K597" s="162">
        <v>18959.93</v>
      </c>
    </row>
    <row r="598" spans="1:11" ht="17.100000000000001" hidden="1" customHeight="1">
      <c r="A598" s="162">
        <v>2007</v>
      </c>
      <c r="B598" s="162">
        <v>5</v>
      </c>
      <c r="C598" s="162">
        <v>760266.4</v>
      </c>
      <c r="D598" s="162">
        <v>586643.68000000005</v>
      </c>
      <c r="E598" s="162">
        <v>19050.91</v>
      </c>
      <c r="F598" s="162">
        <v>1365960.99</v>
      </c>
      <c r="G598" s="162">
        <v>3167.74</v>
      </c>
      <c r="H598" s="162">
        <v>3689.21</v>
      </c>
      <c r="I598" s="162">
        <v>0</v>
      </c>
      <c r="J598" s="162">
        <v>2.5453199999999998</v>
      </c>
      <c r="K598" s="162">
        <v>22707.29</v>
      </c>
    </row>
    <row r="599" spans="1:11" ht="17.100000000000001" hidden="1" customHeight="1">
      <c r="A599" s="162">
        <v>2007</v>
      </c>
      <c r="B599" s="162">
        <v>6</v>
      </c>
      <c r="C599" s="162">
        <v>356574.05</v>
      </c>
      <c r="D599" s="162">
        <v>139679.91</v>
      </c>
      <c r="E599" s="162">
        <v>14319.45</v>
      </c>
      <c r="F599" s="162">
        <v>510573.41</v>
      </c>
      <c r="G599" s="162">
        <v>3434.51</v>
      </c>
      <c r="H599" s="162">
        <v>735.11</v>
      </c>
      <c r="I599" s="162">
        <v>0</v>
      </c>
      <c r="J599" s="162">
        <v>2.6686399999999999</v>
      </c>
      <c r="K599" s="162">
        <v>13818.28</v>
      </c>
    </row>
    <row r="600" spans="1:11" ht="17.100000000000001" hidden="1" customHeight="1">
      <c r="A600" s="162">
        <v>2007</v>
      </c>
      <c r="B600" s="162">
        <v>7</v>
      </c>
      <c r="C600" s="162">
        <v>151893.82999999999</v>
      </c>
      <c r="D600" s="162">
        <v>28900.44</v>
      </c>
      <c r="E600" s="162">
        <v>13364.13</v>
      </c>
      <c r="F600" s="162">
        <v>194158.41</v>
      </c>
      <c r="G600" s="162">
        <v>3077.72</v>
      </c>
      <c r="H600" s="162">
        <v>496.18</v>
      </c>
      <c r="I600" s="162">
        <v>0</v>
      </c>
      <c r="J600" s="162">
        <v>3.2331300000000001</v>
      </c>
      <c r="K600" s="162">
        <v>10421.549999999999</v>
      </c>
    </row>
    <row r="601" spans="1:11" ht="17.100000000000001" hidden="1" customHeight="1">
      <c r="A601" s="162">
        <v>2007</v>
      </c>
      <c r="B601" s="162">
        <v>8</v>
      </c>
      <c r="C601" s="162">
        <v>1057561.56</v>
      </c>
      <c r="D601" s="162">
        <v>573187.06999999995</v>
      </c>
      <c r="E601" s="162">
        <v>62786.42</v>
      </c>
      <c r="F601" s="162">
        <v>1693535.05</v>
      </c>
      <c r="G601" s="162">
        <v>4067.86</v>
      </c>
      <c r="H601" s="162">
        <v>5258.5</v>
      </c>
      <c r="I601" s="162">
        <v>0</v>
      </c>
      <c r="J601" s="162">
        <v>2.9751699999999999</v>
      </c>
      <c r="K601" s="162">
        <v>17332.47</v>
      </c>
    </row>
    <row r="602" spans="1:11" ht="17.100000000000001" hidden="1" customHeight="1">
      <c r="A602" s="162">
        <v>2007</v>
      </c>
      <c r="B602" s="162">
        <v>9</v>
      </c>
      <c r="C602" s="162">
        <v>849024.41</v>
      </c>
      <c r="D602" s="162">
        <v>462040.54</v>
      </c>
      <c r="E602" s="162">
        <v>41123.21</v>
      </c>
      <c r="F602" s="162">
        <v>1352188.16</v>
      </c>
      <c r="G602" s="162">
        <v>3035.9</v>
      </c>
      <c r="H602" s="162">
        <v>3940.19</v>
      </c>
      <c r="I602" s="162">
        <v>0</v>
      </c>
      <c r="J602" s="162">
        <v>2.98882</v>
      </c>
      <c r="K602" s="162">
        <v>14936.57</v>
      </c>
    </row>
    <row r="603" spans="1:11" ht="17.100000000000001" hidden="1" customHeight="1">
      <c r="A603" s="162">
        <v>2007</v>
      </c>
      <c r="B603" s="162">
        <v>10</v>
      </c>
      <c r="C603" s="162">
        <v>921378.33</v>
      </c>
      <c r="D603" s="162">
        <v>213572.1</v>
      </c>
      <c r="E603" s="162">
        <v>78029.34</v>
      </c>
      <c r="F603" s="162">
        <v>1212979.77</v>
      </c>
      <c r="G603" s="162">
        <v>15751.87</v>
      </c>
      <c r="H603" s="162">
        <v>2876.55</v>
      </c>
      <c r="I603" s="162">
        <v>0</v>
      </c>
      <c r="J603" s="162">
        <v>3.1598299999999999</v>
      </c>
      <c r="K603" s="162">
        <v>11020.59</v>
      </c>
    </row>
    <row r="604" spans="1:11" ht="17.100000000000001" hidden="1" customHeight="1">
      <c r="A604" s="162">
        <v>2007</v>
      </c>
      <c r="B604" s="162">
        <v>11</v>
      </c>
      <c r="C604" s="162">
        <v>144847.56</v>
      </c>
      <c r="D604" s="162">
        <v>221594.62</v>
      </c>
      <c r="E604" s="162">
        <v>75.739999999999995</v>
      </c>
      <c r="F604" s="162">
        <v>366517.93</v>
      </c>
      <c r="G604" s="162">
        <v>807.09</v>
      </c>
      <c r="H604" s="162">
        <v>1071.95</v>
      </c>
      <c r="I604" s="162">
        <v>0</v>
      </c>
      <c r="J604" s="162">
        <v>2.99369</v>
      </c>
      <c r="K604" s="162">
        <v>14944.9</v>
      </c>
    </row>
    <row r="605" spans="1:11" ht="17.100000000000001" hidden="1" customHeight="1">
      <c r="A605" s="162">
        <v>2007</v>
      </c>
      <c r="B605" s="162">
        <v>12</v>
      </c>
      <c r="C605" s="162">
        <v>374209.73</v>
      </c>
      <c r="D605" s="162">
        <v>494811.76</v>
      </c>
      <c r="E605" s="162">
        <v>8435.11</v>
      </c>
      <c r="F605" s="162">
        <v>877456.6</v>
      </c>
      <c r="G605" s="162">
        <v>1930.15</v>
      </c>
      <c r="H605" s="162">
        <v>2559.61</v>
      </c>
      <c r="I605" s="162">
        <v>0</v>
      </c>
      <c r="J605" s="162">
        <v>2.9909599999999998</v>
      </c>
      <c r="K605" s="162">
        <v>14938.03</v>
      </c>
    </row>
    <row r="606" spans="1:11" ht="17.100000000000001" hidden="1" customHeight="1">
      <c r="A606" s="162">
        <v>2007</v>
      </c>
      <c r="B606" s="162">
        <v>13</v>
      </c>
      <c r="C606" s="162">
        <v>675733.33</v>
      </c>
      <c r="D606" s="162">
        <v>455542.31</v>
      </c>
      <c r="E606" s="162">
        <v>44247.48</v>
      </c>
      <c r="F606" s="162">
        <v>1175523.1200000001</v>
      </c>
      <c r="G606" s="162">
        <v>3643.19</v>
      </c>
      <c r="H606" s="162">
        <v>3177.2</v>
      </c>
      <c r="I606" s="162">
        <v>0</v>
      </c>
      <c r="J606" s="162">
        <v>2.7378399999999998</v>
      </c>
      <c r="K606" s="162">
        <v>16906.580000000002</v>
      </c>
    </row>
    <row r="607" spans="1:11" ht="17.100000000000001" hidden="1" customHeight="1">
      <c r="A607" s="162">
        <v>2007</v>
      </c>
      <c r="B607" s="162">
        <v>14</v>
      </c>
      <c r="C607" s="162">
        <v>47439.66</v>
      </c>
      <c r="D607" s="162">
        <v>49831.67</v>
      </c>
      <c r="E607" s="162">
        <v>318.66000000000003</v>
      </c>
      <c r="F607" s="162">
        <v>97589.99</v>
      </c>
      <c r="G607" s="162">
        <v>214.9</v>
      </c>
      <c r="H607" s="162">
        <v>285.42</v>
      </c>
      <c r="I607" s="162">
        <v>0</v>
      </c>
      <c r="J607" s="162">
        <v>2.99369</v>
      </c>
      <c r="K607" s="162">
        <v>14944.9</v>
      </c>
    </row>
    <row r="608" spans="1:11" ht="17.100000000000001" hidden="1" customHeight="1">
      <c r="A608" s="162">
        <v>2007</v>
      </c>
      <c r="B608" s="162">
        <v>15</v>
      </c>
      <c r="C608" s="162">
        <v>76092.09</v>
      </c>
      <c r="D608" s="162">
        <v>18071.91</v>
      </c>
      <c r="E608" s="162">
        <v>8074</v>
      </c>
      <c r="F608" s="162">
        <v>102238.01</v>
      </c>
      <c r="G608" s="162">
        <v>1525.64</v>
      </c>
      <c r="H608" s="162">
        <v>385.3</v>
      </c>
      <c r="I608" s="162">
        <v>0</v>
      </c>
      <c r="J608" s="162">
        <v>3.1174599999999999</v>
      </c>
      <c r="K608" s="162">
        <v>10549.33</v>
      </c>
    </row>
    <row r="609" spans="1:11" ht="17.100000000000001" hidden="1" customHeight="1">
      <c r="A609" s="162">
        <v>2007</v>
      </c>
      <c r="B609" s="162">
        <v>16</v>
      </c>
      <c r="C609" s="162">
        <v>25223.15</v>
      </c>
      <c r="D609" s="162">
        <v>20357.52</v>
      </c>
      <c r="E609" s="162">
        <v>158.97</v>
      </c>
      <c r="F609" s="162">
        <v>45739.63</v>
      </c>
      <c r="G609" s="162">
        <v>100.72</v>
      </c>
      <c r="H609" s="162">
        <v>133.77000000000001</v>
      </c>
      <c r="I609" s="162">
        <v>0</v>
      </c>
      <c r="J609" s="162">
        <v>2.99369</v>
      </c>
      <c r="K609" s="162">
        <v>14944.9</v>
      </c>
    </row>
    <row r="610" spans="1:11" ht="17.100000000000001" hidden="1" customHeight="1">
      <c r="A610" s="162">
        <v>2008</v>
      </c>
      <c r="B610" s="162">
        <v>1</v>
      </c>
      <c r="C610" s="162">
        <v>217973.04</v>
      </c>
      <c r="D610" s="162">
        <v>29771.79</v>
      </c>
      <c r="E610" s="162">
        <v>25342.880000000001</v>
      </c>
      <c r="F610" s="162">
        <v>273087.71000000002</v>
      </c>
      <c r="G610" s="162">
        <v>1383.45</v>
      </c>
      <c r="H610" s="162">
        <v>200.87</v>
      </c>
      <c r="I610" s="162">
        <v>0</v>
      </c>
      <c r="J610" s="162">
        <v>2.4003299999999999</v>
      </c>
      <c r="K610" s="162">
        <v>13840.02</v>
      </c>
    </row>
    <row r="611" spans="1:11" ht="17.100000000000001" hidden="1" customHeight="1">
      <c r="A611" s="162">
        <v>2008</v>
      </c>
      <c r="B611" s="162">
        <v>2</v>
      </c>
      <c r="C611" s="162">
        <v>322612.34999999998</v>
      </c>
      <c r="D611" s="162">
        <v>81010.179999999993</v>
      </c>
      <c r="E611" s="162">
        <v>16618.38</v>
      </c>
      <c r="F611" s="162">
        <v>420240.91</v>
      </c>
      <c r="G611" s="162">
        <v>2649.96</v>
      </c>
      <c r="H611" s="162">
        <v>304.39999999999998</v>
      </c>
      <c r="I611" s="162">
        <v>0</v>
      </c>
      <c r="J611" s="162">
        <v>2.8283800000000001</v>
      </c>
      <c r="K611" s="162">
        <v>13167.92</v>
      </c>
    </row>
    <row r="612" spans="1:11" ht="17.100000000000001" hidden="1" customHeight="1">
      <c r="A612" s="162">
        <v>2008</v>
      </c>
      <c r="B612" s="162">
        <v>3</v>
      </c>
      <c r="C612" s="162">
        <v>779704.31999999995</v>
      </c>
      <c r="D612" s="162">
        <v>192155.1</v>
      </c>
      <c r="E612" s="162">
        <v>74123.22</v>
      </c>
      <c r="F612" s="162">
        <v>1045982.65</v>
      </c>
      <c r="G612" s="162">
        <v>6267.87</v>
      </c>
      <c r="H612" s="162">
        <v>1438.5</v>
      </c>
      <c r="I612" s="162">
        <v>0</v>
      </c>
      <c r="J612" s="162">
        <v>2.9974500000000002</v>
      </c>
      <c r="K612" s="162">
        <v>10817.84</v>
      </c>
    </row>
    <row r="613" spans="1:11" ht="17.100000000000001" hidden="1" customHeight="1">
      <c r="A613" s="162">
        <v>2008</v>
      </c>
      <c r="B613" s="162">
        <v>4</v>
      </c>
      <c r="C613" s="162">
        <v>1125291.22</v>
      </c>
      <c r="D613" s="162">
        <v>461900.07</v>
      </c>
      <c r="E613" s="162">
        <v>61242.35</v>
      </c>
      <c r="F613" s="162">
        <v>1648433.64</v>
      </c>
      <c r="G613" s="162">
        <v>4166.3500000000004</v>
      </c>
      <c r="H613" s="162">
        <v>3204.91</v>
      </c>
      <c r="I613" s="162">
        <v>0</v>
      </c>
      <c r="J613" s="162">
        <v>2.77515</v>
      </c>
      <c r="K613" s="162">
        <v>18430.990000000002</v>
      </c>
    </row>
    <row r="614" spans="1:11" ht="17.100000000000001" hidden="1" customHeight="1">
      <c r="A614" s="162">
        <v>2008</v>
      </c>
      <c r="B614" s="162">
        <v>5</v>
      </c>
      <c r="C614" s="162">
        <v>761179.92</v>
      </c>
      <c r="D614" s="162">
        <v>590340.34</v>
      </c>
      <c r="E614" s="162">
        <v>19003.25</v>
      </c>
      <c r="F614" s="162">
        <v>1370523.5</v>
      </c>
      <c r="G614" s="162">
        <v>1907.69</v>
      </c>
      <c r="H614" s="162">
        <v>3785.67</v>
      </c>
      <c r="I614" s="162">
        <v>0</v>
      </c>
      <c r="J614" s="162">
        <v>2.5575399999999999</v>
      </c>
      <c r="K614" s="162">
        <v>22177.29</v>
      </c>
    </row>
    <row r="615" spans="1:11" ht="17.100000000000001" hidden="1" customHeight="1">
      <c r="A615" s="162">
        <v>2008</v>
      </c>
      <c r="B615" s="162">
        <v>6</v>
      </c>
      <c r="C615" s="162">
        <v>359075.71</v>
      </c>
      <c r="D615" s="162">
        <v>140672.65</v>
      </c>
      <c r="E615" s="162">
        <v>14334.81</v>
      </c>
      <c r="F615" s="162">
        <v>514083.17</v>
      </c>
      <c r="G615" s="162">
        <v>1962.44</v>
      </c>
      <c r="H615" s="162">
        <v>780.57</v>
      </c>
      <c r="I615" s="162">
        <v>0</v>
      </c>
      <c r="J615" s="162">
        <v>2.67591</v>
      </c>
      <c r="K615" s="162">
        <v>13633.97</v>
      </c>
    </row>
    <row r="616" spans="1:11" ht="17.100000000000001" hidden="1" customHeight="1">
      <c r="A616" s="162">
        <v>2008</v>
      </c>
      <c r="B616" s="162">
        <v>7</v>
      </c>
      <c r="C616" s="162">
        <v>155213.78</v>
      </c>
      <c r="D616" s="162">
        <v>29553.78</v>
      </c>
      <c r="E616" s="162">
        <v>13493.49</v>
      </c>
      <c r="F616" s="162">
        <v>198261.05</v>
      </c>
      <c r="G616" s="162">
        <v>1801.76</v>
      </c>
      <c r="H616" s="162">
        <v>366.3</v>
      </c>
      <c r="I616" s="162">
        <v>0</v>
      </c>
      <c r="J616" s="162">
        <v>3.2248399999999999</v>
      </c>
      <c r="K616" s="162">
        <v>10203.82</v>
      </c>
    </row>
    <row r="617" spans="1:11" ht="17.100000000000001" hidden="1" customHeight="1">
      <c r="A617" s="162">
        <v>2008</v>
      </c>
      <c r="B617" s="162">
        <v>8</v>
      </c>
      <c r="C617" s="162">
        <v>1063629.57</v>
      </c>
      <c r="D617" s="162">
        <v>578123.31999999995</v>
      </c>
      <c r="E617" s="162">
        <v>59116.79</v>
      </c>
      <c r="F617" s="162">
        <v>1700869.68</v>
      </c>
      <c r="G617" s="162">
        <v>2385.37</v>
      </c>
      <c r="H617" s="162">
        <v>3399.24</v>
      </c>
      <c r="I617" s="162">
        <v>0</v>
      </c>
      <c r="J617" s="162">
        <v>2.9735800000000001</v>
      </c>
      <c r="K617" s="162">
        <v>17054.36</v>
      </c>
    </row>
    <row r="618" spans="1:11" ht="17.100000000000001" hidden="1" customHeight="1">
      <c r="A618" s="162">
        <v>2008</v>
      </c>
      <c r="B618" s="162">
        <v>9</v>
      </c>
      <c r="C618" s="162">
        <v>854465.26</v>
      </c>
      <c r="D618" s="162">
        <v>465888.63</v>
      </c>
      <c r="E618" s="162">
        <v>41267.31</v>
      </c>
      <c r="F618" s="162">
        <v>1361621.2</v>
      </c>
      <c r="G618" s="162">
        <v>1554.75</v>
      </c>
      <c r="H618" s="162">
        <v>2887.44</v>
      </c>
      <c r="I618" s="162">
        <v>0</v>
      </c>
      <c r="J618" s="162">
        <v>2.9754800000000001</v>
      </c>
      <c r="K618" s="162">
        <v>15046.77</v>
      </c>
    </row>
    <row r="619" spans="1:11" ht="17.100000000000001" hidden="1" customHeight="1">
      <c r="A619" s="162">
        <v>2008</v>
      </c>
      <c r="B619" s="162">
        <v>10</v>
      </c>
      <c r="C619" s="162">
        <v>935499.44</v>
      </c>
      <c r="D619" s="162">
        <v>217666.46</v>
      </c>
      <c r="E619" s="162">
        <v>78758.11</v>
      </c>
      <c r="F619" s="162">
        <v>1231924.01</v>
      </c>
      <c r="G619" s="162">
        <v>6196.34</v>
      </c>
      <c r="H619" s="162">
        <v>2284.46</v>
      </c>
      <c r="I619" s="162">
        <v>0</v>
      </c>
      <c r="J619" s="162">
        <v>3.1536200000000001</v>
      </c>
      <c r="K619" s="162">
        <v>10749.8</v>
      </c>
    </row>
    <row r="620" spans="1:11" ht="17.100000000000001" hidden="1" customHeight="1">
      <c r="A620" s="162">
        <v>2008</v>
      </c>
      <c r="B620" s="162">
        <v>11</v>
      </c>
      <c r="C620" s="162">
        <v>146473.41</v>
      </c>
      <c r="D620" s="162">
        <v>226046.17</v>
      </c>
      <c r="E620" s="162">
        <v>76.48</v>
      </c>
      <c r="F620" s="162">
        <v>372596.07</v>
      </c>
      <c r="G620" s="162">
        <v>418.74</v>
      </c>
      <c r="H620" s="162">
        <v>795.75</v>
      </c>
      <c r="I620" s="162">
        <v>0</v>
      </c>
      <c r="J620" s="162">
        <v>2.9802200000000001</v>
      </c>
      <c r="K620" s="162">
        <v>15054.79</v>
      </c>
    </row>
    <row r="621" spans="1:11" ht="17.100000000000001" hidden="1" customHeight="1">
      <c r="A621" s="162">
        <v>2008</v>
      </c>
      <c r="B621" s="162">
        <v>12</v>
      </c>
      <c r="C621" s="162">
        <v>379078.95</v>
      </c>
      <c r="D621" s="162">
        <v>503173.66</v>
      </c>
      <c r="E621" s="162">
        <v>8518.08</v>
      </c>
      <c r="F621" s="162">
        <v>890770.69</v>
      </c>
      <c r="G621" s="162">
        <v>1001.67</v>
      </c>
      <c r="H621" s="162">
        <v>1895.86</v>
      </c>
      <c r="I621" s="162">
        <v>0</v>
      </c>
      <c r="J621" s="162">
        <v>2.9775299999999998</v>
      </c>
      <c r="K621" s="162">
        <v>15048.04</v>
      </c>
    </row>
    <row r="622" spans="1:11" ht="17.100000000000001" hidden="1" customHeight="1">
      <c r="A622" s="162">
        <v>2008</v>
      </c>
      <c r="B622" s="162">
        <v>13</v>
      </c>
      <c r="C622" s="162">
        <v>681801.49</v>
      </c>
      <c r="D622" s="162">
        <v>460572.05</v>
      </c>
      <c r="E622" s="162">
        <v>44453.83</v>
      </c>
      <c r="F622" s="162">
        <v>1186827.3799999999</v>
      </c>
      <c r="G622" s="162">
        <v>2640.45</v>
      </c>
      <c r="H622" s="162">
        <v>2669.69</v>
      </c>
      <c r="I622" s="162">
        <v>0</v>
      </c>
      <c r="J622" s="162">
        <v>2.7464400000000002</v>
      </c>
      <c r="K622" s="162">
        <v>16906.55</v>
      </c>
    </row>
    <row r="623" spans="1:11" ht="17.100000000000001" hidden="1" customHeight="1">
      <c r="A623" s="162">
        <v>2008</v>
      </c>
      <c r="B623" s="162">
        <v>14</v>
      </c>
      <c r="C623" s="162">
        <v>47499.4</v>
      </c>
      <c r="D623" s="162">
        <v>50349.71</v>
      </c>
      <c r="E623" s="162">
        <v>318.52999999999997</v>
      </c>
      <c r="F623" s="162">
        <v>98167.65</v>
      </c>
      <c r="G623" s="162">
        <v>110.33</v>
      </c>
      <c r="H623" s="162">
        <v>209.66</v>
      </c>
      <c r="I623" s="162">
        <v>0</v>
      </c>
      <c r="J623" s="162">
        <v>2.9802200000000001</v>
      </c>
      <c r="K623" s="162">
        <v>15054.79</v>
      </c>
    </row>
    <row r="624" spans="1:11" ht="17.100000000000001" hidden="1" customHeight="1">
      <c r="A624" s="162">
        <v>2008</v>
      </c>
      <c r="B624" s="162">
        <v>15</v>
      </c>
      <c r="C624" s="162">
        <v>76944.83</v>
      </c>
      <c r="D624" s="162">
        <v>18430.419999999998</v>
      </c>
      <c r="E624" s="162">
        <v>8093.76</v>
      </c>
      <c r="F624" s="162">
        <v>103469.01</v>
      </c>
      <c r="G624" s="162">
        <v>638.74</v>
      </c>
      <c r="H624" s="162">
        <v>314.22000000000003</v>
      </c>
      <c r="I624" s="162">
        <v>0</v>
      </c>
      <c r="J624" s="162">
        <v>3.1450100000000001</v>
      </c>
      <c r="K624" s="162">
        <v>10495.78</v>
      </c>
    </row>
    <row r="625" spans="1:11" ht="17.100000000000001" hidden="1" customHeight="1">
      <c r="A625" s="162">
        <v>2008</v>
      </c>
      <c r="B625" s="162">
        <v>16</v>
      </c>
      <c r="C625" s="162">
        <v>25198.18</v>
      </c>
      <c r="D625" s="162">
        <v>20783.05</v>
      </c>
      <c r="E625" s="162">
        <v>158.59</v>
      </c>
      <c r="F625" s="162">
        <v>46139.81</v>
      </c>
      <c r="G625" s="162">
        <v>51.85</v>
      </c>
      <c r="H625" s="162">
        <v>98.54</v>
      </c>
      <c r="I625" s="162">
        <v>0</v>
      </c>
      <c r="J625" s="162">
        <v>2.9802200000000001</v>
      </c>
      <c r="K625" s="162">
        <v>15054.79</v>
      </c>
    </row>
    <row r="626" spans="1:11" ht="17.100000000000001" hidden="1" customHeight="1">
      <c r="A626" s="162">
        <v>2009</v>
      </c>
      <c r="B626" s="162">
        <v>1</v>
      </c>
      <c r="C626" s="162">
        <v>218925.74</v>
      </c>
      <c r="D626" s="162">
        <v>29880.06</v>
      </c>
      <c r="E626" s="162">
        <v>25332.13</v>
      </c>
      <c r="F626" s="162">
        <v>274137.93</v>
      </c>
      <c r="G626" s="162">
        <v>786.64</v>
      </c>
      <c r="H626" s="162">
        <v>59.13</v>
      </c>
      <c r="I626" s="162">
        <v>0</v>
      </c>
      <c r="J626" s="162">
        <v>2.39242</v>
      </c>
      <c r="K626" s="162">
        <v>13044.49</v>
      </c>
    </row>
    <row r="627" spans="1:11" ht="17.100000000000001" hidden="1" customHeight="1">
      <c r="A627" s="162">
        <v>2009</v>
      </c>
      <c r="B627" s="162">
        <v>2</v>
      </c>
      <c r="C627" s="162">
        <v>324984.32000000001</v>
      </c>
      <c r="D627" s="162">
        <v>81230.13</v>
      </c>
      <c r="E627" s="162">
        <v>16627.79</v>
      </c>
      <c r="F627" s="162">
        <v>422842.24</v>
      </c>
      <c r="G627" s="162">
        <v>2200.25</v>
      </c>
      <c r="H627" s="162">
        <v>175.95</v>
      </c>
      <c r="I627" s="162">
        <v>0</v>
      </c>
      <c r="J627" s="162">
        <v>2.8429199999999999</v>
      </c>
      <c r="K627" s="162">
        <v>12482.41</v>
      </c>
    </row>
    <row r="628" spans="1:11" ht="17.100000000000001" hidden="1" customHeight="1">
      <c r="A628" s="162">
        <v>2009</v>
      </c>
      <c r="B628" s="162">
        <v>3</v>
      </c>
      <c r="C628" s="162">
        <v>784668.46</v>
      </c>
      <c r="D628" s="162">
        <v>192819.72</v>
      </c>
      <c r="E628" s="162">
        <v>74061.14</v>
      </c>
      <c r="F628" s="162">
        <v>1051549.33</v>
      </c>
      <c r="G628" s="162">
        <v>4854.33</v>
      </c>
      <c r="H628" s="162">
        <v>581.92999999999995</v>
      </c>
      <c r="I628" s="162">
        <v>0</v>
      </c>
      <c r="J628" s="162">
        <v>3.0080900000000002</v>
      </c>
      <c r="K628" s="162">
        <v>10467.76</v>
      </c>
    </row>
    <row r="629" spans="1:11" ht="17.100000000000001" hidden="1" customHeight="1">
      <c r="A629" s="162">
        <v>2009</v>
      </c>
      <c r="B629" s="162">
        <v>4</v>
      </c>
      <c r="C629" s="162">
        <v>1129227.3700000001</v>
      </c>
      <c r="D629" s="162">
        <v>463540.54</v>
      </c>
      <c r="E629" s="162">
        <v>61200.89</v>
      </c>
      <c r="F629" s="162">
        <v>1653968.8</v>
      </c>
      <c r="G629" s="162">
        <v>3254.59</v>
      </c>
      <c r="H629" s="162">
        <v>1123.8900000000001</v>
      </c>
      <c r="I629" s="162">
        <v>0</v>
      </c>
      <c r="J629" s="162">
        <v>2.7921</v>
      </c>
      <c r="K629" s="162">
        <v>16973.509999999998</v>
      </c>
    </row>
    <row r="630" spans="1:11" ht="17.100000000000001" hidden="1" customHeight="1">
      <c r="A630" s="162">
        <v>2009</v>
      </c>
      <c r="B630" s="162">
        <v>5</v>
      </c>
      <c r="C630" s="162">
        <v>760509.15</v>
      </c>
      <c r="D630" s="162">
        <v>591197.6</v>
      </c>
      <c r="E630" s="162">
        <v>18929.38</v>
      </c>
      <c r="F630" s="162">
        <v>1370636.13</v>
      </c>
      <c r="G630" s="162">
        <v>1542.51</v>
      </c>
      <c r="H630" s="162">
        <v>1100.0999999999999</v>
      </c>
      <c r="I630" s="162">
        <v>0</v>
      </c>
      <c r="J630" s="162">
        <v>2.57064</v>
      </c>
      <c r="K630" s="162">
        <v>20345.45</v>
      </c>
    </row>
    <row r="631" spans="1:11" ht="17.100000000000001" hidden="1" customHeight="1">
      <c r="A631" s="162">
        <v>2009</v>
      </c>
      <c r="B631" s="162">
        <v>6</v>
      </c>
      <c r="C631" s="162">
        <v>359969.68</v>
      </c>
      <c r="D631" s="162">
        <v>140800.35</v>
      </c>
      <c r="E631" s="162">
        <v>14324.8</v>
      </c>
      <c r="F631" s="162">
        <v>515094.82</v>
      </c>
      <c r="G631" s="162">
        <v>1055.67</v>
      </c>
      <c r="H631" s="162">
        <v>208.39</v>
      </c>
      <c r="I631" s="162">
        <v>0</v>
      </c>
      <c r="J631" s="162">
        <v>2.6911900000000002</v>
      </c>
      <c r="K631" s="162">
        <v>13041.61</v>
      </c>
    </row>
    <row r="632" spans="1:11" ht="17.100000000000001" hidden="1" customHeight="1">
      <c r="A632" s="162">
        <v>2009</v>
      </c>
      <c r="B632" s="162">
        <v>7</v>
      </c>
      <c r="C632" s="162">
        <v>157097.65</v>
      </c>
      <c r="D632" s="162">
        <v>29789.93</v>
      </c>
      <c r="E632" s="162">
        <v>13528.79</v>
      </c>
      <c r="F632" s="162">
        <v>200416.38</v>
      </c>
      <c r="G632" s="162">
        <v>1427.48</v>
      </c>
      <c r="H632" s="162">
        <v>159.6</v>
      </c>
      <c r="I632" s="162">
        <v>0</v>
      </c>
      <c r="J632" s="162">
        <v>3.2378900000000002</v>
      </c>
      <c r="K632" s="162">
        <v>9694.08</v>
      </c>
    </row>
    <row r="633" spans="1:11" ht="17.100000000000001" hidden="1" customHeight="1">
      <c r="A633" s="162">
        <v>2009</v>
      </c>
      <c r="B633" s="162">
        <v>8</v>
      </c>
      <c r="C633" s="162">
        <v>1065586.05</v>
      </c>
      <c r="D633" s="162">
        <v>578790.92000000004</v>
      </c>
      <c r="E633" s="162">
        <v>59103.15</v>
      </c>
      <c r="F633" s="162">
        <v>1703480.12</v>
      </c>
      <c r="G633" s="162">
        <v>1905.9</v>
      </c>
      <c r="H633" s="162">
        <v>1074.6500000000001</v>
      </c>
      <c r="I633" s="162">
        <v>0</v>
      </c>
      <c r="J633" s="162">
        <v>2.9780700000000002</v>
      </c>
      <c r="K633" s="162">
        <v>15881.88</v>
      </c>
    </row>
    <row r="634" spans="1:11" ht="17.100000000000001" hidden="1" customHeight="1">
      <c r="A634" s="162">
        <v>2009</v>
      </c>
      <c r="B634" s="162">
        <v>9</v>
      </c>
      <c r="C634" s="162">
        <v>856746.8</v>
      </c>
      <c r="D634" s="162">
        <v>467075.41</v>
      </c>
      <c r="E634" s="162">
        <v>41314.15</v>
      </c>
      <c r="F634" s="162">
        <v>1365136.35</v>
      </c>
      <c r="G634" s="162">
        <v>1013.54</v>
      </c>
      <c r="H634" s="162">
        <v>1114.7</v>
      </c>
      <c r="I634" s="162">
        <v>0</v>
      </c>
      <c r="J634" s="162">
        <v>2.9714399999999999</v>
      </c>
      <c r="K634" s="162">
        <v>14132.09</v>
      </c>
    </row>
    <row r="635" spans="1:11" ht="17.100000000000001" hidden="1" customHeight="1">
      <c r="A635" s="162">
        <v>2009</v>
      </c>
      <c r="B635" s="162">
        <v>10</v>
      </c>
      <c r="C635" s="162">
        <v>941890.47</v>
      </c>
      <c r="D635" s="162">
        <v>219318.56</v>
      </c>
      <c r="E635" s="162">
        <v>78927.520000000004</v>
      </c>
      <c r="F635" s="162">
        <v>1240136.56</v>
      </c>
      <c r="G635" s="162">
        <v>4358.7299999999996</v>
      </c>
      <c r="H635" s="162">
        <v>1179.8599999999999</v>
      </c>
      <c r="I635" s="162">
        <v>0</v>
      </c>
      <c r="J635" s="162">
        <v>3.1642299999999999</v>
      </c>
      <c r="K635" s="162">
        <v>10194.86</v>
      </c>
    </row>
    <row r="636" spans="1:11" ht="17.100000000000001" hidden="1" customHeight="1">
      <c r="A636" s="162">
        <v>2009</v>
      </c>
      <c r="B636" s="162">
        <v>11</v>
      </c>
      <c r="C636" s="162">
        <v>151721.96</v>
      </c>
      <c r="D636" s="162">
        <v>234892.82</v>
      </c>
      <c r="E636" s="162">
        <v>79.150000000000006</v>
      </c>
      <c r="F636" s="162">
        <v>386693.94</v>
      </c>
      <c r="G636" s="162">
        <v>283.02999999999997</v>
      </c>
      <c r="H636" s="162">
        <v>318.19</v>
      </c>
      <c r="I636" s="162">
        <v>0</v>
      </c>
      <c r="J636" s="162">
        <v>2.9764599999999999</v>
      </c>
      <c r="K636" s="162">
        <v>14138.69</v>
      </c>
    </row>
    <row r="637" spans="1:11" ht="17.100000000000001" hidden="1" customHeight="1">
      <c r="A637" s="162">
        <v>2009</v>
      </c>
      <c r="B637" s="162">
        <v>12</v>
      </c>
      <c r="C637" s="162">
        <v>375066.76</v>
      </c>
      <c r="D637" s="162">
        <v>498194.15</v>
      </c>
      <c r="E637" s="162">
        <v>8432.67</v>
      </c>
      <c r="F637" s="162">
        <v>881693.58</v>
      </c>
      <c r="G637" s="162">
        <v>644.29999999999995</v>
      </c>
      <c r="H637" s="162">
        <v>722.74</v>
      </c>
      <c r="I637" s="162">
        <v>0</v>
      </c>
      <c r="J637" s="162">
        <v>2.9737399999999998</v>
      </c>
      <c r="K637" s="162">
        <v>14133.77</v>
      </c>
    </row>
    <row r="638" spans="1:11" ht="17.100000000000001" hidden="1" customHeight="1">
      <c r="A638" s="162">
        <v>2009</v>
      </c>
      <c r="B638" s="162">
        <v>13</v>
      </c>
      <c r="C638" s="162">
        <v>686045.35</v>
      </c>
      <c r="D638" s="162">
        <v>462893.67</v>
      </c>
      <c r="E638" s="162">
        <v>44586.34</v>
      </c>
      <c r="F638" s="162">
        <v>1193525.3600000001</v>
      </c>
      <c r="G638" s="162">
        <v>1992.59</v>
      </c>
      <c r="H638" s="162">
        <v>903.82</v>
      </c>
      <c r="I638" s="162">
        <v>0</v>
      </c>
      <c r="J638" s="162">
        <v>2.7605300000000002</v>
      </c>
      <c r="K638" s="162">
        <v>15826.15</v>
      </c>
    </row>
    <row r="639" spans="1:11" ht="17.100000000000001" hidden="1" customHeight="1">
      <c r="A639" s="162">
        <v>2009</v>
      </c>
      <c r="B639" s="162">
        <v>14</v>
      </c>
      <c r="C639" s="162">
        <v>47425</v>
      </c>
      <c r="D639" s="162">
        <v>50387.6</v>
      </c>
      <c r="E639" s="162">
        <v>317.88</v>
      </c>
      <c r="F639" s="162">
        <v>98130.49</v>
      </c>
      <c r="G639" s="162">
        <v>71.819999999999993</v>
      </c>
      <c r="H639" s="162">
        <v>80.75</v>
      </c>
      <c r="I639" s="162">
        <v>0</v>
      </c>
      <c r="J639" s="162">
        <v>2.9764599999999999</v>
      </c>
      <c r="K639" s="162">
        <v>14138.69</v>
      </c>
    </row>
    <row r="640" spans="1:11" ht="17.100000000000001" hidden="1" customHeight="1">
      <c r="A640" s="162">
        <v>2009</v>
      </c>
      <c r="B640" s="162">
        <v>15</v>
      </c>
      <c r="C640" s="162">
        <v>77610.75</v>
      </c>
      <c r="D640" s="162">
        <v>18582.060000000001</v>
      </c>
      <c r="E640" s="162">
        <v>8115.36</v>
      </c>
      <c r="F640" s="162">
        <v>104308.17</v>
      </c>
      <c r="G640" s="162">
        <v>438.64</v>
      </c>
      <c r="H640" s="162">
        <v>97.8</v>
      </c>
      <c r="I640" s="162">
        <v>0</v>
      </c>
      <c r="J640" s="162">
        <v>3.1785100000000002</v>
      </c>
      <c r="K640" s="162">
        <v>10112.549999999999</v>
      </c>
    </row>
    <row r="641" spans="1:11" ht="17.100000000000001" hidden="1" customHeight="1">
      <c r="A641" s="162">
        <v>2009</v>
      </c>
      <c r="B641" s="162">
        <v>16</v>
      </c>
      <c r="C641" s="162">
        <v>25528.16</v>
      </c>
      <c r="D641" s="162">
        <v>21043.37</v>
      </c>
      <c r="E641" s="162">
        <v>160.54</v>
      </c>
      <c r="F641" s="162">
        <v>46732.07</v>
      </c>
      <c r="G641" s="162">
        <v>34.200000000000003</v>
      </c>
      <c r="H641" s="162">
        <v>38.450000000000003</v>
      </c>
      <c r="I641" s="162">
        <v>0</v>
      </c>
      <c r="J641" s="162">
        <v>2.9764599999999999</v>
      </c>
      <c r="K641" s="162">
        <v>14138.69</v>
      </c>
    </row>
    <row r="642" spans="1:11" ht="17.100000000000001" hidden="1" customHeight="1">
      <c r="A642" s="162">
        <v>2010</v>
      </c>
      <c r="B642" s="162">
        <v>1</v>
      </c>
      <c r="C642" s="162">
        <v>219828.54</v>
      </c>
      <c r="D642" s="162">
        <v>29984.66</v>
      </c>
      <c r="E642" s="162">
        <v>25342.99</v>
      </c>
      <c r="F642" s="162">
        <v>275156.18</v>
      </c>
      <c r="G642" s="162">
        <v>748.26</v>
      </c>
      <c r="H642" s="162">
        <v>62.89</v>
      </c>
      <c r="I642" s="162">
        <v>0</v>
      </c>
      <c r="J642" s="162">
        <v>2.3914200000000001</v>
      </c>
      <c r="K642" s="162">
        <v>13173.11</v>
      </c>
    </row>
    <row r="643" spans="1:11" ht="17.100000000000001" hidden="1" customHeight="1">
      <c r="A643" s="162">
        <v>2010</v>
      </c>
      <c r="B643" s="162">
        <v>2</v>
      </c>
      <c r="C643" s="162">
        <v>325395.62</v>
      </c>
      <c r="D643" s="162">
        <v>80853.820000000007</v>
      </c>
      <c r="E643" s="162">
        <v>16500.400000000001</v>
      </c>
      <c r="F643" s="162">
        <v>422749.84</v>
      </c>
      <c r="G643" s="162">
        <v>2002.23</v>
      </c>
      <c r="H643" s="162">
        <v>162.56</v>
      </c>
      <c r="I643" s="162">
        <v>0</v>
      </c>
      <c r="J643" s="162">
        <v>2.8788200000000002</v>
      </c>
      <c r="K643" s="162">
        <v>12401.96</v>
      </c>
    </row>
    <row r="644" spans="1:11" ht="17.100000000000001" hidden="1" customHeight="1">
      <c r="A644" s="162">
        <v>2010</v>
      </c>
      <c r="B644" s="162">
        <v>3</v>
      </c>
      <c r="C644" s="162">
        <v>786773.23</v>
      </c>
      <c r="D644" s="162">
        <v>193347.36</v>
      </c>
      <c r="E644" s="162">
        <v>73914.63</v>
      </c>
      <c r="F644" s="162">
        <v>1054035.22</v>
      </c>
      <c r="G644" s="162">
        <v>4119.12</v>
      </c>
      <c r="H644" s="162">
        <v>1052.5999999999999</v>
      </c>
      <c r="I644" s="162">
        <v>0</v>
      </c>
      <c r="J644" s="162">
        <v>3.0343499999999999</v>
      </c>
      <c r="K644" s="162">
        <v>10588.81</v>
      </c>
    </row>
    <row r="645" spans="1:11" ht="17.100000000000001" hidden="1" customHeight="1">
      <c r="A645" s="162">
        <v>2010</v>
      </c>
      <c r="B645" s="162">
        <v>4</v>
      </c>
      <c r="C645" s="162">
        <v>1129509.9099999999</v>
      </c>
      <c r="D645" s="162">
        <v>465083.47</v>
      </c>
      <c r="E645" s="162">
        <v>61028.05</v>
      </c>
      <c r="F645" s="162">
        <v>1655621.43</v>
      </c>
      <c r="G645" s="162">
        <v>3133.98</v>
      </c>
      <c r="H645" s="162">
        <v>2538.29</v>
      </c>
      <c r="I645" s="162">
        <v>0</v>
      </c>
      <c r="J645" s="162">
        <v>2.81121</v>
      </c>
      <c r="K645" s="162">
        <v>17295.580000000002</v>
      </c>
    </row>
    <row r="646" spans="1:11" ht="17.100000000000001" hidden="1" customHeight="1">
      <c r="A646" s="162">
        <v>2010</v>
      </c>
      <c r="B646" s="162">
        <v>5</v>
      </c>
      <c r="C646" s="162">
        <v>759284.68</v>
      </c>
      <c r="D646" s="162">
        <v>591764.56999999995</v>
      </c>
      <c r="E646" s="162">
        <v>18850.88</v>
      </c>
      <c r="F646" s="162">
        <v>1369900.14</v>
      </c>
      <c r="G646" s="162">
        <v>1529.92</v>
      </c>
      <c r="H646" s="162">
        <v>1221.26</v>
      </c>
      <c r="I646" s="162">
        <v>0</v>
      </c>
      <c r="J646" s="162">
        <v>2.5759300000000001</v>
      </c>
      <c r="K646" s="162">
        <v>20644.05</v>
      </c>
    </row>
    <row r="647" spans="1:11" ht="17.100000000000001" hidden="1" customHeight="1">
      <c r="A647" s="162">
        <v>2010</v>
      </c>
      <c r="B647" s="162">
        <v>6</v>
      </c>
      <c r="C647" s="162">
        <v>359737.86</v>
      </c>
      <c r="D647" s="162">
        <v>140591.18</v>
      </c>
      <c r="E647" s="162">
        <v>14279.29</v>
      </c>
      <c r="F647" s="162">
        <v>514608.33</v>
      </c>
      <c r="G647" s="162">
        <v>839.19</v>
      </c>
      <c r="H647" s="162">
        <v>219.19</v>
      </c>
      <c r="I647" s="162">
        <v>0</v>
      </c>
      <c r="J647" s="162">
        <v>2.714</v>
      </c>
      <c r="K647" s="162">
        <v>12860.81</v>
      </c>
    </row>
    <row r="648" spans="1:11" ht="17.100000000000001" hidden="1" customHeight="1">
      <c r="A648" s="162">
        <v>2010</v>
      </c>
      <c r="B648" s="162">
        <v>7</v>
      </c>
      <c r="C648" s="162">
        <v>157787.63</v>
      </c>
      <c r="D648" s="162">
        <v>29982.21</v>
      </c>
      <c r="E648" s="162">
        <v>13462.51</v>
      </c>
      <c r="F648" s="162">
        <v>201232.35</v>
      </c>
      <c r="G648" s="162">
        <v>1375.66</v>
      </c>
      <c r="H648" s="162">
        <v>300.89999999999998</v>
      </c>
      <c r="I648" s="162">
        <v>0</v>
      </c>
      <c r="J648" s="162">
        <v>3.2685200000000001</v>
      </c>
      <c r="K648" s="162">
        <v>10055.66</v>
      </c>
    </row>
    <row r="649" spans="1:11" ht="17.100000000000001" hidden="1" customHeight="1">
      <c r="A649" s="162">
        <v>2010</v>
      </c>
      <c r="B649" s="162">
        <v>8</v>
      </c>
      <c r="C649" s="162">
        <v>1066317.33</v>
      </c>
      <c r="D649" s="162">
        <v>579526.96</v>
      </c>
      <c r="E649" s="162">
        <v>58997.42</v>
      </c>
      <c r="F649" s="162">
        <v>1704841.72</v>
      </c>
      <c r="G649" s="162">
        <v>2162.79</v>
      </c>
      <c r="H649" s="162">
        <v>1938.68</v>
      </c>
      <c r="I649" s="162">
        <v>0</v>
      </c>
      <c r="J649" s="162">
        <v>2.99186</v>
      </c>
      <c r="K649" s="162">
        <v>15787.05</v>
      </c>
    </row>
    <row r="650" spans="1:11" ht="17.100000000000001" hidden="1" customHeight="1">
      <c r="A650" s="162">
        <v>2010</v>
      </c>
      <c r="B650" s="162">
        <v>9</v>
      </c>
      <c r="C650" s="162">
        <v>858930.27</v>
      </c>
      <c r="D650" s="162">
        <v>467979.14</v>
      </c>
      <c r="E650" s="162">
        <v>41334.589999999997</v>
      </c>
      <c r="F650" s="162">
        <v>1368244</v>
      </c>
      <c r="G650" s="162">
        <v>1029.1500000000001</v>
      </c>
      <c r="H650" s="162">
        <v>1503.66</v>
      </c>
      <c r="I650" s="162">
        <v>0</v>
      </c>
      <c r="J650" s="162">
        <v>2.9721799999999998</v>
      </c>
      <c r="K650" s="162">
        <v>14202.26</v>
      </c>
    </row>
    <row r="651" spans="1:11" ht="17.100000000000001" hidden="1" customHeight="1">
      <c r="A651" s="162">
        <v>2010</v>
      </c>
      <c r="B651" s="162">
        <v>10</v>
      </c>
      <c r="C651" s="162">
        <v>946012.94</v>
      </c>
      <c r="D651" s="162">
        <v>219989.38</v>
      </c>
      <c r="E651" s="162">
        <v>78762.710000000006</v>
      </c>
      <c r="F651" s="162">
        <v>1244765.03</v>
      </c>
      <c r="G651" s="162">
        <v>5029.32</v>
      </c>
      <c r="H651" s="162">
        <v>826.27</v>
      </c>
      <c r="I651" s="162">
        <v>0</v>
      </c>
      <c r="J651" s="162">
        <v>3.19903</v>
      </c>
      <c r="K651" s="162">
        <v>10116.57</v>
      </c>
    </row>
    <row r="652" spans="1:11" ht="17.100000000000001" hidden="1" customHeight="1">
      <c r="A652" s="162">
        <v>2010</v>
      </c>
      <c r="B652" s="162">
        <v>11</v>
      </c>
      <c r="C652" s="162">
        <v>151594.5</v>
      </c>
      <c r="D652" s="162">
        <v>235368.04</v>
      </c>
      <c r="E652" s="162">
        <v>79</v>
      </c>
      <c r="F652" s="162">
        <v>387041.54</v>
      </c>
      <c r="G652" s="162">
        <v>285.95</v>
      </c>
      <c r="H652" s="162">
        <v>428.63</v>
      </c>
      <c r="I652" s="162">
        <v>0</v>
      </c>
      <c r="J652" s="162">
        <v>2.9769999999999999</v>
      </c>
      <c r="K652" s="162">
        <v>14209.33</v>
      </c>
    </row>
    <row r="653" spans="1:11" ht="17.100000000000001" hidden="1" customHeight="1">
      <c r="A653" s="162">
        <v>2010</v>
      </c>
      <c r="B653" s="162">
        <v>12</v>
      </c>
      <c r="C653" s="162">
        <v>376088.81</v>
      </c>
      <c r="D653" s="162">
        <v>499768.37</v>
      </c>
      <c r="E653" s="162">
        <v>8441.39</v>
      </c>
      <c r="F653" s="162">
        <v>884298.57</v>
      </c>
      <c r="G653" s="162">
        <v>654.09</v>
      </c>
      <c r="H653" s="162">
        <v>975.58</v>
      </c>
      <c r="I653" s="162">
        <v>0</v>
      </c>
      <c r="J653" s="162">
        <v>2.97424</v>
      </c>
      <c r="K653" s="162">
        <v>14204.58</v>
      </c>
    </row>
    <row r="654" spans="1:11" ht="17.100000000000001" hidden="1" customHeight="1">
      <c r="A654" s="162">
        <v>2010</v>
      </c>
      <c r="B654" s="162">
        <v>13</v>
      </c>
      <c r="C654" s="162">
        <v>687043.78</v>
      </c>
      <c r="D654" s="162">
        <v>463002.85</v>
      </c>
      <c r="E654" s="162">
        <v>44473.98</v>
      </c>
      <c r="F654" s="162">
        <v>1194520.6100000001</v>
      </c>
      <c r="G654" s="162">
        <v>2440.86</v>
      </c>
      <c r="H654" s="162">
        <v>1153.23</v>
      </c>
      <c r="I654" s="162">
        <v>0</v>
      </c>
      <c r="J654" s="162">
        <v>2.77521</v>
      </c>
      <c r="K654" s="162">
        <v>15926.21</v>
      </c>
    </row>
    <row r="655" spans="1:11" ht="17.100000000000001" hidden="1" customHeight="1">
      <c r="A655" s="162">
        <v>2010</v>
      </c>
      <c r="B655" s="162">
        <v>14</v>
      </c>
      <c r="C655" s="162">
        <v>47483.69</v>
      </c>
      <c r="D655" s="162">
        <v>50557.5</v>
      </c>
      <c r="E655" s="162">
        <v>318.08999999999997</v>
      </c>
      <c r="F655" s="162">
        <v>98359.29</v>
      </c>
      <c r="G655" s="162">
        <v>72.67</v>
      </c>
      <c r="H655" s="162">
        <v>108.93</v>
      </c>
      <c r="I655" s="162">
        <v>0</v>
      </c>
      <c r="J655" s="162">
        <v>2.9769999999999999</v>
      </c>
      <c r="K655" s="162">
        <v>14209.33</v>
      </c>
    </row>
    <row r="656" spans="1:11" ht="17.100000000000001" hidden="1" customHeight="1">
      <c r="A656" s="162">
        <v>2010</v>
      </c>
      <c r="B656" s="162">
        <v>15</v>
      </c>
      <c r="C656" s="162">
        <v>77732.7</v>
      </c>
      <c r="D656" s="162">
        <v>18538.66</v>
      </c>
      <c r="E656" s="162">
        <v>8081.84</v>
      </c>
      <c r="F656" s="162">
        <v>104353.21</v>
      </c>
      <c r="G656" s="162">
        <v>426.78</v>
      </c>
      <c r="H656" s="162">
        <v>31.13</v>
      </c>
      <c r="I656" s="162">
        <v>0</v>
      </c>
      <c r="J656" s="162">
        <v>3.23123</v>
      </c>
      <c r="K656" s="162">
        <v>10018.85</v>
      </c>
    </row>
    <row r="657" spans="1:11" ht="17.100000000000001" hidden="1" customHeight="1">
      <c r="A657" s="162">
        <v>2010</v>
      </c>
      <c r="B657" s="162">
        <v>16</v>
      </c>
      <c r="C657" s="162">
        <v>25596.14</v>
      </c>
      <c r="D657" s="162">
        <v>21084.07</v>
      </c>
      <c r="E657" s="162">
        <v>160.83000000000001</v>
      </c>
      <c r="F657" s="162">
        <v>46841.03</v>
      </c>
      <c r="G657" s="162">
        <v>34.61</v>
      </c>
      <c r="H657" s="162">
        <v>51.87</v>
      </c>
      <c r="I657" s="162">
        <v>0</v>
      </c>
      <c r="J657" s="162">
        <v>2.9769999999999999</v>
      </c>
      <c r="K657" s="162">
        <v>14209.33</v>
      </c>
    </row>
    <row r="658" spans="1:11" ht="17.100000000000001" hidden="1" customHeight="1">
      <c r="A658" s="162">
        <v>2011</v>
      </c>
      <c r="B658" s="162">
        <v>1</v>
      </c>
      <c r="C658" s="162">
        <v>221193.41</v>
      </c>
      <c r="D658" s="162">
        <v>30201.81</v>
      </c>
      <c r="E658" s="162">
        <v>25393.7</v>
      </c>
      <c r="F658" s="162">
        <v>276788.92</v>
      </c>
      <c r="G658" s="162">
        <v>686.79</v>
      </c>
      <c r="H658" s="162">
        <v>122.73</v>
      </c>
      <c r="I658" s="162">
        <v>0</v>
      </c>
      <c r="J658" s="162">
        <v>2.3752499999999999</v>
      </c>
      <c r="K658" s="162">
        <v>13378.74</v>
      </c>
    </row>
    <row r="659" spans="1:11" ht="17.100000000000001" hidden="1" customHeight="1">
      <c r="A659" s="162">
        <v>2011</v>
      </c>
      <c r="B659" s="162">
        <v>2</v>
      </c>
      <c r="C659" s="162">
        <v>328801.17</v>
      </c>
      <c r="D659" s="162">
        <v>81435.520000000004</v>
      </c>
      <c r="E659" s="162">
        <v>16567.490000000002</v>
      </c>
      <c r="F659" s="162">
        <v>426804.18</v>
      </c>
      <c r="G659" s="162">
        <v>1880.11</v>
      </c>
      <c r="H659" s="162">
        <v>230.85</v>
      </c>
      <c r="I659" s="162">
        <v>0</v>
      </c>
      <c r="J659" s="162">
        <v>2.8835700000000002</v>
      </c>
      <c r="K659" s="162">
        <v>12514.49</v>
      </c>
    </row>
    <row r="660" spans="1:11" ht="17.100000000000001" hidden="1" customHeight="1">
      <c r="A660" s="162">
        <v>2011</v>
      </c>
      <c r="B660" s="162">
        <v>3</v>
      </c>
      <c r="C660" s="162">
        <v>791437.91</v>
      </c>
      <c r="D660" s="162">
        <v>194607.22</v>
      </c>
      <c r="E660" s="162">
        <v>74063.38</v>
      </c>
      <c r="F660" s="162">
        <v>1060108.52</v>
      </c>
      <c r="G660" s="162">
        <v>3003.51</v>
      </c>
      <c r="H660" s="162">
        <v>888.45</v>
      </c>
      <c r="I660" s="162">
        <v>0</v>
      </c>
      <c r="J660" s="162">
        <v>3.03878</v>
      </c>
      <c r="K660" s="162">
        <v>10795.33</v>
      </c>
    </row>
    <row r="661" spans="1:11" ht="17.100000000000001" hidden="1" customHeight="1">
      <c r="A661" s="162">
        <v>2011</v>
      </c>
      <c r="B661" s="162">
        <v>4</v>
      </c>
      <c r="C661" s="162">
        <v>1135398.1599999999</v>
      </c>
      <c r="D661" s="162">
        <v>469682.07</v>
      </c>
      <c r="E661" s="162">
        <v>61088.21</v>
      </c>
      <c r="F661" s="162">
        <v>1666168.44</v>
      </c>
      <c r="G661" s="162">
        <v>3210.51</v>
      </c>
      <c r="H661" s="162">
        <v>3178.05</v>
      </c>
      <c r="I661" s="162">
        <v>0</v>
      </c>
      <c r="J661" s="162">
        <v>2.8196500000000002</v>
      </c>
      <c r="K661" s="162">
        <v>17877.3</v>
      </c>
    </row>
    <row r="662" spans="1:11" ht="17.100000000000001" hidden="1" customHeight="1">
      <c r="A662" s="162">
        <v>2011</v>
      </c>
      <c r="B662" s="162">
        <v>5</v>
      </c>
      <c r="C662" s="162">
        <v>761973.16</v>
      </c>
      <c r="D662" s="162">
        <v>596504.68999999994</v>
      </c>
      <c r="E662" s="162">
        <v>18879.919999999998</v>
      </c>
      <c r="F662" s="162">
        <v>1377357.77</v>
      </c>
      <c r="G662" s="162">
        <v>1411.24</v>
      </c>
      <c r="H662" s="162">
        <v>3339.1</v>
      </c>
      <c r="I662" s="162">
        <v>0</v>
      </c>
      <c r="J662" s="162">
        <v>2.5818400000000001</v>
      </c>
      <c r="K662" s="162">
        <v>21204.19</v>
      </c>
    </row>
    <row r="663" spans="1:11" ht="17.100000000000001" hidden="1" customHeight="1">
      <c r="A663" s="162">
        <v>2011</v>
      </c>
      <c r="B663" s="162">
        <v>6</v>
      </c>
      <c r="C663" s="162">
        <v>360586.44</v>
      </c>
      <c r="D663" s="162">
        <v>141152.47</v>
      </c>
      <c r="E663" s="162">
        <v>14279.06</v>
      </c>
      <c r="F663" s="162">
        <v>516017.97</v>
      </c>
      <c r="G663" s="162">
        <v>782.42</v>
      </c>
      <c r="H663" s="162">
        <v>516.09</v>
      </c>
      <c r="I663" s="162">
        <v>0</v>
      </c>
      <c r="J663" s="162">
        <v>2.7269999999999999</v>
      </c>
      <c r="K663" s="162">
        <v>12945.74</v>
      </c>
    </row>
    <row r="664" spans="1:11" ht="17.100000000000001" hidden="1" customHeight="1">
      <c r="A664" s="162">
        <v>2011</v>
      </c>
      <c r="B664" s="162">
        <v>7</v>
      </c>
      <c r="C664" s="162">
        <v>159139.71</v>
      </c>
      <c r="D664" s="162">
        <v>30262.68</v>
      </c>
      <c r="E664" s="162">
        <v>13497.59</v>
      </c>
      <c r="F664" s="162">
        <v>202899.98</v>
      </c>
      <c r="G664" s="162">
        <v>924.63</v>
      </c>
      <c r="H664" s="162">
        <v>193.21</v>
      </c>
      <c r="I664" s="162">
        <v>0</v>
      </c>
      <c r="J664" s="162">
        <v>3.27454</v>
      </c>
      <c r="K664" s="162">
        <v>10419.57</v>
      </c>
    </row>
    <row r="665" spans="1:11" ht="17.100000000000001" hidden="1" customHeight="1">
      <c r="A665" s="162">
        <v>2011</v>
      </c>
      <c r="B665" s="162">
        <v>8</v>
      </c>
      <c r="C665" s="162">
        <v>1069500.51</v>
      </c>
      <c r="D665" s="162">
        <v>582706.89</v>
      </c>
      <c r="E665" s="162">
        <v>59039.32</v>
      </c>
      <c r="F665" s="162">
        <v>1711246.72</v>
      </c>
      <c r="G665" s="162">
        <v>2399.27</v>
      </c>
      <c r="H665" s="162">
        <v>3319.8</v>
      </c>
      <c r="I665" s="162">
        <v>0</v>
      </c>
      <c r="J665" s="162">
        <v>2.9976400000000001</v>
      </c>
      <c r="K665" s="162">
        <v>16015.34</v>
      </c>
    </row>
    <row r="666" spans="1:11" ht="17.100000000000001" hidden="1" customHeight="1">
      <c r="A666" s="162">
        <v>2011</v>
      </c>
      <c r="B666" s="162">
        <v>9</v>
      </c>
      <c r="C666" s="162">
        <v>862166.46</v>
      </c>
      <c r="D666" s="162">
        <v>469568.91</v>
      </c>
      <c r="E666" s="162">
        <v>41431.120000000003</v>
      </c>
      <c r="F666" s="162">
        <v>1373166.49</v>
      </c>
      <c r="G666" s="162">
        <v>1030.5999999999999</v>
      </c>
      <c r="H666" s="162">
        <v>2787.57</v>
      </c>
      <c r="I666" s="162">
        <v>0</v>
      </c>
      <c r="J666" s="162">
        <v>2.9771000000000001</v>
      </c>
      <c r="K666" s="162">
        <v>14423.09</v>
      </c>
    </row>
    <row r="667" spans="1:11" ht="17.100000000000001" hidden="1" customHeight="1">
      <c r="A667" s="162">
        <v>2011</v>
      </c>
      <c r="B667" s="162">
        <v>10</v>
      </c>
      <c r="C667" s="162">
        <v>953202.13</v>
      </c>
      <c r="D667" s="162">
        <v>221914.75</v>
      </c>
      <c r="E667" s="162">
        <v>79100.350000000006</v>
      </c>
      <c r="F667" s="162">
        <v>1254217.24</v>
      </c>
      <c r="G667" s="162">
        <v>3468.76</v>
      </c>
      <c r="H667" s="162">
        <v>1079.43</v>
      </c>
      <c r="I667" s="162">
        <v>0</v>
      </c>
      <c r="J667" s="162">
        <v>3.2083300000000001</v>
      </c>
      <c r="K667" s="162">
        <v>10201.11</v>
      </c>
    </row>
    <row r="668" spans="1:11" ht="17.100000000000001" hidden="1" customHeight="1">
      <c r="A668" s="162">
        <v>2011</v>
      </c>
      <c r="B668" s="162">
        <v>11</v>
      </c>
      <c r="C668" s="162">
        <v>151433.60000000001</v>
      </c>
      <c r="D668" s="162">
        <v>235809.46</v>
      </c>
      <c r="E668" s="162">
        <v>78.849999999999994</v>
      </c>
      <c r="F668" s="162">
        <v>387321.9</v>
      </c>
      <c r="G668" s="162">
        <v>287.38</v>
      </c>
      <c r="H668" s="162">
        <v>792.33</v>
      </c>
      <c r="I668" s="162">
        <v>0</v>
      </c>
      <c r="J668" s="162">
        <v>2.9820000000000002</v>
      </c>
      <c r="K668" s="162">
        <v>14428.66</v>
      </c>
    </row>
    <row r="669" spans="1:11" ht="17.100000000000001" hidden="1" customHeight="1">
      <c r="A669" s="162">
        <v>2011</v>
      </c>
      <c r="B669" s="162">
        <v>12</v>
      </c>
      <c r="C669" s="162">
        <v>377028.81</v>
      </c>
      <c r="D669" s="162">
        <v>501306.63</v>
      </c>
      <c r="E669" s="162">
        <v>8461.7800000000007</v>
      </c>
      <c r="F669" s="162">
        <v>886797.22</v>
      </c>
      <c r="G669" s="162">
        <v>658.15</v>
      </c>
      <c r="H669" s="162">
        <v>1807.13</v>
      </c>
      <c r="I669" s="162">
        <v>0</v>
      </c>
      <c r="J669" s="162">
        <v>2.9791500000000002</v>
      </c>
      <c r="K669" s="162">
        <v>14423.83</v>
      </c>
    </row>
    <row r="670" spans="1:11" ht="17.100000000000001" hidden="1" customHeight="1">
      <c r="A670" s="162">
        <v>2011</v>
      </c>
      <c r="B670" s="162">
        <v>13</v>
      </c>
      <c r="C670" s="162">
        <v>689075.8</v>
      </c>
      <c r="D670" s="162">
        <v>465563.71</v>
      </c>
      <c r="E670" s="162">
        <v>44416.7</v>
      </c>
      <c r="F670" s="162">
        <v>1199056.21</v>
      </c>
      <c r="G670" s="162">
        <v>2605.59</v>
      </c>
      <c r="H670" s="162">
        <v>2842.15</v>
      </c>
      <c r="I670" s="162">
        <v>0</v>
      </c>
      <c r="J670" s="162">
        <v>2.78857</v>
      </c>
      <c r="K670" s="162">
        <v>16228.26</v>
      </c>
    </row>
    <row r="671" spans="1:11" ht="17.100000000000001" hidden="1" customHeight="1">
      <c r="A671" s="162">
        <v>2011</v>
      </c>
      <c r="B671" s="162">
        <v>14</v>
      </c>
      <c r="C671" s="162">
        <v>47533.48</v>
      </c>
      <c r="D671" s="162">
        <v>50719.88</v>
      </c>
      <c r="E671" s="162">
        <v>318.27</v>
      </c>
      <c r="F671" s="162">
        <v>98571.63</v>
      </c>
      <c r="G671" s="162">
        <v>73.14</v>
      </c>
      <c r="H671" s="162">
        <v>201.64</v>
      </c>
      <c r="I671" s="162">
        <v>0</v>
      </c>
      <c r="J671" s="162">
        <v>2.9820000000000002</v>
      </c>
      <c r="K671" s="162">
        <v>14428.66</v>
      </c>
    </row>
    <row r="672" spans="1:11" ht="17.100000000000001" hidden="1" customHeight="1">
      <c r="A672" s="162">
        <v>2011</v>
      </c>
      <c r="B672" s="162">
        <v>15</v>
      </c>
      <c r="C672" s="162">
        <v>78312.84</v>
      </c>
      <c r="D672" s="162">
        <v>18767.7</v>
      </c>
      <c r="E672" s="162">
        <v>8105.96</v>
      </c>
      <c r="F672" s="162">
        <v>105186.5</v>
      </c>
      <c r="G672" s="162">
        <v>329.22</v>
      </c>
      <c r="H672" s="162">
        <v>167.09</v>
      </c>
      <c r="I672" s="162">
        <v>0</v>
      </c>
      <c r="J672" s="162">
        <v>3.2512799999999999</v>
      </c>
      <c r="K672" s="162">
        <v>10080.02</v>
      </c>
    </row>
    <row r="673" spans="1:11" ht="17.100000000000001" hidden="1" customHeight="1">
      <c r="A673" s="162">
        <v>2011</v>
      </c>
      <c r="B673" s="162">
        <v>16</v>
      </c>
      <c r="C673" s="162">
        <v>25658.31</v>
      </c>
      <c r="D673" s="162">
        <v>21122.75</v>
      </c>
      <c r="E673" s="162">
        <v>161.09</v>
      </c>
      <c r="F673" s="162">
        <v>46942.16</v>
      </c>
      <c r="G673" s="162">
        <v>34.83</v>
      </c>
      <c r="H673" s="162">
        <v>96.03</v>
      </c>
      <c r="I673" s="162">
        <v>0</v>
      </c>
      <c r="J673" s="162">
        <v>2.9820000000000002</v>
      </c>
      <c r="K673" s="162">
        <v>14428.66</v>
      </c>
    </row>
    <row r="674" spans="1:11" ht="17.100000000000001" hidden="1" customHeight="1">
      <c r="A674" s="162">
        <v>2012</v>
      </c>
      <c r="B674" s="162">
        <v>1</v>
      </c>
      <c r="C674" s="162">
        <v>222278.9</v>
      </c>
      <c r="D674" s="162">
        <v>30430.48</v>
      </c>
      <c r="E674" s="162">
        <v>25519.05</v>
      </c>
      <c r="F674" s="162">
        <v>278228.42</v>
      </c>
      <c r="G674" s="162">
        <v>611.15</v>
      </c>
      <c r="H674" s="162">
        <v>175.57</v>
      </c>
      <c r="I674" s="162">
        <v>0</v>
      </c>
      <c r="J674" s="162">
        <v>2.35806</v>
      </c>
      <c r="K674" s="162">
        <v>13655.09</v>
      </c>
    </row>
    <row r="675" spans="1:11" ht="17.100000000000001" hidden="1" customHeight="1">
      <c r="A675" s="162">
        <v>2012</v>
      </c>
      <c r="B675" s="162">
        <v>2</v>
      </c>
      <c r="C675" s="162">
        <v>330610.53000000003</v>
      </c>
      <c r="D675" s="162">
        <v>81571.91</v>
      </c>
      <c r="E675" s="162">
        <v>16544.740000000002</v>
      </c>
      <c r="F675" s="162">
        <v>428727.18</v>
      </c>
      <c r="G675" s="162">
        <v>2462.25</v>
      </c>
      <c r="H675" s="162">
        <v>267.24</v>
      </c>
      <c r="I675" s="162">
        <v>0</v>
      </c>
      <c r="J675" s="162">
        <v>2.8995899999999999</v>
      </c>
      <c r="K675" s="162">
        <v>12588.87</v>
      </c>
    </row>
    <row r="676" spans="1:11" ht="17.100000000000001" hidden="1" customHeight="1">
      <c r="A676" s="162">
        <v>2012</v>
      </c>
      <c r="B676" s="162">
        <v>3</v>
      </c>
      <c r="C676" s="162">
        <v>794141.66</v>
      </c>
      <c r="D676" s="162">
        <v>195397.67</v>
      </c>
      <c r="E676" s="162">
        <v>73944.509999999995</v>
      </c>
      <c r="F676" s="162">
        <v>1063483.8400000001</v>
      </c>
      <c r="G676" s="162">
        <v>4369.92</v>
      </c>
      <c r="H676" s="162">
        <v>1244.6099999999999</v>
      </c>
      <c r="I676" s="162">
        <v>0</v>
      </c>
      <c r="J676" s="162">
        <v>3.0531299999999999</v>
      </c>
      <c r="K676" s="162">
        <v>10851.87</v>
      </c>
    </row>
    <row r="677" spans="1:11" ht="17.100000000000001" hidden="1" customHeight="1">
      <c r="A677" s="162">
        <v>2012</v>
      </c>
      <c r="B677" s="162">
        <v>4</v>
      </c>
      <c r="C677" s="162">
        <v>1138505.42</v>
      </c>
      <c r="D677" s="162">
        <v>474653.09</v>
      </c>
      <c r="E677" s="162">
        <v>60988.87</v>
      </c>
      <c r="F677" s="162">
        <v>1674147.38</v>
      </c>
      <c r="G677" s="162">
        <v>4072.61</v>
      </c>
      <c r="H677" s="162">
        <v>5102.82</v>
      </c>
      <c r="I677" s="162">
        <v>0</v>
      </c>
      <c r="J677" s="162">
        <v>2.8316699999999999</v>
      </c>
      <c r="K677" s="162">
        <v>18191.09</v>
      </c>
    </row>
    <row r="678" spans="1:11" ht="17.100000000000001" hidden="1" customHeight="1">
      <c r="A678" s="162">
        <v>2012</v>
      </c>
      <c r="B678" s="162">
        <v>5</v>
      </c>
      <c r="C678" s="162">
        <v>761634.09</v>
      </c>
      <c r="D678" s="162">
        <v>599311.6</v>
      </c>
      <c r="E678" s="162">
        <v>18809.89</v>
      </c>
      <c r="F678" s="162">
        <v>1379755.58</v>
      </c>
      <c r="G678" s="162">
        <v>2157.46</v>
      </c>
      <c r="H678" s="162">
        <v>4056.19</v>
      </c>
      <c r="I678" s="162">
        <v>0</v>
      </c>
      <c r="J678" s="162">
        <v>2.5996899999999998</v>
      </c>
      <c r="K678" s="162">
        <v>21564.61</v>
      </c>
    </row>
    <row r="679" spans="1:11" ht="17.100000000000001" hidden="1" customHeight="1">
      <c r="A679" s="162">
        <v>2012</v>
      </c>
      <c r="B679" s="162">
        <v>6</v>
      </c>
      <c r="C679" s="162">
        <v>362058.5</v>
      </c>
      <c r="D679" s="162">
        <v>141425.07</v>
      </c>
      <c r="E679" s="162">
        <v>14284.34</v>
      </c>
      <c r="F679" s="162">
        <v>517767.91</v>
      </c>
      <c r="G679" s="162">
        <v>1219.3599999999999</v>
      </c>
      <c r="H679" s="162">
        <v>200.74</v>
      </c>
      <c r="I679" s="162">
        <v>0</v>
      </c>
      <c r="J679" s="162">
        <v>2.7360000000000002</v>
      </c>
      <c r="K679" s="162">
        <v>13147.63</v>
      </c>
    </row>
    <row r="680" spans="1:11" ht="17.100000000000001" hidden="1" customHeight="1">
      <c r="A680" s="162">
        <v>2012</v>
      </c>
      <c r="B680" s="162">
        <v>7</v>
      </c>
      <c r="C680" s="162">
        <v>159705.34</v>
      </c>
      <c r="D680" s="162">
        <v>30439.31</v>
      </c>
      <c r="E680" s="162">
        <v>13453.91</v>
      </c>
      <c r="F680" s="162">
        <v>203598.56</v>
      </c>
      <c r="G680" s="162">
        <v>1084.1300000000001</v>
      </c>
      <c r="H680" s="162">
        <v>265.43</v>
      </c>
      <c r="I680" s="162">
        <v>0</v>
      </c>
      <c r="J680" s="162">
        <v>3.2941500000000001</v>
      </c>
      <c r="K680" s="162">
        <v>10450.879999999999</v>
      </c>
    </row>
    <row r="681" spans="1:11" ht="17.100000000000001" hidden="1" customHeight="1">
      <c r="A681" s="162">
        <v>2012</v>
      </c>
      <c r="B681" s="162">
        <v>8</v>
      </c>
      <c r="C681" s="162">
        <v>1068922.77</v>
      </c>
      <c r="D681" s="162">
        <v>583741.84</v>
      </c>
      <c r="E681" s="162">
        <v>58781.16</v>
      </c>
      <c r="F681" s="162">
        <v>1711445.76</v>
      </c>
      <c r="G681" s="162">
        <v>2805.4</v>
      </c>
      <c r="H681" s="162">
        <v>3938.21</v>
      </c>
      <c r="I681" s="162">
        <v>0</v>
      </c>
      <c r="J681" s="162">
        <v>3.0112399999999999</v>
      </c>
      <c r="K681" s="162">
        <v>16277.95</v>
      </c>
    </row>
    <row r="682" spans="1:11" ht="17.100000000000001" hidden="1" customHeight="1">
      <c r="A682" s="162">
        <v>2012</v>
      </c>
      <c r="B682" s="162">
        <v>9</v>
      </c>
      <c r="C682" s="162">
        <v>866642.34</v>
      </c>
      <c r="D682" s="162">
        <v>471104.92</v>
      </c>
      <c r="E682" s="162">
        <v>41465.4</v>
      </c>
      <c r="F682" s="162">
        <v>1379212.65</v>
      </c>
      <c r="G682" s="162">
        <v>1155.75</v>
      </c>
      <c r="H682" s="162">
        <v>3032.02</v>
      </c>
      <c r="I682" s="162">
        <v>0</v>
      </c>
      <c r="J682" s="162">
        <v>2.9830999999999999</v>
      </c>
      <c r="K682" s="162">
        <v>14623.53</v>
      </c>
    </row>
    <row r="683" spans="1:11" ht="17.100000000000001" hidden="1" customHeight="1">
      <c r="A683" s="162">
        <v>2012</v>
      </c>
      <c r="B683" s="162">
        <v>10</v>
      </c>
      <c r="C683" s="162">
        <v>955311.67</v>
      </c>
      <c r="D683" s="162">
        <v>222686.47</v>
      </c>
      <c r="E683" s="162">
        <v>78960.679999999993</v>
      </c>
      <c r="F683" s="162">
        <v>1256958.81</v>
      </c>
      <c r="G683" s="162">
        <v>3990.1</v>
      </c>
      <c r="H683" s="162">
        <v>1221.44</v>
      </c>
      <c r="I683" s="162">
        <v>0</v>
      </c>
      <c r="J683" s="162">
        <v>3.2276199999999999</v>
      </c>
      <c r="K683" s="162">
        <v>10305.1</v>
      </c>
    </row>
    <row r="684" spans="1:11" ht="17.100000000000001" hidden="1" customHeight="1">
      <c r="A684" s="162">
        <v>2012</v>
      </c>
      <c r="B684" s="162">
        <v>11</v>
      </c>
      <c r="C684" s="162">
        <v>151286.94</v>
      </c>
      <c r="D684" s="162">
        <v>236569.48</v>
      </c>
      <c r="E684" s="162">
        <v>78.59</v>
      </c>
      <c r="F684" s="162">
        <v>387935.01</v>
      </c>
      <c r="G684" s="162">
        <v>320.89999999999998</v>
      </c>
      <c r="H684" s="162">
        <v>859.35</v>
      </c>
      <c r="I684" s="162">
        <v>0</v>
      </c>
      <c r="J684" s="162">
        <v>2.988</v>
      </c>
      <c r="K684" s="162">
        <v>14627.91</v>
      </c>
    </row>
    <row r="685" spans="1:11" ht="17.100000000000001" hidden="1" customHeight="1">
      <c r="A685" s="162">
        <v>2012</v>
      </c>
      <c r="B685" s="162">
        <v>12</v>
      </c>
      <c r="C685" s="162">
        <v>378404.89</v>
      </c>
      <c r="D685" s="162">
        <v>503150.19</v>
      </c>
      <c r="E685" s="162">
        <v>8462.7000000000007</v>
      </c>
      <c r="F685" s="162">
        <v>890017.78</v>
      </c>
      <c r="G685" s="162">
        <v>736.58</v>
      </c>
      <c r="H685" s="162">
        <v>1964.02</v>
      </c>
      <c r="I685" s="162">
        <v>0</v>
      </c>
      <c r="J685" s="162">
        <v>2.9851399999999999</v>
      </c>
      <c r="K685" s="162">
        <v>14623.49</v>
      </c>
    </row>
    <row r="686" spans="1:11" ht="17.100000000000001" hidden="1" customHeight="1">
      <c r="A686" s="162">
        <v>2012</v>
      </c>
      <c r="B686" s="162">
        <v>13</v>
      </c>
      <c r="C686" s="162">
        <v>689373.49</v>
      </c>
      <c r="D686" s="162">
        <v>467355.23</v>
      </c>
      <c r="E686" s="162">
        <v>44254.62</v>
      </c>
      <c r="F686" s="162">
        <v>1200983.3400000001</v>
      </c>
      <c r="G686" s="162">
        <v>2503.4</v>
      </c>
      <c r="H686" s="162">
        <v>3113.94</v>
      </c>
      <c r="I686" s="162">
        <v>0</v>
      </c>
      <c r="J686" s="162">
        <v>2.8039999999999998</v>
      </c>
      <c r="K686" s="162">
        <v>16583.5</v>
      </c>
    </row>
    <row r="687" spans="1:11" ht="17.100000000000001" hidden="1" customHeight="1">
      <c r="A687" s="162">
        <v>2012</v>
      </c>
      <c r="B687" s="162">
        <v>14</v>
      </c>
      <c r="C687" s="162">
        <v>47597.99</v>
      </c>
      <c r="D687" s="162">
        <v>50953.08</v>
      </c>
      <c r="E687" s="162">
        <v>318.31</v>
      </c>
      <c r="F687" s="162">
        <v>98869.39</v>
      </c>
      <c r="G687" s="162">
        <v>81.78</v>
      </c>
      <c r="H687" s="162">
        <v>219.01</v>
      </c>
      <c r="I687" s="162">
        <v>0</v>
      </c>
      <c r="J687" s="162">
        <v>2.988</v>
      </c>
      <c r="K687" s="162">
        <v>14627.91</v>
      </c>
    </row>
    <row r="688" spans="1:11" ht="17.100000000000001" hidden="1" customHeight="1">
      <c r="A688" s="162">
        <v>2012</v>
      </c>
      <c r="B688" s="162">
        <v>15</v>
      </c>
      <c r="C688" s="162">
        <v>78485.899999999994</v>
      </c>
      <c r="D688" s="162">
        <v>18901.39</v>
      </c>
      <c r="E688" s="162">
        <v>8073.14</v>
      </c>
      <c r="F688" s="162">
        <v>105460.43</v>
      </c>
      <c r="G688" s="162">
        <v>459.62</v>
      </c>
      <c r="H688" s="162">
        <v>201.97</v>
      </c>
      <c r="I688" s="162">
        <v>0</v>
      </c>
      <c r="J688" s="162">
        <v>3.2751299999999999</v>
      </c>
      <c r="K688" s="162">
        <v>10110.879999999999</v>
      </c>
    </row>
    <row r="689" spans="1:11" ht="17.100000000000001" hidden="1" customHeight="1">
      <c r="A689" s="162">
        <v>2012</v>
      </c>
      <c r="B689" s="162">
        <v>16</v>
      </c>
      <c r="C689" s="162">
        <v>25754.68</v>
      </c>
      <c r="D689" s="162">
        <v>21167.89</v>
      </c>
      <c r="E689" s="162">
        <v>161.38999999999999</v>
      </c>
      <c r="F689" s="162">
        <v>47083.96</v>
      </c>
      <c r="G689" s="162">
        <v>38.950000000000003</v>
      </c>
      <c r="H689" s="162">
        <v>104.3</v>
      </c>
      <c r="I689" s="162">
        <v>0</v>
      </c>
      <c r="J689" s="162">
        <v>2.988</v>
      </c>
      <c r="K689" s="162">
        <v>14627.91</v>
      </c>
    </row>
    <row r="690" spans="1:11" ht="17.100000000000001" hidden="1" customHeight="1">
      <c r="A690" s="162">
        <v>2013</v>
      </c>
      <c r="B690" s="162">
        <v>1</v>
      </c>
      <c r="C690" s="162">
        <v>223121.54</v>
      </c>
      <c r="D690" s="162">
        <v>30581.75</v>
      </c>
      <c r="E690" s="162">
        <v>25415.11</v>
      </c>
      <c r="F690" s="162">
        <v>279118.40000000002</v>
      </c>
      <c r="G690" s="162">
        <v>842.64</v>
      </c>
      <c r="H690" s="162">
        <v>151.27000000000001</v>
      </c>
      <c r="I690" s="162">
        <v>0</v>
      </c>
      <c r="J690" s="162">
        <v>2.3587199999999999</v>
      </c>
      <c r="K690" s="162">
        <v>13873.32</v>
      </c>
    </row>
    <row r="691" spans="1:11" ht="17.100000000000001" hidden="1" customHeight="1">
      <c r="A691" s="162">
        <v>2013</v>
      </c>
      <c r="B691" s="162">
        <v>2</v>
      </c>
      <c r="C691" s="162">
        <v>334921.09000000003</v>
      </c>
      <c r="D691" s="162">
        <v>81896.78</v>
      </c>
      <c r="E691" s="162">
        <v>16530.02</v>
      </c>
      <c r="F691" s="162">
        <v>433347.89</v>
      </c>
      <c r="G691" s="162">
        <v>4310.5600000000004</v>
      </c>
      <c r="H691" s="162">
        <v>324.87</v>
      </c>
      <c r="I691" s="162">
        <v>0</v>
      </c>
      <c r="J691" s="162">
        <v>2.9018199999999998</v>
      </c>
      <c r="K691" s="162">
        <v>12838.95</v>
      </c>
    </row>
    <row r="692" spans="1:11" ht="17.100000000000001" hidden="1" customHeight="1">
      <c r="A692" s="162">
        <v>2013</v>
      </c>
      <c r="B692" s="162">
        <v>3</v>
      </c>
      <c r="C692" s="162">
        <v>801650.55</v>
      </c>
      <c r="D692" s="162">
        <v>196973.49</v>
      </c>
      <c r="E692" s="162">
        <v>73934.679999999993</v>
      </c>
      <c r="F692" s="162">
        <v>1072558.72</v>
      </c>
      <c r="G692" s="162">
        <v>7508.89</v>
      </c>
      <c r="H692" s="162">
        <v>1575.82</v>
      </c>
      <c r="I692" s="162">
        <v>0</v>
      </c>
      <c r="J692" s="162">
        <v>3.0670899999999999</v>
      </c>
      <c r="K692" s="162">
        <v>11109.83</v>
      </c>
    </row>
    <row r="693" spans="1:11" ht="17.100000000000001" hidden="1" customHeight="1">
      <c r="A693" s="162">
        <v>2013</v>
      </c>
      <c r="B693" s="162">
        <v>4</v>
      </c>
      <c r="C693" s="162">
        <v>1144319.51</v>
      </c>
      <c r="D693" s="162">
        <v>480523.34</v>
      </c>
      <c r="E693" s="162">
        <v>60841.89</v>
      </c>
      <c r="F693" s="162">
        <v>1685684.74</v>
      </c>
      <c r="G693" s="162">
        <v>5814.08</v>
      </c>
      <c r="H693" s="162">
        <v>5870.25</v>
      </c>
      <c r="I693" s="162">
        <v>0</v>
      </c>
      <c r="J693" s="162">
        <v>2.8410199999999999</v>
      </c>
      <c r="K693" s="162">
        <v>18400.09</v>
      </c>
    </row>
    <row r="694" spans="1:11" ht="17.100000000000001" hidden="1" customHeight="1">
      <c r="A694" s="162">
        <v>2013</v>
      </c>
      <c r="B694" s="162">
        <v>5</v>
      </c>
      <c r="C694" s="162">
        <v>763202.75</v>
      </c>
      <c r="D694" s="162">
        <v>603587.97</v>
      </c>
      <c r="E694" s="162">
        <v>18794.79</v>
      </c>
      <c r="F694" s="162">
        <v>1385585.52</v>
      </c>
      <c r="G694" s="162">
        <v>1568.66</v>
      </c>
      <c r="H694" s="162">
        <v>4276.37</v>
      </c>
      <c r="I694" s="162">
        <v>0</v>
      </c>
      <c r="J694" s="162">
        <v>2.6090499999999999</v>
      </c>
      <c r="K694" s="162">
        <v>21774.84</v>
      </c>
    </row>
    <row r="695" spans="1:11" ht="17.100000000000001" hidden="1" customHeight="1">
      <c r="A695" s="162">
        <v>2013</v>
      </c>
      <c r="B695" s="162">
        <v>6</v>
      </c>
      <c r="C695" s="162">
        <v>364065.31</v>
      </c>
      <c r="D695" s="162">
        <v>141591.24</v>
      </c>
      <c r="E695" s="162">
        <v>14258.72</v>
      </c>
      <c r="F695" s="162">
        <v>519915.27</v>
      </c>
      <c r="G695" s="162">
        <v>2006.81</v>
      </c>
      <c r="H695" s="162">
        <v>166.17</v>
      </c>
      <c r="I695" s="162">
        <v>0</v>
      </c>
      <c r="J695" s="162">
        <v>2.7517900000000002</v>
      </c>
      <c r="K695" s="162">
        <v>13308.46</v>
      </c>
    </row>
    <row r="696" spans="1:11" ht="17.100000000000001" hidden="1" customHeight="1">
      <c r="A696" s="162">
        <v>2013</v>
      </c>
      <c r="B696" s="162">
        <v>7</v>
      </c>
      <c r="C696" s="162">
        <v>161583.22</v>
      </c>
      <c r="D696" s="162">
        <v>30837.75</v>
      </c>
      <c r="E696" s="162">
        <v>13493.7</v>
      </c>
      <c r="F696" s="162">
        <v>205914.66</v>
      </c>
      <c r="G696" s="162">
        <v>1877.87</v>
      </c>
      <c r="H696" s="162">
        <v>398.45</v>
      </c>
      <c r="I696" s="162">
        <v>39.78</v>
      </c>
      <c r="J696" s="162">
        <v>3.30932</v>
      </c>
      <c r="K696" s="162">
        <v>10806.97</v>
      </c>
    </row>
    <row r="697" spans="1:11" ht="17.100000000000001" hidden="1" customHeight="1">
      <c r="A697" s="162">
        <v>2013</v>
      </c>
      <c r="B697" s="162">
        <v>8</v>
      </c>
      <c r="C697" s="162">
        <v>1072399.82</v>
      </c>
      <c r="D697" s="162">
        <v>587124.24</v>
      </c>
      <c r="E697" s="162">
        <v>58556.99</v>
      </c>
      <c r="F697" s="162">
        <v>1718081.05</v>
      </c>
      <c r="G697" s="162">
        <v>3477.05</v>
      </c>
      <c r="H697" s="162">
        <v>3382.4</v>
      </c>
      <c r="I697" s="162">
        <v>0</v>
      </c>
      <c r="J697" s="162">
        <v>3.0216500000000002</v>
      </c>
      <c r="K697" s="162">
        <v>16472.66</v>
      </c>
    </row>
    <row r="698" spans="1:11" ht="17.100000000000001" hidden="1" customHeight="1">
      <c r="A698" s="162">
        <v>2013</v>
      </c>
      <c r="B698" s="162">
        <v>9</v>
      </c>
      <c r="C698" s="162">
        <v>872955.91</v>
      </c>
      <c r="D698" s="162">
        <v>473177.4</v>
      </c>
      <c r="E698" s="162">
        <v>41519.78</v>
      </c>
      <c r="F698" s="162">
        <v>1387653.09</v>
      </c>
      <c r="G698" s="162">
        <v>6313.57</v>
      </c>
      <c r="H698" s="162">
        <v>2072.48</v>
      </c>
      <c r="I698" s="162">
        <v>54.39</v>
      </c>
      <c r="J698" s="162">
        <v>2.9926499999999998</v>
      </c>
      <c r="K698" s="162">
        <v>14753.79</v>
      </c>
    </row>
    <row r="699" spans="1:11" ht="17.100000000000001" hidden="1" customHeight="1">
      <c r="A699" s="162">
        <v>2013</v>
      </c>
      <c r="B699" s="162">
        <v>10</v>
      </c>
      <c r="C699" s="162">
        <v>964042.02</v>
      </c>
      <c r="D699" s="162">
        <v>224449.39</v>
      </c>
      <c r="E699" s="162">
        <v>79086.490000000005</v>
      </c>
      <c r="F699" s="162">
        <v>1267577.8999999999</v>
      </c>
      <c r="G699" s="162">
        <v>8730.35</v>
      </c>
      <c r="H699" s="162">
        <v>1762.92</v>
      </c>
      <c r="I699" s="162">
        <v>125.81</v>
      </c>
      <c r="J699" s="162">
        <v>3.2434699999999999</v>
      </c>
      <c r="K699" s="162">
        <v>10481.08</v>
      </c>
    </row>
    <row r="700" spans="1:11" ht="17.100000000000001" hidden="1" customHeight="1">
      <c r="A700" s="162">
        <v>2013</v>
      </c>
      <c r="B700" s="162">
        <v>11</v>
      </c>
      <c r="C700" s="162">
        <v>151316.89000000001</v>
      </c>
      <c r="D700" s="162">
        <v>237799.19</v>
      </c>
      <c r="E700" s="162">
        <v>78.36</v>
      </c>
      <c r="F700" s="162">
        <v>389194.44</v>
      </c>
      <c r="G700" s="162">
        <v>29.96</v>
      </c>
      <c r="H700" s="162">
        <v>1229.7</v>
      </c>
      <c r="I700" s="162">
        <v>0</v>
      </c>
      <c r="J700" s="162">
        <v>2.9975900000000002</v>
      </c>
      <c r="K700" s="162">
        <v>14757.85</v>
      </c>
    </row>
    <row r="701" spans="1:11" ht="17.100000000000001" hidden="1" customHeight="1">
      <c r="A701" s="162">
        <v>2013</v>
      </c>
      <c r="B701" s="162">
        <v>12</v>
      </c>
      <c r="C701" s="162">
        <v>380502.64</v>
      </c>
      <c r="D701" s="162">
        <v>505762.38</v>
      </c>
      <c r="E701" s="162">
        <v>8469.4699999999993</v>
      </c>
      <c r="F701" s="162">
        <v>894734.49</v>
      </c>
      <c r="G701" s="162">
        <v>2097.75</v>
      </c>
      <c r="H701" s="162">
        <v>2612.19</v>
      </c>
      <c r="I701" s="162">
        <v>6.77</v>
      </c>
      <c r="J701" s="162">
        <v>2.99472</v>
      </c>
      <c r="K701" s="162">
        <v>14753.51</v>
      </c>
    </row>
    <row r="702" spans="1:11" ht="17.100000000000001" hidden="1" customHeight="1">
      <c r="A702" s="162">
        <v>2013</v>
      </c>
      <c r="B702" s="162">
        <v>13</v>
      </c>
      <c r="C702" s="162">
        <v>693718.99</v>
      </c>
      <c r="D702" s="162">
        <v>472347.78</v>
      </c>
      <c r="E702" s="162">
        <v>44252.23</v>
      </c>
      <c r="F702" s="162">
        <v>1210319.01</v>
      </c>
      <c r="G702" s="162">
        <v>4345.5</v>
      </c>
      <c r="H702" s="162">
        <v>4992.55</v>
      </c>
      <c r="I702" s="162">
        <v>0</v>
      </c>
      <c r="J702" s="162">
        <v>2.8104</v>
      </c>
      <c r="K702" s="162">
        <v>16676.900000000001</v>
      </c>
    </row>
    <row r="703" spans="1:11" ht="17.100000000000001" hidden="1" customHeight="1">
      <c r="A703" s="162">
        <v>2013</v>
      </c>
      <c r="B703" s="162">
        <v>14</v>
      </c>
      <c r="C703" s="162">
        <v>47724.69</v>
      </c>
      <c r="D703" s="162">
        <v>51289.64</v>
      </c>
      <c r="E703" s="162">
        <v>318.62</v>
      </c>
      <c r="F703" s="162">
        <v>99332.96</v>
      </c>
      <c r="G703" s="162">
        <v>126.7</v>
      </c>
      <c r="H703" s="162">
        <v>336.56</v>
      </c>
      <c r="I703" s="162">
        <v>0.31</v>
      </c>
      <c r="J703" s="162">
        <v>2.9975900000000002</v>
      </c>
      <c r="K703" s="162">
        <v>14757.85</v>
      </c>
    </row>
    <row r="704" spans="1:11" ht="17.100000000000001" hidden="1" customHeight="1">
      <c r="A704" s="162">
        <v>2013</v>
      </c>
      <c r="B704" s="162">
        <v>15</v>
      </c>
      <c r="C704" s="162">
        <v>79634.48</v>
      </c>
      <c r="D704" s="162">
        <v>19178.41</v>
      </c>
      <c r="E704" s="162">
        <v>8061.81</v>
      </c>
      <c r="F704" s="162">
        <v>106874.7</v>
      </c>
      <c r="G704" s="162">
        <v>1148.58</v>
      </c>
      <c r="H704" s="162">
        <v>277.01</v>
      </c>
      <c r="I704" s="162">
        <v>0</v>
      </c>
      <c r="J704" s="162">
        <v>3.2877399999999999</v>
      </c>
      <c r="K704" s="162">
        <v>10336.33</v>
      </c>
    </row>
    <row r="705" spans="1:11" ht="17.100000000000001" hidden="1" customHeight="1">
      <c r="A705" s="162">
        <v>2013</v>
      </c>
      <c r="B705" s="162">
        <v>16</v>
      </c>
      <c r="C705" s="162">
        <v>25902.080000000002</v>
      </c>
      <c r="D705" s="162">
        <v>21240.75</v>
      </c>
      <c r="E705" s="162">
        <v>161.88999999999999</v>
      </c>
      <c r="F705" s="162">
        <v>47304.72</v>
      </c>
      <c r="G705" s="162">
        <v>147.4</v>
      </c>
      <c r="H705" s="162">
        <v>72.86</v>
      </c>
      <c r="I705" s="162">
        <v>0.5</v>
      </c>
      <c r="J705" s="162">
        <v>2.9975900000000002</v>
      </c>
      <c r="K705" s="162">
        <v>14757.85</v>
      </c>
    </row>
    <row r="706" spans="1:11" ht="17.100000000000001" hidden="1" customHeight="1">
      <c r="A706" s="162">
        <v>2014</v>
      </c>
      <c r="B706" s="162">
        <v>1</v>
      </c>
      <c r="C706" s="162">
        <v>225057.05</v>
      </c>
      <c r="D706" s="162">
        <v>30720.400000000001</v>
      </c>
      <c r="E706" s="162">
        <v>25261.59</v>
      </c>
      <c r="F706" s="162">
        <v>281039.03000000003</v>
      </c>
      <c r="G706" s="162">
        <v>1935.51</v>
      </c>
      <c r="H706" s="162">
        <v>138.63999999999999</v>
      </c>
      <c r="I706" s="162">
        <v>0</v>
      </c>
      <c r="J706" s="162">
        <v>2.3544399999999999</v>
      </c>
      <c r="K706" s="162">
        <v>14468.18</v>
      </c>
    </row>
    <row r="707" spans="1:11" ht="17.100000000000001" hidden="1" customHeight="1">
      <c r="A707" s="162">
        <v>2014</v>
      </c>
      <c r="B707" s="162">
        <v>2</v>
      </c>
      <c r="C707" s="162">
        <v>341120.83</v>
      </c>
      <c r="D707" s="162">
        <v>81915.37</v>
      </c>
      <c r="E707" s="162">
        <v>16463.89</v>
      </c>
      <c r="F707" s="162">
        <v>439500.08</v>
      </c>
      <c r="G707" s="162">
        <v>6199.74</v>
      </c>
      <c r="H707" s="162">
        <v>18.59</v>
      </c>
      <c r="I707" s="162">
        <v>0</v>
      </c>
      <c r="J707" s="162">
        <v>2.89629</v>
      </c>
      <c r="K707" s="162">
        <v>13379.75</v>
      </c>
    </row>
    <row r="708" spans="1:11" ht="17.100000000000001" hidden="1" customHeight="1">
      <c r="A708" s="162">
        <v>2014</v>
      </c>
      <c r="B708" s="162">
        <v>3</v>
      </c>
      <c r="C708" s="162">
        <v>814817.16</v>
      </c>
      <c r="D708" s="162">
        <v>198220.02</v>
      </c>
      <c r="E708" s="162">
        <v>73881.02</v>
      </c>
      <c r="F708" s="162">
        <v>1086918.2</v>
      </c>
      <c r="G708" s="162">
        <v>13166.61</v>
      </c>
      <c r="H708" s="162">
        <v>1246.53</v>
      </c>
      <c r="I708" s="162">
        <v>0</v>
      </c>
      <c r="J708" s="162">
        <v>3.07599</v>
      </c>
      <c r="K708" s="162">
        <v>11528.79</v>
      </c>
    </row>
    <row r="709" spans="1:11" ht="17.100000000000001" hidden="1" customHeight="1">
      <c r="A709" s="162">
        <v>2014</v>
      </c>
      <c r="B709" s="162">
        <v>4</v>
      </c>
      <c r="C709" s="162">
        <v>1156442.78</v>
      </c>
      <c r="D709" s="162">
        <v>485054.23</v>
      </c>
      <c r="E709" s="162">
        <v>60730.7</v>
      </c>
      <c r="F709" s="162">
        <v>1702227.71</v>
      </c>
      <c r="G709" s="162">
        <v>12123.27</v>
      </c>
      <c r="H709" s="162">
        <v>4530.8900000000003</v>
      </c>
      <c r="I709" s="162">
        <v>0</v>
      </c>
      <c r="J709" s="162">
        <v>2.8389899999999999</v>
      </c>
      <c r="K709" s="162">
        <v>19160.52</v>
      </c>
    </row>
    <row r="710" spans="1:11" ht="17.100000000000001" hidden="1" customHeight="1">
      <c r="A710" s="162">
        <v>2014</v>
      </c>
      <c r="B710" s="162">
        <v>5</v>
      </c>
      <c r="C710" s="162">
        <v>768451.39</v>
      </c>
      <c r="D710" s="162">
        <v>608427.1</v>
      </c>
      <c r="E710" s="162">
        <v>18791.32</v>
      </c>
      <c r="F710" s="162">
        <v>1395669.81</v>
      </c>
      <c r="G710" s="162">
        <v>5248.63</v>
      </c>
      <c r="H710" s="162">
        <v>4839.13</v>
      </c>
      <c r="I710" s="162">
        <v>0</v>
      </c>
      <c r="J710" s="162">
        <v>2.6070000000000002</v>
      </c>
      <c r="K710" s="162">
        <v>22677.93</v>
      </c>
    </row>
    <row r="711" spans="1:11" ht="17.100000000000001" hidden="1" customHeight="1">
      <c r="A711" s="162">
        <v>2014</v>
      </c>
      <c r="B711" s="162">
        <v>6</v>
      </c>
      <c r="C711" s="162">
        <v>367952.64000000001</v>
      </c>
      <c r="D711" s="162">
        <v>141922.98000000001</v>
      </c>
      <c r="E711" s="162">
        <v>14245.71</v>
      </c>
      <c r="F711" s="162">
        <v>524121.33</v>
      </c>
      <c r="G711" s="162">
        <v>3887.32</v>
      </c>
      <c r="H711" s="162">
        <v>331.74</v>
      </c>
      <c r="I711" s="162">
        <v>0</v>
      </c>
      <c r="J711" s="162">
        <v>2.7560099999999998</v>
      </c>
      <c r="K711" s="162">
        <v>13851.52</v>
      </c>
    </row>
    <row r="712" spans="1:11" ht="17.100000000000001" hidden="1" customHeight="1">
      <c r="A712" s="162">
        <v>2014</v>
      </c>
      <c r="B712" s="162">
        <v>7</v>
      </c>
      <c r="C712" s="162">
        <v>164753.92000000001</v>
      </c>
      <c r="D712" s="162">
        <v>31190.5</v>
      </c>
      <c r="E712" s="162">
        <v>13561.2</v>
      </c>
      <c r="F712" s="162">
        <v>209505.61</v>
      </c>
      <c r="G712" s="162">
        <v>3170.7</v>
      </c>
      <c r="H712" s="162">
        <v>352.75</v>
      </c>
      <c r="I712" s="162">
        <v>67.5</v>
      </c>
      <c r="J712" s="162">
        <v>3.3176299999999999</v>
      </c>
      <c r="K712" s="162">
        <v>11270.81</v>
      </c>
    </row>
    <row r="713" spans="1:11" ht="17.100000000000001" hidden="1" customHeight="1">
      <c r="A713" s="162">
        <v>2014</v>
      </c>
      <c r="B713" s="162">
        <v>8</v>
      </c>
      <c r="C713" s="162">
        <v>1080925.98</v>
      </c>
      <c r="D713" s="162">
        <v>591023.25</v>
      </c>
      <c r="E713" s="162">
        <v>58454.83</v>
      </c>
      <c r="F713" s="162">
        <v>1730404.06</v>
      </c>
      <c r="G713" s="162">
        <v>8526.16</v>
      </c>
      <c r="H713" s="162">
        <v>3899.02</v>
      </c>
      <c r="I713" s="162">
        <v>0</v>
      </c>
      <c r="J713" s="162">
        <v>3.02027</v>
      </c>
      <c r="K713" s="162">
        <v>17152.18</v>
      </c>
    </row>
    <row r="714" spans="1:11" ht="17.100000000000001" hidden="1" customHeight="1">
      <c r="A714" s="162">
        <v>2014</v>
      </c>
      <c r="B714" s="162">
        <v>9</v>
      </c>
      <c r="C714" s="162">
        <v>881606.41</v>
      </c>
      <c r="D714" s="162">
        <v>476843.61</v>
      </c>
      <c r="E714" s="162">
        <v>41670.76</v>
      </c>
      <c r="F714" s="162">
        <v>1400120.79</v>
      </c>
      <c r="G714" s="162">
        <v>8650.51</v>
      </c>
      <c r="H714" s="162">
        <v>3666.21</v>
      </c>
      <c r="I714" s="162">
        <v>150.97999999999999</v>
      </c>
      <c r="J714" s="162">
        <v>2.98997</v>
      </c>
      <c r="K714" s="162">
        <v>15349.51</v>
      </c>
    </row>
    <row r="715" spans="1:11" ht="17.100000000000001" hidden="1" customHeight="1">
      <c r="A715" s="162">
        <v>2014</v>
      </c>
      <c r="B715" s="162">
        <v>10</v>
      </c>
      <c r="C715" s="162">
        <v>978591.48</v>
      </c>
      <c r="D715" s="162">
        <v>225937.13</v>
      </c>
      <c r="E715" s="162">
        <v>79059.94</v>
      </c>
      <c r="F715" s="162">
        <v>1283588.55</v>
      </c>
      <c r="G715" s="162">
        <v>14549.46</v>
      </c>
      <c r="H715" s="162">
        <v>1487.74</v>
      </c>
      <c r="I715" s="162">
        <v>0</v>
      </c>
      <c r="J715" s="162">
        <v>3.2522500000000001</v>
      </c>
      <c r="K715" s="162">
        <v>10875.99</v>
      </c>
    </row>
    <row r="716" spans="1:11" ht="17.100000000000001" hidden="1" customHeight="1">
      <c r="A716" s="162">
        <v>2014</v>
      </c>
      <c r="B716" s="162">
        <v>11</v>
      </c>
      <c r="C716" s="162">
        <v>151535.66</v>
      </c>
      <c r="D716" s="162">
        <v>239954.32</v>
      </c>
      <c r="E716" s="162">
        <v>78.22</v>
      </c>
      <c r="F716" s="162">
        <v>391568.2</v>
      </c>
      <c r="G716" s="162">
        <v>218.77</v>
      </c>
      <c r="H716" s="162">
        <v>2155.13</v>
      </c>
      <c r="I716" s="162">
        <v>0</v>
      </c>
      <c r="J716" s="162">
        <v>2.99491</v>
      </c>
      <c r="K716" s="162">
        <v>15353.52</v>
      </c>
    </row>
    <row r="717" spans="1:11" ht="17.100000000000001" hidden="1" customHeight="1">
      <c r="A717" s="162">
        <v>2014</v>
      </c>
      <c r="B717" s="162">
        <v>12</v>
      </c>
      <c r="C717" s="162">
        <v>383445.02</v>
      </c>
      <c r="D717" s="162">
        <v>510100.05</v>
      </c>
      <c r="E717" s="162">
        <v>8493.4599999999991</v>
      </c>
      <c r="F717" s="162">
        <v>902038.52</v>
      </c>
      <c r="G717" s="162">
        <v>2942.37</v>
      </c>
      <c r="H717" s="162">
        <v>4337.67</v>
      </c>
      <c r="I717" s="162">
        <v>23.99</v>
      </c>
      <c r="J717" s="162">
        <v>2.9920499999999999</v>
      </c>
      <c r="K717" s="162">
        <v>15349.11</v>
      </c>
    </row>
    <row r="718" spans="1:11" ht="17.100000000000001" hidden="1" customHeight="1">
      <c r="A718" s="162">
        <v>2014</v>
      </c>
      <c r="B718" s="162">
        <v>13</v>
      </c>
      <c r="C718" s="162">
        <v>702141.61</v>
      </c>
      <c r="D718" s="162">
        <v>477195.81</v>
      </c>
      <c r="E718" s="162">
        <v>44318.92</v>
      </c>
      <c r="F718" s="162">
        <v>1223656.3500000001</v>
      </c>
      <c r="G718" s="162">
        <v>8422.6200000000008</v>
      </c>
      <c r="H718" s="162">
        <v>4848.04</v>
      </c>
      <c r="I718" s="162">
        <v>66.69</v>
      </c>
      <c r="J718" s="162">
        <v>2.8078699999999999</v>
      </c>
      <c r="K718" s="162">
        <v>17339.09</v>
      </c>
    </row>
    <row r="719" spans="1:11" ht="17.100000000000001" hidden="1" customHeight="1">
      <c r="A719" s="162">
        <v>2014</v>
      </c>
      <c r="B719" s="162">
        <v>14</v>
      </c>
      <c r="C719" s="162">
        <v>47942.25</v>
      </c>
      <c r="D719" s="162">
        <v>51820.92</v>
      </c>
      <c r="E719" s="162">
        <v>319.51</v>
      </c>
      <c r="F719" s="162">
        <v>100082.68</v>
      </c>
      <c r="G719" s="162">
        <v>217.56</v>
      </c>
      <c r="H719" s="162">
        <v>531.28</v>
      </c>
      <c r="I719" s="162">
        <v>0.89</v>
      </c>
      <c r="J719" s="162">
        <v>2.99491</v>
      </c>
      <c r="K719" s="162">
        <v>15353.52</v>
      </c>
    </row>
    <row r="720" spans="1:11" ht="17.100000000000001" hidden="1" customHeight="1">
      <c r="A720" s="162">
        <v>2014</v>
      </c>
      <c r="B720" s="162">
        <v>15</v>
      </c>
      <c r="C720" s="162">
        <v>81397.05</v>
      </c>
      <c r="D720" s="162">
        <v>19494.849999999999</v>
      </c>
      <c r="E720" s="162">
        <v>8058.42</v>
      </c>
      <c r="F720" s="162">
        <v>108950.32</v>
      </c>
      <c r="G720" s="162">
        <v>1762.56</v>
      </c>
      <c r="H720" s="162">
        <v>316.45</v>
      </c>
      <c r="I720" s="162">
        <v>0</v>
      </c>
      <c r="J720" s="162">
        <v>3.3006000000000002</v>
      </c>
      <c r="K720" s="162">
        <v>10657.25</v>
      </c>
    </row>
    <row r="721" spans="1:11" ht="17.100000000000001" hidden="1" customHeight="1">
      <c r="A721" s="162">
        <v>2014</v>
      </c>
      <c r="B721" s="162">
        <v>16</v>
      </c>
      <c r="C721" s="162">
        <v>26124.33</v>
      </c>
      <c r="D721" s="162">
        <v>21374.6</v>
      </c>
      <c r="E721" s="162">
        <v>162.83000000000001</v>
      </c>
      <c r="F721" s="162">
        <v>47661.760000000002</v>
      </c>
      <c r="G721" s="162">
        <v>222.25</v>
      </c>
      <c r="H721" s="162">
        <v>133.85</v>
      </c>
      <c r="I721" s="162">
        <v>0.94</v>
      </c>
      <c r="J721" s="162">
        <v>2.99491</v>
      </c>
      <c r="K721" s="162">
        <v>15353.52</v>
      </c>
    </row>
    <row r="722" spans="1:11" ht="17.100000000000001" hidden="1" customHeight="1">
      <c r="A722" s="162">
        <v>2015</v>
      </c>
      <c r="B722" s="162">
        <v>1</v>
      </c>
      <c r="C722" s="162">
        <v>227449.58</v>
      </c>
      <c r="D722" s="162">
        <v>30877.59</v>
      </c>
      <c r="E722" s="162">
        <v>25065.82</v>
      </c>
      <c r="F722" s="162">
        <v>283392.99</v>
      </c>
      <c r="G722" s="162">
        <v>2392.5300000000002</v>
      </c>
      <c r="H722" s="162">
        <v>157.19</v>
      </c>
      <c r="I722" s="162">
        <v>0</v>
      </c>
      <c r="J722" s="162">
        <v>2.35006</v>
      </c>
      <c r="K722" s="162">
        <v>15140.52</v>
      </c>
    </row>
    <row r="723" spans="1:11" ht="17.100000000000001" hidden="1" customHeight="1">
      <c r="A723" s="162">
        <v>2015</v>
      </c>
      <c r="B723" s="162">
        <v>2</v>
      </c>
      <c r="C723" s="162">
        <v>348152.25</v>
      </c>
      <c r="D723" s="162">
        <v>81787.86</v>
      </c>
      <c r="E723" s="162">
        <v>16352.47</v>
      </c>
      <c r="F723" s="162">
        <v>446292.58</v>
      </c>
      <c r="G723" s="162">
        <v>7031.43</v>
      </c>
      <c r="H723" s="162">
        <v>0</v>
      </c>
      <c r="I723" s="162">
        <v>0</v>
      </c>
      <c r="J723" s="162">
        <v>2.8919999999999999</v>
      </c>
      <c r="K723" s="162">
        <v>13991.93</v>
      </c>
    </row>
    <row r="724" spans="1:11" ht="17.100000000000001" hidden="1" customHeight="1">
      <c r="A724" s="162">
        <v>2015</v>
      </c>
      <c r="B724" s="162">
        <v>3</v>
      </c>
      <c r="C724" s="162">
        <v>830945.07</v>
      </c>
      <c r="D724" s="162">
        <v>199094.8</v>
      </c>
      <c r="E724" s="162">
        <v>73541.05</v>
      </c>
      <c r="F724" s="162">
        <v>1103580.92</v>
      </c>
      <c r="G724" s="162">
        <v>16127.9</v>
      </c>
      <c r="H724" s="162">
        <v>874.78</v>
      </c>
      <c r="I724" s="162">
        <v>0</v>
      </c>
      <c r="J724" s="162">
        <v>3.0840299999999998</v>
      </c>
      <c r="K724" s="162">
        <v>12013.34</v>
      </c>
    </row>
    <row r="725" spans="1:11" ht="17.100000000000001" hidden="1" customHeight="1">
      <c r="A725" s="162">
        <v>2015</v>
      </c>
      <c r="B725" s="162">
        <v>4</v>
      </c>
      <c r="C725" s="162">
        <v>1170403.27</v>
      </c>
      <c r="D725" s="162">
        <v>489008.54</v>
      </c>
      <c r="E725" s="162">
        <v>60575.040000000001</v>
      </c>
      <c r="F725" s="162">
        <v>1719986.84</v>
      </c>
      <c r="G725" s="162">
        <v>13960.49</v>
      </c>
      <c r="H725" s="162">
        <v>3954.31</v>
      </c>
      <c r="I725" s="162">
        <v>0</v>
      </c>
      <c r="J725" s="162">
        <v>2.8330600000000001</v>
      </c>
      <c r="K725" s="162">
        <v>20088.95</v>
      </c>
    </row>
    <row r="726" spans="1:11" ht="17.100000000000001" hidden="1" customHeight="1">
      <c r="A726" s="162">
        <v>2015</v>
      </c>
      <c r="B726" s="162">
        <v>5</v>
      </c>
      <c r="C726" s="162">
        <v>774376.8</v>
      </c>
      <c r="D726" s="162">
        <v>613176.21</v>
      </c>
      <c r="E726" s="162">
        <v>18763.95</v>
      </c>
      <c r="F726" s="162">
        <v>1406316.96</v>
      </c>
      <c r="G726" s="162">
        <v>5925.41</v>
      </c>
      <c r="H726" s="162">
        <v>4749.1099999999997</v>
      </c>
      <c r="I726" s="162">
        <v>0</v>
      </c>
      <c r="J726" s="162">
        <v>2.6</v>
      </c>
      <c r="K726" s="162">
        <v>23819.54</v>
      </c>
    </row>
    <row r="727" spans="1:11" ht="17.100000000000001" hidden="1" customHeight="1">
      <c r="A727" s="162">
        <v>2015</v>
      </c>
      <c r="B727" s="162">
        <v>6</v>
      </c>
      <c r="C727" s="162">
        <v>372313.25</v>
      </c>
      <c r="D727" s="162">
        <v>142289.51</v>
      </c>
      <c r="E727" s="162">
        <v>14223.2</v>
      </c>
      <c r="F727" s="162">
        <v>528825.94999999995</v>
      </c>
      <c r="G727" s="162">
        <v>4360.6099999999997</v>
      </c>
      <c r="H727" s="162">
        <v>366.53</v>
      </c>
      <c r="I727" s="162">
        <v>0</v>
      </c>
      <c r="J727" s="162">
        <v>2.7594699999999999</v>
      </c>
      <c r="K727" s="162">
        <v>14491.42</v>
      </c>
    </row>
    <row r="728" spans="1:11" ht="17.100000000000001" hidden="1" customHeight="1">
      <c r="A728" s="162">
        <v>2015</v>
      </c>
      <c r="B728" s="162">
        <v>7</v>
      </c>
      <c r="C728" s="162">
        <v>168467.63</v>
      </c>
      <c r="D728" s="162">
        <v>31518.94</v>
      </c>
      <c r="E728" s="162">
        <v>13564.79</v>
      </c>
      <c r="F728" s="162">
        <v>213551.35999999999</v>
      </c>
      <c r="G728" s="162">
        <v>3713.71</v>
      </c>
      <c r="H728" s="162">
        <v>328.44</v>
      </c>
      <c r="I728" s="162">
        <v>3.59</v>
      </c>
      <c r="J728" s="162">
        <v>3.32904</v>
      </c>
      <c r="K728" s="162">
        <v>11770.41</v>
      </c>
    </row>
    <row r="729" spans="1:11" ht="17.100000000000001" hidden="1" customHeight="1">
      <c r="A729" s="162">
        <v>2015</v>
      </c>
      <c r="B729" s="162">
        <v>8</v>
      </c>
      <c r="C729" s="162">
        <v>1090552.6499999999</v>
      </c>
      <c r="D729" s="162">
        <v>595148.96</v>
      </c>
      <c r="E729" s="162">
        <v>58333.66</v>
      </c>
      <c r="F729" s="162">
        <v>1744035.27</v>
      </c>
      <c r="G729" s="162">
        <v>9626.67</v>
      </c>
      <c r="H729" s="162">
        <v>4125.7</v>
      </c>
      <c r="I729" s="162">
        <v>0</v>
      </c>
      <c r="J729" s="162">
        <v>3.01437</v>
      </c>
      <c r="K729" s="162">
        <v>17965.18</v>
      </c>
    </row>
    <row r="730" spans="1:11" ht="17.100000000000001" hidden="1" customHeight="1">
      <c r="A730" s="162">
        <v>2015</v>
      </c>
      <c r="B730" s="162">
        <v>9</v>
      </c>
      <c r="C730" s="162">
        <v>890538.13</v>
      </c>
      <c r="D730" s="162">
        <v>481384.74</v>
      </c>
      <c r="E730" s="162">
        <v>41820.68</v>
      </c>
      <c r="F730" s="162">
        <v>1413743.56</v>
      </c>
      <c r="G730" s="162">
        <v>8931.7199999999993</v>
      </c>
      <c r="H730" s="162">
        <v>4541.13</v>
      </c>
      <c r="I730" s="162">
        <v>149.91999999999999</v>
      </c>
      <c r="J730" s="162">
        <v>2.98393</v>
      </c>
      <c r="K730" s="162">
        <v>16089.74</v>
      </c>
    </row>
    <row r="731" spans="1:11" ht="17.100000000000001" hidden="1" customHeight="1">
      <c r="A731" s="162">
        <v>2015</v>
      </c>
      <c r="B731" s="162">
        <v>10</v>
      </c>
      <c r="C731" s="162">
        <v>996576.93</v>
      </c>
      <c r="D731" s="162">
        <v>227255.5</v>
      </c>
      <c r="E731" s="162">
        <v>78949.88</v>
      </c>
      <c r="F731" s="162">
        <v>1302782.31</v>
      </c>
      <c r="G731" s="162">
        <v>17985.45</v>
      </c>
      <c r="H731" s="162">
        <v>1318.37</v>
      </c>
      <c r="I731" s="162">
        <v>0</v>
      </c>
      <c r="J731" s="162">
        <v>3.2579199999999999</v>
      </c>
      <c r="K731" s="162">
        <v>11320.75</v>
      </c>
    </row>
    <row r="732" spans="1:11" ht="17.100000000000001" hidden="1" customHeight="1">
      <c r="A732" s="162">
        <v>2015</v>
      </c>
      <c r="B732" s="162">
        <v>11</v>
      </c>
      <c r="C732" s="162">
        <v>151425.29999999999</v>
      </c>
      <c r="D732" s="162">
        <v>242743.99</v>
      </c>
      <c r="E732" s="162">
        <v>77.89</v>
      </c>
      <c r="F732" s="162">
        <v>394247.19</v>
      </c>
      <c r="G732" s="162">
        <v>0</v>
      </c>
      <c r="H732" s="162">
        <v>2789.67</v>
      </c>
      <c r="I732" s="162">
        <v>0</v>
      </c>
      <c r="J732" s="162">
        <v>2.9888499999999998</v>
      </c>
      <c r="K732" s="162">
        <v>16094.22</v>
      </c>
    </row>
    <row r="733" spans="1:11" ht="17.100000000000001" hidden="1" customHeight="1">
      <c r="A733" s="162">
        <v>2015</v>
      </c>
      <c r="B733" s="162">
        <v>12</v>
      </c>
      <c r="C733" s="162">
        <v>386198.97</v>
      </c>
      <c r="D733" s="162">
        <v>515365.53</v>
      </c>
      <c r="E733" s="162">
        <v>8512.7099999999991</v>
      </c>
      <c r="F733" s="162">
        <v>910077.2</v>
      </c>
      <c r="G733" s="162">
        <v>2753.95</v>
      </c>
      <c r="H733" s="162">
        <v>5265.48</v>
      </c>
      <c r="I733" s="162">
        <v>19.25</v>
      </c>
      <c r="J733" s="162">
        <v>2.9860000000000002</v>
      </c>
      <c r="K733" s="162">
        <v>16089.54</v>
      </c>
    </row>
    <row r="734" spans="1:11" ht="17.100000000000001" hidden="1" customHeight="1">
      <c r="A734" s="162">
        <v>2015</v>
      </c>
      <c r="B734" s="162">
        <v>13</v>
      </c>
      <c r="C734" s="162">
        <v>711546.88</v>
      </c>
      <c r="D734" s="162">
        <v>481798.88</v>
      </c>
      <c r="E734" s="162">
        <v>44374.14</v>
      </c>
      <c r="F734" s="162">
        <v>1237719.9099999999</v>
      </c>
      <c r="G734" s="162">
        <v>9405.27</v>
      </c>
      <c r="H734" s="162">
        <v>4603.07</v>
      </c>
      <c r="I734" s="162">
        <v>55.22</v>
      </c>
      <c r="J734" s="162">
        <v>2.80253</v>
      </c>
      <c r="K734" s="162">
        <v>18143.22</v>
      </c>
    </row>
    <row r="735" spans="1:11" ht="17.100000000000001" hidden="1" customHeight="1">
      <c r="A735" s="162">
        <v>2015</v>
      </c>
      <c r="B735" s="162">
        <v>14</v>
      </c>
      <c r="C735" s="162">
        <v>48112.72</v>
      </c>
      <c r="D735" s="162">
        <v>52479.93</v>
      </c>
      <c r="E735" s="162">
        <v>320.05</v>
      </c>
      <c r="F735" s="162">
        <v>100912.69</v>
      </c>
      <c r="G735" s="162">
        <v>170.47</v>
      </c>
      <c r="H735" s="162">
        <v>659</v>
      </c>
      <c r="I735" s="162">
        <v>0.54</v>
      </c>
      <c r="J735" s="162">
        <v>2.9888499999999998</v>
      </c>
      <c r="K735" s="162">
        <v>16094.22</v>
      </c>
    </row>
    <row r="736" spans="1:11" ht="17.100000000000001" hidden="1" customHeight="1">
      <c r="A736" s="162">
        <v>2015</v>
      </c>
      <c r="B736" s="162">
        <v>15</v>
      </c>
      <c r="C736" s="162">
        <v>83480.06</v>
      </c>
      <c r="D736" s="162">
        <v>19828.599999999999</v>
      </c>
      <c r="E736" s="162">
        <v>8073.6</v>
      </c>
      <c r="F736" s="162">
        <v>111382.26</v>
      </c>
      <c r="G736" s="162">
        <v>2083.02</v>
      </c>
      <c r="H736" s="162">
        <v>333.75</v>
      </c>
      <c r="I736" s="162">
        <v>15.17</v>
      </c>
      <c r="J736" s="162">
        <v>3.3157299999999998</v>
      </c>
      <c r="K736" s="162">
        <v>11009.55</v>
      </c>
    </row>
    <row r="737" spans="1:11" ht="17.100000000000001" hidden="1" customHeight="1">
      <c r="A737" s="162">
        <v>2015</v>
      </c>
      <c r="B737" s="162">
        <v>16</v>
      </c>
      <c r="C737" s="162">
        <v>26366.79</v>
      </c>
      <c r="D737" s="162">
        <v>21526.38</v>
      </c>
      <c r="E737" s="162">
        <v>163.86</v>
      </c>
      <c r="F737" s="162">
        <v>48057.03</v>
      </c>
      <c r="G737" s="162">
        <v>242.45</v>
      </c>
      <c r="H737" s="162">
        <v>151.78</v>
      </c>
      <c r="I737" s="162">
        <v>1.04</v>
      </c>
      <c r="J737" s="162">
        <v>2.9888499999999998</v>
      </c>
      <c r="K737" s="162">
        <v>16094.22</v>
      </c>
    </row>
    <row r="738" spans="1:11" ht="17.100000000000001" hidden="1" customHeight="1">
      <c r="A738" s="162">
        <v>2016</v>
      </c>
      <c r="B738" s="162">
        <v>1</v>
      </c>
      <c r="C738" s="162">
        <v>230319.44</v>
      </c>
      <c r="D738" s="162">
        <v>31052.91</v>
      </c>
      <c r="E738" s="162">
        <v>24885.66</v>
      </c>
      <c r="F738" s="162">
        <v>286258.02</v>
      </c>
      <c r="G738" s="162">
        <v>2869.86</v>
      </c>
      <c r="H738" s="162">
        <v>175.32</v>
      </c>
      <c r="I738" s="162">
        <v>0</v>
      </c>
      <c r="J738" s="162">
        <v>2.35114</v>
      </c>
      <c r="K738" s="162">
        <v>15650.89</v>
      </c>
    </row>
    <row r="739" spans="1:11" ht="17.100000000000001" hidden="1" customHeight="1">
      <c r="A739" s="162">
        <v>2016</v>
      </c>
      <c r="B739" s="162">
        <v>2</v>
      </c>
      <c r="C739" s="162">
        <v>355743.75</v>
      </c>
      <c r="D739" s="162">
        <v>81634.92</v>
      </c>
      <c r="E739" s="162">
        <v>16238.68</v>
      </c>
      <c r="F739" s="162">
        <v>453617.35</v>
      </c>
      <c r="G739" s="162">
        <v>7591.5</v>
      </c>
      <c r="H739" s="162">
        <v>0</v>
      </c>
      <c r="I739" s="162">
        <v>0</v>
      </c>
      <c r="J739" s="162">
        <v>2.8927999999999998</v>
      </c>
      <c r="K739" s="162">
        <v>14465.81</v>
      </c>
    </row>
    <row r="740" spans="1:11" ht="17.100000000000001" hidden="1" customHeight="1">
      <c r="A740" s="162">
        <v>2016</v>
      </c>
      <c r="B740" s="162">
        <v>3</v>
      </c>
      <c r="C740" s="162">
        <v>849547.91</v>
      </c>
      <c r="D740" s="162">
        <v>199959.91</v>
      </c>
      <c r="E740" s="162">
        <v>73156.899999999994</v>
      </c>
      <c r="F740" s="162">
        <v>1122664.72</v>
      </c>
      <c r="G740" s="162">
        <v>18602.84</v>
      </c>
      <c r="H740" s="162">
        <v>865.11</v>
      </c>
      <c r="I740" s="162">
        <v>0</v>
      </c>
      <c r="J740" s="162">
        <v>3.09856</v>
      </c>
      <c r="K740" s="162">
        <v>12356.89</v>
      </c>
    </row>
    <row r="741" spans="1:11" ht="17.100000000000001" hidden="1" customHeight="1">
      <c r="A741" s="162">
        <v>2016</v>
      </c>
      <c r="B741" s="162">
        <v>4</v>
      </c>
      <c r="C741" s="162">
        <v>1183803.47</v>
      </c>
      <c r="D741" s="162">
        <v>491532.63</v>
      </c>
      <c r="E741" s="162">
        <v>60340.68</v>
      </c>
      <c r="F741" s="162">
        <v>1735676.77</v>
      </c>
      <c r="G741" s="162">
        <v>13400.2</v>
      </c>
      <c r="H741" s="162">
        <v>2524.09</v>
      </c>
      <c r="I741" s="162">
        <v>0</v>
      </c>
      <c r="J741" s="162">
        <v>2.8245499999999999</v>
      </c>
      <c r="K741" s="162">
        <v>20960.68</v>
      </c>
    </row>
    <row r="742" spans="1:11" ht="17.100000000000001" hidden="1" customHeight="1">
      <c r="A742" s="162">
        <v>2016</v>
      </c>
      <c r="B742" s="162">
        <v>5</v>
      </c>
      <c r="C742" s="162">
        <v>779428.81</v>
      </c>
      <c r="D742" s="162">
        <v>617118.75</v>
      </c>
      <c r="E742" s="162">
        <v>18699.88</v>
      </c>
      <c r="F742" s="162">
        <v>1415247.44</v>
      </c>
      <c r="G742" s="162">
        <v>5052.01</v>
      </c>
      <c r="H742" s="162">
        <v>3942.54</v>
      </c>
      <c r="I742" s="162">
        <v>0</v>
      </c>
      <c r="J742" s="162">
        <v>2.5920299999999998</v>
      </c>
      <c r="K742" s="162">
        <v>24860.45</v>
      </c>
    </row>
    <row r="743" spans="1:11" ht="17.100000000000001" hidden="1" customHeight="1">
      <c r="A743" s="162">
        <v>2016</v>
      </c>
      <c r="B743" s="162">
        <v>6</v>
      </c>
      <c r="C743" s="162">
        <v>377283.5</v>
      </c>
      <c r="D743" s="162">
        <v>142734.74</v>
      </c>
      <c r="E743" s="162">
        <v>14207.15</v>
      </c>
      <c r="F743" s="162">
        <v>534225.38</v>
      </c>
      <c r="G743" s="162">
        <v>4970.25</v>
      </c>
      <c r="H743" s="162">
        <v>445.23</v>
      </c>
      <c r="I743" s="162">
        <v>0</v>
      </c>
      <c r="J743" s="162">
        <v>2.75997</v>
      </c>
      <c r="K743" s="162">
        <v>15030.39</v>
      </c>
    </row>
    <row r="744" spans="1:11" ht="17.100000000000001" hidden="1" customHeight="1">
      <c r="A744" s="162">
        <v>2016</v>
      </c>
      <c r="B744" s="162">
        <v>7</v>
      </c>
      <c r="C744" s="162">
        <v>172833.37</v>
      </c>
      <c r="D744" s="162">
        <v>31821.01</v>
      </c>
      <c r="E744" s="162">
        <v>13515.07</v>
      </c>
      <c r="F744" s="162">
        <v>218169.45</v>
      </c>
      <c r="G744" s="162">
        <v>4365.74</v>
      </c>
      <c r="H744" s="162">
        <v>302.06</v>
      </c>
      <c r="I744" s="162">
        <v>0</v>
      </c>
      <c r="J744" s="162">
        <v>3.3467899999999999</v>
      </c>
      <c r="K744" s="162">
        <v>12108.45</v>
      </c>
    </row>
    <row r="745" spans="1:11" ht="17.100000000000001" hidden="1" customHeight="1">
      <c r="A745" s="162">
        <v>2016</v>
      </c>
      <c r="B745" s="162">
        <v>8</v>
      </c>
      <c r="C745" s="162">
        <v>1099871.32</v>
      </c>
      <c r="D745" s="162">
        <v>598270.43999999994</v>
      </c>
      <c r="E745" s="162">
        <v>58167.1</v>
      </c>
      <c r="F745" s="162">
        <v>1756308.86</v>
      </c>
      <c r="G745" s="162">
        <v>9318.67</v>
      </c>
      <c r="H745" s="162">
        <v>3121.48</v>
      </c>
      <c r="I745" s="162">
        <v>0</v>
      </c>
      <c r="J745" s="162">
        <v>3.0065300000000001</v>
      </c>
      <c r="K745" s="162">
        <v>18705.2</v>
      </c>
    </row>
    <row r="746" spans="1:11" ht="17.100000000000001" hidden="1" customHeight="1">
      <c r="A746" s="162">
        <v>2016</v>
      </c>
      <c r="B746" s="162">
        <v>9</v>
      </c>
      <c r="C746" s="162">
        <v>899696.85</v>
      </c>
      <c r="D746" s="162">
        <v>486012.13</v>
      </c>
      <c r="E746" s="162">
        <v>42021.18</v>
      </c>
      <c r="F746" s="162">
        <v>1427730.16</v>
      </c>
      <c r="G746" s="162">
        <v>9158.7099999999991</v>
      </c>
      <c r="H746" s="162">
        <v>4627.38</v>
      </c>
      <c r="I746" s="162">
        <v>200.51</v>
      </c>
      <c r="J746" s="162">
        <v>2.9773100000000001</v>
      </c>
      <c r="K746" s="162">
        <v>16754.98</v>
      </c>
    </row>
    <row r="747" spans="1:11" ht="17.100000000000001" hidden="1" customHeight="1">
      <c r="A747" s="162">
        <v>2016</v>
      </c>
      <c r="B747" s="162">
        <v>10</v>
      </c>
      <c r="C747" s="162">
        <v>1015700.84</v>
      </c>
      <c r="D747" s="162">
        <v>228375.54</v>
      </c>
      <c r="E747" s="162">
        <v>78821.94</v>
      </c>
      <c r="F747" s="162">
        <v>1322898.32</v>
      </c>
      <c r="G747" s="162">
        <v>19123.919999999998</v>
      </c>
      <c r="H747" s="162">
        <v>1120.03</v>
      </c>
      <c r="I747" s="162">
        <v>0</v>
      </c>
      <c r="J747" s="162">
        <v>3.2635299999999998</v>
      </c>
      <c r="K747" s="162">
        <v>11700.98</v>
      </c>
    </row>
    <row r="748" spans="1:11" ht="17.100000000000001" hidden="1" customHeight="1">
      <c r="A748" s="162">
        <v>2016</v>
      </c>
      <c r="B748" s="162">
        <v>11</v>
      </c>
      <c r="C748" s="162">
        <v>151570.85999999999</v>
      </c>
      <c r="D748" s="162">
        <v>245358.98</v>
      </c>
      <c r="E748" s="162">
        <v>77.739999999999995</v>
      </c>
      <c r="F748" s="162">
        <v>397007.58</v>
      </c>
      <c r="G748" s="162">
        <v>145.56</v>
      </c>
      <c r="H748" s="162">
        <v>2614.98</v>
      </c>
      <c r="I748" s="162">
        <v>0</v>
      </c>
      <c r="J748" s="162">
        <v>2.98217</v>
      </c>
      <c r="K748" s="162">
        <v>16760.46</v>
      </c>
    </row>
    <row r="749" spans="1:11" ht="17.100000000000001" hidden="1" customHeight="1">
      <c r="A749" s="162">
        <v>2016</v>
      </c>
      <c r="B749" s="162">
        <v>12</v>
      </c>
      <c r="C749" s="162">
        <v>389193.8</v>
      </c>
      <c r="D749" s="162">
        <v>520602.27</v>
      </c>
      <c r="E749" s="162">
        <v>8543.33</v>
      </c>
      <c r="F749" s="162">
        <v>918339.4</v>
      </c>
      <c r="G749" s="162">
        <v>2994.83</v>
      </c>
      <c r="H749" s="162">
        <v>5236.74</v>
      </c>
      <c r="I749" s="162">
        <v>30.62</v>
      </c>
      <c r="J749" s="162">
        <v>2.9793599999999998</v>
      </c>
      <c r="K749" s="162">
        <v>16755.27</v>
      </c>
    </row>
    <row r="750" spans="1:11" ht="17.100000000000001" hidden="1" customHeight="1">
      <c r="A750" s="162">
        <v>2016</v>
      </c>
      <c r="B750" s="162">
        <v>13</v>
      </c>
      <c r="C750" s="162">
        <v>721525.15</v>
      </c>
      <c r="D750" s="162">
        <v>486012.56</v>
      </c>
      <c r="E750" s="162">
        <v>44435.11</v>
      </c>
      <c r="F750" s="162">
        <v>1251972.82</v>
      </c>
      <c r="G750" s="162">
        <v>9978.26</v>
      </c>
      <c r="H750" s="162">
        <v>4213.68</v>
      </c>
      <c r="I750" s="162">
        <v>60.97</v>
      </c>
      <c r="J750" s="162">
        <v>2.7946800000000001</v>
      </c>
      <c r="K750" s="162">
        <v>18857.48</v>
      </c>
    </row>
    <row r="751" spans="1:11" ht="17.100000000000001" hidden="1" customHeight="1">
      <c r="A751" s="162">
        <v>2016</v>
      </c>
      <c r="B751" s="162">
        <v>14</v>
      </c>
      <c r="C751" s="162">
        <v>48336.31</v>
      </c>
      <c r="D751" s="162">
        <v>53108.62</v>
      </c>
      <c r="E751" s="162">
        <v>321.04000000000002</v>
      </c>
      <c r="F751" s="162">
        <v>101765.97</v>
      </c>
      <c r="G751" s="162">
        <v>223.6</v>
      </c>
      <c r="H751" s="162">
        <v>628.69000000000005</v>
      </c>
      <c r="I751" s="162">
        <v>0.99</v>
      </c>
      <c r="J751" s="162">
        <v>2.98217</v>
      </c>
      <c r="K751" s="162">
        <v>16760.46</v>
      </c>
    </row>
    <row r="752" spans="1:11" ht="17.100000000000001" hidden="1" customHeight="1">
      <c r="A752" s="162">
        <v>2016</v>
      </c>
      <c r="B752" s="162">
        <v>15</v>
      </c>
      <c r="C752" s="162">
        <v>85866.1</v>
      </c>
      <c r="D752" s="162">
        <v>20181.63</v>
      </c>
      <c r="E752" s="162">
        <v>8093.87</v>
      </c>
      <c r="F752" s="162">
        <v>114141.6</v>
      </c>
      <c r="G752" s="162">
        <v>2386.04</v>
      </c>
      <c r="H752" s="162">
        <v>353.03</v>
      </c>
      <c r="I752" s="162">
        <v>20.28</v>
      </c>
      <c r="J752" s="162">
        <v>3.3407800000000001</v>
      </c>
      <c r="K752" s="162">
        <v>11244.77</v>
      </c>
    </row>
    <row r="753" spans="1:97" ht="17.100000000000001" hidden="1" customHeight="1">
      <c r="A753" s="162">
        <v>2016</v>
      </c>
      <c r="B753" s="162">
        <v>16</v>
      </c>
      <c r="C753" s="162">
        <v>26611.68</v>
      </c>
      <c r="D753" s="162">
        <v>21686.71</v>
      </c>
      <c r="E753" s="162">
        <v>164.99</v>
      </c>
      <c r="F753" s="162">
        <v>48463.38</v>
      </c>
      <c r="G753" s="162">
        <v>244.89</v>
      </c>
      <c r="H753" s="162">
        <v>160.34</v>
      </c>
      <c r="I753" s="162">
        <v>1.1200000000000001</v>
      </c>
      <c r="J753" s="162">
        <v>2.98217</v>
      </c>
      <c r="K753" s="162">
        <v>16760.46</v>
      </c>
    </row>
    <row r="754" spans="1:97" s="166" customFormat="1" ht="17.100000000000001" customHeight="1">
      <c r="A754" s="165">
        <v>2017</v>
      </c>
      <c r="B754" s="165">
        <v>1</v>
      </c>
      <c r="C754" s="165">
        <v>233320.95999999999</v>
      </c>
      <c r="D754" s="165">
        <v>31245.759999999998</v>
      </c>
      <c r="E754" s="165">
        <v>24743.9</v>
      </c>
      <c r="F754" s="165">
        <v>289310.62</v>
      </c>
      <c r="G754" s="165">
        <v>3001.52</v>
      </c>
      <c r="H754" s="165">
        <v>192.85</v>
      </c>
      <c r="I754" s="165">
        <v>0</v>
      </c>
      <c r="J754" s="165">
        <v>2.3563399999999999</v>
      </c>
      <c r="K754" s="165">
        <v>15921.02</v>
      </c>
      <c r="M754" s="167">
        <v>0.22509999999999999</v>
      </c>
      <c r="N754" s="167">
        <v>0.20619999999999999</v>
      </c>
      <c r="O754" s="167">
        <v>0</v>
      </c>
      <c r="P754" s="167">
        <v>0</v>
      </c>
      <c r="Q754" s="167">
        <v>0</v>
      </c>
      <c r="R754" s="167">
        <v>0</v>
      </c>
      <c r="S754" s="167">
        <v>0</v>
      </c>
      <c r="T754" s="167">
        <v>0</v>
      </c>
      <c r="U754" s="167">
        <v>0</v>
      </c>
      <c r="V754" s="167">
        <v>0</v>
      </c>
      <c r="W754" s="167">
        <v>9.8000000000000004E-2</v>
      </c>
      <c r="X754" s="167">
        <v>0.33139999999999997</v>
      </c>
      <c r="Y754" s="167">
        <v>1.6000000000000001E-3</v>
      </c>
      <c r="Z754" s="167">
        <v>0</v>
      </c>
      <c r="AA754" s="167">
        <v>0</v>
      </c>
      <c r="AB754" s="167">
        <v>0.13769999999999999</v>
      </c>
      <c r="AC754" s="166">
        <v>1</v>
      </c>
      <c r="AE754" s="166">
        <f>$C754*M754</f>
        <v>52520.548095999999</v>
      </c>
      <c r="AF754" s="166">
        <f t="shared" ref="AF754:AT769" si="0">$C754*N754</f>
        <v>48110.781951999998</v>
      </c>
      <c r="AG754" s="166">
        <f t="shared" si="0"/>
        <v>0</v>
      </c>
      <c r="AH754" s="166">
        <f t="shared" si="0"/>
        <v>0</v>
      </c>
      <c r="AI754" s="166">
        <f t="shared" si="0"/>
        <v>0</v>
      </c>
      <c r="AJ754" s="166">
        <f t="shared" si="0"/>
        <v>0</v>
      </c>
      <c r="AK754" s="166">
        <f t="shared" si="0"/>
        <v>0</v>
      </c>
      <c r="AL754" s="166">
        <f t="shared" si="0"/>
        <v>0</v>
      </c>
      <c r="AM754" s="166">
        <f t="shared" si="0"/>
        <v>0</v>
      </c>
      <c r="AN754" s="166">
        <f t="shared" si="0"/>
        <v>0</v>
      </c>
      <c r="AO754" s="166">
        <f t="shared" si="0"/>
        <v>22865.45408</v>
      </c>
      <c r="AP754" s="166">
        <f t="shared" si="0"/>
        <v>77322.566143999997</v>
      </c>
      <c r="AQ754" s="166">
        <f t="shared" si="0"/>
        <v>373.313536</v>
      </c>
      <c r="AR754" s="166">
        <f t="shared" si="0"/>
        <v>0</v>
      </c>
      <c r="AS754" s="166">
        <f t="shared" si="0"/>
        <v>0</v>
      </c>
      <c r="AT754" s="166">
        <f t="shared" si="0"/>
        <v>32128.296191999998</v>
      </c>
      <c r="AV754" s="166">
        <f>$D754*M754</f>
        <v>7033.4205759999995</v>
      </c>
      <c r="AW754" s="166">
        <f t="shared" ref="AW754:BK769" si="1">$D754*N754</f>
        <v>6442.8757119999991</v>
      </c>
      <c r="AX754" s="166">
        <f t="shared" si="1"/>
        <v>0</v>
      </c>
      <c r="AY754" s="166">
        <f t="shared" si="1"/>
        <v>0</v>
      </c>
      <c r="AZ754" s="166">
        <f t="shared" si="1"/>
        <v>0</v>
      </c>
      <c r="BA754" s="166">
        <f t="shared" si="1"/>
        <v>0</v>
      </c>
      <c r="BB754" s="166">
        <f t="shared" si="1"/>
        <v>0</v>
      </c>
      <c r="BC754" s="166">
        <f t="shared" si="1"/>
        <v>0</v>
      </c>
      <c r="BD754" s="166">
        <f t="shared" si="1"/>
        <v>0</v>
      </c>
      <c r="BE754" s="166">
        <f t="shared" si="1"/>
        <v>0</v>
      </c>
      <c r="BF754" s="166">
        <f t="shared" si="1"/>
        <v>3062.08448</v>
      </c>
      <c r="BG754" s="166">
        <f t="shared" si="1"/>
        <v>10354.844863999999</v>
      </c>
      <c r="BH754" s="166">
        <f t="shared" si="1"/>
        <v>49.993215999999997</v>
      </c>
      <c r="BI754" s="166">
        <f t="shared" si="1"/>
        <v>0</v>
      </c>
      <c r="BJ754" s="166">
        <f t="shared" si="1"/>
        <v>0</v>
      </c>
      <c r="BK754" s="166">
        <f t="shared" si="1"/>
        <v>4302.5411519999998</v>
      </c>
      <c r="BM754" s="166">
        <f t="shared" ref="BM754:CB754" si="2">$G754*M754</f>
        <v>675.64215200000001</v>
      </c>
      <c r="BN754" s="166">
        <f t="shared" si="2"/>
        <v>618.91342399999996</v>
      </c>
      <c r="BO754" s="166">
        <f t="shared" si="2"/>
        <v>0</v>
      </c>
      <c r="BP754" s="166">
        <f t="shared" si="2"/>
        <v>0</v>
      </c>
      <c r="BQ754" s="166">
        <f t="shared" si="2"/>
        <v>0</v>
      </c>
      <c r="BR754" s="166">
        <f t="shared" si="2"/>
        <v>0</v>
      </c>
      <c r="BS754" s="166">
        <f t="shared" si="2"/>
        <v>0</v>
      </c>
      <c r="BT754" s="166">
        <f t="shared" si="2"/>
        <v>0</v>
      </c>
      <c r="BU754" s="166">
        <f t="shared" si="2"/>
        <v>0</v>
      </c>
      <c r="BV754" s="166">
        <f t="shared" si="2"/>
        <v>0</v>
      </c>
      <c r="BW754" s="166">
        <f t="shared" si="2"/>
        <v>294.14895999999999</v>
      </c>
      <c r="BX754" s="166">
        <f t="shared" si="2"/>
        <v>994.70372799999996</v>
      </c>
      <c r="BY754" s="166">
        <f t="shared" si="2"/>
        <v>4.8024320000000005</v>
      </c>
      <c r="BZ754" s="166">
        <f t="shared" si="2"/>
        <v>0</v>
      </c>
      <c r="CA754" s="166">
        <f t="shared" si="2"/>
        <v>0</v>
      </c>
      <c r="CB754" s="166">
        <f t="shared" si="2"/>
        <v>413.30930399999994</v>
      </c>
      <c r="CD754" s="166">
        <f t="shared" ref="CD754:CS754" si="3">$H754*M754</f>
        <v>43.410534999999996</v>
      </c>
      <c r="CE754" s="166">
        <f t="shared" si="3"/>
        <v>39.76567</v>
      </c>
      <c r="CF754" s="166">
        <f t="shared" si="3"/>
        <v>0</v>
      </c>
      <c r="CG754" s="166">
        <f t="shared" si="3"/>
        <v>0</v>
      </c>
      <c r="CH754" s="166">
        <f t="shared" si="3"/>
        <v>0</v>
      </c>
      <c r="CI754" s="166">
        <f t="shared" si="3"/>
        <v>0</v>
      </c>
      <c r="CJ754" s="166">
        <f t="shared" si="3"/>
        <v>0</v>
      </c>
      <c r="CK754" s="166">
        <f t="shared" si="3"/>
        <v>0</v>
      </c>
      <c r="CL754" s="166">
        <f t="shared" si="3"/>
        <v>0</v>
      </c>
      <c r="CM754" s="166">
        <f t="shared" si="3"/>
        <v>0</v>
      </c>
      <c r="CN754" s="166">
        <f t="shared" si="3"/>
        <v>18.8993</v>
      </c>
      <c r="CO754" s="166">
        <f t="shared" si="3"/>
        <v>63.910489999999996</v>
      </c>
      <c r="CP754" s="166">
        <f t="shared" si="3"/>
        <v>0.30856</v>
      </c>
      <c r="CQ754" s="166">
        <f t="shared" si="3"/>
        <v>0</v>
      </c>
      <c r="CR754" s="166">
        <f t="shared" si="3"/>
        <v>0</v>
      </c>
      <c r="CS754" s="166">
        <f t="shared" si="3"/>
        <v>26.555444999999999</v>
      </c>
    </row>
    <row r="755" spans="1:97" s="166" customFormat="1" ht="17.100000000000001" customHeight="1">
      <c r="A755" s="165">
        <v>2017</v>
      </c>
      <c r="B755" s="165">
        <v>2</v>
      </c>
      <c r="C755" s="165">
        <v>363468.6</v>
      </c>
      <c r="D755" s="165">
        <v>81589.81</v>
      </c>
      <c r="E755" s="165">
        <v>16151.81</v>
      </c>
      <c r="F755" s="165">
        <v>461210.23</v>
      </c>
      <c r="G755" s="165">
        <v>7724.85</v>
      </c>
      <c r="H755" s="165">
        <v>0</v>
      </c>
      <c r="I755" s="165">
        <v>0</v>
      </c>
      <c r="J755" s="165">
        <v>2.8985599999999998</v>
      </c>
      <c r="K755" s="165">
        <v>14718.05</v>
      </c>
      <c r="M755" s="167">
        <v>0</v>
      </c>
      <c r="N755" s="167">
        <v>0</v>
      </c>
      <c r="O755" s="167">
        <v>0</v>
      </c>
      <c r="P755" s="167">
        <v>0</v>
      </c>
      <c r="Q755" s="167">
        <v>0</v>
      </c>
      <c r="R755" s="167">
        <v>0</v>
      </c>
      <c r="S755" s="167">
        <v>0</v>
      </c>
      <c r="T755" s="167">
        <v>0</v>
      </c>
      <c r="U755" s="167">
        <v>0</v>
      </c>
      <c r="V755" s="167">
        <v>0</v>
      </c>
      <c r="W755" s="167">
        <v>0.22</v>
      </c>
      <c r="X755" s="167">
        <v>0.75700000000000001</v>
      </c>
      <c r="Y755" s="167">
        <v>0</v>
      </c>
      <c r="Z755" s="167">
        <v>0</v>
      </c>
      <c r="AA755" s="167">
        <v>0</v>
      </c>
      <c r="AB755" s="167">
        <v>2.3E-2</v>
      </c>
      <c r="AC755" s="166">
        <v>1</v>
      </c>
      <c r="AE755" s="166">
        <f t="shared" ref="AE755:AE769" si="4">$C755*M755</f>
        <v>0</v>
      </c>
      <c r="AF755" s="166">
        <f t="shared" si="0"/>
        <v>0</v>
      </c>
      <c r="AG755" s="166">
        <f t="shared" si="0"/>
        <v>0</v>
      </c>
      <c r="AH755" s="166">
        <f t="shared" si="0"/>
        <v>0</v>
      </c>
      <c r="AI755" s="166">
        <f t="shared" si="0"/>
        <v>0</v>
      </c>
      <c r="AJ755" s="166">
        <f t="shared" si="0"/>
        <v>0</v>
      </c>
      <c r="AK755" s="166">
        <f t="shared" si="0"/>
        <v>0</v>
      </c>
      <c r="AL755" s="166">
        <f t="shared" si="0"/>
        <v>0</v>
      </c>
      <c r="AM755" s="166">
        <f t="shared" si="0"/>
        <v>0</v>
      </c>
      <c r="AN755" s="166">
        <f t="shared" si="0"/>
        <v>0</v>
      </c>
      <c r="AO755" s="166">
        <f t="shared" si="0"/>
        <v>79963.09199999999</v>
      </c>
      <c r="AP755" s="166">
        <f t="shared" si="0"/>
        <v>275145.73019999999</v>
      </c>
      <c r="AQ755" s="166">
        <f t="shared" si="0"/>
        <v>0</v>
      </c>
      <c r="AR755" s="166">
        <f t="shared" si="0"/>
        <v>0</v>
      </c>
      <c r="AS755" s="166">
        <f t="shared" si="0"/>
        <v>0</v>
      </c>
      <c r="AT755" s="166">
        <f t="shared" si="0"/>
        <v>8359.7777999999998</v>
      </c>
      <c r="AV755" s="166">
        <f t="shared" ref="AV755:AV769" si="5">$D755*M755</f>
        <v>0</v>
      </c>
      <c r="AW755" s="166">
        <f t="shared" si="1"/>
        <v>0</v>
      </c>
      <c r="AX755" s="166">
        <f t="shared" si="1"/>
        <v>0</v>
      </c>
      <c r="AY755" s="166">
        <f t="shared" si="1"/>
        <v>0</v>
      </c>
      <c r="AZ755" s="166">
        <f t="shared" si="1"/>
        <v>0</v>
      </c>
      <c r="BA755" s="166">
        <f t="shared" si="1"/>
        <v>0</v>
      </c>
      <c r="BB755" s="166">
        <f t="shared" si="1"/>
        <v>0</v>
      </c>
      <c r="BC755" s="166">
        <f t="shared" si="1"/>
        <v>0</v>
      </c>
      <c r="BD755" s="166">
        <f t="shared" si="1"/>
        <v>0</v>
      </c>
      <c r="BE755" s="166">
        <f t="shared" si="1"/>
        <v>0</v>
      </c>
      <c r="BF755" s="166">
        <f t="shared" si="1"/>
        <v>17949.7582</v>
      </c>
      <c r="BG755" s="166">
        <f t="shared" si="1"/>
        <v>61763.486169999996</v>
      </c>
      <c r="BH755" s="166">
        <f t="shared" si="1"/>
        <v>0</v>
      </c>
      <c r="BI755" s="166">
        <f t="shared" si="1"/>
        <v>0</v>
      </c>
      <c r="BJ755" s="166">
        <f t="shared" si="1"/>
        <v>0</v>
      </c>
      <c r="BK755" s="166">
        <f t="shared" si="1"/>
        <v>1876.5656299999998</v>
      </c>
      <c r="BM755" s="166">
        <f t="shared" ref="BM755:BM769" si="6">$G755*M755</f>
        <v>0</v>
      </c>
      <c r="BN755" s="166">
        <f t="shared" ref="BN755:BN769" si="7">$G755*N755</f>
        <v>0</v>
      </c>
      <c r="BO755" s="166">
        <f t="shared" ref="BO755:BO769" si="8">$G755*O755</f>
        <v>0</v>
      </c>
      <c r="BP755" s="166">
        <f t="shared" ref="BP755:BP769" si="9">$G755*P755</f>
        <v>0</v>
      </c>
      <c r="BQ755" s="166">
        <f t="shared" ref="BQ755:BQ769" si="10">$G755*Q755</f>
        <v>0</v>
      </c>
      <c r="BR755" s="166">
        <f t="shared" ref="BR755:BR769" si="11">$G755*R755</f>
        <v>0</v>
      </c>
      <c r="BS755" s="166">
        <f t="shared" ref="BS755:BS769" si="12">$G755*S755</f>
        <v>0</v>
      </c>
      <c r="BT755" s="166">
        <f t="shared" ref="BT755:BT769" si="13">$G755*T755</f>
        <v>0</v>
      </c>
      <c r="BU755" s="166">
        <f t="shared" ref="BU755:BU769" si="14">$G755*U755</f>
        <v>0</v>
      </c>
      <c r="BV755" s="166">
        <f t="shared" ref="BV755:BV769" si="15">$G755*V755</f>
        <v>0</v>
      </c>
      <c r="BW755" s="166">
        <f t="shared" ref="BW755:BW769" si="16">$G755*W755</f>
        <v>1699.4670000000001</v>
      </c>
      <c r="BX755" s="166">
        <f t="shared" ref="BX755:BX769" si="17">$G755*X755</f>
        <v>5847.7114500000007</v>
      </c>
      <c r="BY755" s="166">
        <f t="shared" ref="BY755:BY769" si="18">$G755*Y755</f>
        <v>0</v>
      </c>
      <c r="BZ755" s="166">
        <f t="shared" ref="BZ755:BZ769" si="19">$G755*Z755</f>
        <v>0</v>
      </c>
      <c r="CA755" s="166">
        <f t="shared" ref="CA755:CA769" si="20">$G755*AA755</f>
        <v>0</v>
      </c>
      <c r="CB755" s="166">
        <f t="shared" ref="CB755:CB769" si="21">$G755*AB755</f>
        <v>177.67155</v>
      </c>
      <c r="CD755" s="166">
        <f t="shared" ref="CD755:CD769" si="22">$H755*M755</f>
        <v>0</v>
      </c>
      <c r="CE755" s="166">
        <f t="shared" ref="CE755:CE769" si="23">$H755*N755</f>
        <v>0</v>
      </c>
      <c r="CF755" s="166">
        <f t="shared" ref="CF755:CF769" si="24">$H755*O755</f>
        <v>0</v>
      </c>
      <c r="CG755" s="166">
        <f t="shared" ref="CG755:CG769" si="25">$H755*P755</f>
        <v>0</v>
      </c>
      <c r="CH755" s="166">
        <f t="shared" ref="CH755:CH769" si="26">$H755*Q755</f>
        <v>0</v>
      </c>
      <c r="CI755" s="166">
        <f t="shared" ref="CI755:CI769" si="27">$H755*R755</f>
        <v>0</v>
      </c>
      <c r="CJ755" s="166">
        <f t="shared" ref="CJ755:CJ769" si="28">$H755*S755</f>
        <v>0</v>
      </c>
      <c r="CK755" s="166">
        <f t="shared" ref="CK755:CK769" si="29">$H755*T755</f>
        <v>0</v>
      </c>
      <c r="CL755" s="166">
        <f t="shared" ref="CL755:CL769" si="30">$H755*U755</f>
        <v>0</v>
      </c>
      <c r="CM755" s="166">
        <f t="shared" ref="CM755:CM769" si="31">$H755*V755</f>
        <v>0</v>
      </c>
      <c r="CN755" s="166">
        <f t="shared" ref="CN755:CN769" si="32">$H755*W755</f>
        <v>0</v>
      </c>
      <c r="CO755" s="166">
        <f t="shared" ref="CO755:CO769" si="33">$H755*X755</f>
        <v>0</v>
      </c>
      <c r="CP755" s="166">
        <f t="shared" ref="CP755:CP769" si="34">$H755*Y755</f>
        <v>0</v>
      </c>
      <c r="CQ755" s="166">
        <f t="shared" ref="CQ755:CQ769" si="35">$H755*Z755</f>
        <v>0</v>
      </c>
      <c r="CR755" s="166">
        <f t="shared" ref="CR755:CR769" si="36">$H755*AA755</f>
        <v>0</v>
      </c>
      <c r="CS755" s="166">
        <f t="shared" ref="CS755:CS769" si="37">$H755*AB755</f>
        <v>0</v>
      </c>
    </row>
    <row r="756" spans="1:97" s="166" customFormat="1" ht="17.100000000000001" customHeight="1">
      <c r="A756" s="165">
        <v>2017</v>
      </c>
      <c r="B756" s="165">
        <v>3</v>
      </c>
      <c r="C756" s="165">
        <v>868528.53</v>
      </c>
      <c r="D756" s="165">
        <v>200905.21</v>
      </c>
      <c r="E756" s="165">
        <v>72836.7</v>
      </c>
      <c r="F756" s="165">
        <v>1142270.44</v>
      </c>
      <c r="G756" s="165">
        <v>18980.62</v>
      </c>
      <c r="H756" s="165">
        <v>945.3</v>
      </c>
      <c r="I756" s="165">
        <v>0</v>
      </c>
      <c r="J756" s="165">
        <v>3.11713</v>
      </c>
      <c r="K756" s="165">
        <v>12529.12</v>
      </c>
      <c r="M756" s="167">
        <v>0</v>
      </c>
      <c r="N756" s="167">
        <v>0</v>
      </c>
      <c r="O756" s="167">
        <v>0</v>
      </c>
      <c r="P756" s="167">
        <v>0</v>
      </c>
      <c r="Q756" s="167">
        <v>0</v>
      </c>
      <c r="R756" s="167">
        <v>0</v>
      </c>
      <c r="S756" s="167">
        <v>0</v>
      </c>
      <c r="T756" s="167">
        <v>0</v>
      </c>
      <c r="U756" s="167">
        <v>0</v>
      </c>
      <c r="V756" s="167">
        <v>0</v>
      </c>
      <c r="W756" s="167">
        <v>0.20949999999999999</v>
      </c>
      <c r="X756" s="167">
        <v>0.2276</v>
      </c>
      <c r="Y756" s="167">
        <v>0.54500000000000004</v>
      </c>
      <c r="Z756" s="167">
        <v>0</v>
      </c>
      <c r="AA756" s="167">
        <v>0</v>
      </c>
      <c r="AB756" s="167">
        <v>1.7899999999999999E-2</v>
      </c>
      <c r="AC756" s="166">
        <v>1</v>
      </c>
      <c r="AE756" s="166">
        <f t="shared" si="4"/>
        <v>0</v>
      </c>
      <c r="AF756" s="166">
        <f t="shared" si="0"/>
        <v>0</v>
      </c>
      <c r="AG756" s="166">
        <f t="shared" si="0"/>
        <v>0</v>
      </c>
      <c r="AH756" s="166">
        <f t="shared" si="0"/>
        <v>0</v>
      </c>
      <c r="AI756" s="166">
        <f t="shared" si="0"/>
        <v>0</v>
      </c>
      <c r="AJ756" s="166">
        <f t="shared" si="0"/>
        <v>0</v>
      </c>
      <c r="AK756" s="166">
        <f t="shared" si="0"/>
        <v>0</v>
      </c>
      <c r="AL756" s="166">
        <f t="shared" si="0"/>
        <v>0</v>
      </c>
      <c r="AM756" s="166">
        <f t="shared" si="0"/>
        <v>0</v>
      </c>
      <c r="AN756" s="166">
        <f t="shared" si="0"/>
        <v>0</v>
      </c>
      <c r="AO756" s="166">
        <f t="shared" si="0"/>
        <v>181956.72703499999</v>
      </c>
      <c r="AP756" s="166">
        <f t="shared" si="0"/>
        <v>197677.09342799999</v>
      </c>
      <c r="AQ756" s="166">
        <f t="shared" si="0"/>
        <v>473348.04885000002</v>
      </c>
      <c r="AR756" s="166">
        <f t="shared" si="0"/>
        <v>0</v>
      </c>
      <c r="AS756" s="166">
        <f t="shared" si="0"/>
        <v>0</v>
      </c>
      <c r="AT756" s="166">
        <f t="shared" si="0"/>
        <v>15546.660687</v>
      </c>
      <c r="AV756" s="166">
        <f t="shared" si="5"/>
        <v>0</v>
      </c>
      <c r="AW756" s="166">
        <f t="shared" si="1"/>
        <v>0</v>
      </c>
      <c r="AX756" s="166">
        <f t="shared" si="1"/>
        <v>0</v>
      </c>
      <c r="AY756" s="166">
        <f t="shared" si="1"/>
        <v>0</v>
      </c>
      <c r="AZ756" s="166">
        <f t="shared" si="1"/>
        <v>0</v>
      </c>
      <c r="BA756" s="166">
        <f t="shared" si="1"/>
        <v>0</v>
      </c>
      <c r="BB756" s="166">
        <f t="shared" si="1"/>
        <v>0</v>
      </c>
      <c r="BC756" s="166">
        <f t="shared" si="1"/>
        <v>0</v>
      </c>
      <c r="BD756" s="166">
        <f t="shared" si="1"/>
        <v>0</v>
      </c>
      <c r="BE756" s="166">
        <f t="shared" si="1"/>
        <v>0</v>
      </c>
      <c r="BF756" s="166">
        <f t="shared" si="1"/>
        <v>42089.641494999996</v>
      </c>
      <c r="BG756" s="166">
        <f t="shared" si="1"/>
        <v>45726.025795999994</v>
      </c>
      <c r="BH756" s="166">
        <f t="shared" si="1"/>
        <v>109493.33945</v>
      </c>
      <c r="BI756" s="166">
        <f t="shared" si="1"/>
        <v>0</v>
      </c>
      <c r="BJ756" s="166">
        <f t="shared" si="1"/>
        <v>0</v>
      </c>
      <c r="BK756" s="166">
        <f t="shared" si="1"/>
        <v>3596.2032589999999</v>
      </c>
      <c r="BM756" s="166">
        <f t="shared" si="6"/>
        <v>0</v>
      </c>
      <c r="BN756" s="166">
        <f t="shared" si="7"/>
        <v>0</v>
      </c>
      <c r="BO756" s="166">
        <f t="shared" si="8"/>
        <v>0</v>
      </c>
      <c r="BP756" s="166">
        <f t="shared" si="9"/>
        <v>0</v>
      </c>
      <c r="BQ756" s="166">
        <f t="shared" si="10"/>
        <v>0</v>
      </c>
      <c r="BR756" s="166">
        <f t="shared" si="11"/>
        <v>0</v>
      </c>
      <c r="BS756" s="166">
        <f t="shared" si="12"/>
        <v>0</v>
      </c>
      <c r="BT756" s="166">
        <f t="shared" si="13"/>
        <v>0</v>
      </c>
      <c r="BU756" s="166">
        <f t="shared" si="14"/>
        <v>0</v>
      </c>
      <c r="BV756" s="166">
        <f t="shared" si="15"/>
        <v>0</v>
      </c>
      <c r="BW756" s="166">
        <f t="shared" si="16"/>
        <v>3976.4398899999997</v>
      </c>
      <c r="BX756" s="166">
        <f t="shared" si="17"/>
        <v>4319.9891119999993</v>
      </c>
      <c r="BY756" s="166">
        <f t="shared" si="18"/>
        <v>10344.437900000001</v>
      </c>
      <c r="BZ756" s="166">
        <f t="shared" si="19"/>
        <v>0</v>
      </c>
      <c r="CA756" s="166">
        <f t="shared" si="20"/>
        <v>0</v>
      </c>
      <c r="CB756" s="166">
        <f t="shared" si="21"/>
        <v>339.75309799999997</v>
      </c>
      <c r="CD756" s="166">
        <f t="shared" si="22"/>
        <v>0</v>
      </c>
      <c r="CE756" s="166">
        <f t="shared" si="23"/>
        <v>0</v>
      </c>
      <c r="CF756" s="166">
        <f t="shared" si="24"/>
        <v>0</v>
      </c>
      <c r="CG756" s="166">
        <f t="shared" si="25"/>
        <v>0</v>
      </c>
      <c r="CH756" s="166">
        <f t="shared" si="26"/>
        <v>0</v>
      </c>
      <c r="CI756" s="166">
        <f t="shared" si="27"/>
        <v>0</v>
      </c>
      <c r="CJ756" s="166">
        <f t="shared" si="28"/>
        <v>0</v>
      </c>
      <c r="CK756" s="166">
        <f t="shared" si="29"/>
        <v>0</v>
      </c>
      <c r="CL756" s="166">
        <f t="shared" si="30"/>
        <v>0</v>
      </c>
      <c r="CM756" s="166">
        <f t="shared" si="31"/>
        <v>0</v>
      </c>
      <c r="CN756" s="166">
        <f t="shared" si="32"/>
        <v>198.04034999999999</v>
      </c>
      <c r="CO756" s="166">
        <f t="shared" si="33"/>
        <v>215.15027999999998</v>
      </c>
      <c r="CP756" s="166">
        <f t="shared" si="34"/>
        <v>515.18849999999998</v>
      </c>
      <c r="CQ756" s="166">
        <f t="shared" si="35"/>
        <v>0</v>
      </c>
      <c r="CR756" s="166">
        <f t="shared" si="36"/>
        <v>0</v>
      </c>
      <c r="CS756" s="166">
        <f t="shared" si="37"/>
        <v>16.920869999999997</v>
      </c>
    </row>
    <row r="757" spans="1:97" s="166" customFormat="1" ht="17.100000000000001" customHeight="1">
      <c r="A757" s="165">
        <v>2017</v>
      </c>
      <c r="B757" s="165">
        <v>4</v>
      </c>
      <c r="C757" s="165">
        <v>1196820.94</v>
      </c>
      <c r="D757" s="165">
        <v>493820.81</v>
      </c>
      <c r="E757" s="165">
        <v>60134.61</v>
      </c>
      <c r="F757" s="165">
        <v>1750776.36</v>
      </c>
      <c r="G757" s="165">
        <v>13017.47</v>
      </c>
      <c r="H757" s="165">
        <v>2288.1799999999998</v>
      </c>
      <c r="I757" s="165">
        <v>0</v>
      </c>
      <c r="J757" s="165">
        <v>2.81732</v>
      </c>
      <c r="K757" s="165">
        <v>21560.44</v>
      </c>
      <c r="M757" s="167">
        <v>1.5E-3</v>
      </c>
      <c r="N757" s="167">
        <v>0.13730000000000001</v>
      </c>
      <c r="O757" s="167">
        <v>8.3599999999999994E-2</v>
      </c>
      <c r="P757" s="167">
        <v>0.46029999999999999</v>
      </c>
      <c r="Q757" s="167">
        <v>8.9399999999999993E-2</v>
      </c>
      <c r="R757" s="167">
        <v>0</v>
      </c>
      <c r="S757" s="167">
        <v>0</v>
      </c>
      <c r="T757" s="167">
        <v>0</v>
      </c>
      <c r="U757" s="167">
        <v>0</v>
      </c>
      <c r="V757" s="167">
        <v>0</v>
      </c>
      <c r="W757" s="167">
        <v>0</v>
      </c>
      <c r="X757" s="167">
        <v>0.2281</v>
      </c>
      <c r="Y757" s="167">
        <v>0</v>
      </c>
      <c r="Z757" s="167">
        <v>0</v>
      </c>
      <c r="AA757" s="167">
        <v>0</v>
      </c>
      <c r="AB757" s="167">
        <v>0</v>
      </c>
      <c r="AC757" s="166">
        <v>1.0002</v>
      </c>
      <c r="AE757" s="166">
        <f t="shared" si="4"/>
        <v>1795.2314099999999</v>
      </c>
      <c r="AF757" s="166">
        <f t="shared" si="0"/>
        <v>164323.51506199999</v>
      </c>
      <c r="AG757" s="166">
        <f t="shared" si="0"/>
        <v>100054.23058399999</v>
      </c>
      <c r="AH757" s="166">
        <f t="shared" si="0"/>
        <v>550896.67868199991</v>
      </c>
      <c r="AI757" s="166">
        <f t="shared" si="0"/>
        <v>106995.79203599998</v>
      </c>
      <c r="AJ757" s="166">
        <f t="shared" si="0"/>
        <v>0</v>
      </c>
      <c r="AK757" s="166">
        <f t="shared" si="0"/>
        <v>0</v>
      </c>
      <c r="AL757" s="166">
        <f t="shared" si="0"/>
        <v>0</v>
      </c>
      <c r="AM757" s="166">
        <f t="shared" si="0"/>
        <v>0</v>
      </c>
      <c r="AN757" s="166">
        <f t="shared" si="0"/>
        <v>0</v>
      </c>
      <c r="AO757" s="166">
        <f t="shared" si="0"/>
        <v>0</v>
      </c>
      <c r="AP757" s="166">
        <f t="shared" si="0"/>
        <v>272994.85641399998</v>
      </c>
      <c r="AQ757" s="166">
        <f t="shared" si="0"/>
        <v>0</v>
      </c>
      <c r="AR757" s="166">
        <f t="shared" si="0"/>
        <v>0</v>
      </c>
      <c r="AS757" s="166">
        <f t="shared" si="0"/>
        <v>0</v>
      </c>
      <c r="AT757" s="166">
        <f t="shared" si="0"/>
        <v>0</v>
      </c>
      <c r="AV757" s="166">
        <f t="shared" si="5"/>
        <v>740.73121500000002</v>
      </c>
      <c r="AW757" s="166">
        <f t="shared" si="1"/>
        <v>67801.597213000001</v>
      </c>
      <c r="AX757" s="166">
        <f t="shared" si="1"/>
        <v>41283.419715999997</v>
      </c>
      <c r="AY757" s="166">
        <f t="shared" si="1"/>
        <v>227305.71884299998</v>
      </c>
      <c r="AZ757" s="166">
        <f t="shared" si="1"/>
        <v>44147.580413999996</v>
      </c>
      <c r="BA757" s="166">
        <f t="shared" si="1"/>
        <v>0</v>
      </c>
      <c r="BB757" s="166">
        <f t="shared" si="1"/>
        <v>0</v>
      </c>
      <c r="BC757" s="166">
        <f t="shared" si="1"/>
        <v>0</v>
      </c>
      <c r="BD757" s="166">
        <f t="shared" si="1"/>
        <v>0</v>
      </c>
      <c r="BE757" s="166">
        <f t="shared" si="1"/>
        <v>0</v>
      </c>
      <c r="BF757" s="166">
        <f t="shared" si="1"/>
        <v>0</v>
      </c>
      <c r="BG757" s="166">
        <f t="shared" si="1"/>
        <v>112640.526761</v>
      </c>
      <c r="BH757" s="166">
        <f t="shared" si="1"/>
        <v>0</v>
      </c>
      <c r="BI757" s="166">
        <f t="shared" si="1"/>
        <v>0</v>
      </c>
      <c r="BJ757" s="166">
        <f t="shared" si="1"/>
        <v>0</v>
      </c>
      <c r="BK757" s="166">
        <f t="shared" si="1"/>
        <v>0</v>
      </c>
      <c r="BM757" s="166">
        <f t="shared" si="6"/>
        <v>19.526205000000001</v>
      </c>
      <c r="BN757" s="166">
        <f t="shared" si="7"/>
        <v>1787.2986309999999</v>
      </c>
      <c r="BO757" s="166">
        <f t="shared" si="8"/>
        <v>1088.2604919999999</v>
      </c>
      <c r="BP757" s="166">
        <f t="shared" si="9"/>
        <v>5991.9414409999999</v>
      </c>
      <c r="BQ757" s="166">
        <f t="shared" si="10"/>
        <v>1163.7618179999999</v>
      </c>
      <c r="BR757" s="166">
        <f t="shared" si="11"/>
        <v>0</v>
      </c>
      <c r="BS757" s="166">
        <f t="shared" si="12"/>
        <v>0</v>
      </c>
      <c r="BT757" s="166">
        <f t="shared" si="13"/>
        <v>0</v>
      </c>
      <c r="BU757" s="166">
        <f t="shared" si="14"/>
        <v>0</v>
      </c>
      <c r="BV757" s="166">
        <f t="shared" si="15"/>
        <v>0</v>
      </c>
      <c r="BW757" s="166">
        <f t="shared" si="16"/>
        <v>0</v>
      </c>
      <c r="BX757" s="166">
        <f t="shared" si="17"/>
        <v>2969.2849069999997</v>
      </c>
      <c r="BY757" s="166">
        <f t="shared" si="18"/>
        <v>0</v>
      </c>
      <c r="BZ757" s="166">
        <f t="shared" si="19"/>
        <v>0</v>
      </c>
      <c r="CA757" s="166">
        <f t="shared" si="20"/>
        <v>0</v>
      </c>
      <c r="CB757" s="166">
        <f t="shared" si="21"/>
        <v>0</v>
      </c>
      <c r="CD757" s="166">
        <f t="shared" si="22"/>
        <v>3.4322699999999999</v>
      </c>
      <c r="CE757" s="166">
        <f t="shared" si="23"/>
        <v>314.16711399999997</v>
      </c>
      <c r="CF757" s="166">
        <f t="shared" si="24"/>
        <v>191.29184799999996</v>
      </c>
      <c r="CG757" s="166">
        <f t="shared" si="25"/>
        <v>1053.2492539999998</v>
      </c>
      <c r="CH757" s="166">
        <f t="shared" si="26"/>
        <v>204.56329199999996</v>
      </c>
      <c r="CI757" s="166">
        <f t="shared" si="27"/>
        <v>0</v>
      </c>
      <c r="CJ757" s="166">
        <f t="shared" si="28"/>
        <v>0</v>
      </c>
      <c r="CK757" s="166">
        <f t="shared" si="29"/>
        <v>0</v>
      </c>
      <c r="CL757" s="166">
        <f t="shared" si="30"/>
        <v>0</v>
      </c>
      <c r="CM757" s="166">
        <f t="shared" si="31"/>
        <v>0</v>
      </c>
      <c r="CN757" s="166">
        <f t="shared" si="32"/>
        <v>0</v>
      </c>
      <c r="CO757" s="166">
        <f t="shared" si="33"/>
        <v>521.93385799999999</v>
      </c>
      <c r="CP757" s="166">
        <f t="shared" si="34"/>
        <v>0</v>
      </c>
      <c r="CQ757" s="166">
        <f t="shared" si="35"/>
        <v>0</v>
      </c>
      <c r="CR757" s="166">
        <f t="shared" si="36"/>
        <v>0</v>
      </c>
      <c r="CS757" s="166">
        <f t="shared" si="37"/>
        <v>0</v>
      </c>
    </row>
    <row r="758" spans="1:97" s="166" customFormat="1" ht="17.100000000000001" customHeight="1">
      <c r="A758" s="165">
        <v>2017</v>
      </c>
      <c r="B758" s="165">
        <v>5</v>
      </c>
      <c r="C758" s="165">
        <v>784060.77</v>
      </c>
      <c r="D758" s="165">
        <v>620741.34</v>
      </c>
      <c r="E758" s="165">
        <v>18634.490000000002</v>
      </c>
      <c r="F758" s="165">
        <v>1423436.59</v>
      </c>
      <c r="G758" s="165">
        <v>4631.96</v>
      </c>
      <c r="H758" s="165">
        <v>3622.59</v>
      </c>
      <c r="I758" s="165">
        <v>0</v>
      </c>
      <c r="J758" s="165">
        <v>2.5847199999999999</v>
      </c>
      <c r="K758" s="165">
        <v>25570.25</v>
      </c>
      <c r="M758" s="167">
        <v>0</v>
      </c>
      <c r="N758" s="167">
        <v>4.2299999999999997E-2</v>
      </c>
      <c r="O758" s="167">
        <v>0.89129999999999998</v>
      </c>
      <c r="P758" s="167">
        <v>0</v>
      </c>
      <c r="Q758" s="167">
        <v>0</v>
      </c>
      <c r="R758" s="167">
        <v>0</v>
      </c>
      <c r="S758" s="167">
        <v>0</v>
      </c>
      <c r="T758" s="167">
        <v>0</v>
      </c>
      <c r="U758" s="167">
        <v>0</v>
      </c>
      <c r="V758" s="167">
        <v>0</v>
      </c>
      <c r="W758" s="167">
        <v>0</v>
      </c>
      <c r="X758" s="167">
        <v>6.6400000000000001E-2</v>
      </c>
      <c r="Y758" s="167">
        <v>0</v>
      </c>
      <c r="Z758" s="167">
        <v>0</v>
      </c>
      <c r="AA758" s="167">
        <v>0</v>
      </c>
      <c r="AB758" s="167">
        <v>0</v>
      </c>
      <c r="AC758" s="166">
        <v>1</v>
      </c>
      <c r="AE758" s="166">
        <f t="shared" si="4"/>
        <v>0</v>
      </c>
      <c r="AF758" s="166">
        <f t="shared" si="0"/>
        <v>33165.770571000001</v>
      </c>
      <c r="AG758" s="166">
        <f t="shared" si="0"/>
        <v>698833.36430100002</v>
      </c>
      <c r="AH758" s="166">
        <f t="shared" si="0"/>
        <v>0</v>
      </c>
      <c r="AI758" s="166">
        <f t="shared" si="0"/>
        <v>0</v>
      </c>
      <c r="AJ758" s="166">
        <f t="shared" si="0"/>
        <v>0</v>
      </c>
      <c r="AK758" s="166">
        <f t="shared" si="0"/>
        <v>0</v>
      </c>
      <c r="AL758" s="166">
        <f t="shared" si="0"/>
        <v>0</v>
      </c>
      <c r="AM758" s="166">
        <f t="shared" si="0"/>
        <v>0</v>
      </c>
      <c r="AN758" s="166">
        <f t="shared" si="0"/>
        <v>0</v>
      </c>
      <c r="AO758" s="166">
        <f t="shared" si="0"/>
        <v>0</v>
      </c>
      <c r="AP758" s="166">
        <f t="shared" si="0"/>
        <v>52061.635128000002</v>
      </c>
      <c r="AQ758" s="166">
        <f t="shared" si="0"/>
        <v>0</v>
      </c>
      <c r="AR758" s="166">
        <f t="shared" si="0"/>
        <v>0</v>
      </c>
      <c r="AS758" s="166">
        <f t="shared" si="0"/>
        <v>0</v>
      </c>
      <c r="AT758" s="166">
        <f t="shared" si="0"/>
        <v>0</v>
      </c>
      <c r="AV758" s="166">
        <f t="shared" si="5"/>
        <v>0</v>
      </c>
      <c r="AW758" s="166">
        <f t="shared" si="1"/>
        <v>26257.358681999998</v>
      </c>
      <c r="AX758" s="166">
        <f t="shared" si="1"/>
        <v>553266.75634199998</v>
      </c>
      <c r="AY758" s="166">
        <f t="shared" si="1"/>
        <v>0</v>
      </c>
      <c r="AZ758" s="166">
        <f t="shared" si="1"/>
        <v>0</v>
      </c>
      <c r="BA758" s="166">
        <f t="shared" si="1"/>
        <v>0</v>
      </c>
      <c r="BB758" s="166">
        <f t="shared" si="1"/>
        <v>0</v>
      </c>
      <c r="BC758" s="166">
        <f t="shared" si="1"/>
        <v>0</v>
      </c>
      <c r="BD758" s="166">
        <f t="shared" si="1"/>
        <v>0</v>
      </c>
      <c r="BE758" s="166">
        <f t="shared" si="1"/>
        <v>0</v>
      </c>
      <c r="BF758" s="166">
        <f t="shared" si="1"/>
        <v>0</v>
      </c>
      <c r="BG758" s="166">
        <f t="shared" si="1"/>
        <v>41217.224975999998</v>
      </c>
      <c r="BH758" s="166">
        <f t="shared" si="1"/>
        <v>0</v>
      </c>
      <c r="BI758" s="166">
        <f t="shared" si="1"/>
        <v>0</v>
      </c>
      <c r="BJ758" s="166">
        <f t="shared" si="1"/>
        <v>0</v>
      </c>
      <c r="BK758" s="166">
        <f t="shared" si="1"/>
        <v>0</v>
      </c>
      <c r="BM758" s="166">
        <f t="shared" si="6"/>
        <v>0</v>
      </c>
      <c r="BN758" s="166">
        <f t="shared" si="7"/>
        <v>195.93190799999999</v>
      </c>
      <c r="BO758" s="166">
        <f t="shared" si="8"/>
        <v>4128.465948</v>
      </c>
      <c r="BP758" s="166">
        <f t="shared" si="9"/>
        <v>0</v>
      </c>
      <c r="BQ758" s="166">
        <f t="shared" si="10"/>
        <v>0</v>
      </c>
      <c r="BR758" s="166">
        <f t="shared" si="11"/>
        <v>0</v>
      </c>
      <c r="BS758" s="166">
        <f t="shared" si="12"/>
        <v>0</v>
      </c>
      <c r="BT758" s="166">
        <f t="shared" si="13"/>
        <v>0</v>
      </c>
      <c r="BU758" s="166">
        <f t="shared" si="14"/>
        <v>0</v>
      </c>
      <c r="BV758" s="166">
        <f t="shared" si="15"/>
        <v>0</v>
      </c>
      <c r="BW758" s="166">
        <f t="shared" si="16"/>
        <v>0</v>
      </c>
      <c r="BX758" s="166">
        <f t="shared" si="17"/>
        <v>307.56214399999999</v>
      </c>
      <c r="BY758" s="166">
        <f t="shared" si="18"/>
        <v>0</v>
      </c>
      <c r="BZ758" s="166">
        <f t="shared" si="19"/>
        <v>0</v>
      </c>
      <c r="CA758" s="166">
        <f t="shared" si="20"/>
        <v>0</v>
      </c>
      <c r="CB758" s="166">
        <f t="shared" si="21"/>
        <v>0</v>
      </c>
      <c r="CD758" s="166">
        <f t="shared" si="22"/>
        <v>0</v>
      </c>
      <c r="CE758" s="166">
        <f t="shared" si="23"/>
        <v>153.235557</v>
      </c>
      <c r="CF758" s="166">
        <f t="shared" si="24"/>
        <v>3228.8144670000001</v>
      </c>
      <c r="CG758" s="166">
        <f t="shared" si="25"/>
        <v>0</v>
      </c>
      <c r="CH758" s="166">
        <f t="shared" si="26"/>
        <v>0</v>
      </c>
      <c r="CI758" s="166">
        <f t="shared" si="27"/>
        <v>0</v>
      </c>
      <c r="CJ758" s="166">
        <f t="shared" si="28"/>
        <v>0</v>
      </c>
      <c r="CK758" s="166">
        <f t="shared" si="29"/>
        <v>0</v>
      </c>
      <c r="CL758" s="166">
        <f t="shared" si="30"/>
        <v>0</v>
      </c>
      <c r="CM758" s="166">
        <f t="shared" si="31"/>
        <v>0</v>
      </c>
      <c r="CN758" s="166">
        <f t="shared" si="32"/>
        <v>0</v>
      </c>
      <c r="CO758" s="166">
        <f t="shared" si="33"/>
        <v>240.53997600000002</v>
      </c>
      <c r="CP758" s="166">
        <f t="shared" si="34"/>
        <v>0</v>
      </c>
      <c r="CQ758" s="166">
        <f t="shared" si="35"/>
        <v>0</v>
      </c>
      <c r="CR758" s="166">
        <f t="shared" si="36"/>
        <v>0</v>
      </c>
      <c r="CS758" s="166">
        <f t="shared" si="37"/>
        <v>0</v>
      </c>
    </row>
    <row r="759" spans="1:97" s="166" customFormat="1" ht="17.100000000000001" customHeight="1">
      <c r="A759" s="165">
        <v>2017</v>
      </c>
      <c r="B759" s="165">
        <v>6</v>
      </c>
      <c r="C759" s="165">
        <v>382308.97</v>
      </c>
      <c r="D759" s="165">
        <v>143191.66</v>
      </c>
      <c r="E759" s="165">
        <v>14195.12</v>
      </c>
      <c r="F759" s="165">
        <v>539695.75</v>
      </c>
      <c r="G759" s="165">
        <v>5025.47</v>
      </c>
      <c r="H759" s="165">
        <v>456.92</v>
      </c>
      <c r="I759" s="165">
        <v>0</v>
      </c>
      <c r="J759" s="165">
        <v>2.76064</v>
      </c>
      <c r="K759" s="165">
        <v>15384.72</v>
      </c>
      <c r="M759" s="167">
        <v>0</v>
      </c>
      <c r="N759" s="167">
        <v>0</v>
      </c>
      <c r="O759" s="167">
        <v>0</v>
      </c>
      <c r="P759" s="167">
        <v>0</v>
      </c>
      <c r="Q759" s="167">
        <v>0</v>
      </c>
      <c r="R759" s="167">
        <v>0</v>
      </c>
      <c r="S759" s="167">
        <v>0</v>
      </c>
      <c r="T759" s="167">
        <v>0</v>
      </c>
      <c r="U759" s="167">
        <v>0</v>
      </c>
      <c r="V759" s="167">
        <v>0</v>
      </c>
      <c r="W759" s="167">
        <v>0</v>
      </c>
      <c r="X759" s="167">
        <v>1</v>
      </c>
      <c r="Y759" s="167">
        <v>0</v>
      </c>
      <c r="Z759" s="167">
        <v>0</v>
      </c>
      <c r="AA759" s="167">
        <v>0</v>
      </c>
      <c r="AB759" s="167">
        <v>0</v>
      </c>
      <c r="AC759" s="166">
        <v>1</v>
      </c>
      <c r="AE759" s="166">
        <f t="shared" si="4"/>
        <v>0</v>
      </c>
      <c r="AF759" s="166">
        <f t="shared" si="0"/>
        <v>0</v>
      </c>
      <c r="AG759" s="166">
        <f t="shared" si="0"/>
        <v>0</v>
      </c>
      <c r="AH759" s="166">
        <f t="shared" si="0"/>
        <v>0</v>
      </c>
      <c r="AI759" s="166">
        <f t="shared" si="0"/>
        <v>0</v>
      </c>
      <c r="AJ759" s="166">
        <f t="shared" si="0"/>
        <v>0</v>
      </c>
      <c r="AK759" s="166">
        <f t="shared" si="0"/>
        <v>0</v>
      </c>
      <c r="AL759" s="166">
        <f t="shared" si="0"/>
        <v>0</v>
      </c>
      <c r="AM759" s="166">
        <f t="shared" si="0"/>
        <v>0</v>
      </c>
      <c r="AN759" s="166">
        <f t="shared" si="0"/>
        <v>0</v>
      </c>
      <c r="AO759" s="166">
        <f t="shared" si="0"/>
        <v>0</v>
      </c>
      <c r="AP759" s="166">
        <f t="shared" si="0"/>
        <v>382308.97</v>
      </c>
      <c r="AQ759" s="166">
        <f t="shared" si="0"/>
        <v>0</v>
      </c>
      <c r="AR759" s="166">
        <f t="shared" si="0"/>
        <v>0</v>
      </c>
      <c r="AS759" s="166">
        <f t="shared" si="0"/>
        <v>0</v>
      </c>
      <c r="AT759" s="166">
        <f t="shared" si="0"/>
        <v>0</v>
      </c>
      <c r="AV759" s="166">
        <f t="shared" si="5"/>
        <v>0</v>
      </c>
      <c r="AW759" s="166">
        <f t="shared" si="1"/>
        <v>0</v>
      </c>
      <c r="AX759" s="166">
        <f t="shared" si="1"/>
        <v>0</v>
      </c>
      <c r="AY759" s="166">
        <f t="shared" si="1"/>
        <v>0</v>
      </c>
      <c r="AZ759" s="166">
        <f t="shared" si="1"/>
        <v>0</v>
      </c>
      <c r="BA759" s="166">
        <f t="shared" si="1"/>
        <v>0</v>
      </c>
      <c r="BB759" s="166">
        <f t="shared" si="1"/>
        <v>0</v>
      </c>
      <c r="BC759" s="166">
        <f t="shared" si="1"/>
        <v>0</v>
      </c>
      <c r="BD759" s="166">
        <f t="shared" si="1"/>
        <v>0</v>
      </c>
      <c r="BE759" s="166">
        <f t="shared" si="1"/>
        <v>0</v>
      </c>
      <c r="BF759" s="166">
        <f t="shared" si="1"/>
        <v>0</v>
      </c>
      <c r="BG759" s="166">
        <f t="shared" si="1"/>
        <v>143191.66</v>
      </c>
      <c r="BH759" s="166">
        <f t="shared" si="1"/>
        <v>0</v>
      </c>
      <c r="BI759" s="166">
        <f t="shared" si="1"/>
        <v>0</v>
      </c>
      <c r="BJ759" s="166">
        <f t="shared" si="1"/>
        <v>0</v>
      </c>
      <c r="BK759" s="166">
        <f t="shared" si="1"/>
        <v>0</v>
      </c>
      <c r="BM759" s="166">
        <f t="shared" si="6"/>
        <v>0</v>
      </c>
      <c r="BN759" s="166">
        <f t="shared" si="7"/>
        <v>0</v>
      </c>
      <c r="BO759" s="166">
        <f t="shared" si="8"/>
        <v>0</v>
      </c>
      <c r="BP759" s="166">
        <f t="shared" si="9"/>
        <v>0</v>
      </c>
      <c r="BQ759" s="166">
        <f t="shared" si="10"/>
        <v>0</v>
      </c>
      <c r="BR759" s="166">
        <f t="shared" si="11"/>
        <v>0</v>
      </c>
      <c r="BS759" s="166">
        <f t="shared" si="12"/>
        <v>0</v>
      </c>
      <c r="BT759" s="166">
        <f t="shared" si="13"/>
        <v>0</v>
      </c>
      <c r="BU759" s="166">
        <f t="shared" si="14"/>
        <v>0</v>
      </c>
      <c r="BV759" s="166">
        <f t="shared" si="15"/>
        <v>0</v>
      </c>
      <c r="BW759" s="166">
        <f t="shared" si="16"/>
        <v>0</v>
      </c>
      <c r="BX759" s="166">
        <f t="shared" si="17"/>
        <v>5025.47</v>
      </c>
      <c r="BY759" s="166">
        <f t="shared" si="18"/>
        <v>0</v>
      </c>
      <c r="BZ759" s="166">
        <f t="shared" si="19"/>
        <v>0</v>
      </c>
      <c r="CA759" s="166">
        <f t="shared" si="20"/>
        <v>0</v>
      </c>
      <c r="CB759" s="166">
        <f t="shared" si="21"/>
        <v>0</v>
      </c>
      <c r="CD759" s="166">
        <f t="shared" si="22"/>
        <v>0</v>
      </c>
      <c r="CE759" s="166">
        <f t="shared" si="23"/>
        <v>0</v>
      </c>
      <c r="CF759" s="166">
        <f t="shared" si="24"/>
        <v>0</v>
      </c>
      <c r="CG759" s="166">
        <f t="shared" si="25"/>
        <v>0</v>
      </c>
      <c r="CH759" s="166">
        <f t="shared" si="26"/>
        <v>0</v>
      </c>
      <c r="CI759" s="166">
        <f t="shared" si="27"/>
        <v>0</v>
      </c>
      <c r="CJ759" s="166">
        <f t="shared" si="28"/>
        <v>0</v>
      </c>
      <c r="CK759" s="166">
        <f t="shared" si="29"/>
        <v>0</v>
      </c>
      <c r="CL759" s="166">
        <f t="shared" si="30"/>
        <v>0</v>
      </c>
      <c r="CM759" s="166">
        <f t="shared" si="31"/>
        <v>0</v>
      </c>
      <c r="CN759" s="166">
        <f t="shared" si="32"/>
        <v>0</v>
      </c>
      <c r="CO759" s="166">
        <f t="shared" si="33"/>
        <v>456.92</v>
      </c>
      <c r="CP759" s="166">
        <f t="shared" si="34"/>
        <v>0</v>
      </c>
      <c r="CQ759" s="166">
        <f t="shared" si="35"/>
        <v>0</v>
      </c>
      <c r="CR759" s="166">
        <f t="shared" si="36"/>
        <v>0</v>
      </c>
      <c r="CS759" s="166">
        <f t="shared" si="37"/>
        <v>0</v>
      </c>
    </row>
    <row r="760" spans="1:97" s="166" customFormat="1" ht="17.100000000000001" customHeight="1">
      <c r="A760" s="165">
        <v>2017</v>
      </c>
      <c r="B760" s="165">
        <v>7</v>
      </c>
      <c r="C760" s="165">
        <v>177533.61</v>
      </c>
      <c r="D760" s="165">
        <v>32156.67</v>
      </c>
      <c r="E760" s="165">
        <v>13447.71</v>
      </c>
      <c r="F760" s="165">
        <v>223137.98</v>
      </c>
      <c r="G760" s="165">
        <v>4700.2299999999996</v>
      </c>
      <c r="H760" s="165">
        <v>335.66</v>
      </c>
      <c r="I760" s="165">
        <v>0</v>
      </c>
      <c r="J760" s="165">
        <v>3.3699599999999998</v>
      </c>
      <c r="K760" s="165">
        <v>12281.6</v>
      </c>
      <c r="M760" s="167">
        <v>0</v>
      </c>
      <c r="N760" s="167">
        <v>0</v>
      </c>
      <c r="O760" s="167">
        <v>0</v>
      </c>
      <c r="P760" s="167">
        <v>0</v>
      </c>
      <c r="Q760" s="167">
        <v>0</v>
      </c>
      <c r="R760" s="167">
        <v>0</v>
      </c>
      <c r="S760" s="167">
        <v>0</v>
      </c>
      <c r="T760" s="167">
        <v>0</v>
      </c>
      <c r="U760" s="167">
        <v>0</v>
      </c>
      <c r="V760" s="167">
        <v>0</v>
      </c>
      <c r="W760" s="167">
        <v>0</v>
      </c>
      <c r="X760" s="167">
        <v>0</v>
      </c>
      <c r="Y760" s="167">
        <v>0.75800000000000001</v>
      </c>
      <c r="Z760" s="167">
        <v>7.0800000000000002E-2</v>
      </c>
      <c r="AA760" s="167">
        <v>0</v>
      </c>
      <c r="AB760" s="167">
        <v>0.17119999999999999</v>
      </c>
      <c r="AC760" s="166">
        <v>1</v>
      </c>
      <c r="AE760" s="166">
        <f t="shared" si="4"/>
        <v>0</v>
      </c>
      <c r="AF760" s="166">
        <f t="shared" si="0"/>
        <v>0</v>
      </c>
      <c r="AG760" s="166">
        <f t="shared" si="0"/>
        <v>0</v>
      </c>
      <c r="AH760" s="166">
        <f t="shared" si="0"/>
        <v>0</v>
      </c>
      <c r="AI760" s="166">
        <f t="shared" si="0"/>
        <v>0</v>
      </c>
      <c r="AJ760" s="166">
        <f t="shared" si="0"/>
        <v>0</v>
      </c>
      <c r="AK760" s="166">
        <f t="shared" si="0"/>
        <v>0</v>
      </c>
      <c r="AL760" s="166">
        <f t="shared" si="0"/>
        <v>0</v>
      </c>
      <c r="AM760" s="166">
        <f t="shared" si="0"/>
        <v>0</v>
      </c>
      <c r="AN760" s="166">
        <f t="shared" si="0"/>
        <v>0</v>
      </c>
      <c r="AO760" s="166">
        <f t="shared" si="0"/>
        <v>0</v>
      </c>
      <c r="AP760" s="166">
        <f t="shared" si="0"/>
        <v>0</v>
      </c>
      <c r="AQ760" s="166">
        <f t="shared" si="0"/>
        <v>134570.47637999998</v>
      </c>
      <c r="AR760" s="166">
        <f t="shared" si="0"/>
        <v>12569.379588</v>
      </c>
      <c r="AS760" s="166">
        <f t="shared" si="0"/>
        <v>0</v>
      </c>
      <c r="AT760" s="166">
        <f t="shared" si="0"/>
        <v>30393.754031999997</v>
      </c>
      <c r="AV760" s="166">
        <f t="shared" si="5"/>
        <v>0</v>
      </c>
      <c r="AW760" s="166">
        <f t="shared" si="1"/>
        <v>0</v>
      </c>
      <c r="AX760" s="166">
        <f t="shared" si="1"/>
        <v>0</v>
      </c>
      <c r="AY760" s="166">
        <f t="shared" si="1"/>
        <v>0</v>
      </c>
      <c r="AZ760" s="166">
        <f t="shared" si="1"/>
        <v>0</v>
      </c>
      <c r="BA760" s="166">
        <f t="shared" si="1"/>
        <v>0</v>
      </c>
      <c r="BB760" s="166">
        <f t="shared" si="1"/>
        <v>0</v>
      </c>
      <c r="BC760" s="166">
        <f t="shared" si="1"/>
        <v>0</v>
      </c>
      <c r="BD760" s="166">
        <f t="shared" si="1"/>
        <v>0</v>
      </c>
      <c r="BE760" s="166">
        <f t="shared" si="1"/>
        <v>0</v>
      </c>
      <c r="BF760" s="166">
        <f t="shared" si="1"/>
        <v>0</v>
      </c>
      <c r="BG760" s="166">
        <f t="shared" si="1"/>
        <v>0</v>
      </c>
      <c r="BH760" s="166">
        <f t="shared" si="1"/>
        <v>24374.755859999997</v>
      </c>
      <c r="BI760" s="166">
        <f t="shared" si="1"/>
        <v>2276.6922359999999</v>
      </c>
      <c r="BJ760" s="166">
        <f t="shared" si="1"/>
        <v>0</v>
      </c>
      <c r="BK760" s="166">
        <f t="shared" si="1"/>
        <v>5505.2219039999991</v>
      </c>
      <c r="BM760" s="166">
        <f t="shared" si="6"/>
        <v>0</v>
      </c>
      <c r="BN760" s="166">
        <f t="shared" si="7"/>
        <v>0</v>
      </c>
      <c r="BO760" s="166">
        <f t="shared" si="8"/>
        <v>0</v>
      </c>
      <c r="BP760" s="166">
        <f t="shared" si="9"/>
        <v>0</v>
      </c>
      <c r="BQ760" s="166">
        <f t="shared" si="10"/>
        <v>0</v>
      </c>
      <c r="BR760" s="166">
        <f t="shared" si="11"/>
        <v>0</v>
      </c>
      <c r="BS760" s="166">
        <f t="shared" si="12"/>
        <v>0</v>
      </c>
      <c r="BT760" s="166">
        <f t="shared" si="13"/>
        <v>0</v>
      </c>
      <c r="BU760" s="166">
        <f t="shared" si="14"/>
        <v>0</v>
      </c>
      <c r="BV760" s="166">
        <f t="shared" si="15"/>
        <v>0</v>
      </c>
      <c r="BW760" s="166">
        <f t="shared" si="16"/>
        <v>0</v>
      </c>
      <c r="BX760" s="166">
        <f t="shared" si="17"/>
        <v>0</v>
      </c>
      <c r="BY760" s="166">
        <f t="shared" si="18"/>
        <v>3562.7743399999995</v>
      </c>
      <c r="BZ760" s="166">
        <f t="shared" si="19"/>
        <v>332.77628399999998</v>
      </c>
      <c r="CA760" s="166">
        <f t="shared" si="20"/>
        <v>0</v>
      </c>
      <c r="CB760" s="166">
        <f t="shared" si="21"/>
        <v>804.67937599999993</v>
      </c>
      <c r="CD760" s="166">
        <f t="shared" si="22"/>
        <v>0</v>
      </c>
      <c r="CE760" s="166">
        <f t="shared" si="23"/>
        <v>0</v>
      </c>
      <c r="CF760" s="166">
        <f t="shared" si="24"/>
        <v>0</v>
      </c>
      <c r="CG760" s="166">
        <f t="shared" si="25"/>
        <v>0</v>
      </c>
      <c r="CH760" s="166">
        <f t="shared" si="26"/>
        <v>0</v>
      </c>
      <c r="CI760" s="166">
        <f t="shared" si="27"/>
        <v>0</v>
      </c>
      <c r="CJ760" s="166">
        <f t="shared" si="28"/>
        <v>0</v>
      </c>
      <c r="CK760" s="166">
        <f t="shared" si="29"/>
        <v>0</v>
      </c>
      <c r="CL760" s="166">
        <f t="shared" si="30"/>
        <v>0</v>
      </c>
      <c r="CM760" s="166">
        <f t="shared" si="31"/>
        <v>0</v>
      </c>
      <c r="CN760" s="166">
        <f t="shared" si="32"/>
        <v>0</v>
      </c>
      <c r="CO760" s="166">
        <f t="shared" si="33"/>
        <v>0</v>
      </c>
      <c r="CP760" s="166">
        <f t="shared" si="34"/>
        <v>254.43028000000001</v>
      </c>
      <c r="CQ760" s="166">
        <f t="shared" si="35"/>
        <v>23.764728000000002</v>
      </c>
      <c r="CR760" s="166">
        <f t="shared" si="36"/>
        <v>0</v>
      </c>
      <c r="CS760" s="166">
        <f t="shared" si="37"/>
        <v>57.464992000000002</v>
      </c>
    </row>
    <row r="761" spans="1:97" s="166" customFormat="1" ht="17.100000000000001" customHeight="1">
      <c r="A761" s="165">
        <v>2017</v>
      </c>
      <c r="B761" s="165">
        <v>8</v>
      </c>
      <c r="C761" s="165">
        <v>1108492.98</v>
      </c>
      <c r="D761" s="165">
        <v>600810.42000000004</v>
      </c>
      <c r="E761" s="165">
        <v>57993.75</v>
      </c>
      <c r="F761" s="165">
        <v>1767297.15</v>
      </c>
      <c r="G761" s="165">
        <v>8621.65</v>
      </c>
      <c r="H761" s="165">
        <v>2539.98</v>
      </c>
      <c r="I761" s="165">
        <v>0</v>
      </c>
      <c r="J761" s="165">
        <v>2.99959</v>
      </c>
      <c r="K761" s="165">
        <v>19198.18</v>
      </c>
      <c r="M761" s="167">
        <v>0</v>
      </c>
      <c r="N761" s="167">
        <v>0</v>
      </c>
      <c r="O761" s="167">
        <v>0</v>
      </c>
      <c r="P761" s="167">
        <v>0</v>
      </c>
      <c r="Q761" s="167">
        <v>0</v>
      </c>
      <c r="R761" s="167">
        <v>0.4037</v>
      </c>
      <c r="S761" s="167">
        <v>0</v>
      </c>
      <c r="T761" s="167">
        <v>0.51080000000000003</v>
      </c>
      <c r="U761" s="167">
        <v>8.09E-2</v>
      </c>
      <c r="V761" s="167">
        <v>0</v>
      </c>
      <c r="W761" s="167">
        <v>0</v>
      </c>
      <c r="X761" s="167">
        <v>0</v>
      </c>
      <c r="Y761" s="167">
        <v>0</v>
      </c>
      <c r="Z761" s="167">
        <v>0</v>
      </c>
      <c r="AA761" s="167">
        <v>0</v>
      </c>
      <c r="AB761" s="167">
        <v>4.5999999999999999E-3</v>
      </c>
      <c r="AC761" s="166">
        <v>1</v>
      </c>
      <c r="AE761" s="166">
        <f t="shared" si="4"/>
        <v>0</v>
      </c>
      <c r="AF761" s="166">
        <f t="shared" si="0"/>
        <v>0</v>
      </c>
      <c r="AG761" s="166">
        <f t="shared" si="0"/>
        <v>0</v>
      </c>
      <c r="AH761" s="166">
        <f t="shared" si="0"/>
        <v>0</v>
      </c>
      <c r="AI761" s="166">
        <f t="shared" si="0"/>
        <v>0</v>
      </c>
      <c r="AJ761" s="166">
        <f t="shared" si="0"/>
        <v>447498.616026</v>
      </c>
      <c r="AK761" s="166">
        <f t="shared" si="0"/>
        <v>0</v>
      </c>
      <c r="AL761" s="166">
        <f t="shared" si="0"/>
        <v>566218.21418400004</v>
      </c>
      <c r="AM761" s="166">
        <f t="shared" si="0"/>
        <v>89677.082081999994</v>
      </c>
      <c r="AN761" s="166">
        <f t="shared" si="0"/>
        <v>0</v>
      </c>
      <c r="AO761" s="166">
        <f t="shared" si="0"/>
        <v>0</v>
      </c>
      <c r="AP761" s="166">
        <f t="shared" si="0"/>
        <v>0</v>
      </c>
      <c r="AQ761" s="166">
        <f t="shared" si="0"/>
        <v>0</v>
      </c>
      <c r="AR761" s="166">
        <f t="shared" si="0"/>
        <v>0</v>
      </c>
      <c r="AS761" s="166">
        <f t="shared" si="0"/>
        <v>0</v>
      </c>
      <c r="AT761" s="166">
        <f t="shared" si="0"/>
        <v>5099.0677079999996</v>
      </c>
      <c r="AV761" s="166">
        <f t="shared" si="5"/>
        <v>0</v>
      </c>
      <c r="AW761" s="166">
        <f t="shared" si="1"/>
        <v>0</v>
      </c>
      <c r="AX761" s="166">
        <f t="shared" si="1"/>
        <v>0</v>
      </c>
      <c r="AY761" s="166">
        <f t="shared" si="1"/>
        <v>0</v>
      </c>
      <c r="AZ761" s="166">
        <f t="shared" si="1"/>
        <v>0</v>
      </c>
      <c r="BA761" s="166">
        <f t="shared" si="1"/>
        <v>242547.16655400002</v>
      </c>
      <c r="BB761" s="166">
        <f t="shared" si="1"/>
        <v>0</v>
      </c>
      <c r="BC761" s="166">
        <f t="shared" si="1"/>
        <v>306893.96253600006</v>
      </c>
      <c r="BD761" s="166">
        <f t="shared" si="1"/>
        <v>48605.562978000002</v>
      </c>
      <c r="BE761" s="166">
        <f t="shared" si="1"/>
        <v>0</v>
      </c>
      <c r="BF761" s="166">
        <f t="shared" si="1"/>
        <v>0</v>
      </c>
      <c r="BG761" s="166">
        <f t="shared" si="1"/>
        <v>0</v>
      </c>
      <c r="BH761" s="166">
        <f t="shared" si="1"/>
        <v>0</v>
      </c>
      <c r="BI761" s="166">
        <f t="shared" si="1"/>
        <v>0</v>
      </c>
      <c r="BJ761" s="166">
        <f t="shared" si="1"/>
        <v>0</v>
      </c>
      <c r="BK761" s="166">
        <f t="shared" si="1"/>
        <v>2763.7279320000002</v>
      </c>
      <c r="BM761" s="166">
        <f t="shared" si="6"/>
        <v>0</v>
      </c>
      <c r="BN761" s="166">
        <f t="shared" si="7"/>
        <v>0</v>
      </c>
      <c r="BO761" s="166">
        <f t="shared" si="8"/>
        <v>0</v>
      </c>
      <c r="BP761" s="166">
        <f t="shared" si="9"/>
        <v>0</v>
      </c>
      <c r="BQ761" s="166">
        <f t="shared" si="10"/>
        <v>0</v>
      </c>
      <c r="BR761" s="166">
        <f t="shared" si="11"/>
        <v>3480.560105</v>
      </c>
      <c r="BS761" s="166">
        <f t="shared" si="12"/>
        <v>0</v>
      </c>
      <c r="BT761" s="166">
        <f t="shared" si="13"/>
        <v>4403.9388200000003</v>
      </c>
      <c r="BU761" s="166">
        <f t="shared" si="14"/>
        <v>697.49148500000001</v>
      </c>
      <c r="BV761" s="166">
        <f t="shared" si="15"/>
        <v>0</v>
      </c>
      <c r="BW761" s="166">
        <f t="shared" si="16"/>
        <v>0</v>
      </c>
      <c r="BX761" s="166">
        <f t="shared" si="17"/>
        <v>0</v>
      </c>
      <c r="BY761" s="166">
        <f t="shared" si="18"/>
        <v>0</v>
      </c>
      <c r="BZ761" s="166">
        <f t="shared" si="19"/>
        <v>0</v>
      </c>
      <c r="CA761" s="166">
        <f t="shared" si="20"/>
        <v>0</v>
      </c>
      <c r="CB761" s="166">
        <f t="shared" si="21"/>
        <v>39.659589999999994</v>
      </c>
      <c r="CD761" s="166">
        <f t="shared" si="22"/>
        <v>0</v>
      </c>
      <c r="CE761" s="166">
        <f t="shared" si="23"/>
        <v>0</v>
      </c>
      <c r="CF761" s="166">
        <f t="shared" si="24"/>
        <v>0</v>
      </c>
      <c r="CG761" s="166">
        <f t="shared" si="25"/>
        <v>0</v>
      </c>
      <c r="CH761" s="166">
        <f t="shared" si="26"/>
        <v>0</v>
      </c>
      <c r="CI761" s="166">
        <f t="shared" si="27"/>
        <v>1025.3899260000001</v>
      </c>
      <c r="CJ761" s="166">
        <f t="shared" si="28"/>
        <v>0</v>
      </c>
      <c r="CK761" s="166">
        <f t="shared" si="29"/>
        <v>1297.4217840000001</v>
      </c>
      <c r="CL761" s="166">
        <f t="shared" si="30"/>
        <v>205.48438200000001</v>
      </c>
      <c r="CM761" s="166">
        <f t="shared" si="31"/>
        <v>0</v>
      </c>
      <c r="CN761" s="166">
        <f t="shared" si="32"/>
        <v>0</v>
      </c>
      <c r="CO761" s="166">
        <f t="shared" si="33"/>
        <v>0</v>
      </c>
      <c r="CP761" s="166">
        <f t="shared" si="34"/>
        <v>0</v>
      </c>
      <c r="CQ761" s="166">
        <f t="shared" si="35"/>
        <v>0</v>
      </c>
      <c r="CR761" s="166">
        <f t="shared" si="36"/>
        <v>0</v>
      </c>
      <c r="CS761" s="166">
        <f t="shared" si="37"/>
        <v>11.683908000000001</v>
      </c>
    </row>
    <row r="762" spans="1:97" s="166" customFormat="1" ht="17.100000000000001" customHeight="1">
      <c r="A762" s="165">
        <v>2017</v>
      </c>
      <c r="B762" s="165">
        <v>9</v>
      </c>
      <c r="C762" s="165">
        <v>908311.71</v>
      </c>
      <c r="D762" s="165">
        <v>490259.55</v>
      </c>
      <c r="E762" s="165">
        <v>42200.39</v>
      </c>
      <c r="F762" s="165">
        <v>1440771.64</v>
      </c>
      <c r="G762" s="165">
        <v>8614.86</v>
      </c>
      <c r="H762" s="165">
        <v>4247.42</v>
      </c>
      <c r="I762" s="165">
        <v>179.2</v>
      </c>
      <c r="J762" s="165">
        <v>2.9713599999999998</v>
      </c>
      <c r="K762" s="165">
        <v>17195.150000000001</v>
      </c>
      <c r="M762" s="167">
        <v>0</v>
      </c>
      <c r="N762" s="167">
        <v>0</v>
      </c>
      <c r="O762" s="167">
        <v>0</v>
      </c>
      <c r="P762" s="167">
        <v>0</v>
      </c>
      <c r="Q762" s="167">
        <v>0</v>
      </c>
      <c r="R762" s="167">
        <v>6.9699999999999998E-2</v>
      </c>
      <c r="S762" s="167">
        <v>0</v>
      </c>
      <c r="T762" s="167">
        <v>0.24540000000000001</v>
      </c>
      <c r="U762" s="167">
        <v>0.57850000000000001</v>
      </c>
      <c r="V762" s="167">
        <v>0</v>
      </c>
      <c r="W762" s="167">
        <v>0</v>
      </c>
      <c r="X762" s="167">
        <v>0</v>
      </c>
      <c r="Y762" s="167">
        <v>0</v>
      </c>
      <c r="Z762" s="167">
        <v>6.6799999999999998E-2</v>
      </c>
      <c r="AA762" s="167">
        <v>0</v>
      </c>
      <c r="AB762" s="167">
        <v>3.95E-2</v>
      </c>
      <c r="AC762" s="166">
        <v>0.9998999999999999</v>
      </c>
      <c r="AE762" s="166">
        <f t="shared" si="4"/>
        <v>0</v>
      </c>
      <c r="AF762" s="166">
        <f t="shared" si="0"/>
        <v>0</v>
      </c>
      <c r="AG762" s="166">
        <f t="shared" si="0"/>
        <v>0</v>
      </c>
      <c r="AH762" s="166">
        <f t="shared" si="0"/>
        <v>0</v>
      </c>
      <c r="AI762" s="166">
        <f t="shared" si="0"/>
        <v>0</v>
      </c>
      <c r="AJ762" s="166">
        <f t="shared" si="0"/>
        <v>63309.326186999999</v>
      </c>
      <c r="AK762" s="166">
        <f t="shared" si="0"/>
        <v>0</v>
      </c>
      <c r="AL762" s="166">
        <f t="shared" si="0"/>
        <v>222899.693634</v>
      </c>
      <c r="AM762" s="166">
        <f t="shared" si="0"/>
        <v>525458.32423499995</v>
      </c>
      <c r="AN762" s="166">
        <f t="shared" si="0"/>
        <v>0</v>
      </c>
      <c r="AO762" s="166">
        <f t="shared" si="0"/>
        <v>0</v>
      </c>
      <c r="AP762" s="166">
        <f t="shared" si="0"/>
        <v>0</v>
      </c>
      <c r="AQ762" s="166">
        <f t="shared" si="0"/>
        <v>0</v>
      </c>
      <c r="AR762" s="166">
        <f t="shared" si="0"/>
        <v>60675.222227999999</v>
      </c>
      <c r="AS762" s="166">
        <f t="shared" si="0"/>
        <v>0</v>
      </c>
      <c r="AT762" s="166">
        <f t="shared" si="0"/>
        <v>35878.312545000001</v>
      </c>
      <c r="AV762" s="166">
        <f t="shared" si="5"/>
        <v>0</v>
      </c>
      <c r="AW762" s="166">
        <f t="shared" si="1"/>
        <v>0</v>
      </c>
      <c r="AX762" s="166">
        <f t="shared" si="1"/>
        <v>0</v>
      </c>
      <c r="AY762" s="166">
        <f t="shared" si="1"/>
        <v>0</v>
      </c>
      <c r="AZ762" s="166">
        <f t="shared" si="1"/>
        <v>0</v>
      </c>
      <c r="BA762" s="166">
        <f t="shared" si="1"/>
        <v>34171.090635</v>
      </c>
      <c r="BB762" s="166">
        <f t="shared" si="1"/>
        <v>0</v>
      </c>
      <c r="BC762" s="166">
        <f t="shared" si="1"/>
        <v>120309.69357</v>
      </c>
      <c r="BD762" s="166">
        <f t="shared" si="1"/>
        <v>283615.14967499999</v>
      </c>
      <c r="BE762" s="166">
        <f t="shared" si="1"/>
        <v>0</v>
      </c>
      <c r="BF762" s="166">
        <f t="shared" si="1"/>
        <v>0</v>
      </c>
      <c r="BG762" s="166">
        <f t="shared" si="1"/>
        <v>0</v>
      </c>
      <c r="BH762" s="166">
        <f t="shared" si="1"/>
        <v>0</v>
      </c>
      <c r="BI762" s="166">
        <f t="shared" si="1"/>
        <v>32749.337939999998</v>
      </c>
      <c r="BJ762" s="166">
        <f t="shared" si="1"/>
        <v>0</v>
      </c>
      <c r="BK762" s="166">
        <f t="shared" si="1"/>
        <v>19365.252225</v>
      </c>
      <c r="BM762" s="166">
        <f t="shared" si="6"/>
        <v>0</v>
      </c>
      <c r="BN762" s="166">
        <f t="shared" si="7"/>
        <v>0</v>
      </c>
      <c r="BO762" s="166">
        <f t="shared" si="8"/>
        <v>0</v>
      </c>
      <c r="BP762" s="166">
        <f t="shared" si="9"/>
        <v>0</v>
      </c>
      <c r="BQ762" s="166">
        <f t="shared" si="10"/>
        <v>0</v>
      </c>
      <c r="BR762" s="166">
        <f t="shared" si="11"/>
        <v>600.45574199999999</v>
      </c>
      <c r="BS762" s="166">
        <f t="shared" si="12"/>
        <v>0</v>
      </c>
      <c r="BT762" s="166">
        <f t="shared" si="13"/>
        <v>2114.086644</v>
      </c>
      <c r="BU762" s="166">
        <f t="shared" si="14"/>
        <v>4983.6965100000007</v>
      </c>
      <c r="BV762" s="166">
        <f t="shared" si="15"/>
        <v>0</v>
      </c>
      <c r="BW762" s="166">
        <f t="shared" si="16"/>
        <v>0</v>
      </c>
      <c r="BX762" s="166">
        <f t="shared" si="17"/>
        <v>0</v>
      </c>
      <c r="BY762" s="166">
        <f t="shared" si="18"/>
        <v>0</v>
      </c>
      <c r="BZ762" s="166">
        <f t="shared" si="19"/>
        <v>575.47264800000005</v>
      </c>
      <c r="CA762" s="166">
        <f t="shared" si="20"/>
        <v>0</v>
      </c>
      <c r="CB762" s="166">
        <f t="shared" si="21"/>
        <v>340.28697000000005</v>
      </c>
      <c r="CD762" s="166">
        <f t="shared" si="22"/>
        <v>0</v>
      </c>
      <c r="CE762" s="166">
        <f t="shared" si="23"/>
        <v>0</v>
      </c>
      <c r="CF762" s="166">
        <f t="shared" si="24"/>
        <v>0</v>
      </c>
      <c r="CG762" s="166">
        <f t="shared" si="25"/>
        <v>0</v>
      </c>
      <c r="CH762" s="166">
        <f t="shared" si="26"/>
        <v>0</v>
      </c>
      <c r="CI762" s="166">
        <f t="shared" si="27"/>
        <v>296.04517399999997</v>
      </c>
      <c r="CJ762" s="166">
        <f t="shared" si="28"/>
        <v>0</v>
      </c>
      <c r="CK762" s="166">
        <f t="shared" si="29"/>
        <v>1042.3168680000001</v>
      </c>
      <c r="CL762" s="166">
        <f t="shared" si="30"/>
        <v>2457.13247</v>
      </c>
      <c r="CM762" s="166">
        <f t="shared" si="31"/>
        <v>0</v>
      </c>
      <c r="CN762" s="166">
        <f t="shared" si="32"/>
        <v>0</v>
      </c>
      <c r="CO762" s="166">
        <f t="shared" si="33"/>
        <v>0</v>
      </c>
      <c r="CP762" s="166">
        <f t="shared" si="34"/>
        <v>0</v>
      </c>
      <c r="CQ762" s="166">
        <f t="shared" si="35"/>
        <v>283.72765600000002</v>
      </c>
      <c r="CR762" s="166">
        <f t="shared" si="36"/>
        <v>0</v>
      </c>
      <c r="CS762" s="166">
        <f t="shared" si="37"/>
        <v>167.77309</v>
      </c>
    </row>
    <row r="763" spans="1:97" s="166" customFormat="1" ht="17.100000000000001" customHeight="1">
      <c r="A763" s="165">
        <v>2017</v>
      </c>
      <c r="B763" s="165">
        <v>10</v>
      </c>
      <c r="C763" s="165">
        <v>1034285.76</v>
      </c>
      <c r="D763" s="165">
        <v>229386.28</v>
      </c>
      <c r="E763" s="165">
        <v>78646.63</v>
      </c>
      <c r="F763" s="165">
        <v>1342318.67</v>
      </c>
      <c r="G763" s="165">
        <v>18584.91</v>
      </c>
      <c r="H763" s="165">
        <v>1010.75</v>
      </c>
      <c r="I763" s="165">
        <v>0</v>
      </c>
      <c r="J763" s="165">
        <v>3.2677700000000001</v>
      </c>
      <c r="K763" s="165">
        <v>11940.33</v>
      </c>
      <c r="M763" s="167">
        <v>0</v>
      </c>
      <c r="N763" s="167">
        <v>0</v>
      </c>
      <c r="O763" s="167">
        <v>0</v>
      </c>
      <c r="P763" s="167">
        <v>0</v>
      </c>
      <c r="Q763" s="167">
        <v>0</v>
      </c>
      <c r="R763" s="167">
        <v>0</v>
      </c>
      <c r="S763" s="167">
        <v>0</v>
      </c>
      <c r="T763" s="167">
        <v>0</v>
      </c>
      <c r="U763" s="167">
        <v>0</v>
      </c>
      <c r="V763" s="167">
        <v>0.749</v>
      </c>
      <c r="W763" s="167">
        <v>0</v>
      </c>
      <c r="X763" s="167">
        <v>0</v>
      </c>
      <c r="Y763" s="167">
        <v>0</v>
      </c>
      <c r="Z763" s="167">
        <v>0.1227</v>
      </c>
      <c r="AA763" s="167">
        <v>7.9000000000000001E-2</v>
      </c>
      <c r="AB763" s="167">
        <v>4.9299999999999997E-2</v>
      </c>
      <c r="AC763" s="166">
        <v>1</v>
      </c>
      <c r="AE763" s="166">
        <f t="shared" si="4"/>
        <v>0</v>
      </c>
      <c r="AF763" s="166">
        <f t="shared" si="0"/>
        <v>0</v>
      </c>
      <c r="AG763" s="166">
        <f t="shared" si="0"/>
        <v>0</v>
      </c>
      <c r="AH763" s="166">
        <f t="shared" si="0"/>
        <v>0</v>
      </c>
      <c r="AI763" s="166">
        <f t="shared" si="0"/>
        <v>0</v>
      </c>
      <c r="AJ763" s="166">
        <f t="shared" si="0"/>
        <v>0</v>
      </c>
      <c r="AK763" s="166">
        <f t="shared" si="0"/>
        <v>0</v>
      </c>
      <c r="AL763" s="166">
        <f t="shared" si="0"/>
        <v>0</v>
      </c>
      <c r="AM763" s="166">
        <f t="shared" si="0"/>
        <v>0</v>
      </c>
      <c r="AN763" s="166">
        <f t="shared" si="0"/>
        <v>774680.03423999995</v>
      </c>
      <c r="AO763" s="166">
        <f t="shared" si="0"/>
        <v>0</v>
      </c>
      <c r="AP763" s="166">
        <f t="shared" si="0"/>
        <v>0</v>
      </c>
      <c r="AQ763" s="166">
        <f t="shared" si="0"/>
        <v>0</v>
      </c>
      <c r="AR763" s="166">
        <f t="shared" si="0"/>
        <v>126906.862752</v>
      </c>
      <c r="AS763" s="166">
        <f t="shared" si="0"/>
        <v>81708.575039999996</v>
      </c>
      <c r="AT763" s="166">
        <f t="shared" si="0"/>
        <v>50990.287967999997</v>
      </c>
      <c r="AV763" s="166">
        <f t="shared" si="5"/>
        <v>0</v>
      </c>
      <c r="AW763" s="166">
        <f t="shared" si="1"/>
        <v>0</v>
      </c>
      <c r="AX763" s="166">
        <f t="shared" si="1"/>
        <v>0</v>
      </c>
      <c r="AY763" s="166">
        <f t="shared" si="1"/>
        <v>0</v>
      </c>
      <c r="AZ763" s="166">
        <f t="shared" si="1"/>
        <v>0</v>
      </c>
      <c r="BA763" s="166">
        <f t="shared" si="1"/>
        <v>0</v>
      </c>
      <c r="BB763" s="166">
        <f t="shared" si="1"/>
        <v>0</v>
      </c>
      <c r="BC763" s="166">
        <f t="shared" si="1"/>
        <v>0</v>
      </c>
      <c r="BD763" s="166">
        <f t="shared" si="1"/>
        <v>0</v>
      </c>
      <c r="BE763" s="166">
        <f t="shared" si="1"/>
        <v>171810.32371999999</v>
      </c>
      <c r="BF763" s="166">
        <f t="shared" si="1"/>
        <v>0</v>
      </c>
      <c r="BG763" s="166">
        <f t="shared" si="1"/>
        <v>0</v>
      </c>
      <c r="BH763" s="166">
        <f t="shared" si="1"/>
        <v>0</v>
      </c>
      <c r="BI763" s="166">
        <f t="shared" si="1"/>
        <v>28145.696555999999</v>
      </c>
      <c r="BJ763" s="166">
        <f t="shared" si="1"/>
        <v>18121.51612</v>
      </c>
      <c r="BK763" s="166">
        <f t="shared" si="1"/>
        <v>11308.743603999999</v>
      </c>
      <c r="BM763" s="166">
        <f t="shared" si="6"/>
        <v>0</v>
      </c>
      <c r="BN763" s="166">
        <f t="shared" si="7"/>
        <v>0</v>
      </c>
      <c r="BO763" s="166">
        <f t="shared" si="8"/>
        <v>0</v>
      </c>
      <c r="BP763" s="166">
        <f t="shared" si="9"/>
        <v>0</v>
      </c>
      <c r="BQ763" s="166">
        <f t="shared" si="10"/>
        <v>0</v>
      </c>
      <c r="BR763" s="166">
        <f t="shared" si="11"/>
        <v>0</v>
      </c>
      <c r="BS763" s="166">
        <f t="shared" si="12"/>
        <v>0</v>
      </c>
      <c r="BT763" s="166">
        <f t="shared" si="13"/>
        <v>0</v>
      </c>
      <c r="BU763" s="166">
        <f t="shared" si="14"/>
        <v>0</v>
      </c>
      <c r="BV763" s="166">
        <f t="shared" si="15"/>
        <v>13920.097589999999</v>
      </c>
      <c r="BW763" s="166">
        <f t="shared" si="16"/>
        <v>0</v>
      </c>
      <c r="BX763" s="166">
        <f t="shared" si="17"/>
        <v>0</v>
      </c>
      <c r="BY763" s="166">
        <f t="shared" si="18"/>
        <v>0</v>
      </c>
      <c r="BZ763" s="166">
        <f t="shared" si="19"/>
        <v>2280.368457</v>
      </c>
      <c r="CA763" s="166">
        <f t="shared" si="20"/>
        <v>1468.2078899999999</v>
      </c>
      <c r="CB763" s="166">
        <f t="shared" si="21"/>
        <v>916.23606299999994</v>
      </c>
      <c r="CD763" s="166">
        <f t="shared" si="22"/>
        <v>0</v>
      </c>
      <c r="CE763" s="166">
        <f t="shared" si="23"/>
        <v>0</v>
      </c>
      <c r="CF763" s="166">
        <f t="shared" si="24"/>
        <v>0</v>
      </c>
      <c r="CG763" s="166">
        <f t="shared" si="25"/>
        <v>0</v>
      </c>
      <c r="CH763" s="166">
        <f t="shared" si="26"/>
        <v>0</v>
      </c>
      <c r="CI763" s="166">
        <f t="shared" si="27"/>
        <v>0</v>
      </c>
      <c r="CJ763" s="166">
        <f t="shared" si="28"/>
        <v>0</v>
      </c>
      <c r="CK763" s="166">
        <f t="shared" si="29"/>
        <v>0</v>
      </c>
      <c r="CL763" s="166">
        <f t="shared" si="30"/>
        <v>0</v>
      </c>
      <c r="CM763" s="166">
        <f t="shared" si="31"/>
        <v>757.05174999999997</v>
      </c>
      <c r="CN763" s="166">
        <f t="shared" si="32"/>
        <v>0</v>
      </c>
      <c r="CO763" s="166">
        <f t="shared" si="33"/>
        <v>0</v>
      </c>
      <c r="CP763" s="166">
        <f t="shared" si="34"/>
        <v>0</v>
      </c>
      <c r="CQ763" s="166">
        <f t="shared" si="35"/>
        <v>124.019025</v>
      </c>
      <c r="CR763" s="166">
        <f t="shared" si="36"/>
        <v>79.849249999999998</v>
      </c>
      <c r="CS763" s="166">
        <f t="shared" si="37"/>
        <v>49.829974999999997</v>
      </c>
    </row>
    <row r="764" spans="1:97" s="166" customFormat="1" ht="17.100000000000001" customHeight="1">
      <c r="A764" s="165">
        <v>2017</v>
      </c>
      <c r="B764" s="165">
        <v>11</v>
      </c>
      <c r="C764" s="165">
        <v>151677.45000000001</v>
      </c>
      <c r="D764" s="165">
        <v>247735.43</v>
      </c>
      <c r="E764" s="165">
        <v>77.58</v>
      </c>
      <c r="F764" s="165">
        <v>399490.46</v>
      </c>
      <c r="G764" s="165">
        <v>106.58</v>
      </c>
      <c r="H764" s="165">
        <v>2376.4499999999998</v>
      </c>
      <c r="I764" s="165">
        <v>0</v>
      </c>
      <c r="J764" s="165">
        <v>2.9761799999999998</v>
      </c>
      <c r="K764" s="165">
        <v>17201.25</v>
      </c>
      <c r="M764" s="167">
        <v>0</v>
      </c>
      <c r="N764" s="167">
        <v>0</v>
      </c>
      <c r="O764" s="167">
        <v>0</v>
      </c>
      <c r="P764" s="167">
        <v>0</v>
      </c>
      <c r="Q764" s="167">
        <v>0</v>
      </c>
      <c r="R764" s="167">
        <v>0.33040000000000003</v>
      </c>
      <c r="S764" s="167">
        <v>0</v>
      </c>
      <c r="T764" s="167">
        <v>0.2475</v>
      </c>
      <c r="U764" s="167">
        <v>0.42209999999999998</v>
      </c>
      <c r="V764" s="167">
        <v>0</v>
      </c>
      <c r="W764" s="167">
        <v>0</v>
      </c>
      <c r="X764" s="167">
        <v>0</v>
      </c>
      <c r="Y764" s="167">
        <v>0</v>
      </c>
      <c r="Z764" s="167">
        <v>0</v>
      </c>
      <c r="AA764" s="167">
        <v>0</v>
      </c>
      <c r="AB764" s="167">
        <v>0</v>
      </c>
      <c r="AC764" s="166">
        <v>1</v>
      </c>
      <c r="AE764" s="166">
        <f t="shared" si="4"/>
        <v>0</v>
      </c>
      <c r="AF764" s="166">
        <f t="shared" si="0"/>
        <v>0</v>
      </c>
      <c r="AG764" s="166">
        <f t="shared" si="0"/>
        <v>0</v>
      </c>
      <c r="AH764" s="166">
        <f t="shared" si="0"/>
        <v>0</v>
      </c>
      <c r="AI764" s="166">
        <f t="shared" si="0"/>
        <v>0</v>
      </c>
      <c r="AJ764" s="166">
        <f t="shared" si="0"/>
        <v>50114.229480000009</v>
      </c>
      <c r="AK764" s="166">
        <f t="shared" si="0"/>
        <v>0</v>
      </c>
      <c r="AL764" s="166">
        <f t="shared" si="0"/>
        <v>37540.168875000003</v>
      </c>
      <c r="AM764" s="166">
        <f t="shared" si="0"/>
        <v>64023.051645</v>
      </c>
      <c r="AN764" s="166">
        <f t="shared" si="0"/>
        <v>0</v>
      </c>
      <c r="AO764" s="166">
        <f t="shared" si="0"/>
        <v>0</v>
      </c>
      <c r="AP764" s="166">
        <f t="shared" si="0"/>
        <v>0</v>
      </c>
      <c r="AQ764" s="166">
        <f t="shared" si="0"/>
        <v>0</v>
      </c>
      <c r="AR764" s="166">
        <f t="shared" si="0"/>
        <v>0</v>
      </c>
      <c r="AS764" s="166">
        <f t="shared" si="0"/>
        <v>0</v>
      </c>
      <c r="AT764" s="166">
        <f t="shared" si="0"/>
        <v>0</v>
      </c>
      <c r="AV764" s="166">
        <f t="shared" si="5"/>
        <v>0</v>
      </c>
      <c r="AW764" s="166">
        <f t="shared" si="1"/>
        <v>0</v>
      </c>
      <c r="AX764" s="166">
        <f t="shared" si="1"/>
        <v>0</v>
      </c>
      <c r="AY764" s="166">
        <f t="shared" si="1"/>
        <v>0</v>
      </c>
      <c r="AZ764" s="166">
        <f t="shared" si="1"/>
        <v>0</v>
      </c>
      <c r="BA764" s="166">
        <f t="shared" si="1"/>
        <v>81851.786072000003</v>
      </c>
      <c r="BB764" s="166">
        <f t="shared" si="1"/>
        <v>0</v>
      </c>
      <c r="BC764" s="166">
        <f t="shared" si="1"/>
        <v>61314.518924999997</v>
      </c>
      <c r="BD764" s="166">
        <f t="shared" si="1"/>
        <v>104569.12500299999</v>
      </c>
      <c r="BE764" s="166">
        <f t="shared" si="1"/>
        <v>0</v>
      </c>
      <c r="BF764" s="166">
        <f t="shared" si="1"/>
        <v>0</v>
      </c>
      <c r="BG764" s="166">
        <f t="shared" si="1"/>
        <v>0</v>
      </c>
      <c r="BH764" s="166">
        <f t="shared" si="1"/>
        <v>0</v>
      </c>
      <c r="BI764" s="166">
        <f t="shared" si="1"/>
        <v>0</v>
      </c>
      <c r="BJ764" s="166">
        <f t="shared" si="1"/>
        <v>0</v>
      </c>
      <c r="BK764" s="166">
        <f t="shared" si="1"/>
        <v>0</v>
      </c>
      <c r="BM764" s="166">
        <f t="shared" si="6"/>
        <v>0</v>
      </c>
      <c r="BN764" s="166">
        <f t="shared" si="7"/>
        <v>0</v>
      </c>
      <c r="BO764" s="166">
        <f t="shared" si="8"/>
        <v>0</v>
      </c>
      <c r="BP764" s="166">
        <f t="shared" si="9"/>
        <v>0</v>
      </c>
      <c r="BQ764" s="166">
        <f t="shared" si="10"/>
        <v>0</v>
      </c>
      <c r="BR764" s="166">
        <f t="shared" si="11"/>
        <v>35.214032000000003</v>
      </c>
      <c r="BS764" s="166">
        <f t="shared" si="12"/>
        <v>0</v>
      </c>
      <c r="BT764" s="166">
        <f t="shared" si="13"/>
        <v>26.378550000000001</v>
      </c>
      <c r="BU764" s="166">
        <f t="shared" si="14"/>
        <v>44.987417999999998</v>
      </c>
      <c r="BV764" s="166">
        <f t="shared" si="15"/>
        <v>0</v>
      </c>
      <c r="BW764" s="166">
        <f t="shared" si="16"/>
        <v>0</v>
      </c>
      <c r="BX764" s="166">
        <f t="shared" si="17"/>
        <v>0</v>
      </c>
      <c r="BY764" s="166">
        <f t="shared" si="18"/>
        <v>0</v>
      </c>
      <c r="BZ764" s="166">
        <f t="shared" si="19"/>
        <v>0</v>
      </c>
      <c r="CA764" s="166">
        <f t="shared" si="20"/>
        <v>0</v>
      </c>
      <c r="CB764" s="166">
        <f t="shared" si="21"/>
        <v>0</v>
      </c>
      <c r="CD764" s="166">
        <f t="shared" si="22"/>
        <v>0</v>
      </c>
      <c r="CE764" s="166">
        <f t="shared" si="23"/>
        <v>0</v>
      </c>
      <c r="CF764" s="166">
        <f t="shared" si="24"/>
        <v>0</v>
      </c>
      <c r="CG764" s="166">
        <f t="shared" si="25"/>
        <v>0</v>
      </c>
      <c r="CH764" s="166">
        <f t="shared" si="26"/>
        <v>0</v>
      </c>
      <c r="CI764" s="166">
        <f t="shared" si="27"/>
        <v>785.17908</v>
      </c>
      <c r="CJ764" s="166">
        <f t="shared" si="28"/>
        <v>0</v>
      </c>
      <c r="CK764" s="166">
        <f t="shared" si="29"/>
        <v>588.1713749999999</v>
      </c>
      <c r="CL764" s="166">
        <f t="shared" si="30"/>
        <v>1003.0995449999999</v>
      </c>
      <c r="CM764" s="166">
        <f t="shared" si="31"/>
        <v>0</v>
      </c>
      <c r="CN764" s="166">
        <f t="shared" si="32"/>
        <v>0</v>
      </c>
      <c r="CO764" s="166">
        <f t="shared" si="33"/>
        <v>0</v>
      </c>
      <c r="CP764" s="166">
        <f t="shared" si="34"/>
        <v>0</v>
      </c>
      <c r="CQ764" s="166">
        <f t="shared" si="35"/>
        <v>0</v>
      </c>
      <c r="CR764" s="166">
        <f t="shared" si="36"/>
        <v>0</v>
      </c>
      <c r="CS764" s="166">
        <f t="shared" si="37"/>
        <v>0</v>
      </c>
    </row>
    <row r="765" spans="1:97" s="166" customFormat="1" ht="17.100000000000001" customHeight="1">
      <c r="A765" s="165">
        <v>2017</v>
      </c>
      <c r="B765" s="165">
        <v>12</v>
      </c>
      <c r="C765" s="165">
        <v>391991.86</v>
      </c>
      <c r="D765" s="165">
        <v>525430.72</v>
      </c>
      <c r="E765" s="165">
        <v>8571.07</v>
      </c>
      <c r="F765" s="165">
        <v>925993.66</v>
      </c>
      <c r="G765" s="165">
        <v>2798.06</v>
      </c>
      <c r="H765" s="165">
        <v>4828.45</v>
      </c>
      <c r="I765" s="165">
        <v>27.74</v>
      </c>
      <c r="J765" s="165">
        <v>2.9734099999999999</v>
      </c>
      <c r="K765" s="165">
        <v>17195.55</v>
      </c>
      <c r="M765" s="167">
        <v>0</v>
      </c>
      <c r="N765" s="167">
        <v>0</v>
      </c>
      <c r="O765" s="167">
        <v>0</v>
      </c>
      <c r="P765" s="167">
        <v>0</v>
      </c>
      <c r="Q765" s="167">
        <v>0</v>
      </c>
      <c r="R765" s="167">
        <v>9.1999999999999998E-3</v>
      </c>
      <c r="S765" s="167">
        <v>0</v>
      </c>
      <c r="T765" s="167">
        <v>0.20200000000000001</v>
      </c>
      <c r="U765" s="167">
        <v>0.75190000000000001</v>
      </c>
      <c r="V765" s="167">
        <v>0</v>
      </c>
      <c r="W765" s="167">
        <v>0</v>
      </c>
      <c r="X765" s="167">
        <v>0</v>
      </c>
      <c r="Y765" s="167">
        <v>0</v>
      </c>
      <c r="Z765" s="167">
        <v>0</v>
      </c>
      <c r="AA765" s="167">
        <v>0</v>
      </c>
      <c r="AB765" s="167">
        <v>3.6900000000000002E-2</v>
      </c>
      <c r="AC765" s="166">
        <v>1</v>
      </c>
      <c r="AE765" s="166">
        <f t="shared" si="4"/>
        <v>0</v>
      </c>
      <c r="AF765" s="166">
        <f t="shared" si="0"/>
        <v>0</v>
      </c>
      <c r="AG765" s="166">
        <f t="shared" si="0"/>
        <v>0</v>
      </c>
      <c r="AH765" s="166">
        <f t="shared" si="0"/>
        <v>0</v>
      </c>
      <c r="AI765" s="166">
        <f t="shared" si="0"/>
        <v>0</v>
      </c>
      <c r="AJ765" s="166">
        <f t="shared" si="0"/>
        <v>3606.325112</v>
      </c>
      <c r="AK765" s="166">
        <f t="shared" si="0"/>
        <v>0</v>
      </c>
      <c r="AL765" s="166">
        <f t="shared" si="0"/>
        <v>79182.355720000007</v>
      </c>
      <c r="AM765" s="166">
        <f t="shared" si="0"/>
        <v>294738.679534</v>
      </c>
      <c r="AN765" s="166">
        <f t="shared" si="0"/>
        <v>0</v>
      </c>
      <c r="AO765" s="166">
        <f t="shared" si="0"/>
        <v>0</v>
      </c>
      <c r="AP765" s="166">
        <f t="shared" si="0"/>
        <v>0</v>
      </c>
      <c r="AQ765" s="166">
        <f t="shared" si="0"/>
        <v>0</v>
      </c>
      <c r="AR765" s="166">
        <f t="shared" si="0"/>
        <v>0</v>
      </c>
      <c r="AS765" s="166">
        <f t="shared" si="0"/>
        <v>0</v>
      </c>
      <c r="AT765" s="166">
        <f t="shared" si="0"/>
        <v>14464.499634</v>
      </c>
      <c r="AV765" s="166">
        <f t="shared" si="5"/>
        <v>0</v>
      </c>
      <c r="AW765" s="166">
        <f t="shared" si="1"/>
        <v>0</v>
      </c>
      <c r="AX765" s="166">
        <f t="shared" si="1"/>
        <v>0</v>
      </c>
      <c r="AY765" s="166">
        <f t="shared" si="1"/>
        <v>0</v>
      </c>
      <c r="AZ765" s="166">
        <f t="shared" si="1"/>
        <v>0</v>
      </c>
      <c r="BA765" s="166">
        <f t="shared" si="1"/>
        <v>4833.9626239999998</v>
      </c>
      <c r="BB765" s="166">
        <f t="shared" si="1"/>
        <v>0</v>
      </c>
      <c r="BC765" s="166">
        <f t="shared" si="1"/>
        <v>106137.00544000001</v>
      </c>
      <c r="BD765" s="166">
        <f t="shared" si="1"/>
        <v>395071.35836799996</v>
      </c>
      <c r="BE765" s="166">
        <f t="shared" si="1"/>
        <v>0</v>
      </c>
      <c r="BF765" s="166">
        <f t="shared" si="1"/>
        <v>0</v>
      </c>
      <c r="BG765" s="166">
        <f t="shared" si="1"/>
        <v>0</v>
      </c>
      <c r="BH765" s="166">
        <f t="shared" si="1"/>
        <v>0</v>
      </c>
      <c r="BI765" s="166">
        <f t="shared" si="1"/>
        <v>0</v>
      </c>
      <c r="BJ765" s="166">
        <f t="shared" si="1"/>
        <v>0</v>
      </c>
      <c r="BK765" s="166">
        <f t="shared" si="1"/>
        <v>19388.393568</v>
      </c>
      <c r="BM765" s="166">
        <f t="shared" si="6"/>
        <v>0</v>
      </c>
      <c r="BN765" s="166">
        <f t="shared" si="7"/>
        <v>0</v>
      </c>
      <c r="BO765" s="166">
        <f t="shared" si="8"/>
        <v>0</v>
      </c>
      <c r="BP765" s="166">
        <f t="shared" si="9"/>
        <v>0</v>
      </c>
      <c r="BQ765" s="166">
        <f t="shared" si="10"/>
        <v>0</v>
      </c>
      <c r="BR765" s="166">
        <f t="shared" si="11"/>
        <v>25.742152000000001</v>
      </c>
      <c r="BS765" s="166">
        <f t="shared" si="12"/>
        <v>0</v>
      </c>
      <c r="BT765" s="166">
        <f t="shared" si="13"/>
        <v>565.20812000000001</v>
      </c>
      <c r="BU765" s="166">
        <f t="shared" si="14"/>
        <v>2103.8613140000002</v>
      </c>
      <c r="BV765" s="166">
        <f t="shared" si="15"/>
        <v>0</v>
      </c>
      <c r="BW765" s="166">
        <f t="shared" si="16"/>
        <v>0</v>
      </c>
      <c r="BX765" s="166">
        <f t="shared" si="17"/>
        <v>0</v>
      </c>
      <c r="BY765" s="166">
        <f t="shared" si="18"/>
        <v>0</v>
      </c>
      <c r="BZ765" s="166">
        <f t="shared" si="19"/>
        <v>0</v>
      </c>
      <c r="CA765" s="166">
        <f t="shared" si="20"/>
        <v>0</v>
      </c>
      <c r="CB765" s="166">
        <f t="shared" si="21"/>
        <v>103.24841400000001</v>
      </c>
      <c r="CD765" s="166">
        <f t="shared" si="22"/>
        <v>0</v>
      </c>
      <c r="CE765" s="166">
        <f t="shared" si="23"/>
        <v>0</v>
      </c>
      <c r="CF765" s="166">
        <f t="shared" si="24"/>
        <v>0</v>
      </c>
      <c r="CG765" s="166">
        <f t="shared" si="25"/>
        <v>0</v>
      </c>
      <c r="CH765" s="166">
        <f t="shared" si="26"/>
        <v>0</v>
      </c>
      <c r="CI765" s="166">
        <f t="shared" si="27"/>
        <v>44.42174</v>
      </c>
      <c r="CJ765" s="166">
        <f t="shared" si="28"/>
        <v>0</v>
      </c>
      <c r="CK765" s="166">
        <f t="shared" si="29"/>
        <v>975.34690000000001</v>
      </c>
      <c r="CL765" s="166">
        <f t="shared" si="30"/>
        <v>3630.511555</v>
      </c>
      <c r="CM765" s="166">
        <f t="shared" si="31"/>
        <v>0</v>
      </c>
      <c r="CN765" s="166">
        <f t="shared" si="32"/>
        <v>0</v>
      </c>
      <c r="CO765" s="166">
        <f t="shared" si="33"/>
        <v>0</v>
      </c>
      <c r="CP765" s="166">
        <f t="shared" si="34"/>
        <v>0</v>
      </c>
      <c r="CQ765" s="166">
        <f t="shared" si="35"/>
        <v>0</v>
      </c>
      <c r="CR765" s="166">
        <f t="shared" si="36"/>
        <v>0</v>
      </c>
      <c r="CS765" s="166">
        <f t="shared" si="37"/>
        <v>178.169805</v>
      </c>
    </row>
    <row r="766" spans="1:97" s="166" customFormat="1" ht="17.100000000000001" customHeight="1">
      <c r="A766" s="165">
        <v>2017</v>
      </c>
      <c r="B766" s="165">
        <v>13</v>
      </c>
      <c r="C766" s="165">
        <v>730909.8</v>
      </c>
      <c r="D766" s="165">
        <v>489875.42</v>
      </c>
      <c r="E766" s="165">
        <v>44498.98</v>
      </c>
      <c r="F766" s="165">
        <v>1265284.19</v>
      </c>
      <c r="G766" s="165">
        <v>9384.65</v>
      </c>
      <c r="H766" s="165">
        <v>3862.85</v>
      </c>
      <c r="I766" s="165">
        <v>63.87</v>
      </c>
      <c r="J766" s="165">
        <v>2.7890899999999998</v>
      </c>
      <c r="K766" s="165">
        <v>19344.54</v>
      </c>
      <c r="M766" s="167">
        <v>0</v>
      </c>
      <c r="N766" s="167">
        <v>0</v>
      </c>
      <c r="O766" s="167">
        <v>0</v>
      </c>
      <c r="P766" s="167">
        <v>0</v>
      </c>
      <c r="Q766" s="167">
        <v>0</v>
      </c>
      <c r="R766" s="167">
        <v>0</v>
      </c>
      <c r="S766" s="167">
        <v>0.69550000000000001</v>
      </c>
      <c r="T766" s="167">
        <v>0</v>
      </c>
      <c r="U766" s="167">
        <v>0</v>
      </c>
      <c r="V766" s="167">
        <v>0.28770000000000001</v>
      </c>
      <c r="W766" s="167">
        <v>0</v>
      </c>
      <c r="X766" s="167">
        <v>0</v>
      </c>
      <c r="Y766" s="167">
        <v>0</v>
      </c>
      <c r="Z766" s="167">
        <v>1.5599999999999999E-2</v>
      </c>
      <c r="AA766" s="167">
        <v>8.9999999999999998E-4</v>
      </c>
      <c r="AB766" s="167">
        <v>0</v>
      </c>
      <c r="AC766" s="166">
        <v>0.99970000000000003</v>
      </c>
      <c r="AE766" s="166">
        <f t="shared" si="4"/>
        <v>0</v>
      </c>
      <c r="AF766" s="166">
        <f t="shared" si="0"/>
        <v>0</v>
      </c>
      <c r="AG766" s="166">
        <f t="shared" si="0"/>
        <v>0</v>
      </c>
      <c r="AH766" s="166">
        <f t="shared" si="0"/>
        <v>0</v>
      </c>
      <c r="AI766" s="166">
        <f t="shared" si="0"/>
        <v>0</v>
      </c>
      <c r="AJ766" s="166">
        <f t="shared" si="0"/>
        <v>0</v>
      </c>
      <c r="AK766" s="166">
        <f t="shared" si="0"/>
        <v>508347.76590000006</v>
      </c>
      <c r="AL766" s="166">
        <f t="shared" si="0"/>
        <v>0</v>
      </c>
      <c r="AM766" s="166">
        <f t="shared" si="0"/>
        <v>0</v>
      </c>
      <c r="AN766" s="166">
        <f t="shared" si="0"/>
        <v>210282.74946000002</v>
      </c>
      <c r="AO766" s="166">
        <f t="shared" si="0"/>
        <v>0</v>
      </c>
      <c r="AP766" s="166">
        <f t="shared" si="0"/>
        <v>0</v>
      </c>
      <c r="AQ766" s="166">
        <f t="shared" si="0"/>
        <v>0</v>
      </c>
      <c r="AR766" s="166">
        <f t="shared" si="0"/>
        <v>11402.192880000001</v>
      </c>
      <c r="AS766" s="166">
        <f t="shared" si="0"/>
        <v>657.81882000000007</v>
      </c>
      <c r="AT766" s="166">
        <f t="shared" si="0"/>
        <v>0</v>
      </c>
      <c r="AV766" s="166">
        <f t="shared" si="5"/>
        <v>0</v>
      </c>
      <c r="AW766" s="166">
        <f t="shared" si="1"/>
        <v>0</v>
      </c>
      <c r="AX766" s="166">
        <f t="shared" si="1"/>
        <v>0</v>
      </c>
      <c r="AY766" s="166">
        <f t="shared" si="1"/>
        <v>0</v>
      </c>
      <c r="AZ766" s="166">
        <f t="shared" si="1"/>
        <v>0</v>
      </c>
      <c r="BA766" s="166">
        <f t="shared" si="1"/>
        <v>0</v>
      </c>
      <c r="BB766" s="166">
        <f t="shared" si="1"/>
        <v>340708.35460999998</v>
      </c>
      <c r="BC766" s="166">
        <f t="shared" si="1"/>
        <v>0</v>
      </c>
      <c r="BD766" s="166">
        <f t="shared" si="1"/>
        <v>0</v>
      </c>
      <c r="BE766" s="166">
        <f t="shared" si="1"/>
        <v>140937.15833400001</v>
      </c>
      <c r="BF766" s="166">
        <f t="shared" si="1"/>
        <v>0</v>
      </c>
      <c r="BG766" s="166">
        <f t="shared" si="1"/>
        <v>0</v>
      </c>
      <c r="BH766" s="166">
        <f t="shared" si="1"/>
        <v>0</v>
      </c>
      <c r="BI766" s="166">
        <f t="shared" si="1"/>
        <v>7642.0565519999991</v>
      </c>
      <c r="BJ766" s="166">
        <f t="shared" si="1"/>
        <v>440.887878</v>
      </c>
      <c r="BK766" s="166">
        <f t="shared" si="1"/>
        <v>0</v>
      </c>
      <c r="BM766" s="166">
        <f t="shared" si="6"/>
        <v>0</v>
      </c>
      <c r="BN766" s="166">
        <f t="shared" si="7"/>
        <v>0</v>
      </c>
      <c r="BO766" s="166">
        <f t="shared" si="8"/>
        <v>0</v>
      </c>
      <c r="BP766" s="166">
        <f t="shared" si="9"/>
        <v>0</v>
      </c>
      <c r="BQ766" s="166">
        <f t="shared" si="10"/>
        <v>0</v>
      </c>
      <c r="BR766" s="166">
        <f t="shared" si="11"/>
        <v>0</v>
      </c>
      <c r="BS766" s="166">
        <f t="shared" si="12"/>
        <v>6527.0240750000003</v>
      </c>
      <c r="BT766" s="166">
        <f t="shared" si="13"/>
        <v>0</v>
      </c>
      <c r="BU766" s="166">
        <f t="shared" si="14"/>
        <v>0</v>
      </c>
      <c r="BV766" s="166">
        <f t="shared" si="15"/>
        <v>2699.9638049999999</v>
      </c>
      <c r="BW766" s="166">
        <f t="shared" si="16"/>
        <v>0</v>
      </c>
      <c r="BX766" s="166">
        <f t="shared" si="17"/>
        <v>0</v>
      </c>
      <c r="BY766" s="166">
        <f t="shared" si="18"/>
        <v>0</v>
      </c>
      <c r="BZ766" s="166">
        <f t="shared" si="19"/>
        <v>146.40053999999998</v>
      </c>
      <c r="CA766" s="166">
        <f t="shared" si="20"/>
        <v>8.4461849999999998</v>
      </c>
      <c r="CB766" s="166">
        <f t="shared" si="21"/>
        <v>0</v>
      </c>
      <c r="CD766" s="166">
        <f t="shared" si="22"/>
        <v>0</v>
      </c>
      <c r="CE766" s="166">
        <f t="shared" si="23"/>
        <v>0</v>
      </c>
      <c r="CF766" s="166">
        <f t="shared" si="24"/>
        <v>0</v>
      </c>
      <c r="CG766" s="166">
        <f t="shared" si="25"/>
        <v>0</v>
      </c>
      <c r="CH766" s="166">
        <f t="shared" si="26"/>
        <v>0</v>
      </c>
      <c r="CI766" s="166">
        <f t="shared" si="27"/>
        <v>0</v>
      </c>
      <c r="CJ766" s="166">
        <f t="shared" si="28"/>
        <v>2686.6121749999998</v>
      </c>
      <c r="CK766" s="166">
        <f t="shared" si="29"/>
        <v>0</v>
      </c>
      <c r="CL766" s="166">
        <f t="shared" si="30"/>
        <v>0</v>
      </c>
      <c r="CM766" s="166">
        <f t="shared" si="31"/>
        <v>1111.3419450000001</v>
      </c>
      <c r="CN766" s="166">
        <f t="shared" si="32"/>
        <v>0</v>
      </c>
      <c r="CO766" s="166">
        <f t="shared" si="33"/>
        <v>0</v>
      </c>
      <c r="CP766" s="166">
        <f t="shared" si="34"/>
        <v>0</v>
      </c>
      <c r="CQ766" s="166">
        <f t="shared" si="35"/>
        <v>60.260459999999995</v>
      </c>
      <c r="CR766" s="166">
        <f t="shared" si="36"/>
        <v>3.4765649999999999</v>
      </c>
      <c r="CS766" s="166">
        <f t="shared" si="37"/>
        <v>0</v>
      </c>
    </row>
    <row r="767" spans="1:97" s="166" customFormat="1" ht="17.100000000000001" customHeight="1">
      <c r="A767" s="165">
        <v>2017</v>
      </c>
      <c r="B767" s="165">
        <v>14</v>
      </c>
      <c r="C767" s="165">
        <v>48538.45</v>
      </c>
      <c r="D767" s="165">
        <v>53690.13</v>
      </c>
      <c r="E767" s="165">
        <v>321.89</v>
      </c>
      <c r="F767" s="165">
        <v>102550.47</v>
      </c>
      <c r="G767" s="165">
        <v>202.13</v>
      </c>
      <c r="H767" s="165">
        <v>581.52</v>
      </c>
      <c r="I767" s="165">
        <v>0.85</v>
      </c>
      <c r="J767" s="165">
        <v>2.9761799999999998</v>
      </c>
      <c r="K767" s="165">
        <v>17201.25</v>
      </c>
      <c r="M767" s="167">
        <v>0</v>
      </c>
      <c r="N767" s="167">
        <v>0</v>
      </c>
      <c r="O767" s="167">
        <v>0</v>
      </c>
      <c r="P767" s="167">
        <v>0</v>
      </c>
      <c r="Q767" s="167">
        <v>0</v>
      </c>
      <c r="R767" s="167">
        <v>0</v>
      </c>
      <c r="S767" s="167">
        <v>0</v>
      </c>
      <c r="T767" s="167">
        <v>0</v>
      </c>
      <c r="U767" s="167">
        <v>1</v>
      </c>
      <c r="V767" s="167">
        <v>0</v>
      </c>
      <c r="W767" s="167">
        <v>0</v>
      </c>
      <c r="X767" s="167">
        <v>0</v>
      </c>
      <c r="Y767" s="167">
        <v>0</v>
      </c>
      <c r="Z767" s="167">
        <v>0</v>
      </c>
      <c r="AA767" s="167">
        <v>0</v>
      </c>
      <c r="AB767" s="167">
        <v>0</v>
      </c>
      <c r="AC767" s="166">
        <v>1</v>
      </c>
      <c r="AE767" s="166">
        <f t="shared" si="4"/>
        <v>0</v>
      </c>
      <c r="AF767" s="166">
        <f t="shared" si="0"/>
        <v>0</v>
      </c>
      <c r="AG767" s="166">
        <f t="shared" si="0"/>
        <v>0</v>
      </c>
      <c r="AH767" s="166">
        <f t="shared" si="0"/>
        <v>0</v>
      </c>
      <c r="AI767" s="166">
        <f t="shared" si="0"/>
        <v>0</v>
      </c>
      <c r="AJ767" s="166">
        <f t="shared" si="0"/>
        <v>0</v>
      </c>
      <c r="AK767" s="166">
        <f t="shared" si="0"/>
        <v>0</v>
      </c>
      <c r="AL767" s="166">
        <f t="shared" si="0"/>
        <v>0</v>
      </c>
      <c r="AM767" s="166">
        <f t="shared" si="0"/>
        <v>48538.45</v>
      </c>
      <c r="AN767" s="166">
        <f t="shared" si="0"/>
        <v>0</v>
      </c>
      <c r="AO767" s="166">
        <f t="shared" si="0"/>
        <v>0</v>
      </c>
      <c r="AP767" s="166">
        <f t="shared" si="0"/>
        <v>0</v>
      </c>
      <c r="AQ767" s="166">
        <f t="shared" si="0"/>
        <v>0</v>
      </c>
      <c r="AR767" s="166">
        <f t="shared" si="0"/>
        <v>0</v>
      </c>
      <c r="AS767" s="166">
        <f t="shared" si="0"/>
        <v>0</v>
      </c>
      <c r="AT767" s="166">
        <f t="shared" si="0"/>
        <v>0</v>
      </c>
      <c r="AV767" s="166">
        <f t="shared" si="5"/>
        <v>0</v>
      </c>
      <c r="AW767" s="166">
        <f t="shared" si="1"/>
        <v>0</v>
      </c>
      <c r="AX767" s="166">
        <f t="shared" si="1"/>
        <v>0</v>
      </c>
      <c r="AY767" s="166">
        <f t="shared" si="1"/>
        <v>0</v>
      </c>
      <c r="AZ767" s="166">
        <f t="shared" si="1"/>
        <v>0</v>
      </c>
      <c r="BA767" s="166">
        <f t="shared" si="1"/>
        <v>0</v>
      </c>
      <c r="BB767" s="166">
        <f t="shared" si="1"/>
        <v>0</v>
      </c>
      <c r="BC767" s="166">
        <f t="shared" si="1"/>
        <v>0</v>
      </c>
      <c r="BD767" s="166">
        <f t="shared" si="1"/>
        <v>53690.13</v>
      </c>
      <c r="BE767" s="166">
        <f t="shared" si="1"/>
        <v>0</v>
      </c>
      <c r="BF767" s="166">
        <f t="shared" si="1"/>
        <v>0</v>
      </c>
      <c r="BG767" s="166">
        <f t="shared" si="1"/>
        <v>0</v>
      </c>
      <c r="BH767" s="166">
        <f t="shared" si="1"/>
        <v>0</v>
      </c>
      <c r="BI767" s="166">
        <f t="shared" si="1"/>
        <v>0</v>
      </c>
      <c r="BJ767" s="166">
        <f t="shared" si="1"/>
        <v>0</v>
      </c>
      <c r="BK767" s="166">
        <f t="shared" si="1"/>
        <v>0</v>
      </c>
      <c r="BM767" s="166">
        <f t="shared" si="6"/>
        <v>0</v>
      </c>
      <c r="BN767" s="166">
        <f t="shared" si="7"/>
        <v>0</v>
      </c>
      <c r="BO767" s="166">
        <f t="shared" si="8"/>
        <v>0</v>
      </c>
      <c r="BP767" s="166">
        <f t="shared" si="9"/>
        <v>0</v>
      </c>
      <c r="BQ767" s="166">
        <f t="shared" si="10"/>
        <v>0</v>
      </c>
      <c r="BR767" s="166">
        <f t="shared" si="11"/>
        <v>0</v>
      </c>
      <c r="BS767" s="166">
        <f t="shared" si="12"/>
        <v>0</v>
      </c>
      <c r="BT767" s="166">
        <f t="shared" si="13"/>
        <v>0</v>
      </c>
      <c r="BU767" s="166">
        <f t="shared" si="14"/>
        <v>202.13</v>
      </c>
      <c r="BV767" s="166">
        <f t="shared" si="15"/>
        <v>0</v>
      </c>
      <c r="BW767" s="166">
        <f t="shared" si="16"/>
        <v>0</v>
      </c>
      <c r="BX767" s="166">
        <f t="shared" si="17"/>
        <v>0</v>
      </c>
      <c r="BY767" s="166">
        <f t="shared" si="18"/>
        <v>0</v>
      </c>
      <c r="BZ767" s="166">
        <f t="shared" si="19"/>
        <v>0</v>
      </c>
      <c r="CA767" s="166">
        <f t="shared" si="20"/>
        <v>0</v>
      </c>
      <c r="CB767" s="166">
        <f t="shared" si="21"/>
        <v>0</v>
      </c>
      <c r="CD767" s="166">
        <f t="shared" si="22"/>
        <v>0</v>
      </c>
      <c r="CE767" s="166">
        <f t="shared" si="23"/>
        <v>0</v>
      </c>
      <c r="CF767" s="166">
        <f t="shared" si="24"/>
        <v>0</v>
      </c>
      <c r="CG767" s="166">
        <f t="shared" si="25"/>
        <v>0</v>
      </c>
      <c r="CH767" s="166">
        <f t="shared" si="26"/>
        <v>0</v>
      </c>
      <c r="CI767" s="166">
        <f t="shared" si="27"/>
        <v>0</v>
      </c>
      <c r="CJ767" s="166">
        <f t="shared" si="28"/>
        <v>0</v>
      </c>
      <c r="CK767" s="166">
        <f t="shared" si="29"/>
        <v>0</v>
      </c>
      <c r="CL767" s="166">
        <f t="shared" si="30"/>
        <v>581.52</v>
      </c>
      <c r="CM767" s="166">
        <f t="shared" si="31"/>
        <v>0</v>
      </c>
      <c r="CN767" s="166">
        <f t="shared" si="32"/>
        <v>0</v>
      </c>
      <c r="CO767" s="166">
        <f t="shared" si="33"/>
        <v>0</v>
      </c>
      <c r="CP767" s="166">
        <f t="shared" si="34"/>
        <v>0</v>
      </c>
      <c r="CQ767" s="166">
        <f t="shared" si="35"/>
        <v>0</v>
      </c>
      <c r="CR767" s="166">
        <f t="shared" si="36"/>
        <v>0</v>
      </c>
      <c r="CS767" s="166">
        <f t="shared" si="37"/>
        <v>0</v>
      </c>
    </row>
    <row r="768" spans="1:97" s="166" customFormat="1" ht="17.100000000000001" customHeight="1">
      <c r="A768" s="165">
        <v>2017</v>
      </c>
      <c r="B768" s="165">
        <v>15</v>
      </c>
      <c r="C768" s="165">
        <v>88277.03</v>
      </c>
      <c r="D768" s="165">
        <v>20531.939999999999</v>
      </c>
      <c r="E768" s="165">
        <v>8109.08</v>
      </c>
      <c r="F768" s="165">
        <v>116918.05</v>
      </c>
      <c r="G768" s="165">
        <v>2410.92</v>
      </c>
      <c r="H768" s="165">
        <v>350.31</v>
      </c>
      <c r="I768" s="165">
        <v>15.21</v>
      </c>
      <c r="J768" s="165">
        <v>3.3685999999999998</v>
      </c>
      <c r="K768" s="165">
        <v>11327.23</v>
      </c>
      <c r="M768" s="167">
        <v>0</v>
      </c>
      <c r="N768" s="167">
        <v>0</v>
      </c>
      <c r="O768" s="167">
        <v>0</v>
      </c>
      <c r="P768" s="167">
        <v>0</v>
      </c>
      <c r="Q768" s="167">
        <v>0</v>
      </c>
      <c r="R768" s="167">
        <v>0</v>
      </c>
      <c r="S768" s="167">
        <v>0</v>
      </c>
      <c r="T768" s="167">
        <v>0</v>
      </c>
      <c r="U768" s="167">
        <v>0</v>
      </c>
      <c r="V768" s="167">
        <v>0</v>
      </c>
      <c r="W768" s="167">
        <v>0</v>
      </c>
      <c r="X768" s="167">
        <v>0</v>
      </c>
      <c r="Y768" s="167">
        <v>0</v>
      </c>
      <c r="Z768" s="167">
        <v>1.1999999999999999E-3</v>
      </c>
      <c r="AA768" s="167">
        <v>0.99880000000000002</v>
      </c>
      <c r="AB768" s="167">
        <v>0</v>
      </c>
      <c r="AC768" s="166">
        <v>1</v>
      </c>
      <c r="AE768" s="166">
        <f t="shared" si="4"/>
        <v>0</v>
      </c>
      <c r="AF768" s="166">
        <f t="shared" si="0"/>
        <v>0</v>
      </c>
      <c r="AG768" s="166">
        <f t="shared" si="0"/>
        <v>0</v>
      </c>
      <c r="AH768" s="166">
        <f t="shared" si="0"/>
        <v>0</v>
      </c>
      <c r="AI768" s="166">
        <f t="shared" si="0"/>
        <v>0</v>
      </c>
      <c r="AJ768" s="166">
        <f t="shared" si="0"/>
        <v>0</v>
      </c>
      <c r="AK768" s="166">
        <f t="shared" si="0"/>
        <v>0</v>
      </c>
      <c r="AL768" s="166">
        <f t="shared" si="0"/>
        <v>0</v>
      </c>
      <c r="AM768" s="166">
        <f t="shared" si="0"/>
        <v>0</v>
      </c>
      <c r="AN768" s="166">
        <f t="shared" si="0"/>
        <v>0</v>
      </c>
      <c r="AO768" s="166">
        <f t="shared" si="0"/>
        <v>0</v>
      </c>
      <c r="AP768" s="166">
        <f t="shared" si="0"/>
        <v>0</v>
      </c>
      <c r="AQ768" s="166">
        <f t="shared" si="0"/>
        <v>0</v>
      </c>
      <c r="AR768" s="166">
        <f t="shared" si="0"/>
        <v>105.932436</v>
      </c>
      <c r="AS768" s="166">
        <f t="shared" si="0"/>
        <v>88171.097563999996</v>
      </c>
      <c r="AT768" s="166">
        <f t="shared" si="0"/>
        <v>0</v>
      </c>
      <c r="AV768" s="166">
        <f t="shared" si="5"/>
        <v>0</v>
      </c>
      <c r="AW768" s="166">
        <f t="shared" si="1"/>
        <v>0</v>
      </c>
      <c r="AX768" s="166">
        <f t="shared" si="1"/>
        <v>0</v>
      </c>
      <c r="AY768" s="166">
        <f t="shared" si="1"/>
        <v>0</v>
      </c>
      <c r="AZ768" s="166">
        <f t="shared" si="1"/>
        <v>0</v>
      </c>
      <c r="BA768" s="166">
        <f t="shared" si="1"/>
        <v>0</v>
      </c>
      <c r="BB768" s="166">
        <f t="shared" si="1"/>
        <v>0</v>
      </c>
      <c r="BC768" s="166">
        <f t="shared" si="1"/>
        <v>0</v>
      </c>
      <c r="BD768" s="166">
        <f t="shared" si="1"/>
        <v>0</v>
      </c>
      <c r="BE768" s="166">
        <f t="shared" si="1"/>
        <v>0</v>
      </c>
      <c r="BF768" s="166">
        <f t="shared" si="1"/>
        <v>0</v>
      </c>
      <c r="BG768" s="166">
        <f t="shared" si="1"/>
        <v>0</v>
      </c>
      <c r="BH768" s="166">
        <f t="shared" si="1"/>
        <v>0</v>
      </c>
      <c r="BI768" s="166">
        <f t="shared" si="1"/>
        <v>24.638327999999998</v>
      </c>
      <c r="BJ768" s="166">
        <f t="shared" si="1"/>
        <v>20507.301671999998</v>
      </c>
      <c r="BK768" s="166">
        <f t="shared" si="1"/>
        <v>0</v>
      </c>
      <c r="BM768" s="166">
        <f t="shared" si="6"/>
        <v>0</v>
      </c>
      <c r="BN768" s="166">
        <f t="shared" si="7"/>
        <v>0</v>
      </c>
      <c r="BO768" s="166">
        <f t="shared" si="8"/>
        <v>0</v>
      </c>
      <c r="BP768" s="166">
        <f t="shared" si="9"/>
        <v>0</v>
      </c>
      <c r="BQ768" s="166">
        <f t="shared" si="10"/>
        <v>0</v>
      </c>
      <c r="BR768" s="166">
        <f t="shared" si="11"/>
        <v>0</v>
      </c>
      <c r="BS768" s="166">
        <f t="shared" si="12"/>
        <v>0</v>
      </c>
      <c r="BT768" s="166">
        <f t="shared" si="13"/>
        <v>0</v>
      </c>
      <c r="BU768" s="166">
        <f t="shared" si="14"/>
        <v>0</v>
      </c>
      <c r="BV768" s="166">
        <f t="shared" si="15"/>
        <v>0</v>
      </c>
      <c r="BW768" s="166">
        <f t="shared" si="16"/>
        <v>0</v>
      </c>
      <c r="BX768" s="166">
        <f t="shared" si="17"/>
        <v>0</v>
      </c>
      <c r="BY768" s="166">
        <f t="shared" si="18"/>
        <v>0</v>
      </c>
      <c r="BZ768" s="166">
        <f t="shared" si="19"/>
        <v>2.8931039999999997</v>
      </c>
      <c r="CA768" s="166">
        <f t="shared" si="20"/>
        <v>2408.0268960000003</v>
      </c>
      <c r="CB768" s="166">
        <f t="shared" si="21"/>
        <v>0</v>
      </c>
      <c r="CD768" s="166">
        <f t="shared" si="22"/>
        <v>0</v>
      </c>
      <c r="CE768" s="166">
        <f t="shared" si="23"/>
        <v>0</v>
      </c>
      <c r="CF768" s="166">
        <f t="shared" si="24"/>
        <v>0</v>
      </c>
      <c r="CG768" s="166">
        <f t="shared" si="25"/>
        <v>0</v>
      </c>
      <c r="CH768" s="166">
        <f t="shared" si="26"/>
        <v>0</v>
      </c>
      <c r="CI768" s="166">
        <f t="shared" si="27"/>
        <v>0</v>
      </c>
      <c r="CJ768" s="166">
        <f t="shared" si="28"/>
        <v>0</v>
      </c>
      <c r="CK768" s="166">
        <f t="shared" si="29"/>
        <v>0</v>
      </c>
      <c r="CL768" s="166">
        <f t="shared" si="30"/>
        <v>0</v>
      </c>
      <c r="CM768" s="166">
        <f t="shared" si="31"/>
        <v>0</v>
      </c>
      <c r="CN768" s="166">
        <f t="shared" si="32"/>
        <v>0</v>
      </c>
      <c r="CO768" s="166">
        <f t="shared" si="33"/>
        <v>0</v>
      </c>
      <c r="CP768" s="166">
        <f t="shared" si="34"/>
        <v>0</v>
      </c>
      <c r="CQ768" s="166">
        <f t="shared" si="35"/>
        <v>0.42037199999999997</v>
      </c>
      <c r="CR768" s="166">
        <f t="shared" si="36"/>
        <v>349.88962800000002</v>
      </c>
      <c r="CS768" s="166">
        <f t="shared" si="37"/>
        <v>0</v>
      </c>
    </row>
    <row r="769" spans="1:97" s="166" customFormat="1" ht="17.100000000000001" customHeight="1">
      <c r="A769" s="165">
        <v>2017</v>
      </c>
      <c r="B769" s="165">
        <v>16</v>
      </c>
      <c r="C769" s="165">
        <v>26838.66</v>
      </c>
      <c r="D769" s="165">
        <v>21832.31</v>
      </c>
      <c r="E769" s="165">
        <v>166</v>
      </c>
      <c r="F769" s="165">
        <v>48836.98</v>
      </c>
      <c r="G769" s="165">
        <v>226.98</v>
      </c>
      <c r="H769" s="165">
        <v>145.6</v>
      </c>
      <c r="I769" s="165">
        <v>1.02</v>
      </c>
      <c r="J769" s="165">
        <v>2.9761799999999998</v>
      </c>
      <c r="K769" s="165">
        <v>17201.25</v>
      </c>
      <c r="M769" s="167">
        <v>0</v>
      </c>
      <c r="N769" s="167">
        <v>0</v>
      </c>
      <c r="O769" s="167">
        <v>0</v>
      </c>
      <c r="P769" s="167">
        <v>0</v>
      </c>
      <c r="Q769" s="167">
        <v>0</v>
      </c>
      <c r="R769" s="167">
        <v>0</v>
      </c>
      <c r="S769" s="167">
        <v>0</v>
      </c>
      <c r="T769" s="167">
        <v>0</v>
      </c>
      <c r="U769" s="167">
        <v>1</v>
      </c>
      <c r="V769" s="167">
        <v>0</v>
      </c>
      <c r="W769" s="167">
        <v>0</v>
      </c>
      <c r="X769" s="167">
        <v>0</v>
      </c>
      <c r="Y769" s="167">
        <v>0</v>
      </c>
      <c r="Z769" s="167">
        <v>0</v>
      </c>
      <c r="AA769" s="167">
        <v>0</v>
      </c>
      <c r="AB769" s="167">
        <v>0</v>
      </c>
      <c r="AC769" s="166">
        <v>1</v>
      </c>
      <c r="AE769" s="166">
        <f t="shared" si="4"/>
        <v>0</v>
      </c>
      <c r="AF769" s="166">
        <f t="shared" si="0"/>
        <v>0</v>
      </c>
      <c r="AG769" s="166">
        <f t="shared" si="0"/>
        <v>0</v>
      </c>
      <c r="AH769" s="166">
        <f t="shared" si="0"/>
        <v>0</v>
      </c>
      <c r="AI769" s="166">
        <f t="shared" si="0"/>
        <v>0</v>
      </c>
      <c r="AJ769" s="166">
        <f t="shared" si="0"/>
        <v>0</v>
      </c>
      <c r="AK769" s="166">
        <f t="shared" si="0"/>
        <v>0</v>
      </c>
      <c r="AL769" s="166">
        <f t="shared" si="0"/>
        <v>0</v>
      </c>
      <c r="AM769" s="166">
        <f t="shared" si="0"/>
        <v>26838.66</v>
      </c>
      <c r="AN769" s="166">
        <f t="shared" si="0"/>
        <v>0</v>
      </c>
      <c r="AO769" s="166">
        <f t="shared" si="0"/>
        <v>0</v>
      </c>
      <c r="AP769" s="166">
        <f t="shared" si="0"/>
        <v>0</v>
      </c>
      <c r="AQ769" s="166">
        <f t="shared" si="0"/>
        <v>0</v>
      </c>
      <c r="AR769" s="166">
        <f t="shared" si="0"/>
        <v>0</v>
      </c>
      <c r="AS769" s="166">
        <f t="shared" si="0"/>
        <v>0</v>
      </c>
      <c r="AT769" s="166">
        <f t="shared" si="0"/>
        <v>0</v>
      </c>
      <c r="AV769" s="166">
        <f t="shared" si="5"/>
        <v>0</v>
      </c>
      <c r="AW769" s="166">
        <f t="shared" si="1"/>
        <v>0</v>
      </c>
      <c r="AX769" s="166">
        <f t="shared" si="1"/>
        <v>0</v>
      </c>
      <c r="AY769" s="166">
        <f t="shared" si="1"/>
        <v>0</v>
      </c>
      <c r="AZ769" s="166">
        <f t="shared" si="1"/>
        <v>0</v>
      </c>
      <c r="BA769" s="166">
        <f t="shared" si="1"/>
        <v>0</v>
      </c>
      <c r="BB769" s="166">
        <f t="shared" si="1"/>
        <v>0</v>
      </c>
      <c r="BC769" s="166">
        <f t="shared" si="1"/>
        <v>0</v>
      </c>
      <c r="BD769" s="166">
        <f t="shared" si="1"/>
        <v>21832.31</v>
      </c>
      <c r="BE769" s="166">
        <f t="shared" si="1"/>
        <v>0</v>
      </c>
      <c r="BF769" s="166">
        <f t="shared" si="1"/>
        <v>0</v>
      </c>
      <c r="BG769" s="166">
        <f t="shared" si="1"/>
        <v>0</v>
      </c>
      <c r="BH769" s="166">
        <f t="shared" si="1"/>
        <v>0</v>
      </c>
      <c r="BI769" s="166">
        <f t="shared" si="1"/>
        <v>0</v>
      </c>
      <c r="BJ769" s="166">
        <f t="shared" si="1"/>
        <v>0</v>
      </c>
      <c r="BK769" s="166">
        <f t="shared" si="1"/>
        <v>0</v>
      </c>
      <c r="BM769" s="166">
        <f t="shared" si="6"/>
        <v>0</v>
      </c>
      <c r="BN769" s="166">
        <f t="shared" si="7"/>
        <v>0</v>
      </c>
      <c r="BO769" s="166">
        <f t="shared" si="8"/>
        <v>0</v>
      </c>
      <c r="BP769" s="166">
        <f t="shared" si="9"/>
        <v>0</v>
      </c>
      <c r="BQ769" s="166">
        <f t="shared" si="10"/>
        <v>0</v>
      </c>
      <c r="BR769" s="166">
        <f t="shared" si="11"/>
        <v>0</v>
      </c>
      <c r="BS769" s="166">
        <f t="shared" si="12"/>
        <v>0</v>
      </c>
      <c r="BT769" s="166">
        <f t="shared" si="13"/>
        <v>0</v>
      </c>
      <c r="BU769" s="166">
        <f t="shared" si="14"/>
        <v>226.98</v>
      </c>
      <c r="BV769" s="166">
        <f t="shared" si="15"/>
        <v>0</v>
      </c>
      <c r="BW769" s="166">
        <f t="shared" si="16"/>
        <v>0</v>
      </c>
      <c r="BX769" s="166">
        <f t="shared" si="17"/>
        <v>0</v>
      </c>
      <c r="BY769" s="166">
        <f t="shared" si="18"/>
        <v>0</v>
      </c>
      <c r="BZ769" s="166">
        <f t="shared" si="19"/>
        <v>0</v>
      </c>
      <c r="CA769" s="166">
        <f t="shared" si="20"/>
        <v>0</v>
      </c>
      <c r="CB769" s="166">
        <f t="shared" si="21"/>
        <v>0</v>
      </c>
      <c r="CD769" s="166">
        <f t="shared" si="22"/>
        <v>0</v>
      </c>
      <c r="CE769" s="166">
        <f t="shared" si="23"/>
        <v>0</v>
      </c>
      <c r="CF769" s="166">
        <f t="shared" si="24"/>
        <v>0</v>
      </c>
      <c r="CG769" s="166">
        <f t="shared" si="25"/>
        <v>0</v>
      </c>
      <c r="CH769" s="166">
        <f t="shared" si="26"/>
        <v>0</v>
      </c>
      <c r="CI769" s="166">
        <f t="shared" si="27"/>
        <v>0</v>
      </c>
      <c r="CJ769" s="166">
        <f t="shared" si="28"/>
        <v>0</v>
      </c>
      <c r="CK769" s="166">
        <f t="shared" si="29"/>
        <v>0</v>
      </c>
      <c r="CL769" s="166">
        <f t="shared" si="30"/>
        <v>145.6</v>
      </c>
      <c r="CM769" s="166">
        <f t="shared" si="31"/>
        <v>0</v>
      </c>
      <c r="CN769" s="166">
        <f t="shared" si="32"/>
        <v>0</v>
      </c>
      <c r="CO769" s="166">
        <f t="shared" si="33"/>
        <v>0</v>
      </c>
      <c r="CP769" s="166">
        <f t="shared" si="34"/>
        <v>0</v>
      </c>
      <c r="CQ769" s="166">
        <f t="shared" si="35"/>
        <v>0</v>
      </c>
      <c r="CR769" s="166">
        <f t="shared" si="36"/>
        <v>0</v>
      </c>
      <c r="CS769" s="166">
        <f t="shared" si="37"/>
        <v>0</v>
      </c>
    </row>
    <row r="770" spans="1:97" ht="17.100000000000001" hidden="1" customHeight="1">
      <c r="A770" s="162">
        <v>2018</v>
      </c>
      <c r="B770" s="162">
        <v>1</v>
      </c>
      <c r="C770" s="162">
        <v>236196.87</v>
      </c>
      <c r="D770" s="162">
        <v>31486.44</v>
      </c>
      <c r="E770" s="162">
        <v>24665.119999999999</v>
      </c>
      <c r="F770" s="162">
        <v>292348.42</v>
      </c>
      <c r="G770" s="162">
        <v>2875.91</v>
      </c>
      <c r="H770" s="162">
        <v>240.68</v>
      </c>
      <c r="I770" s="162">
        <v>0</v>
      </c>
      <c r="J770" s="162">
        <v>2.36463</v>
      </c>
      <c r="K770" s="162">
        <v>16123.42</v>
      </c>
      <c r="M770" s="167">
        <v>2.9499999999999998E-2</v>
      </c>
      <c r="N770" s="167">
        <v>0</v>
      </c>
      <c r="O770" s="167">
        <v>0</v>
      </c>
      <c r="P770" s="167">
        <v>0</v>
      </c>
      <c r="Q770" s="167">
        <v>0</v>
      </c>
      <c r="R770" s="167">
        <v>0</v>
      </c>
      <c r="S770" s="167">
        <v>0</v>
      </c>
      <c r="T770" s="167">
        <v>0</v>
      </c>
      <c r="U770" s="167">
        <v>0</v>
      </c>
      <c r="V770" s="167">
        <v>0</v>
      </c>
      <c r="W770" s="167">
        <v>0</v>
      </c>
      <c r="X770" s="167">
        <v>0</v>
      </c>
      <c r="Y770" s="167">
        <v>0</v>
      </c>
      <c r="Z770" s="167">
        <v>0</v>
      </c>
      <c r="AA770" s="167">
        <v>0</v>
      </c>
      <c r="AB770" s="167">
        <v>0.97050000000000003</v>
      </c>
      <c r="AC770" s="161">
        <v>1</v>
      </c>
    </row>
    <row r="771" spans="1:97" ht="17.100000000000001" hidden="1" customHeight="1">
      <c r="A771" s="162">
        <v>2018</v>
      </c>
      <c r="B771" s="162">
        <v>2</v>
      </c>
      <c r="C771" s="162">
        <v>370877.15</v>
      </c>
      <c r="D771" s="162">
        <v>81803.86</v>
      </c>
      <c r="E771" s="162">
        <v>16120.58</v>
      </c>
      <c r="F771" s="162">
        <v>468801.58</v>
      </c>
      <c r="G771" s="162">
        <v>7408.54</v>
      </c>
      <c r="H771" s="162">
        <v>214.04</v>
      </c>
      <c r="I771" s="162">
        <v>0</v>
      </c>
      <c r="J771" s="162">
        <v>2.90802</v>
      </c>
      <c r="K771" s="162">
        <v>14896.68</v>
      </c>
    </row>
    <row r="772" spans="1:97" ht="17.100000000000001" hidden="1" customHeight="1">
      <c r="A772" s="162">
        <v>2018</v>
      </c>
      <c r="B772" s="162">
        <v>3</v>
      </c>
      <c r="C772" s="162">
        <v>885087.78</v>
      </c>
      <c r="D772" s="162">
        <v>202072.39</v>
      </c>
      <c r="E772" s="162">
        <v>72694.679999999993</v>
      </c>
      <c r="F772" s="162">
        <v>1159854.8400000001</v>
      </c>
      <c r="G772" s="162">
        <v>16559.25</v>
      </c>
      <c r="H772" s="162">
        <v>1167.18</v>
      </c>
      <c r="I772" s="162">
        <v>0</v>
      </c>
      <c r="J772" s="162">
        <v>3.1339299999999999</v>
      </c>
      <c r="K772" s="162">
        <v>12713.67</v>
      </c>
    </row>
    <row r="773" spans="1:97" ht="17.100000000000001" hidden="1" customHeight="1">
      <c r="A773" s="162">
        <v>2018</v>
      </c>
      <c r="B773" s="162">
        <v>4</v>
      </c>
      <c r="C773" s="162">
        <v>1209637.99</v>
      </c>
      <c r="D773" s="162">
        <v>496713.32</v>
      </c>
      <c r="E773" s="162">
        <v>60060.61</v>
      </c>
      <c r="F773" s="162">
        <v>1766411.91</v>
      </c>
      <c r="G773" s="162">
        <v>12817.05</v>
      </c>
      <c r="H773" s="162">
        <v>2892.51</v>
      </c>
      <c r="I773" s="162">
        <v>0</v>
      </c>
      <c r="J773" s="162">
        <v>2.8136800000000002</v>
      </c>
      <c r="K773" s="162">
        <v>22010.16</v>
      </c>
    </row>
    <row r="774" spans="1:97" ht="17.100000000000001" hidden="1" customHeight="1">
      <c r="A774" s="162">
        <v>2018</v>
      </c>
      <c r="B774" s="162">
        <v>5</v>
      </c>
      <c r="C774" s="162">
        <v>788399.31</v>
      </c>
      <c r="D774" s="162">
        <v>624250.80000000005</v>
      </c>
      <c r="E774" s="162">
        <v>18626.62</v>
      </c>
      <c r="F774" s="162">
        <v>1431276.74</v>
      </c>
      <c r="G774" s="162">
        <v>4338.54</v>
      </c>
      <c r="H774" s="162">
        <v>3509.46</v>
      </c>
      <c r="I774" s="162">
        <v>0</v>
      </c>
      <c r="J774" s="162">
        <v>2.5789499999999999</v>
      </c>
      <c r="K774" s="162">
        <v>26121.84</v>
      </c>
    </row>
    <row r="775" spans="1:97" ht="17.100000000000001" hidden="1" customHeight="1">
      <c r="A775" s="162">
        <v>2018</v>
      </c>
      <c r="B775" s="162">
        <v>6</v>
      </c>
      <c r="C775" s="162">
        <v>386864.29</v>
      </c>
      <c r="D775" s="162">
        <v>143719.88</v>
      </c>
      <c r="E775" s="162">
        <v>14193.49</v>
      </c>
      <c r="F775" s="162">
        <v>544777.66</v>
      </c>
      <c r="G775" s="162">
        <v>4555.32</v>
      </c>
      <c r="H775" s="162">
        <v>528.22</v>
      </c>
      <c r="I775" s="162">
        <v>0</v>
      </c>
      <c r="J775" s="162">
        <v>2.7616999999999998</v>
      </c>
      <c r="K775" s="162">
        <v>15696.41</v>
      </c>
    </row>
    <row r="776" spans="1:97" ht="17.100000000000001" hidden="1" customHeight="1">
      <c r="A776" s="162">
        <v>2018</v>
      </c>
      <c r="B776" s="162">
        <v>7</v>
      </c>
      <c r="C776" s="162">
        <v>181554.57</v>
      </c>
      <c r="D776" s="162">
        <v>32516.74</v>
      </c>
      <c r="E776" s="162">
        <v>13415.74</v>
      </c>
      <c r="F776" s="162">
        <v>227487.05</v>
      </c>
      <c r="G776" s="162">
        <v>4020.96</v>
      </c>
      <c r="H776" s="162">
        <v>360.07</v>
      </c>
      <c r="I776" s="162">
        <v>0</v>
      </c>
      <c r="J776" s="162">
        <v>3.3883999999999999</v>
      </c>
      <c r="K776" s="162">
        <v>12516.99</v>
      </c>
    </row>
    <row r="777" spans="1:97" ht="17.100000000000001" hidden="1" customHeight="1">
      <c r="A777" s="162">
        <v>2018</v>
      </c>
      <c r="B777" s="162">
        <v>8</v>
      </c>
      <c r="C777" s="162">
        <v>1116017.95</v>
      </c>
      <c r="D777" s="162">
        <v>603298.01</v>
      </c>
      <c r="E777" s="162">
        <v>57840.15</v>
      </c>
      <c r="F777" s="162">
        <v>1777156.11</v>
      </c>
      <c r="G777" s="162">
        <v>7524.98</v>
      </c>
      <c r="H777" s="162">
        <v>2487.59</v>
      </c>
      <c r="I777" s="162">
        <v>0</v>
      </c>
      <c r="J777" s="162">
        <v>2.9944500000000001</v>
      </c>
      <c r="K777" s="162">
        <v>19617.240000000002</v>
      </c>
    </row>
    <row r="778" spans="1:97" ht="17.100000000000001" hidden="1" customHeight="1">
      <c r="A778" s="162">
        <v>2018</v>
      </c>
      <c r="B778" s="162">
        <v>9</v>
      </c>
      <c r="C778" s="162">
        <v>916864.24</v>
      </c>
      <c r="D778" s="162">
        <v>494392.3</v>
      </c>
      <c r="E778" s="162">
        <v>42372.75</v>
      </c>
      <c r="F778" s="162">
        <v>1453629.29</v>
      </c>
      <c r="G778" s="162">
        <v>8552.5300000000007</v>
      </c>
      <c r="H778" s="162">
        <v>4132.75</v>
      </c>
      <c r="I778" s="162">
        <v>172.37</v>
      </c>
      <c r="J778" s="162">
        <v>2.96855</v>
      </c>
      <c r="K778" s="162">
        <v>17533.16</v>
      </c>
    </row>
    <row r="779" spans="1:97" ht="17.100000000000001" hidden="1" customHeight="1">
      <c r="A779" s="162">
        <v>2018</v>
      </c>
      <c r="B779" s="162">
        <v>10</v>
      </c>
      <c r="C779" s="162">
        <v>1051534.52</v>
      </c>
      <c r="D779" s="162">
        <v>230655.43</v>
      </c>
      <c r="E779" s="162">
        <v>78594.3</v>
      </c>
      <c r="F779" s="162">
        <v>1360784.25</v>
      </c>
      <c r="G779" s="162">
        <v>17248.759999999998</v>
      </c>
      <c r="H779" s="162">
        <v>1269.1500000000001</v>
      </c>
      <c r="I779" s="162">
        <v>0</v>
      </c>
      <c r="J779" s="162">
        <v>3.2736999999999998</v>
      </c>
      <c r="K779" s="162">
        <v>12135.39</v>
      </c>
    </row>
    <row r="780" spans="1:97" ht="17.100000000000001" hidden="1" customHeight="1">
      <c r="A780" s="162">
        <v>2018</v>
      </c>
      <c r="B780" s="162">
        <v>11</v>
      </c>
      <c r="C780" s="162">
        <v>151792.38</v>
      </c>
      <c r="D780" s="162">
        <v>250030.28</v>
      </c>
      <c r="E780" s="162">
        <v>77.42</v>
      </c>
      <c r="F780" s="162">
        <v>401900.08</v>
      </c>
      <c r="G780" s="162">
        <v>114.93</v>
      </c>
      <c r="H780" s="162">
        <v>2294.86</v>
      </c>
      <c r="I780" s="162">
        <v>0</v>
      </c>
      <c r="J780" s="162">
        <v>2.97329</v>
      </c>
      <c r="K780" s="162">
        <v>17539.87</v>
      </c>
    </row>
    <row r="781" spans="1:97" ht="17.100000000000001" hidden="1" customHeight="1">
      <c r="A781" s="162">
        <v>2018</v>
      </c>
      <c r="B781" s="162">
        <v>12</v>
      </c>
      <c r="C781" s="162">
        <v>394774.44</v>
      </c>
      <c r="D781" s="162">
        <v>530133.79</v>
      </c>
      <c r="E781" s="162">
        <v>8597.77</v>
      </c>
      <c r="F781" s="162">
        <v>933505.99</v>
      </c>
      <c r="G781" s="162">
        <v>2782.57</v>
      </c>
      <c r="H781" s="162">
        <v>4703.07</v>
      </c>
      <c r="I781" s="162">
        <v>26.69</v>
      </c>
      <c r="J781" s="162">
        <v>2.9705599999999999</v>
      </c>
      <c r="K781" s="162">
        <v>17533.810000000001</v>
      </c>
    </row>
    <row r="782" spans="1:97" ht="17.100000000000001" hidden="1" customHeight="1">
      <c r="A782" s="162">
        <v>2018</v>
      </c>
      <c r="B782" s="162">
        <v>13</v>
      </c>
      <c r="C782" s="162">
        <v>739224.71</v>
      </c>
      <c r="D782" s="162">
        <v>493679.71</v>
      </c>
      <c r="E782" s="162">
        <v>44584.37</v>
      </c>
      <c r="F782" s="162">
        <v>1277488.79</v>
      </c>
      <c r="G782" s="162">
        <v>8314.91</v>
      </c>
      <c r="H782" s="162">
        <v>3804.3</v>
      </c>
      <c r="I782" s="162">
        <v>85.39</v>
      </c>
      <c r="J782" s="162">
        <v>2.7842199999999999</v>
      </c>
      <c r="K782" s="162">
        <v>19773.52</v>
      </c>
    </row>
    <row r="783" spans="1:97" ht="17.100000000000001" hidden="1" customHeight="1">
      <c r="A783" s="162">
        <v>2018</v>
      </c>
      <c r="B783" s="162">
        <v>14</v>
      </c>
      <c r="C783" s="162">
        <v>48737.93</v>
      </c>
      <c r="D783" s="162">
        <v>54257.77</v>
      </c>
      <c r="E783" s="162">
        <v>322.72000000000003</v>
      </c>
      <c r="F783" s="162">
        <v>103318.42</v>
      </c>
      <c r="G783" s="162">
        <v>199.48</v>
      </c>
      <c r="H783" s="162">
        <v>567.63</v>
      </c>
      <c r="I783" s="162">
        <v>0.83</v>
      </c>
      <c r="J783" s="162">
        <v>2.97329</v>
      </c>
      <c r="K783" s="162">
        <v>17539.87</v>
      </c>
    </row>
    <row r="784" spans="1:97" ht="17.100000000000001" hidden="1" customHeight="1">
      <c r="A784" s="162">
        <v>2018</v>
      </c>
      <c r="B784" s="162">
        <v>15</v>
      </c>
      <c r="C784" s="162">
        <v>90096.05</v>
      </c>
      <c r="D784" s="162">
        <v>20791.330000000002</v>
      </c>
      <c r="E784" s="162">
        <v>8103.49</v>
      </c>
      <c r="F784" s="162">
        <v>118990.86</v>
      </c>
      <c r="G784" s="162">
        <v>1819.02</v>
      </c>
      <c r="H784" s="162">
        <v>259.39</v>
      </c>
      <c r="I784" s="162">
        <v>0</v>
      </c>
      <c r="J784" s="162">
        <v>3.3781300000000001</v>
      </c>
      <c r="K784" s="162">
        <v>11509.08</v>
      </c>
    </row>
    <row r="785" spans="1:11" ht="17.100000000000001" hidden="1" customHeight="1">
      <c r="A785" s="162">
        <v>2018</v>
      </c>
      <c r="B785" s="162">
        <v>16</v>
      </c>
      <c r="C785" s="162">
        <v>27062.16</v>
      </c>
      <c r="D785" s="162">
        <v>21973.55</v>
      </c>
      <c r="E785" s="162">
        <v>166.99</v>
      </c>
      <c r="F785" s="162">
        <v>49202.69</v>
      </c>
      <c r="G785" s="162">
        <v>223.5</v>
      </c>
      <c r="H785" s="162">
        <v>141.22999999999999</v>
      </c>
      <c r="I785" s="162">
        <v>0.98</v>
      </c>
      <c r="J785" s="162">
        <v>2.97329</v>
      </c>
      <c r="K785" s="162">
        <v>17539.87</v>
      </c>
    </row>
    <row r="786" spans="1:11" ht="17.100000000000001" hidden="1" customHeight="1">
      <c r="A786" s="162">
        <v>2019</v>
      </c>
      <c r="B786" s="162">
        <v>1</v>
      </c>
      <c r="C786" s="162">
        <v>238915.09</v>
      </c>
      <c r="D786" s="162">
        <v>31718.39</v>
      </c>
      <c r="E786" s="162">
        <v>24591.07</v>
      </c>
      <c r="F786" s="162">
        <v>295224.56</v>
      </c>
      <c r="G786" s="162">
        <v>2718.23</v>
      </c>
      <c r="H786" s="162">
        <v>231.96</v>
      </c>
      <c r="I786" s="162">
        <v>0</v>
      </c>
      <c r="J786" s="162">
        <v>2.3749099999999999</v>
      </c>
      <c r="K786" s="162">
        <v>16315.48</v>
      </c>
    </row>
    <row r="787" spans="1:11" ht="17.100000000000001" hidden="1" customHeight="1">
      <c r="A787" s="162">
        <v>2019</v>
      </c>
      <c r="B787" s="162">
        <v>2</v>
      </c>
      <c r="C787" s="162">
        <v>378037.41</v>
      </c>
      <c r="D787" s="162">
        <v>82088.61</v>
      </c>
      <c r="E787" s="162">
        <v>16108.69</v>
      </c>
      <c r="F787" s="162">
        <v>476234.72</v>
      </c>
      <c r="G787" s="162">
        <v>7160.27</v>
      </c>
      <c r="H787" s="162">
        <v>284.76</v>
      </c>
      <c r="I787" s="162">
        <v>0</v>
      </c>
      <c r="J787" s="162">
        <v>2.9198200000000001</v>
      </c>
      <c r="K787" s="162">
        <v>15052.83</v>
      </c>
    </row>
    <row r="788" spans="1:11" ht="17.100000000000001" hidden="1" customHeight="1">
      <c r="A788" s="162">
        <v>2019</v>
      </c>
      <c r="B788" s="162">
        <v>3</v>
      </c>
      <c r="C788" s="162">
        <v>900911.61</v>
      </c>
      <c r="D788" s="162">
        <v>203380.61</v>
      </c>
      <c r="E788" s="162">
        <v>72640.02</v>
      </c>
      <c r="F788" s="162">
        <v>1176932.23</v>
      </c>
      <c r="G788" s="162">
        <v>15823.83</v>
      </c>
      <c r="H788" s="162">
        <v>1308.22</v>
      </c>
      <c r="I788" s="162">
        <v>0</v>
      </c>
      <c r="J788" s="162">
        <v>3.1531500000000001</v>
      </c>
      <c r="K788" s="162">
        <v>12889.45</v>
      </c>
    </row>
    <row r="789" spans="1:11" ht="17.100000000000001" hidden="1" customHeight="1">
      <c r="A789" s="162">
        <v>2019</v>
      </c>
      <c r="B789" s="162">
        <v>4</v>
      </c>
      <c r="C789" s="162">
        <v>1221569.1200000001</v>
      </c>
      <c r="D789" s="162">
        <v>499459.13</v>
      </c>
      <c r="E789" s="162">
        <v>59990.6</v>
      </c>
      <c r="F789" s="162">
        <v>1781018.86</v>
      </c>
      <c r="G789" s="162">
        <v>11931.14</v>
      </c>
      <c r="H789" s="162">
        <v>2745.82</v>
      </c>
      <c r="I789" s="162">
        <v>0</v>
      </c>
      <c r="J789" s="162">
        <v>2.8107199999999999</v>
      </c>
      <c r="K789" s="162">
        <v>22438.240000000002</v>
      </c>
    </row>
    <row r="790" spans="1:11" ht="17.100000000000001" hidden="1" customHeight="1">
      <c r="A790" s="162">
        <v>2019</v>
      </c>
      <c r="B790" s="162">
        <v>5</v>
      </c>
      <c r="C790" s="162">
        <v>792272.31</v>
      </c>
      <c r="D790" s="162">
        <v>627532.46</v>
      </c>
      <c r="E790" s="162">
        <v>18621.47</v>
      </c>
      <c r="F790" s="162">
        <v>1438426.24</v>
      </c>
      <c r="G790" s="162">
        <v>3873</v>
      </c>
      <c r="H790" s="162">
        <v>3281.65</v>
      </c>
      <c r="I790" s="162">
        <v>0</v>
      </c>
      <c r="J790" s="162">
        <v>2.5740599999999998</v>
      </c>
      <c r="K790" s="162">
        <v>26672.47</v>
      </c>
    </row>
    <row r="791" spans="1:11" ht="17.100000000000001" hidden="1" customHeight="1">
      <c r="A791" s="162">
        <v>2019</v>
      </c>
      <c r="B791" s="162">
        <v>6</v>
      </c>
      <c r="C791" s="162">
        <v>391176.06</v>
      </c>
      <c r="D791" s="162">
        <v>144253.19</v>
      </c>
      <c r="E791" s="162">
        <v>14196.2</v>
      </c>
      <c r="F791" s="162">
        <v>549625.46</v>
      </c>
      <c r="G791" s="162">
        <v>4311.7700000000004</v>
      </c>
      <c r="H791" s="162">
        <v>533.32000000000005</v>
      </c>
      <c r="I791" s="162">
        <v>2.72</v>
      </c>
      <c r="J791" s="162">
        <v>2.7636599999999998</v>
      </c>
      <c r="K791" s="162">
        <v>16002.74</v>
      </c>
    </row>
    <row r="792" spans="1:11" ht="17.100000000000001" hidden="1" customHeight="1">
      <c r="A792" s="162">
        <v>2019</v>
      </c>
      <c r="B792" s="162">
        <v>7</v>
      </c>
      <c r="C792" s="162">
        <v>185432.61</v>
      </c>
      <c r="D792" s="162">
        <v>32914.959999999999</v>
      </c>
      <c r="E792" s="162">
        <v>13415.98</v>
      </c>
      <c r="F792" s="162">
        <v>231763.56</v>
      </c>
      <c r="G792" s="162">
        <v>3878.05</v>
      </c>
      <c r="H792" s="162">
        <v>398.23</v>
      </c>
      <c r="I792" s="162">
        <v>0.24</v>
      </c>
      <c r="J792" s="162">
        <v>3.4095200000000001</v>
      </c>
      <c r="K792" s="162">
        <v>12734.14</v>
      </c>
    </row>
    <row r="793" spans="1:11" ht="17.100000000000001" hidden="1" customHeight="1">
      <c r="A793" s="162">
        <v>2019</v>
      </c>
      <c r="B793" s="162">
        <v>8</v>
      </c>
      <c r="C793" s="162">
        <v>1122585.8899999999</v>
      </c>
      <c r="D793" s="162">
        <v>605436.51</v>
      </c>
      <c r="E793" s="162">
        <v>57664.45</v>
      </c>
      <c r="F793" s="162">
        <v>1785686.85</v>
      </c>
      <c r="G793" s="162">
        <v>6567.94</v>
      </c>
      <c r="H793" s="162">
        <v>2138.5</v>
      </c>
      <c r="I793" s="162">
        <v>0</v>
      </c>
      <c r="J793" s="162">
        <v>2.99044</v>
      </c>
      <c r="K793" s="162">
        <v>20036.13</v>
      </c>
    </row>
    <row r="794" spans="1:11" ht="17.100000000000001" hidden="1" customHeight="1">
      <c r="A794" s="162">
        <v>2019</v>
      </c>
      <c r="B794" s="162">
        <v>9</v>
      </c>
      <c r="C794" s="162">
        <v>924921.86</v>
      </c>
      <c r="D794" s="162">
        <v>498178.64</v>
      </c>
      <c r="E794" s="162">
        <v>42513.73</v>
      </c>
      <c r="F794" s="162">
        <v>1465614.24</v>
      </c>
      <c r="G794" s="162">
        <v>8057.62</v>
      </c>
      <c r="H794" s="162">
        <v>3786.34</v>
      </c>
      <c r="I794" s="162">
        <v>140.97999999999999</v>
      </c>
      <c r="J794" s="162">
        <v>2.9671699999999999</v>
      </c>
      <c r="K794" s="162">
        <v>17883.599999999999</v>
      </c>
    </row>
    <row r="795" spans="1:11" ht="17.100000000000001" hidden="1" customHeight="1">
      <c r="A795" s="162">
        <v>2019</v>
      </c>
      <c r="B795" s="162">
        <v>10</v>
      </c>
      <c r="C795" s="162">
        <v>1068031.33</v>
      </c>
      <c r="D795" s="162">
        <v>231972.7</v>
      </c>
      <c r="E795" s="162">
        <v>78557.98</v>
      </c>
      <c r="F795" s="162">
        <v>1378562.02</v>
      </c>
      <c r="G795" s="162">
        <v>16496.810000000001</v>
      </c>
      <c r="H795" s="162">
        <v>1317.28</v>
      </c>
      <c r="I795" s="162">
        <v>0</v>
      </c>
      <c r="J795" s="162">
        <v>3.2831000000000001</v>
      </c>
      <c r="K795" s="162">
        <v>12308.18</v>
      </c>
    </row>
    <row r="796" spans="1:11" ht="17.100000000000001" hidden="1" customHeight="1">
      <c r="A796" s="162">
        <v>2019</v>
      </c>
      <c r="B796" s="162">
        <v>11</v>
      </c>
      <c r="C796" s="162">
        <v>151824.9</v>
      </c>
      <c r="D796" s="162">
        <v>252151.08</v>
      </c>
      <c r="E796" s="162">
        <v>77.209999999999994</v>
      </c>
      <c r="F796" s="162">
        <v>404053.2</v>
      </c>
      <c r="G796" s="162">
        <v>32.53</v>
      </c>
      <c r="H796" s="162">
        <v>2120.8000000000002</v>
      </c>
      <c r="I796" s="162">
        <v>0</v>
      </c>
      <c r="J796" s="162">
        <v>2.9718599999999999</v>
      </c>
      <c r="K796" s="162">
        <v>17890.79</v>
      </c>
    </row>
    <row r="797" spans="1:11" ht="17.100000000000001" hidden="1" customHeight="1">
      <c r="A797" s="162">
        <v>2019</v>
      </c>
      <c r="B797" s="162">
        <v>12</v>
      </c>
      <c r="C797" s="162">
        <v>397342.43</v>
      </c>
      <c r="D797" s="162">
        <v>534486.79</v>
      </c>
      <c r="E797" s="162">
        <v>8617.99</v>
      </c>
      <c r="F797" s="162">
        <v>940447.21</v>
      </c>
      <c r="G797" s="162">
        <v>2567.9899999999998</v>
      </c>
      <c r="H797" s="162">
        <v>4353</v>
      </c>
      <c r="I797" s="162">
        <v>20.22</v>
      </c>
      <c r="J797" s="162">
        <v>2.96916</v>
      </c>
      <c r="K797" s="162">
        <v>17884.38</v>
      </c>
    </row>
    <row r="798" spans="1:11" ht="17.100000000000001" hidden="1" customHeight="1">
      <c r="A798" s="162">
        <v>2019</v>
      </c>
      <c r="B798" s="162">
        <v>13</v>
      </c>
      <c r="C798" s="162">
        <v>746422.45</v>
      </c>
      <c r="D798" s="162">
        <v>496934.14</v>
      </c>
      <c r="E798" s="162">
        <v>44636.03</v>
      </c>
      <c r="F798" s="162">
        <v>1287992.6200000001</v>
      </c>
      <c r="G798" s="162">
        <v>7197.74</v>
      </c>
      <c r="H798" s="162">
        <v>3254.43</v>
      </c>
      <c r="I798" s="162">
        <v>51.66</v>
      </c>
      <c r="J798" s="162">
        <v>2.7818499999999999</v>
      </c>
      <c r="K798" s="162">
        <v>20187.75</v>
      </c>
    </row>
    <row r="799" spans="1:11" ht="17.100000000000001" hidden="1" customHeight="1">
      <c r="A799" s="162">
        <v>2019</v>
      </c>
      <c r="B799" s="162">
        <v>14</v>
      </c>
      <c r="C799" s="162">
        <v>48908.31</v>
      </c>
      <c r="D799" s="162">
        <v>54790.91</v>
      </c>
      <c r="E799" s="162">
        <v>323.33999999999997</v>
      </c>
      <c r="F799" s="162">
        <v>104022.55</v>
      </c>
      <c r="G799" s="162">
        <v>170.38</v>
      </c>
      <c r="H799" s="162">
        <v>533.14</v>
      </c>
      <c r="I799" s="162">
        <v>0.62</v>
      </c>
      <c r="J799" s="162">
        <v>2.9718599999999999</v>
      </c>
      <c r="K799" s="162">
        <v>17890.79</v>
      </c>
    </row>
    <row r="800" spans="1:11" ht="17.100000000000001" hidden="1" customHeight="1">
      <c r="A800" s="162">
        <v>2019</v>
      </c>
      <c r="B800" s="162">
        <v>15</v>
      </c>
      <c r="C800" s="162">
        <v>91841.04</v>
      </c>
      <c r="D800" s="162">
        <v>21052.69</v>
      </c>
      <c r="E800" s="162">
        <v>8106.11</v>
      </c>
      <c r="F800" s="162">
        <v>120999.84</v>
      </c>
      <c r="G800" s="162">
        <v>1744.99</v>
      </c>
      <c r="H800" s="162">
        <v>261.36</v>
      </c>
      <c r="I800" s="162">
        <v>2.63</v>
      </c>
      <c r="J800" s="162">
        <v>3.3893399999999998</v>
      </c>
      <c r="K800" s="162">
        <v>11685.31</v>
      </c>
    </row>
    <row r="801" spans="1:11" ht="17.100000000000001" hidden="1" customHeight="1">
      <c r="A801" s="162">
        <v>2019</v>
      </c>
      <c r="B801" s="162">
        <v>16</v>
      </c>
      <c r="C801" s="162">
        <v>27270.05</v>
      </c>
      <c r="D801" s="162">
        <v>22100.11</v>
      </c>
      <c r="E801" s="162">
        <v>167.86</v>
      </c>
      <c r="F801" s="162">
        <v>49538.02</v>
      </c>
      <c r="G801" s="162">
        <v>207.89</v>
      </c>
      <c r="H801" s="162">
        <v>126.56</v>
      </c>
      <c r="I801" s="162">
        <v>0.87</v>
      </c>
      <c r="J801" s="162">
        <v>2.9718599999999999</v>
      </c>
      <c r="K801" s="162">
        <v>17890.79</v>
      </c>
    </row>
    <row r="802" spans="1:11" ht="17.100000000000001" hidden="1" customHeight="1">
      <c r="A802" s="162">
        <v>2020</v>
      </c>
      <c r="B802" s="162">
        <v>1</v>
      </c>
      <c r="C802" s="162">
        <v>241360.67</v>
      </c>
      <c r="D802" s="162">
        <v>31904.78</v>
      </c>
      <c r="E802" s="162">
        <v>24485.41</v>
      </c>
      <c r="F802" s="162">
        <v>297750.86</v>
      </c>
      <c r="G802" s="162">
        <v>2445.5700000000002</v>
      </c>
      <c r="H802" s="162">
        <v>186.39</v>
      </c>
      <c r="I802" s="162">
        <v>0</v>
      </c>
      <c r="J802" s="162">
        <v>2.3838400000000002</v>
      </c>
      <c r="K802" s="162">
        <v>16567.91</v>
      </c>
    </row>
    <row r="803" spans="1:11" ht="17.100000000000001" hidden="1" customHeight="1">
      <c r="A803" s="162">
        <v>2020</v>
      </c>
      <c r="B803" s="162">
        <v>2</v>
      </c>
      <c r="C803" s="162">
        <v>384846.74</v>
      </c>
      <c r="D803" s="162">
        <v>82300.7</v>
      </c>
      <c r="E803" s="162">
        <v>16083.18</v>
      </c>
      <c r="F803" s="162">
        <v>483230.62</v>
      </c>
      <c r="G803" s="162">
        <v>6809.33</v>
      </c>
      <c r="H803" s="162">
        <v>212.09</v>
      </c>
      <c r="I803" s="162">
        <v>0</v>
      </c>
      <c r="J803" s="162">
        <v>2.9295</v>
      </c>
      <c r="K803" s="162">
        <v>15269.44</v>
      </c>
    </row>
    <row r="804" spans="1:11" ht="17.100000000000001" hidden="1" customHeight="1">
      <c r="A804" s="162">
        <v>2020</v>
      </c>
      <c r="B804" s="162">
        <v>3</v>
      </c>
      <c r="C804" s="162">
        <v>915465.47</v>
      </c>
      <c r="D804" s="162">
        <v>204390.5</v>
      </c>
      <c r="E804" s="162">
        <v>72523.94</v>
      </c>
      <c r="F804" s="162">
        <v>1192379.9099999999</v>
      </c>
      <c r="G804" s="162">
        <v>14553.86</v>
      </c>
      <c r="H804" s="162">
        <v>1009.89</v>
      </c>
      <c r="I804" s="162">
        <v>0</v>
      </c>
      <c r="J804" s="162">
        <v>3.1684600000000001</v>
      </c>
      <c r="K804" s="162">
        <v>13137.23</v>
      </c>
    </row>
    <row r="805" spans="1:11" ht="17.100000000000001" hidden="1" customHeight="1">
      <c r="A805" s="162">
        <v>2020</v>
      </c>
      <c r="B805" s="162">
        <v>4</v>
      </c>
      <c r="C805" s="162">
        <v>1231626.8700000001</v>
      </c>
      <c r="D805" s="162">
        <v>501670.57</v>
      </c>
      <c r="E805" s="162">
        <v>59831.23</v>
      </c>
      <c r="F805" s="162">
        <v>1793128.67</v>
      </c>
      <c r="G805" s="162">
        <v>10057.75</v>
      </c>
      <c r="H805" s="162">
        <v>2211.44</v>
      </c>
      <c r="I805" s="162">
        <v>0</v>
      </c>
      <c r="J805" s="162">
        <v>2.8049900000000001</v>
      </c>
      <c r="K805" s="162">
        <v>22972.82</v>
      </c>
    </row>
    <row r="806" spans="1:11" ht="17.100000000000001" hidden="1" customHeight="1">
      <c r="A806" s="162">
        <v>2020</v>
      </c>
      <c r="B806" s="162">
        <v>5</v>
      </c>
      <c r="C806" s="162">
        <v>794781.8</v>
      </c>
      <c r="D806" s="162">
        <v>629598.52</v>
      </c>
      <c r="E806" s="162">
        <v>18585.79</v>
      </c>
      <c r="F806" s="162">
        <v>1442966.11</v>
      </c>
      <c r="G806" s="162">
        <v>2509.4899999999998</v>
      </c>
      <c r="H806" s="162">
        <v>2066.06</v>
      </c>
      <c r="I806" s="162">
        <v>0</v>
      </c>
      <c r="J806" s="162">
        <v>2.5663399999999998</v>
      </c>
      <c r="K806" s="162">
        <v>27372.720000000001</v>
      </c>
    </row>
    <row r="807" spans="1:11" ht="17.100000000000001" hidden="1" customHeight="1">
      <c r="A807" s="162">
        <v>2020</v>
      </c>
      <c r="B807" s="162">
        <v>6</v>
      </c>
      <c r="C807" s="162">
        <v>394684.74</v>
      </c>
      <c r="D807" s="162">
        <v>144507.82999999999</v>
      </c>
      <c r="E807" s="162">
        <v>14172.37</v>
      </c>
      <c r="F807" s="162">
        <v>553364.93000000005</v>
      </c>
      <c r="G807" s="162">
        <v>3508.67</v>
      </c>
      <c r="H807" s="162">
        <v>254.63</v>
      </c>
      <c r="I807" s="162">
        <v>0</v>
      </c>
      <c r="J807" s="162">
        <v>2.7605900000000001</v>
      </c>
      <c r="K807" s="162">
        <v>16405.3</v>
      </c>
    </row>
    <row r="808" spans="1:11" ht="17.100000000000001" hidden="1" customHeight="1">
      <c r="A808" s="162">
        <v>2020</v>
      </c>
      <c r="B808" s="162">
        <v>7</v>
      </c>
      <c r="C808" s="162">
        <v>188992.02</v>
      </c>
      <c r="D808" s="162">
        <v>33254.9</v>
      </c>
      <c r="E808" s="162">
        <v>13391.01</v>
      </c>
      <c r="F808" s="162">
        <v>235637.93</v>
      </c>
      <c r="G808" s="162">
        <v>3559.4</v>
      </c>
      <c r="H808" s="162">
        <v>339.94</v>
      </c>
      <c r="I808" s="162">
        <v>0</v>
      </c>
      <c r="J808" s="162">
        <v>3.42563</v>
      </c>
      <c r="K808" s="162">
        <v>13037.02</v>
      </c>
    </row>
    <row r="809" spans="1:11" ht="17.100000000000001" hidden="1" customHeight="1">
      <c r="A809" s="162">
        <v>2020</v>
      </c>
      <c r="B809" s="162">
        <v>8</v>
      </c>
      <c r="C809" s="162">
        <v>1127869.8899999999</v>
      </c>
      <c r="D809" s="162">
        <v>606863.56000000006</v>
      </c>
      <c r="E809" s="162">
        <v>57410.35</v>
      </c>
      <c r="F809" s="162">
        <v>1792143.79</v>
      </c>
      <c r="G809" s="162">
        <v>5284</v>
      </c>
      <c r="H809" s="162">
        <v>1427.05</v>
      </c>
      <c r="I809" s="162">
        <v>0</v>
      </c>
      <c r="J809" s="162">
        <v>2.9845999999999999</v>
      </c>
      <c r="K809" s="162">
        <v>20540.02</v>
      </c>
    </row>
    <row r="810" spans="1:11" ht="17.100000000000001" hidden="1" customHeight="1">
      <c r="A810" s="162">
        <v>2020</v>
      </c>
      <c r="B810" s="162">
        <v>9</v>
      </c>
      <c r="C810" s="162">
        <v>935744.1</v>
      </c>
      <c r="D810" s="162">
        <v>503359.78</v>
      </c>
      <c r="E810" s="162">
        <v>42764.83</v>
      </c>
      <c r="F810" s="162">
        <v>1481868.71</v>
      </c>
      <c r="G810" s="162">
        <v>10822.24</v>
      </c>
      <c r="H810" s="162">
        <v>5181.1400000000003</v>
      </c>
      <c r="I810" s="162">
        <v>251.1</v>
      </c>
      <c r="J810" s="162">
        <v>2.9751699999999999</v>
      </c>
      <c r="K810" s="162">
        <v>18161.689999999999</v>
      </c>
    </row>
    <row r="811" spans="1:11" ht="17.100000000000001" hidden="1" customHeight="1">
      <c r="A811" s="162">
        <v>2020</v>
      </c>
      <c r="B811" s="162">
        <v>10</v>
      </c>
      <c r="C811" s="162">
        <v>1086509.76</v>
      </c>
      <c r="D811" s="162">
        <v>233667.32</v>
      </c>
      <c r="E811" s="162">
        <v>78707.8</v>
      </c>
      <c r="F811" s="162">
        <v>1398884.88</v>
      </c>
      <c r="G811" s="162">
        <v>18478.43</v>
      </c>
      <c r="H811" s="162">
        <v>1694.61</v>
      </c>
      <c r="I811" s="162">
        <v>149.82</v>
      </c>
      <c r="J811" s="162">
        <v>3.2941199999999999</v>
      </c>
      <c r="K811" s="162">
        <v>12478.77</v>
      </c>
    </row>
    <row r="812" spans="1:11" ht="17.100000000000001" hidden="1" customHeight="1">
      <c r="A812" s="162">
        <v>2020</v>
      </c>
      <c r="B812" s="162">
        <v>11</v>
      </c>
      <c r="C812" s="162">
        <v>152310.89000000001</v>
      </c>
      <c r="D812" s="162">
        <v>255014.11</v>
      </c>
      <c r="E812" s="162">
        <v>77.23</v>
      </c>
      <c r="F812" s="162">
        <v>407402.23</v>
      </c>
      <c r="G812" s="162">
        <v>485.99</v>
      </c>
      <c r="H812" s="162">
        <v>2863.03</v>
      </c>
      <c r="I812" s="162">
        <v>0.02</v>
      </c>
      <c r="J812" s="162">
        <v>2.9799699999999998</v>
      </c>
      <c r="K812" s="162">
        <v>18166.64</v>
      </c>
    </row>
    <row r="813" spans="1:11" ht="17.100000000000001" hidden="1" customHeight="1">
      <c r="A813" s="162">
        <v>2020</v>
      </c>
      <c r="B813" s="162">
        <v>12</v>
      </c>
      <c r="C813" s="162">
        <v>401106.33</v>
      </c>
      <c r="D813" s="162">
        <v>540421.13</v>
      </c>
      <c r="E813" s="162">
        <v>8657.42</v>
      </c>
      <c r="F813" s="162">
        <v>950184.88</v>
      </c>
      <c r="G813" s="162">
        <v>3763.9</v>
      </c>
      <c r="H813" s="162">
        <v>5934.34</v>
      </c>
      <c r="I813" s="162">
        <v>39.44</v>
      </c>
      <c r="J813" s="162">
        <v>2.9772799999999999</v>
      </c>
      <c r="K813" s="162">
        <v>18160.439999999999</v>
      </c>
    </row>
    <row r="814" spans="1:11" ht="17.100000000000001" hidden="1" customHeight="1">
      <c r="A814" s="162">
        <v>2020</v>
      </c>
      <c r="B814" s="162">
        <v>13</v>
      </c>
      <c r="C814" s="162">
        <v>752239.08</v>
      </c>
      <c r="D814" s="162">
        <v>499238.83</v>
      </c>
      <c r="E814" s="162">
        <v>44603.43</v>
      </c>
      <c r="F814" s="162">
        <v>1296081.3400000001</v>
      </c>
      <c r="G814" s="162">
        <v>5816.63</v>
      </c>
      <c r="H814" s="162">
        <v>2304.69</v>
      </c>
      <c r="I814" s="162">
        <v>0</v>
      </c>
      <c r="J814" s="162">
        <v>2.7738399999999999</v>
      </c>
      <c r="K814" s="162">
        <v>20720.72</v>
      </c>
    </row>
    <row r="815" spans="1:11" ht="17.100000000000001" hidden="1" customHeight="1">
      <c r="A815" s="162">
        <v>2020</v>
      </c>
      <c r="B815" s="162">
        <v>14</v>
      </c>
      <c r="C815" s="162">
        <v>49223.59</v>
      </c>
      <c r="D815" s="162">
        <v>55488.58</v>
      </c>
      <c r="E815" s="162">
        <v>324.89</v>
      </c>
      <c r="F815" s="162">
        <v>105037.06</v>
      </c>
      <c r="G815" s="162">
        <v>315.29000000000002</v>
      </c>
      <c r="H815" s="162">
        <v>697.67</v>
      </c>
      <c r="I815" s="162">
        <v>1.56</v>
      </c>
      <c r="J815" s="162">
        <v>2.9799699999999998</v>
      </c>
      <c r="K815" s="162">
        <v>18166.64</v>
      </c>
    </row>
    <row r="816" spans="1:11" ht="17.100000000000001" hidden="1" customHeight="1">
      <c r="A816" s="162">
        <v>2020</v>
      </c>
      <c r="B816" s="162">
        <v>15</v>
      </c>
      <c r="C816" s="162">
        <v>93784.12</v>
      </c>
      <c r="D816" s="162">
        <v>21348.14</v>
      </c>
      <c r="E816" s="162">
        <v>8126.7</v>
      </c>
      <c r="F816" s="162">
        <v>123258.95</v>
      </c>
      <c r="G816" s="162">
        <v>1943.08</v>
      </c>
      <c r="H816" s="162">
        <v>295.44</v>
      </c>
      <c r="I816" s="162">
        <v>20.59</v>
      </c>
      <c r="J816" s="162">
        <v>3.4043299999999999</v>
      </c>
      <c r="K816" s="162">
        <v>11845.81</v>
      </c>
    </row>
    <row r="817" spans="1:11" ht="17.100000000000001" hidden="1" customHeight="1">
      <c r="A817" s="162">
        <v>2020</v>
      </c>
      <c r="B817" s="162">
        <v>16</v>
      </c>
      <c r="C817" s="162">
        <v>27560.48</v>
      </c>
      <c r="D817" s="162">
        <v>22291.45</v>
      </c>
      <c r="E817" s="162">
        <v>169.22</v>
      </c>
      <c r="F817" s="162">
        <v>50021.15</v>
      </c>
      <c r="G817" s="162">
        <v>290.43</v>
      </c>
      <c r="H817" s="162">
        <v>191.35</v>
      </c>
      <c r="I817" s="162">
        <v>1.36</v>
      </c>
      <c r="J817" s="162">
        <v>2.9799699999999998</v>
      </c>
      <c r="K817" s="162">
        <v>18166.64</v>
      </c>
    </row>
    <row r="818" spans="1:11" ht="17.100000000000001" hidden="1" customHeight="1">
      <c r="A818" s="162">
        <v>2021</v>
      </c>
      <c r="B818" s="162">
        <v>1</v>
      </c>
      <c r="C818" s="162">
        <v>243855.31</v>
      </c>
      <c r="D818" s="162">
        <v>32099.040000000001</v>
      </c>
      <c r="E818" s="162">
        <v>24381.439999999999</v>
      </c>
      <c r="F818" s="162">
        <v>300335.78999999998</v>
      </c>
      <c r="G818" s="162">
        <v>2494.64</v>
      </c>
      <c r="H818" s="162">
        <v>194.26</v>
      </c>
      <c r="I818" s="162">
        <v>0</v>
      </c>
      <c r="J818" s="162">
        <v>2.39411</v>
      </c>
      <c r="K818" s="162">
        <v>16824.89</v>
      </c>
    </row>
    <row r="819" spans="1:11" ht="17.100000000000001" hidden="1" customHeight="1">
      <c r="A819" s="162">
        <v>2021</v>
      </c>
      <c r="B819" s="162">
        <v>2</v>
      </c>
      <c r="C819" s="162">
        <v>391949.94</v>
      </c>
      <c r="D819" s="162">
        <v>82556.86</v>
      </c>
      <c r="E819" s="162">
        <v>16064.69</v>
      </c>
      <c r="F819" s="162">
        <v>490571.49</v>
      </c>
      <c r="G819" s="162">
        <v>7103.2</v>
      </c>
      <c r="H819" s="162">
        <v>256.16000000000003</v>
      </c>
      <c r="I819" s="162">
        <v>0</v>
      </c>
      <c r="J819" s="162">
        <v>2.94171</v>
      </c>
      <c r="K819" s="162">
        <v>15479.43</v>
      </c>
    </row>
    <row r="820" spans="1:11" ht="17.100000000000001" hidden="1" customHeight="1">
      <c r="A820" s="162">
        <v>2021</v>
      </c>
      <c r="B820" s="162">
        <v>3</v>
      </c>
      <c r="C820" s="162">
        <v>930658.6</v>
      </c>
      <c r="D820" s="162">
        <v>205495.63</v>
      </c>
      <c r="E820" s="162">
        <v>72377.97</v>
      </c>
      <c r="F820" s="162">
        <v>1208532.2</v>
      </c>
      <c r="G820" s="162">
        <v>15193.13</v>
      </c>
      <c r="H820" s="162">
        <v>1105.1300000000001</v>
      </c>
      <c r="I820" s="162">
        <v>0</v>
      </c>
      <c r="J820" s="162">
        <v>3.1871999999999998</v>
      </c>
      <c r="K820" s="162">
        <v>13373.72</v>
      </c>
    </row>
    <row r="821" spans="1:11" ht="17.100000000000001" hidden="1" customHeight="1">
      <c r="A821" s="162">
        <v>2021</v>
      </c>
      <c r="B821" s="162">
        <v>4</v>
      </c>
      <c r="C821" s="162">
        <v>1243381.67</v>
      </c>
      <c r="D821" s="162">
        <v>504425.75</v>
      </c>
      <c r="E821" s="162">
        <v>59747.519999999997</v>
      </c>
      <c r="F821" s="162">
        <v>1807554.93</v>
      </c>
      <c r="G821" s="162">
        <v>11754.8</v>
      </c>
      <c r="H821" s="162">
        <v>2755.17</v>
      </c>
      <c r="I821" s="162">
        <v>0</v>
      </c>
      <c r="J821" s="162">
        <v>2.8041399999999999</v>
      </c>
      <c r="K821" s="162">
        <v>23461.97</v>
      </c>
    </row>
    <row r="822" spans="1:11" ht="17.100000000000001" hidden="1" customHeight="1">
      <c r="A822" s="162">
        <v>2021</v>
      </c>
      <c r="B822" s="162">
        <v>5</v>
      </c>
      <c r="C822" s="162">
        <v>798342.18</v>
      </c>
      <c r="D822" s="162">
        <v>632517.48</v>
      </c>
      <c r="E822" s="162">
        <v>18570.47</v>
      </c>
      <c r="F822" s="162">
        <v>1449430.13</v>
      </c>
      <c r="G822" s="162">
        <v>3560.37</v>
      </c>
      <c r="H822" s="162">
        <v>2918.96</v>
      </c>
      <c r="I822" s="162">
        <v>0</v>
      </c>
      <c r="J822" s="162">
        <v>2.5628600000000001</v>
      </c>
      <c r="K822" s="162">
        <v>28025.88</v>
      </c>
    </row>
    <row r="823" spans="1:11" ht="17.100000000000001" hidden="1" customHeight="1">
      <c r="A823" s="162">
        <v>2021</v>
      </c>
      <c r="B823" s="162">
        <v>6</v>
      </c>
      <c r="C823" s="162">
        <v>398922.39</v>
      </c>
      <c r="D823" s="162">
        <v>145024.60999999999</v>
      </c>
      <c r="E823" s="162">
        <v>14173.16</v>
      </c>
      <c r="F823" s="162">
        <v>558120.16</v>
      </c>
      <c r="G823" s="162">
        <v>4237.66</v>
      </c>
      <c r="H823" s="162">
        <v>516.79</v>
      </c>
      <c r="I823" s="162">
        <v>0.79</v>
      </c>
      <c r="J823" s="162">
        <v>2.7621099999999998</v>
      </c>
      <c r="K823" s="162">
        <v>16768.650000000001</v>
      </c>
    </row>
    <row r="824" spans="1:11" ht="17.100000000000001" hidden="1" customHeight="1">
      <c r="A824" s="162">
        <v>2021</v>
      </c>
      <c r="B824" s="162">
        <v>7</v>
      </c>
      <c r="C824" s="162">
        <v>192706.56</v>
      </c>
      <c r="D824" s="162">
        <v>33612.57</v>
      </c>
      <c r="E824" s="162">
        <v>13371.37</v>
      </c>
      <c r="F824" s="162">
        <v>239690.5</v>
      </c>
      <c r="G824" s="162">
        <v>3714.55</v>
      </c>
      <c r="H824" s="162">
        <v>357.67</v>
      </c>
      <c r="I824" s="162">
        <v>0</v>
      </c>
      <c r="J824" s="162">
        <v>3.4452799999999999</v>
      </c>
      <c r="K824" s="162">
        <v>13338.78</v>
      </c>
    </row>
    <row r="825" spans="1:11" ht="17.100000000000001" hidden="1" customHeight="1">
      <c r="A825" s="162">
        <v>2021</v>
      </c>
      <c r="B825" s="162">
        <v>8</v>
      </c>
      <c r="C825" s="162">
        <v>1134049.5</v>
      </c>
      <c r="D825" s="162">
        <v>608692.81000000006</v>
      </c>
      <c r="E825" s="162">
        <v>57214.58</v>
      </c>
      <c r="F825" s="162">
        <v>1799956.89</v>
      </c>
      <c r="G825" s="162">
        <v>6179.61</v>
      </c>
      <c r="H825" s="162">
        <v>1829.26</v>
      </c>
      <c r="I825" s="162">
        <v>0</v>
      </c>
      <c r="J825" s="162">
        <v>2.9815900000000002</v>
      </c>
      <c r="K825" s="162">
        <v>21049.98</v>
      </c>
    </row>
    <row r="826" spans="1:11" ht="17.100000000000001" hidden="1" customHeight="1">
      <c r="A826" s="162">
        <v>2021</v>
      </c>
      <c r="B826" s="162">
        <v>9</v>
      </c>
      <c r="C826" s="162">
        <v>943376.55</v>
      </c>
      <c r="D826" s="162">
        <v>506774.7</v>
      </c>
      <c r="E826" s="162">
        <v>42869.45</v>
      </c>
      <c r="F826" s="162">
        <v>1493020.7</v>
      </c>
      <c r="G826" s="162">
        <v>7632.45</v>
      </c>
      <c r="H826" s="162">
        <v>3414.92</v>
      </c>
      <c r="I826" s="162">
        <v>104.63</v>
      </c>
      <c r="J826" s="162">
        <v>2.97464</v>
      </c>
      <c r="K826" s="162">
        <v>18573.47</v>
      </c>
    </row>
    <row r="827" spans="1:11" ht="17.100000000000001" hidden="1" customHeight="1">
      <c r="A827" s="162">
        <v>2021</v>
      </c>
      <c r="B827" s="162">
        <v>10</v>
      </c>
      <c r="C827" s="162">
        <v>1103250.67</v>
      </c>
      <c r="D827" s="162">
        <v>235000.67</v>
      </c>
      <c r="E827" s="162">
        <v>78667.38</v>
      </c>
      <c r="F827" s="162">
        <v>1416918.72</v>
      </c>
      <c r="G827" s="162">
        <v>16740.91</v>
      </c>
      <c r="H827" s="162">
        <v>1333.36</v>
      </c>
      <c r="I827" s="162">
        <v>0</v>
      </c>
      <c r="J827" s="162">
        <v>3.30349</v>
      </c>
      <c r="K827" s="162">
        <v>12682.65</v>
      </c>
    </row>
    <row r="828" spans="1:11" ht="17.100000000000001" hidden="1" customHeight="1">
      <c r="A828" s="162">
        <v>2021</v>
      </c>
      <c r="B828" s="162">
        <v>11</v>
      </c>
      <c r="C828" s="162">
        <v>152258.35</v>
      </c>
      <c r="D828" s="162">
        <v>256959.97</v>
      </c>
      <c r="E828" s="162">
        <v>76.97</v>
      </c>
      <c r="F828" s="162">
        <v>409295.29</v>
      </c>
      <c r="G828" s="162">
        <v>0</v>
      </c>
      <c r="H828" s="162">
        <v>1945.86</v>
      </c>
      <c r="I828" s="162">
        <v>0</v>
      </c>
      <c r="J828" s="162">
        <v>2.9794100000000001</v>
      </c>
      <c r="K828" s="162">
        <v>18578.53</v>
      </c>
    </row>
    <row r="829" spans="1:11" ht="17.100000000000001" hidden="1" customHeight="1">
      <c r="A829" s="162">
        <v>2021</v>
      </c>
      <c r="B829" s="162">
        <v>12</v>
      </c>
      <c r="C829" s="162">
        <v>403479.7</v>
      </c>
      <c r="D829" s="162">
        <v>544425.73</v>
      </c>
      <c r="E829" s="162">
        <v>8670.7099999999991</v>
      </c>
      <c r="F829" s="162">
        <v>956576.14</v>
      </c>
      <c r="G829" s="162">
        <v>2373.37</v>
      </c>
      <c r="H829" s="162">
        <v>4004.6</v>
      </c>
      <c r="I829" s="162">
        <v>13.29</v>
      </c>
      <c r="J829" s="162">
        <v>2.97675</v>
      </c>
      <c r="K829" s="162">
        <v>18572.009999999998</v>
      </c>
    </row>
    <row r="830" spans="1:11" ht="17.100000000000001" hidden="1" customHeight="1">
      <c r="A830" s="162">
        <v>2021</v>
      </c>
      <c r="B830" s="162">
        <v>13</v>
      </c>
      <c r="C830" s="162">
        <v>759400.59</v>
      </c>
      <c r="D830" s="162">
        <v>502360.84</v>
      </c>
      <c r="E830" s="162">
        <v>44642.48</v>
      </c>
      <c r="F830" s="162">
        <v>1306403.92</v>
      </c>
      <c r="G830" s="162">
        <v>7161.51</v>
      </c>
      <c r="H830" s="162">
        <v>3122.01</v>
      </c>
      <c r="I830" s="162">
        <v>39.049999999999997</v>
      </c>
      <c r="J830" s="162">
        <v>2.7704599999999999</v>
      </c>
      <c r="K830" s="162">
        <v>21216.959999999999</v>
      </c>
    </row>
    <row r="831" spans="1:11" ht="17.100000000000001" hidden="1" customHeight="1">
      <c r="A831" s="162">
        <v>2021</v>
      </c>
      <c r="B831" s="162">
        <v>14</v>
      </c>
      <c r="C831" s="162">
        <v>49363.43</v>
      </c>
      <c r="D831" s="162">
        <v>55989.9</v>
      </c>
      <c r="E831" s="162">
        <v>325.27</v>
      </c>
      <c r="F831" s="162">
        <v>105678.6</v>
      </c>
      <c r="G831" s="162">
        <v>139.84</v>
      </c>
      <c r="H831" s="162">
        <v>501.32</v>
      </c>
      <c r="I831" s="162">
        <v>0.38</v>
      </c>
      <c r="J831" s="162">
        <v>2.9794100000000001</v>
      </c>
      <c r="K831" s="162">
        <v>18578.53</v>
      </c>
    </row>
    <row r="832" spans="1:11" ht="17.100000000000001" hidden="1" customHeight="1">
      <c r="A832" s="162">
        <v>2021</v>
      </c>
      <c r="B832" s="162">
        <v>15</v>
      </c>
      <c r="C832" s="162">
        <v>95571.57</v>
      </c>
      <c r="D832" s="162">
        <v>21612.07</v>
      </c>
      <c r="E832" s="162">
        <v>8130.78</v>
      </c>
      <c r="F832" s="162">
        <v>125314.42</v>
      </c>
      <c r="G832" s="162">
        <v>1787.45</v>
      </c>
      <c r="H832" s="162">
        <v>263.94</v>
      </c>
      <c r="I832" s="162">
        <v>4.08</v>
      </c>
      <c r="J832" s="162">
        <v>3.4176899999999999</v>
      </c>
      <c r="K832" s="162">
        <v>12041.04</v>
      </c>
    </row>
    <row r="833" spans="1:11" ht="17.100000000000001" hidden="1" customHeight="1">
      <c r="A833" s="162">
        <v>2021</v>
      </c>
      <c r="B833" s="162">
        <v>16</v>
      </c>
      <c r="C833" s="162">
        <v>27754.2</v>
      </c>
      <c r="D833" s="162">
        <v>22402.5</v>
      </c>
      <c r="E833" s="162">
        <v>169.97</v>
      </c>
      <c r="F833" s="162">
        <v>50326.67</v>
      </c>
      <c r="G833" s="162">
        <v>193.72</v>
      </c>
      <c r="H833" s="162">
        <v>111.05</v>
      </c>
      <c r="I833" s="162">
        <v>0.75</v>
      </c>
      <c r="J833" s="162">
        <v>2.9794100000000001</v>
      </c>
      <c r="K833" s="162">
        <v>18578.53</v>
      </c>
    </row>
    <row r="834" spans="1:11" ht="17.100000000000001" hidden="1" customHeight="1">
      <c r="A834" s="162">
        <v>2022</v>
      </c>
      <c r="B834" s="162">
        <v>1</v>
      </c>
      <c r="C834" s="162">
        <v>246301.88</v>
      </c>
      <c r="D834" s="162">
        <v>32283.67</v>
      </c>
      <c r="E834" s="162">
        <v>24271.32</v>
      </c>
      <c r="F834" s="162">
        <v>302856.87</v>
      </c>
      <c r="G834" s="162">
        <v>2446.5700000000002</v>
      </c>
      <c r="H834" s="162">
        <v>184.63</v>
      </c>
      <c r="I834" s="162">
        <v>0</v>
      </c>
      <c r="J834" s="162">
        <v>2.4050500000000001</v>
      </c>
      <c r="K834" s="162">
        <v>17062.48</v>
      </c>
    </row>
    <row r="835" spans="1:11" ht="17.100000000000001" hidden="1" customHeight="1">
      <c r="A835" s="162">
        <v>2022</v>
      </c>
      <c r="B835" s="162">
        <v>2</v>
      </c>
      <c r="C835" s="162">
        <v>399212.79999999999</v>
      </c>
      <c r="D835" s="162">
        <v>82825.05</v>
      </c>
      <c r="E835" s="162">
        <v>16046.5</v>
      </c>
      <c r="F835" s="162">
        <v>498084.35</v>
      </c>
      <c r="G835" s="162">
        <v>7262.86</v>
      </c>
      <c r="H835" s="162">
        <v>268.19</v>
      </c>
      <c r="I835" s="162">
        <v>0</v>
      </c>
      <c r="J835" s="162">
        <v>2.9560499999999998</v>
      </c>
      <c r="K835" s="162">
        <v>15661.13</v>
      </c>
    </row>
    <row r="836" spans="1:11" ht="17.100000000000001" hidden="1" customHeight="1">
      <c r="A836" s="162">
        <v>2022</v>
      </c>
      <c r="B836" s="162">
        <v>3</v>
      </c>
      <c r="C836" s="162">
        <v>945937.15</v>
      </c>
      <c r="D836" s="162">
        <v>206537.68</v>
      </c>
      <c r="E836" s="162">
        <v>72220.59</v>
      </c>
      <c r="F836" s="162">
        <v>1224695.42</v>
      </c>
      <c r="G836" s="162">
        <v>15278.55</v>
      </c>
      <c r="H836" s="162">
        <v>1042.05</v>
      </c>
      <c r="I836" s="162">
        <v>0</v>
      </c>
      <c r="J836" s="162">
        <v>3.2077399999999998</v>
      </c>
      <c r="K836" s="162">
        <v>13588.9</v>
      </c>
    </row>
    <row r="837" spans="1:11" ht="17.100000000000001" hidden="1" customHeight="1">
      <c r="A837" s="162">
        <v>2022</v>
      </c>
      <c r="B837" s="162">
        <v>4</v>
      </c>
      <c r="C837" s="162">
        <v>1255000.95</v>
      </c>
      <c r="D837" s="162">
        <v>507083.96</v>
      </c>
      <c r="E837" s="162">
        <v>59651.59</v>
      </c>
      <c r="F837" s="162">
        <v>1821736.5</v>
      </c>
      <c r="G837" s="162">
        <v>11619.28</v>
      </c>
      <c r="H837" s="162">
        <v>2658.22</v>
      </c>
      <c r="I837" s="162">
        <v>0</v>
      </c>
      <c r="J837" s="162">
        <v>2.8035199999999998</v>
      </c>
      <c r="K837" s="162">
        <v>23925.98</v>
      </c>
    </row>
    <row r="838" spans="1:11" ht="17.100000000000001" hidden="1" customHeight="1">
      <c r="A838" s="162">
        <v>2022</v>
      </c>
      <c r="B838" s="162">
        <v>5</v>
      </c>
      <c r="C838" s="162">
        <v>801634.39</v>
      </c>
      <c r="D838" s="162">
        <v>635156.94999999995</v>
      </c>
      <c r="E838" s="162">
        <v>18547.599999999999</v>
      </c>
      <c r="F838" s="162">
        <v>1455338.94</v>
      </c>
      <c r="G838" s="162">
        <v>3292.22</v>
      </c>
      <c r="H838" s="162">
        <v>2639.47</v>
      </c>
      <c r="I838" s="162">
        <v>0</v>
      </c>
      <c r="J838" s="162">
        <v>2.56006</v>
      </c>
      <c r="K838" s="162">
        <v>28652.15</v>
      </c>
    </row>
    <row r="839" spans="1:11" ht="17.100000000000001" hidden="1" customHeight="1">
      <c r="A839" s="162">
        <v>2022</v>
      </c>
      <c r="B839" s="162">
        <v>6</v>
      </c>
      <c r="C839" s="162">
        <v>403168.08</v>
      </c>
      <c r="D839" s="162">
        <v>145520.64000000001</v>
      </c>
      <c r="E839" s="162">
        <v>14170.2</v>
      </c>
      <c r="F839" s="162">
        <v>562858.92000000004</v>
      </c>
      <c r="G839" s="162">
        <v>4245.6899999999996</v>
      </c>
      <c r="H839" s="162">
        <v>496.02</v>
      </c>
      <c r="I839" s="162">
        <v>0</v>
      </c>
      <c r="J839" s="162">
        <v>2.76355</v>
      </c>
      <c r="K839" s="162">
        <v>17118.419999999998</v>
      </c>
    </row>
    <row r="840" spans="1:11" ht="17.100000000000001" hidden="1" customHeight="1">
      <c r="A840" s="162">
        <v>2022</v>
      </c>
      <c r="B840" s="162">
        <v>7</v>
      </c>
      <c r="C840" s="162">
        <v>196322.53</v>
      </c>
      <c r="D840" s="162">
        <v>33940.78</v>
      </c>
      <c r="E840" s="162">
        <v>13342.75</v>
      </c>
      <c r="F840" s="162">
        <v>243606.06</v>
      </c>
      <c r="G840" s="162">
        <v>3615.96</v>
      </c>
      <c r="H840" s="162">
        <v>328.21</v>
      </c>
      <c r="I840" s="162">
        <v>0</v>
      </c>
      <c r="J840" s="162">
        <v>3.46522</v>
      </c>
      <c r="K840" s="162">
        <v>13627.45</v>
      </c>
    </row>
    <row r="841" spans="1:11" ht="17.100000000000001" hidden="1" customHeight="1">
      <c r="A841" s="162">
        <v>2022</v>
      </c>
      <c r="B841" s="162">
        <v>8</v>
      </c>
      <c r="C841" s="162">
        <v>1139744.7</v>
      </c>
      <c r="D841" s="162">
        <v>610186.27</v>
      </c>
      <c r="E841" s="162">
        <v>56987.35</v>
      </c>
      <c r="F841" s="162">
        <v>1806918.32</v>
      </c>
      <c r="G841" s="162">
        <v>5695.2</v>
      </c>
      <c r="H841" s="162">
        <v>1493.46</v>
      </c>
      <c r="I841" s="162">
        <v>0</v>
      </c>
      <c r="J841" s="162">
        <v>2.9785400000000002</v>
      </c>
      <c r="K841" s="162">
        <v>21555.64</v>
      </c>
    </row>
    <row r="842" spans="1:11" ht="17.100000000000001" hidden="1" customHeight="1">
      <c r="A842" s="162">
        <v>2022</v>
      </c>
      <c r="B842" s="162">
        <v>9</v>
      </c>
      <c r="C842" s="162">
        <v>950559.33</v>
      </c>
      <c r="D842" s="162">
        <v>509889.77</v>
      </c>
      <c r="E842" s="162">
        <v>42948.4</v>
      </c>
      <c r="F842" s="162">
        <v>1503397.49</v>
      </c>
      <c r="G842" s="162">
        <v>7182.78</v>
      </c>
      <c r="H842" s="162">
        <v>3115.07</v>
      </c>
      <c r="I842" s="162">
        <v>78.94</v>
      </c>
      <c r="J842" s="162">
        <v>2.9744700000000002</v>
      </c>
      <c r="K842" s="162">
        <v>18978.72</v>
      </c>
    </row>
    <row r="843" spans="1:11" ht="17.100000000000001" hidden="1" customHeight="1">
      <c r="A843" s="162">
        <v>2022</v>
      </c>
      <c r="B843" s="162">
        <v>10</v>
      </c>
      <c r="C843" s="162">
        <v>1119678.8600000001</v>
      </c>
      <c r="D843" s="162">
        <v>236214.68</v>
      </c>
      <c r="E843" s="162">
        <v>78587.600000000006</v>
      </c>
      <c r="F843" s="162">
        <v>1434481.14</v>
      </c>
      <c r="G843" s="162">
        <v>16428.189999999999</v>
      </c>
      <c r="H843" s="162">
        <v>1214</v>
      </c>
      <c r="I843" s="162">
        <v>0</v>
      </c>
      <c r="J843" s="162">
        <v>3.31291</v>
      </c>
      <c r="K843" s="162">
        <v>12878.58</v>
      </c>
    </row>
    <row r="844" spans="1:11" ht="17.100000000000001" hidden="1" customHeight="1">
      <c r="A844" s="162">
        <v>2022</v>
      </c>
      <c r="B844" s="162">
        <v>11</v>
      </c>
      <c r="C844" s="162">
        <v>152131.39000000001</v>
      </c>
      <c r="D844" s="162">
        <v>258753.26</v>
      </c>
      <c r="E844" s="162">
        <v>76.66</v>
      </c>
      <c r="F844" s="162">
        <v>410961.31</v>
      </c>
      <c r="G844" s="162">
        <v>0</v>
      </c>
      <c r="H844" s="162">
        <v>1793.29</v>
      </c>
      <c r="I844" s="162">
        <v>0</v>
      </c>
      <c r="J844" s="162">
        <v>2.9792100000000001</v>
      </c>
      <c r="K844" s="162">
        <v>18984.080000000002</v>
      </c>
    </row>
    <row r="845" spans="1:11" ht="17.100000000000001" hidden="1" customHeight="1">
      <c r="A845" s="162">
        <v>2022</v>
      </c>
      <c r="B845" s="162">
        <v>12</v>
      </c>
      <c r="C845" s="162">
        <v>405658.14</v>
      </c>
      <c r="D845" s="162">
        <v>548124.36</v>
      </c>
      <c r="E845" s="162">
        <v>8679.4500000000007</v>
      </c>
      <c r="F845" s="162">
        <v>962461.95</v>
      </c>
      <c r="G845" s="162">
        <v>2178.44</v>
      </c>
      <c r="H845" s="162">
        <v>3698.64</v>
      </c>
      <c r="I845" s="162">
        <v>8.73</v>
      </c>
      <c r="J845" s="162">
        <v>2.9765799999999998</v>
      </c>
      <c r="K845" s="162">
        <v>18977.22</v>
      </c>
    </row>
    <row r="846" spans="1:11" ht="17.100000000000001" hidden="1" customHeight="1">
      <c r="A846" s="162">
        <v>2022</v>
      </c>
      <c r="B846" s="162">
        <v>13</v>
      </c>
      <c r="C846" s="162">
        <v>766395.91</v>
      </c>
      <c r="D846" s="162">
        <v>505263.59</v>
      </c>
      <c r="E846" s="162">
        <v>44655.3</v>
      </c>
      <c r="F846" s="162">
        <v>1316314.8</v>
      </c>
      <c r="G846" s="162">
        <v>6995.32</v>
      </c>
      <c r="H846" s="162">
        <v>2902.75</v>
      </c>
      <c r="I846" s="162">
        <v>12.82</v>
      </c>
      <c r="J846" s="162">
        <v>2.7684099999999998</v>
      </c>
      <c r="K846" s="162">
        <v>21690.31</v>
      </c>
    </row>
    <row r="847" spans="1:11" ht="17.100000000000001" hidden="1" customHeight="1">
      <c r="A847" s="162">
        <v>2022</v>
      </c>
      <c r="B847" s="162">
        <v>14</v>
      </c>
      <c r="C847" s="162">
        <v>49477.05</v>
      </c>
      <c r="D847" s="162">
        <v>56460.78</v>
      </c>
      <c r="E847" s="162">
        <v>325.47000000000003</v>
      </c>
      <c r="F847" s="162">
        <v>106263.3</v>
      </c>
      <c r="G847" s="162">
        <v>113.61</v>
      </c>
      <c r="H847" s="162">
        <v>470.89</v>
      </c>
      <c r="I847" s="162">
        <v>0.2</v>
      </c>
      <c r="J847" s="162">
        <v>2.9792100000000001</v>
      </c>
      <c r="K847" s="162">
        <v>18984.080000000002</v>
      </c>
    </row>
    <row r="848" spans="1:11" ht="17.100000000000001" hidden="1" customHeight="1">
      <c r="A848" s="162">
        <v>2022</v>
      </c>
      <c r="B848" s="162">
        <v>15</v>
      </c>
      <c r="C848" s="162">
        <v>97350.54</v>
      </c>
      <c r="D848" s="162">
        <v>21869.68</v>
      </c>
      <c r="E848" s="162">
        <v>8131.46</v>
      </c>
      <c r="F848" s="162">
        <v>127351.67999999999</v>
      </c>
      <c r="G848" s="162">
        <v>1778.97</v>
      </c>
      <c r="H848" s="162">
        <v>257.61</v>
      </c>
      <c r="I848" s="162">
        <v>0.68</v>
      </c>
      <c r="J848" s="162">
        <v>3.4323299999999999</v>
      </c>
      <c r="K848" s="162">
        <v>12227.35</v>
      </c>
    </row>
    <row r="849" spans="1:11" ht="17.100000000000001" hidden="1" customHeight="1">
      <c r="A849" s="162">
        <v>2022</v>
      </c>
      <c r="B849" s="162">
        <v>16</v>
      </c>
      <c r="C849" s="162">
        <v>27933.85</v>
      </c>
      <c r="D849" s="162">
        <v>22500.639999999999</v>
      </c>
      <c r="E849" s="162">
        <v>170.62</v>
      </c>
      <c r="F849" s="162">
        <v>50605.11</v>
      </c>
      <c r="G849" s="162">
        <v>179.65</v>
      </c>
      <c r="H849" s="162">
        <v>98.14</v>
      </c>
      <c r="I849" s="162">
        <v>0.65</v>
      </c>
      <c r="J849" s="162">
        <v>2.9792100000000001</v>
      </c>
      <c r="K849" s="162">
        <v>18984.080000000002</v>
      </c>
    </row>
    <row r="850" spans="1:11" ht="17.100000000000001" hidden="1" customHeight="1">
      <c r="A850" s="162">
        <v>2023</v>
      </c>
      <c r="B850" s="162">
        <v>1</v>
      </c>
      <c r="C850" s="162">
        <v>248445.26</v>
      </c>
      <c r="D850" s="162">
        <v>32437.040000000001</v>
      </c>
      <c r="E850" s="162">
        <v>24154.799999999999</v>
      </c>
      <c r="F850" s="162">
        <v>305037.09999999998</v>
      </c>
      <c r="G850" s="162">
        <v>2143.38</v>
      </c>
      <c r="H850" s="162">
        <v>153.37</v>
      </c>
      <c r="I850" s="162">
        <v>0</v>
      </c>
      <c r="J850" s="162">
        <v>2.4140700000000002</v>
      </c>
      <c r="K850" s="162">
        <v>17326.98</v>
      </c>
    </row>
    <row r="851" spans="1:11" ht="17.100000000000001" hidden="1" customHeight="1">
      <c r="A851" s="162">
        <v>2023</v>
      </c>
      <c r="B851" s="162">
        <v>2</v>
      </c>
      <c r="C851" s="162">
        <v>406301.89</v>
      </c>
      <c r="D851" s="162">
        <v>83042.559999999998</v>
      </c>
      <c r="E851" s="162">
        <v>16017.37</v>
      </c>
      <c r="F851" s="162">
        <v>505361.83</v>
      </c>
      <c r="G851" s="162">
        <v>7089.09</v>
      </c>
      <c r="H851" s="162">
        <v>217.52</v>
      </c>
      <c r="I851" s="162">
        <v>0</v>
      </c>
      <c r="J851" s="162">
        <v>2.9702500000000001</v>
      </c>
      <c r="K851" s="162">
        <v>15849.14</v>
      </c>
    </row>
    <row r="852" spans="1:11" ht="17.100000000000001" hidden="1" customHeight="1">
      <c r="A852" s="162">
        <v>2023</v>
      </c>
      <c r="B852" s="162">
        <v>3</v>
      </c>
      <c r="C852" s="162">
        <v>960388.94</v>
      </c>
      <c r="D852" s="162">
        <v>207356.81</v>
      </c>
      <c r="E852" s="162">
        <v>72007.28</v>
      </c>
      <c r="F852" s="162">
        <v>1239753.04</v>
      </c>
      <c r="G852" s="162">
        <v>14451.8</v>
      </c>
      <c r="H852" s="162">
        <v>819.13</v>
      </c>
      <c r="I852" s="162">
        <v>0</v>
      </c>
      <c r="J852" s="162">
        <v>3.22689</v>
      </c>
      <c r="K852" s="162">
        <v>13838.75</v>
      </c>
    </row>
    <row r="853" spans="1:11" ht="17.100000000000001" hidden="1" customHeight="1">
      <c r="A853" s="162">
        <v>2023</v>
      </c>
      <c r="B853" s="162">
        <v>4</v>
      </c>
      <c r="C853" s="162">
        <v>1266907.17</v>
      </c>
      <c r="D853" s="162">
        <v>509812.82</v>
      </c>
      <c r="E853" s="162">
        <v>59564.02</v>
      </c>
      <c r="F853" s="162">
        <v>1836284</v>
      </c>
      <c r="G853" s="162">
        <v>11906.21</v>
      </c>
      <c r="H853" s="162">
        <v>2728.85</v>
      </c>
      <c r="I853" s="162">
        <v>0</v>
      </c>
      <c r="J853" s="162">
        <v>2.8037299999999998</v>
      </c>
      <c r="K853" s="162">
        <v>24341.200000000001</v>
      </c>
    </row>
    <row r="854" spans="1:11" ht="17.100000000000001" hidden="1" customHeight="1">
      <c r="A854" s="162">
        <v>2023</v>
      </c>
      <c r="B854" s="162">
        <v>5</v>
      </c>
      <c r="C854" s="162">
        <v>804752.62</v>
      </c>
      <c r="D854" s="162">
        <v>637579.29</v>
      </c>
      <c r="E854" s="162">
        <v>18511.73</v>
      </c>
      <c r="F854" s="162">
        <v>1460843.64</v>
      </c>
      <c r="G854" s="162">
        <v>3118.23</v>
      </c>
      <c r="H854" s="162">
        <v>2422.34</v>
      </c>
      <c r="I854" s="162">
        <v>0</v>
      </c>
      <c r="J854" s="162">
        <v>2.5565099999999998</v>
      </c>
      <c r="K854" s="162">
        <v>29240.959999999999</v>
      </c>
    </row>
    <row r="855" spans="1:11" ht="17.100000000000001" hidden="1" customHeight="1">
      <c r="A855" s="162">
        <v>2023</v>
      </c>
      <c r="B855" s="162">
        <v>6</v>
      </c>
      <c r="C855" s="162">
        <v>407728.22</v>
      </c>
      <c r="D855" s="162">
        <v>146113.59</v>
      </c>
      <c r="E855" s="162">
        <v>14176.97</v>
      </c>
      <c r="F855" s="162">
        <v>568018.78</v>
      </c>
      <c r="G855" s="162">
        <v>4560.1499999999996</v>
      </c>
      <c r="H855" s="162">
        <v>592.95000000000005</v>
      </c>
      <c r="I855" s="162">
        <v>6.77</v>
      </c>
      <c r="J855" s="162">
        <v>2.7665199999999999</v>
      </c>
      <c r="K855" s="162">
        <v>17435.259999999998</v>
      </c>
    </row>
    <row r="856" spans="1:11" ht="17.100000000000001" hidden="1" customHeight="1">
      <c r="A856" s="162">
        <v>2023</v>
      </c>
      <c r="B856" s="162">
        <v>7</v>
      </c>
      <c r="C856" s="162">
        <v>199768.88</v>
      </c>
      <c r="D856" s="162">
        <v>34228.15</v>
      </c>
      <c r="E856" s="162">
        <v>13308.84</v>
      </c>
      <c r="F856" s="162">
        <v>247305.86</v>
      </c>
      <c r="G856" s="162">
        <v>3446.35</v>
      </c>
      <c r="H856" s="162">
        <v>287.37</v>
      </c>
      <c r="I856" s="162">
        <v>0</v>
      </c>
      <c r="J856" s="162">
        <v>3.48386</v>
      </c>
      <c r="K856" s="162">
        <v>13964.46</v>
      </c>
    </row>
    <row r="857" spans="1:11" ht="17.100000000000001" hidden="1" customHeight="1">
      <c r="A857" s="162">
        <v>2023</v>
      </c>
      <c r="B857" s="162">
        <v>8</v>
      </c>
      <c r="C857" s="162">
        <v>1146522.04</v>
      </c>
      <c r="D857" s="162">
        <v>612410.79</v>
      </c>
      <c r="E857" s="162">
        <v>56882.77</v>
      </c>
      <c r="F857" s="162">
        <v>1815815.6</v>
      </c>
      <c r="G857" s="162">
        <v>6777.34</v>
      </c>
      <c r="H857" s="162">
        <v>2224.52</v>
      </c>
      <c r="I857" s="162">
        <v>0</v>
      </c>
      <c r="J857" s="162">
        <v>2.9765000000000001</v>
      </c>
      <c r="K857" s="162">
        <v>22027.73</v>
      </c>
    </row>
    <row r="858" spans="1:11" ht="17.100000000000001" hidden="1" customHeight="1">
      <c r="A858" s="162">
        <v>2023</v>
      </c>
      <c r="B858" s="162">
        <v>9</v>
      </c>
      <c r="C858" s="162">
        <v>955569.33</v>
      </c>
      <c r="D858" s="162">
        <v>512540.47</v>
      </c>
      <c r="E858" s="162">
        <v>43164.97</v>
      </c>
      <c r="F858" s="162">
        <v>1511274.77</v>
      </c>
      <c r="G858" s="162">
        <v>5010</v>
      </c>
      <c r="H858" s="162">
        <v>2650.7</v>
      </c>
      <c r="I858" s="162">
        <v>216.57</v>
      </c>
      <c r="J858" s="162">
        <v>2.9754200000000002</v>
      </c>
      <c r="K858" s="162">
        <v>19360.849999999999</v>
      </c>
    </row>
    <row r="859" spans="1:11" ht="17.100000000000001" hidden="1" customHeight="1">
      <c r="A859" s="162">
        <v>2023</v>
      </c>
      <c r="B859" s="162">
        <v>10</v>
      </c>
      <c r="C859" s="162">
        <v>1136368.75</v>
      </c>
      <c r="D859" s="162">
        <v>237443.16</v>
      </c>
      <c r="E859" s="162">
        <v>78504.240000000005</v>
      </c>
      <c r="F859" s="162">
        <v>1452316.16</v>
      </c>
      <c r="G859" s="162">
        <v>16689.89</v>
      </c>
      <c r="H859" s="162">
        <v>1228.49</v>
      </c>
      <c r="I859" s="162">
        <v>0</v>
      </c>
      <c r="J859" s="162">
        <v>3.3246099999999998</v>
      </c>
      <c r="K859" s="162">
        <v>13061.93</v>
      </c>
    </row>
    <row r="860" spans="1:11" ht="17.100000000000001" hidden="1" customHeight="1">
      <c r="A860" s="162">
        <v>2023</v>
      </c>
      <c r="B860" s="162">
        <v>11</v>
      </c>
      <c r="C860" s="162">
        <v>152927.73000000001</v>
      </c>
      <c r="D860" s="162">
        <v>260107.73</v>
      </c>
      <c r="E860" s="162">
        <v>77.069999999999993</v>
      </c>
      <c r="F860" s="162">
        <v>413112.53</v>
      </c>
      <c r="G860" s="162">
        <v>796.35</v>
      </c>
      <c r="H860" s="162">
        <v>1354.47</v>
      </c>
      <c r="I860" s="162">
        <v>0.4</v>
      </c>
      <c r="J860" s="162">
        <v>2.98014</v>
      </c>
      <c r="K860" s="162">
        <v>19366.37</v>
      </c>
    </row>
    <row r="861" spans="1:11" ht="17.100000000000001" hidden="1" customHeight="1">
      <c r="A861" s="162">
        <v>2023</v>
      </c>
      <c r="B861" s="162">
        <v>12</v>
      </c>
      <c r="C861" s="162">
        <v>407782.3</v>
      </c>
      <c r="D861" s="162">
        <v>550992.37</v>
      </c>
      <c r="E861" s="162">
        <v>8720.0400000000009</v>
      </c>
      <c r="F861" s="162">
        <v>967494.7</v>
      </c>
      <c r="G861" s="162">
        <v>2124.16</v>
      </c>
      <c r="H861" s="162">
        <v>2868</v>
      </c>
      <c r="I861" s="162">
        <v>40.590000000000003</v>
      </c>
      <c r="J861" s="162">
        <v>2.9775299999999998</v>
      </c>
      <c r="K861" s="162">
        <v>19359.21</v>
      </c>
    </row>
    <row r="862" spans="1:11" ht="17.100000000000001" hidden="1" customHeight="1">
      <c r="A862" s="162">
        <v>2023</v>
      </c>
      <c r="B862" s="162">
        <v>13</v>
      </c>
      <c r="C862" s="162">
        <v>772698.21</v>
      </c>
      <c r="D862" s="162">
        <v>507582.83</v>
      </c>
      <c r="E862" s="162">
        <v>44616.92</v>
      </c>
      <c r="F862" s="162">
        <v>1324897.96</v>
      </c>
      <c r="G862" s="162">
        <v>6302.3</v>
      </c>
      <c r="H862" s="162">
        <v>2319.2399999999998</v>
      </c>
      <c r="I862" s="162">
        <v>0</v>
      </c>
      <c r="J862" s="162">
        <v>2.7666599999999999</v>
      </c>
      <c r="K862" s="162">
        <v>22144.97</v>
      </c>
    </row>
    <row r="863" spans="1:11" ht="17.100000000000001" hidden="1" customHeight="1">
      <c r="A863" s="162">
        <v>2023</v>
      </c>
      <c r="B863" s="162">
        <v>14</v>
      </c>
      <c r="C863" s="162">
        <v>49736.04</v>
      </c>
      <c r="D863" s="162">
        <v>56756.33</v>
      </c>
      <c r="E863" s="162">
        <v>327.17</v>
      </c>
      <c r="F863" s="162">
        <v>106819.55</v>
      </c>
      <c r="G863" s="162">
        <v>258.99</v>
      </c>
      <c r="H863" s="162">
        <v>295.55</v>
      </c>
      <c r="I863" s="162">
        <v>1.7</v>
      </c>
      <c r="J863" s="162">
        <v>2.98014</v>
      </c>
      <c r="K863" s="162">
        <v>19366.37</v>
      </c>
    </row>
    <row r="864" spans="1:11" ht="17.100000000000001" hidden="1" customHeight="1">
      <c r="A864" s="162">
        <v>2023</v>
      </c>
      <c r="B864" s="162">
        <v>15</v>
      </c>
      <c r="C864" s="162">
        <v>98992.9</v>
      </c>
      <c r="D864" s="162">
        <v>22085.42</v>
      </c>
      <c r="E864" s="162">
        <v>8119.7</v>
      </c>
      <c r="F864" s="162">
        <v>129198.02</v>
      </c>
      <c r="G864" s="162">
        <v>1642.36</v>
      </c>
      <c r="H864" s="162">
        <v>215.74</v>
      </c>
      <c r="I864" s="162">
        <v>0</v>
      </c>
      <c r="J864" s="162">
        <v>3.4428899999999998</v>
      </c>
      <c r="K864" s="162">
        <v>12458.35</v>
      </c>
    </row>
    <row r="865" spans="1:11" ht="17.100000000000001" hidden="1" customHeight="1">
      <c r="A865" s="162">
        <v>2023</v>
      </c>
      <c r="B865" s="162">
        <v>16</v>
      </c>
      <c r="C865" s="162">
        <v>28080.07</v>
      </c>
      <c r="D865" s="162">
        <v>22618.42</v>
      </c>
      <c r="E865" s="162">
        <v>171.52</v>
      </c>
      <c r="F865" s="162">
        <v>50870.01</v>
      </c>
      <c r="G865" s="162">
        <v>146.22</v>
      </c>
      <c r="H865" s="162">
        <v>117.78</v>
      </c>
      <c r="I865" s="162">
        <v>0.89</v>
      </c>
      <c r="J865" s="162">
        <v>2.98014</v>
      </c>
      <c r="K865" s="162">
        <v>19366.37</v>
      </c>
    </row>
    <row r="866" spans="1:11" ht="17.100000000000001" hidden="1" customHeight="1">
      <c r="A866" s="162">
        <v>2024</v>
      </c>
      <c r="B866" s="162">
        <v>1</v>
      </c>
      <c r="C866" s="162">
        <v>250447.18</v>
      </c>
      <c r="D866" s="162">
        <v>32561.96</v>
      </c>
      <c r="E866" s="162">
        <v>24018.73</v>
      </c>
      <c r="F866" s="162">
        <v>307027.87</v>
      </c>
      <c r="G866" s="162">
        <v>2001.92</v>
      </c>
      <c r="H866" s="162">
        <v>124.92</v>
      </c>
      <c r="I866" s="162">
        <v>0</v>
      </c>
      <c r="J866" s="162">
        <v>2.4227300000000001</v>
      </c>
      <c r="K866" s="162">
        <v>17596.03</v>
      </c>
    </row>
    <row r="867" spans="1:11" ht="17.100000000000001" hidden="1" customHeight="1">
      <c r="A867" s="162">
        <v>2024</v>
      </c>
      <c r="B867" s="162">
        <v>2</v>
      </c>
      <c r="C867" s="162">
        <v>412822.65</v>
      </c>
      <c r="D867" s="162">
        <v>83113.77</v>
      </c>
      <c r="E867" s="162">
        <v>15962.39</v>
      </c>
      <c r="F867" s="162">
        <v>511898.81</v>
      </c>
      <c r="G867" s="162">
        <v>6520.76</v>
      </c>
      <c r="H867" s="162">
        <v>71.2</v>
      </c>
      <c r="I867" s="162">
        <v>0</v>
      </c>
      <c r="J867" s="162">
        <v>2.9809000000000001</v>
      </c>
      <c r="K867" s="162">
        <v>16060.81</v>
      </c>
    </row>
    <row r="868" spans="1:11" ht="17.100000000000001" hidden="1" customHeight="1">
      <c r="A868" s="162">
        <v>2024</v>
      </c>
      <c r="B868" s="162">
        <v>3</v>
      </c>
      <c r="C868" s="162">
        <v>974049.05</v>
      </c>
      <c r="D868" s="162">
        <v>207974.32</v>
      </c>
      <c r="E868" s="162">
        <v>71743.649999999994</v>
      </c>
      <c r="F868" s="162">
        <v>1253767.02</v>
      </c>
      <c r="G868" s="162">
        <v>13660.11</v>
      </c>
      <c r="H868" s="162">
        <v>617.51</v>
      </c>
      <c r="I868" s="162">
        <v>0</v>
      </c>
      <c r="J868" s="162">
        <v>3.2456800000000001</v>
      </c>
      <c r="K868" s="162">
        <v>14081.56</v>
      </c>
    </row>
    <row r="869" spans="1:11" ht="17.100000000000001" hidden="1" customHeight="1">
      <c r="A869" s="162">
        <v>2024</v>
      </c>
      <c r="B869" s="162">
        <v>4</v>
      </c>
      <c r="C869" s="162">
        <v>1278286.6499999999</v>
      </c>
      <c r="D869" s="162">
        <v>512231.64</v>
      </c>
      <c r="E869" s="162">
        <v>59451.55</v>
      </c>
      <c r="F869" s="162">
        <v>1849969.83</v>
      </c>
      <c r="G869" s="162">
        <v>11379.48</v>
      </c>
      <c r="H869" s="162">
        <v>2418.8200000000002</v>
      </c>
      <c r="I869" s="162">
        <v>0</v>
      </c>
      <c r="J869" s="162">
        <v>2.8045800000000001</v>
      </c>
      <c r="K869" s="162">
        <v>24764.76</v>
      </c>
    </row>
    <row r="870" spans="1:11" ht="17.100000000000001" hidden="1" customHeight="1">
      <c r="A870" s="162">
        <v>2024</v>
      </c>
      <c r="B870" s="162">
        <v>5</v>
      </c>
      <c r="C870" s="162">
        <v>808522.48</v>
      </c>
      <c r="D870" s="162">
        <v>640167.15</v>
      </c>
      <c r="E870" s="162">
        <v>18484.939999999999</v>
      </c>
      <c r="F870" s="162">
        <v>1467174.58</v>
      </c>
      <c r="G870" s="162">
        <v>3769.87</v>
      </c>
      <c r="H870" s="162">
        <v>2587.86</v>
      </c>
      <c r="I870" s="162">
        <v>0</v>
      </c>
      <c r="J870" s="162">
        <v>2.5561699999999998</v>
      </c>
      <c r="K870" s="162">
        <v>29782.63</v>
      </c>
    </row>
    <row r="871" spans="1:11" ht="17.100000000000001" hidden="1" customHeight="1">
      <c r="A871" s="162">
        <v>2024</v>
      </c>
      <c r="B871" s="162">
        <v>6</v>
      </c>
      <c r="C871" s="162">
        <v>412166.59</v>
      </c>
      <c r="D871" s="162">
        <v>146629.79999999999</v>
      </c>
      <c r="E871" s="162">
        <v>14177.4</v>
      </c>
      <c r="F871" s="162">
        <v>572973.79</v>
      </c>
      <c r="G871" s="162">
        <v>4438.37</v>
      </c>
      <c r="H871" s="162">
        <v>516.21</v>
      </c>
      <c r="I871" s="162">
        <v>0.43</v>
      </c>
      <c r="J871" s="162">
        <v>2.7696200000000002</v>
      </c>
      <c r="K871" s="162">
        <v>17742.689999999999</v>
      </c>
    </row>
    <row r="872" spans="1:11" ht="17.100000000000001" hidden="1" customHeight="1">
      <c r="A872" s="162">
        <v>2024</v>
      </c>
      <c r="B872" s="162">
        <v>7</v>
      </c>
      <c r="C872" s="162">
        <v>203207.84</v>
      </c>
      <c r="D872" s="162">
        <v>34501.99</v>
      </c>
      <c r="E872" s="162">
        <v>13282.26</v>
      </c>
      <c r="F872" s="162">
        <v>250992.1</v>
      </c>
      <c r="G872" s="162">
        <v>3438.96</v>
      </c>
      <c r="H872" s="162">
        <v>273.83999999999997</v>
      </c>
      <c r="I872" s="162">
        <v>0</v>
      </c>
      <c r="J872" s="162">
        <v>3.50481</v>
      </c>
      <c r="K872" s="162">
        <v>14263.86</v>
      </c>
    </row>
    <row r="873" spans="1:11" ht="17.100000000000001" hidden="1" customHeight="1">
      <c r="A873" s="162">
        <v>2024</v>
      </c>
      <c r="B873" s="162">
        <v>8</v>
      </c>
      <c r="C873" s="162">
        <v>1153139.5900000001</v>
      </c>
      <c r="D873" s="162">
        <v>614454.41</v>
      </c>
      <c r="E873" s="162">
        <v>56771.05</v>
      </c>
      <c r="F873" s="162">
        <v>1824365.05</v>
      </c>
      <c r="G873" s="162">
        <v>6617.55</v>
      </c>
      <c r="H873" s="162">
        <v>2043.62</v>
      </c>
      <c r="I873" s="162">
        <v>0</v>
      </c>
      <c r="J873" s="162">
        <v>2.9744999999999999</v>
      </c>
      <c r="K873" s="162">
        <v>22501.37</v>
      </c>
    </row>
    <row r="874" spans="1:11" ht="17.100000000000001" hidden="1" customHeight="1">
      <c r="A874" s="162">
        <v>2024</v>
      </c>
      <c r="B874" s="162">
        <v>9</v>
      </c>
      <c r="C874" s="162">
        <v>960201.27</v>
      </c>
      <c r="D874" s="162">
        <v>514987.81</v>
      </c>
      <c r="E874" s="162">
        <v>43363.21</v>
      </c>
      <c r="F874" s="162">
        <v>1518552.29</v>
      </c>
      <c r="G874" s="162">
        <v>4631.9399999999996</v>
      </c>
      <c r="H874" s="162">
        <v>2447.34</v>
      </c>
      <c r="I874" s="162">
        <v>198.24</v>
      </c>
      <c r="J874" s="162">
        <v>2.97736</v>
      </c>
      <c r="K874" s="162">
        <v>19735.939999999999</v>
      </c>
    </row>
    <row r="875" spans="1:11" ht="17.100000000000001" hidden="1" customHeight="1">
      <c r="A875" s="162">
        <v>2024</v>
      </c>
      <c r="B875" s="162">
        <v>10</v>
      </c>
      <c r="C875" s="162">
        <v>1152609.08</v>
      </c>
      <c r="D875" s="162">
        <v>238514.67</v>
      </c>
      <c r="E875" s="162">
        <v>78380.86</v>
      </c>
      <c r="F875" s="162">
        <v>1469504.6</v>
      </c>
      <c r="G875" s="162">
        <v>16240.33</v>
      </c>
      <c r="H875" s="162">
        <v>1071.5</v>
      </c>
      <c r="I875" s="162">
        <v>0</v>
      </c>
      <c r="J875" s="162">
        <v>3.33839</v>
      </c>
      <c r="K875" s="162">
        <v>13231.3</v>
      </c>
    </row>
    <row r="876" spans="1:11" ht="17.100000000000001" hidden="1" customHeight="1">
      <c r="A876" s="162">
        <v>2024</v>
      </c>
      <c r="B876" s="162">
        <v>11</v>
      </c>
      <c r="C876" s="162">
        <v>153663.87</v>
      </c>
      <c r="D876" s="162">
        <v>261359.79</v>
      </c>
      <c r="E876" s="162">
        <v>77.44</v>
      </c>
      <c r="F876" s="162">
        <v>415101.1</v>
      </c>
      <c r="G876" s="162">
        <v>736.14</v>
      </c>
      <c r="H876" s="162">
        <v>1252.06</v>
      </c>
      <c r="I876" s="162">
        <v>0.37</v>
      </c>
      <c r="J876" s="162">
        <v>2.9820700000000002</v>
      </c>
      <c r="K876" s="162">
        <v>19741.5</v>
      </c>
    </row>
    <row r="877" spans="1:11" ht="17.100000000000001" hidden="1" customHeight="1">
      <c r="A877" s="162">
        <v>2024</v>
      </c>
      <c r="B877" s="162">
        <v>12</v>
      </c>
      <c r="C877" s="162">
        <v>409744.48</v>
      </c>
      <c r="D877" s="162">
        <v>553643</v>
      </c>
      <c r="E877" s="162">
        <v>8756.26</v>
      </c>
      <c r="F877" s="162">
        <v>972143.75</v>
      </c>
      <c r="G877" s="162">
        <v>1962.18</v>
      </c>
      <c r="H877" s="162">
        <v>2650.64</v>
      </c>
      <c r="I877" s="162">
        <v>36.229999999999997</v>
      </c>
      <c r="J877" s="162">
        <v>2.9794800000000001</v>
      </c>
      <c r="K877" s="162">
        <v>19734.169999999998</v>
      </c>
    </row>
    <row r="878" spans="1:11" ht="17.100000000000001" hidden="1" customHeight="1">
      <c r="A878" s="162">
        <v>2024</v>
      </c>
      <c r="B878" s="162">
        <v>13</v>
      </c>
      <c r="C878" s="162">
        <v>778669.52</v>
      </c>
      <c r="D878" s="162">
        <v>509541.68</v>
      </c>
      <c r="E878" s="162">
        <v>44554.58</v>
      </c>
      <c r="F878" s="162">
        <v>1332765.78</v>
      </c>
      <c r="G878" s="162">
        <v>5971.31</v>
      </c>
      <c r="H878" s="162">
        <v>1958.86</v>
      </c>
      <c r="I878" s="162">
        <v>0</v>
      </c>
      <c r="J878" s="162">
        <v>2.76545</v>
      </c>
      <c r="K878" s="162">
        <v>22606.78</v>
      </c>
    </row>
    <row r="879" spans="1:11" ht="17.100000000000001" hidden="1" customHeight="1">
      <c r="A879" s="162">
        <v>2024</v>
      </c>
      <c r="B879" s="162">
        <v>14</v>
      </c>
      <c r="C879" s="162">
        <v>49975.45</v>
      </c>
      <c r="D879" s="162">
        <v>57029.54</v>
      </c>
      <c r="E879" s="162">
        <v>328.75</v>
      </c>
      <c r="F879" s="162">
        <v>107333.73</v>
      </c>
      <c r="G879" s="162">
        <v>239.41</v>
      </c>
      <c r="H879" s="162">
        <v>273.2</v>
      </c>
      <c r="I879" s="162">
        <v>1.57</v>
      </c>
      <c r="J879" s="162">
        <v>2.9820700000000002</v>
      </c>
      <c r="K879" s="162">
        <v>19741.5</v>
      </c>
    </row>
    <row r="880" spans="1:11" ht="17.100000000000001" hidden="1" customHeight="1">
      <c r="A880" s="162">
        <v>2024</v>
      </c>
      <c r="B880" s="162">
        <v>15</v>
      </c>
      <c r="C880" s="162">
        <v>100545.98</v>
      </c>
      <c r="D880" s="162">
        <v>22271.34</v>
      </c>
      <c r="E880" s="162">
        <v>8100.5</v>
      </c>
      <c r="F880" s="162">
        <v>130917.81</v>
      </c>
      <c r="G880" s="162">
        <v>1553.08</v>
      </c>
      <c r="H880" s="162">
        <v>185.92</v>
      </c>
      <c r="I880" s="162">
        <v>0</v>
      </c>
      <c r="J880" s="162">
        <v>3.4529000000000001</v>
      </c>
      <c r="K880" s="162">
        <v>12684.91</v>
      </c>
    </row>
    <row r="881" spans="1:97" ht="17.100000000000001" hidden="1" customHeight="1">
      <c r="A881" s="162">
        <v>2024</v>
      </c>
      <c r="B881" s="162">
        <v>16</v>
      </c>
      <c r="C881" s="162">
        <v>28215.24</v>
      </c>
      <c r="D881" s="162">
        <v>22727.3</v>
      </c>
      <c r="E881" s="162">
        <v>172.34</v>
      </c>
      <c r="F881" s="162">
        <v>51114.879999999997</v>
      </c>
      <c r="G881" s="162">
        <v>135.16999999999999</v>
      </c>
      <c r="H881" s="162">
        <v>108.88</v>
      </c>
      <c r="I881" s="162">
        <v>0.83</v>
      </c>
      <c r="J881" s="162">
        <v>2.9820700000000002</v>
      </c>
      <c r="K881" s="162">
        <v>19741.5</v>
      </c>
    </row>
    <row r="883" spans="1:97">
      <c r="AU883" s="168" t="s">
        <v>214</v>
      </c>
    </row>
    <row r="884" spans="1:97">
      <c r="A884" s="168" t="s">
        <v>215</v>
      </c>
      <c r="B884" s="295" t="s">
        <v>483</v>
      </c>
      <c r="AD884" s="168" t="s">
        <v>215</v>
      </c>
      <c r="AE884" s="169">
        <f>ROUND(SUM(AE754:AE769),0)</f>
        <v>54316</v>
      </c>
      <c r="AF884" s="169">
        <f t="shared" ref="AF884:AT884" si="38">ROUND(SUM(AF754:AF769),0)</f>
        <v>245600</v>
      </c>
      <c r="AG884" s="169">
        <f t="shared" si="38"/>
        <v>798888</v>
      </c>
      <c r="AH884" s="169">
        <f t="shared" si="38"/>
        <v>550897</v>
      </c>
      <c r="AI884" s="169">
        <f t="shared" si="38"/>
        <v>106996</v>
      </c>
      <c r="AJ884" s="169">
        <f t="shared" si="38"/>
        <v>564528</v>
      </c>
      <c r="AK884" s="169">
        <f t="shared" si="38"/>
        <v>508348</v>
      </c>
      <c r="AL884" s="169">
        <f t="shared" si="38"/>
        <v>905840</v>
      </c>
      <c r="AM884" s="169">
        <f t="shared" si="38"/>
        <v>1049274</v>
      </c>
      <c r="AN884" s="169">
        <f t="shared" si="38"/>
        <v>984963</v>
      </c>
      <c r="AO884" s="169">
        <f t="shared" si="38"/>
        <v>284785</v>
      </c>
      <c r="AP884" s="169">
        <f t="shared" si="38"/>
        <v>1257511</v>
      </c>
      <c r="AQ884" s="169">
        <f t="shared" si="38"/>
        <v>608292</v>
      </c>
      <c r="AR884" s="169">
        <f t="shared" si="38"/>
        <v>211660</v>
      </c>
      <c r="AS884" s="169">
        <f t="shared" si="38"/>
        <v>170537</v>
      </c>
      <c r="AT884" s="169">
        <f t="shared" si="38"/>
        <v>192861</v>
      </c>
      <c r="AU884" s="170">
        <f>SUM(AE884:AT884)</f>
        <v>8495296</v>
      </c>
    </row>
    <row r="885" spans="1:97">
      <c r="A885" s="168" t="s">
        <v>216</v>
      </c>
      <c r="B885" s="295" t="s">
        <v>483</v>
      </c>
      <c r="AD885" s="168" t="s">
        <v>216</v>
      </c>
      <c r="AV885" s="169">
        <f>ROUND(SUM(AV754:AV769),0)</f>
        <v>7774</v>
      </c>
      <c r="AW885" s="169">
        <f t="shared" ref="AW885:BK885" si="39">ROUND(SUM(AW754:AW769),0)</f>
        <v>100502</v>
      </c>
      <c r="AX885" s="169">
        <f t="shared" si="39"/>
        <v>594550</v>
      </c>
      <c r="AY885" s="169">
        <f t="shared" si="39"/>
        <v>227306</v>
      </c>
      <c r="AZ885" s="169">
        <f t="shared" si="39"/>
        <v>44148</v>
      </c>
      <c r="BA885" s="169">
        <f t="shared" si="39"/>
        <v>363404</v>
      </c>
      <c r="BB885" s="169">
        <f t="shared" si="39"/>
        <v>340708</v>
      </c>
      <c r="BC885" s="169">
        <f t="shared" si="39"/>
        <v>594655</v>
      </c>
      <c r="BD885" s="169">
        <f t="shared" si="39"/>
        <v>907384</v>
      </c>
      <c r="BE885" s="169">
        <f t="shared" si="39"/>
        <v>312747</v>
      </c>
      <c r="BF885" s="169">
        <f t="shared" si="39"/>
        <v>63101</v>
      </c>
      <c r="BG885" s="169">
        <f t="shared" si="39"/>
        <v>414894</v>
      </c>
      <c r="BH885" s="169">
        <f t="shared" si="39"/>
        <v>133918</v>
      </c>
      <c r="BI885" s="169">
        <f t="shared" si="39"/>
        <v>70838</v>
      </c>
      <c r="BJ885" s="169">
        <f t="shared" si="39"/>
        <v>39070</v>
      </c>
      <c r="BK885" s="169">
        <f t="shared" si="39"/>
        <v>68107</v>
      </c>
      <c r="BL885" s="170">
        <f>SUM(AV885:BK885)</f>
        <v>4283106</v>
      </c>
    </row>
    <row r="887" spans="1:97">
      <c r="A887" s="295" t="s">
        <v>215</v>
      </c>
      <c r="B887" s="295" t="s">
        <v>484</v>
      </c>
      <c r="BM887" s="161">
        <f>ROUND(SUM(BM754:BM769),0)</f>
        <v>695</v>
      </c>
      <c r="BN887" s="161">
        <f t="shared" ref="BN887:CB887" si="40">ROUND(SUM(BN754:BN769),0)</f>
        <v>2602</v>
      </c>
      <c r="BO887" s="161">
        <f t="shared" si="40"/>
        <v>5217</v>
      </c>
      <c r="BP887" s="161">
        <f t="shared" si="40"/>
        <v>5992</v>
      </c>
      <c r="BQ887" s="161">
        <f t="shared" si="40"/>
        <v>1164</v>
      </c>
      <c r="BR887" s="161">
        <f t="shared" si="40"/>
        <v>4142</v>
      </c>
      <c r="BS887" s="161">
        <f t="shared" si="40"/>
        <v>6527</v>
      </c>
      <c r="BT887" s="161">
        <f t="shared" si="40"/>
        <v>7110</v>
      </c>
      <c r="BU887" s="161">
        <f t="shared" si="40"/>
        <v>8259</v>
      </c>
      <c r="BV887" s="161">
        <f t="shared" si="40"/>
        <v>16620</v>
      </c>
      <c r="BW887" s="161">
        <f t="shared" si="40"/>
        <v>5970</v>
      </c>
      <c r="BX887" s="161">
        <f t="shared" si="40"/>
        <v>19465</v>
      </c>
      <c r="BY887" s="161">
        <f t="shared" si="40"/>
        <v>13912</v>
      </c>
      <c r="BZ887" s="161">
        <f t="shared" si="40"/>
        <v>3338</v>
      </c>
      <c r="CA887" s="161">
        <f t="shared" si="40"/>
        <v>3885</v>
      </c>
      <c r="CB887" s="161">
        <f t="shared" si="40"/>
        <v>3135</v>
      </c>
    </row>
    <row r="888" spans="1:97">
      <c r="A888" s="295" t="s">
        <v>216</v>
      </c>
      <c r="B888" s="295" t="s">
        <v>484</v>
      </c>
      <c r="CD888" s="161">
        <f t="shared" ref="CD888:CS888" si="41">ROUND(SUBTOTAL(9,CD754:CD769),0)</f>
        <v>47</v>
      </c>
      <c r="CE888" s="161">
        <f t="shared" si="41"/>
        <v>507</v>
      </c>
      <c r="CF888" s="161">
        <f t="shared" si="41"/>
        <v>3420</v>
      </c>
      <c r="CG888" s="161">
        <f t="shared" si="41"/>
        <v>1053</v>
      </c>
      <c r="CH888" s="161">
        <f t="shared" si="41"/>
        <v>205</v>
      </c>
      <c r="CI888" s="161">
        <f t="shared" si="41"/>
        <v>2151</v>
      </c>
      <c r="CJ888" s="161">
        <f t="shared" si="41"/>
        <v>2687</v>
      </c>
      <c r="CK888" s="161">
        <f t="shared" si="41"/>
        <v>3903</v>
      </c>
      <c r="CL888" s="161">
        <f t="shared" si="41"/>
        <v>8023</v>
      </c>
      <c r="CM888" s="161">
        <f t="shared" si="41"/>
        <v>1868</v>
      </c>
      <c r="CN888" s="161">
        <f t="shared" si="41"/>
        <v>217</v>
      </c>
      <c r="CO888" s="161">
        <f t="shared" si="41"/>
        <v>1498</v>
      </c>
      <c r="CP888" s="161">
        <f t="shared" si="41"/>
        <v>770</v>
      </c>
      <c r="CQ888" s="161">
        <f t="shared" si="41"/>
        <v>492</v>
      </c>
      <c r="CR888" s="161">
        <f t="shared" si="41"/>
        <v>433</v>
      </c>
      <c r="CS888" s="161">
        <f t="shared" si="41"/>
        <v>508</v>
      </c>
    </row>
  </sheetData>
  <autoFilter ref="A1:K881">
    <filterColumn colId="0">
      <filters>
        <filter val="2017"/>
      </filters>
    </filterColumn>
  </autoFilter>
  <pageMargins left="1" right="1" top="1" bottom="1" header="0.5" footer="0.5"/>
  <pageSetup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1"/>
  <sheetViews>
    <sheetView workbookViewId="0">
      <selection activeCell="A1409" sqref="A1409"/>
    </sheetView>
  </sheetViews>
  <sheetFormatPr defaultRowHeight="15"/>
  <cols>
    <col min="1" max="2" width="12.5703125" style="161" bestFit="1" customWidth="1"/>
    <col min="3" max="5" width="20.42578125" style="161" bestFit="1" customWidth="1"/>
    <col min="6" max="6" width="25.140625" style="161" bestFit="1" customWidth="1"/>
    <col min="7" max="9" width="14.140625" style="161" bestFit="1" customWidth="1"/>
    <col min="10" max="10" width="12.5703125" style="161" bestFit="1" customWidth="1"/>
    <col min="11" max="11" width="26.7109375" style="161" bestFit="1" customWidth="1"/>
    <col min="12" max="16384" width="9.140625" style="161"/>
  </cols>
  <sheetData>
    <row r="1" spans="1:11" ht="15" customHeight="1">
      <c r="A1" s="160" t="s">
        <v>202</v>
      </c>
      <c r="B1" s="160" t="s">
        <v>203</v>
      </c>
      <c r="C1" s="160" t="s">
        <v>204</v>
      </c>
      <c r="D1" s="160" t="s">
        <v>205</v>
      </c>
      <c r="E1" s="160" t="s">
        <v>206</v>
      </c>
      <c r="F1" s="160" t="s">
        <v>207</v>
      </c>
      <c r="G1" s="160" t="s">
        <v>208</v>
      </c>
      <c r="H1" s="160" t="s">
        <v>213</v>
      </c>
      <c r="I1" s="160" t="s">
        <v>210</v>
      </c>
      <c r="J1" s="160" t="s">
        <v>211</v>
      </c>
      <c r="K1" s="160" t="s">
        <v>212</v>
      </c>
    </row>
    <row r="2" spans="1:11" ht="17.100000000000001" customHeight="1">
      <c r="A2" s="162">
        <v>1970</v>
      </c>
      <c r="B2" s="162">
        <v>1</v>
      </c>
      <c r="C2" s="162">
        <v>77809.990000000005</v>
      </c>
      <c r="D2" s="162">
        <v>10944.56</v>
      </c>
      <c r="E2" s="162">
        <v>9740.4599999999991</v>
      </c>
      <c r="F2" s="162">
        <v>98495.01</v>
      </c>
      <c r="G2" s="162">
        <v>0</v>
      </c>
      <c r="H2" s="162">
        <v>0</v>
      </c>
      <c r="I2" s="162">
        <v>0</v>
      </c>
      <c r="J2" s="162">
        <v>2.8635000000000002</v>
      </c>
      <c r="K2" s="162">
        <v>6561.82</v>
      </c>
    </row>
    <row r="3" spans="1:11" ht="17.100000000000001" customHeight="1">
      <c r="A3" s="162">
        <v>1970</v>
      </c>
      <c r="B3" s="162">
        <v>2</v>
      </c>
      <c r="C3" s="162">
        <v>112666.1</v>
      </c>
      <c r="D3" s="162">
        <v>29578.57</v>
      </c>
      <c r="E3" s="162">
        <v>7142.5</v>
      </c>
      <c r="F3" s="162">
        <v>149387.17000000001</v>
      </c>
      <c r="G3" s="162">
        <v>0</v>
      </c>
      <c r="H3" s="162">
        <v>0</v>
      </c>
      <c r="I3" s="162">
        <v>0</v>
      </c>
      <c r="J3" s="162">
        <v>3.0295899999999998</v>
      </c>
      <c r="K3" s="162">
        <v>7206.43</v>
      </c>
    </row>
    <row r="4" spans="1:11" ht="17.100000000000001" customHeight="1">
      <c r="A4" s="162">
        <v>1970</v>
      </c>
      <c r="B4" s="162">
        <v>3</v>
      </c>
      <c r="C4" s="162">
        <v>353857.47</v>
      </c>
      <c r="D4" s="162">
        <v>55263.21</v>
      </c>
      <c r="E4" s="162">
        <v>21899.93</v>
      </c>
      <c r="F4" s="162">
        <v>431020.61</v>
      </c>
      <c r="G4" s="162">
        <v>0</v>
      </c>
      <c r="H4" s="162">
        <v>0</v>
      </c>
      <c r="I4" s="162">
        <v>0</v>
      </c>
      <c r="J4" s="162">
        <v>3.1509900000000002</v>
      </c>
      <c r="K4" s="162">
        <v>6345.15</v>
      </c>
    </row>
    <row r="5" spans="1:11" ht="17.100000000000001" customHeight="1">
      <c r="A5" s="162">
        <v>1970</v>
      </c>
      <c r="B5" s="162">
        <v>4</v>
      </c>
      <c r="C5" s="162">
        <v>534329.57999999996</v>
      </c>
      <c r="D5" s="162">
        <v>179489.86</v>
      </c>
      <c r="E5" s="162">
        <v>29342.21</v>
      </c>
      <c r="F5" s="162">
        <v>743161.66</v>
      </c>
      <c r="G5" s="162">
        <v>0</v>
      </c>
      <c r="H5" s="162">
        <v>0</v>
      </c>
      <c r="I5" s="162">
        <v>0</v>
      </c>
      <c r="J5" s="162">
        <v>3.12235</v>
      </c>
      <c r="K5" s="162">
        <v>7961.79</v>
      </c>
    </row>
    <row r="6" spans="1:11" ht="17.100000000000001" customHeight="1">
      <c r="A6" s="162">
        <v>1970</v>
      </c>
      <c r="B6" s="162">
        <v>5</v>
      </c>
      <c r="C6" s="162">
        <v>575710.94999999995</v>
      </c>
      <c r="D6" s="162">
        <v>416758.05</v>
      </c>
      <c r="E6" s="162">
        <v>10452.5</v>
      </c>
      <c r="F6" s="162">
        <v>1002921.5</v>
      </c>
      <c r="G6" s="162">
        <v>0</v>
      </c>
      <c r="H6" s="162">
        <v>0</v>
      </c>
      <c r="I6" s="162">
        <v>0</v>
      </c>
      <c r="J6" s="162">
        <v>2.7455599999999998</v>
      </c>
      <c r="K6" s="162">
        <v>9125.0400000000009</v>
      </c>
    </row>
    <row r="7" spans="1:11" ht="17.100000000000001" customHeight="1">
      <c r="A7" s="162">
        <v>1970</v>
      </c>
      <c r="B7" s="162">
        <v>6</v>
      </c>
      <c r="C7" s="162">
        <v>147022.23000000001</v>
      </c>
      <c r="D7" s="162">
        <v>48511.3</v>
      </c>
      <c r="E7" s="162">
        <v>5108.22</v>
      </c>
      <c r="F7" s="162">
        <v>200641.75</v>
      </c>
      <c r="G7" s="162">
        <v>0</v>
      </c>
      <c r="H7" s="162">
        <v>0</v>
      </c>
      <c r="I7" s="162">
        <v>0</v>
      </c>
      <c r="J7" s="162">
        <v>3.07647</v>
      </c>
      <c r="K7" s="162">
        <v>7231.05</v>
      </c>
    </row>
    <row r="8" spans="1:11" ht="17.100000000000001" customHeight="1">
      <c r="A8" s="162">
        <v>1970</v>
      </c>
      <c r="B8" s="162">
        <v>7</v>
      </c>
      <c r="C8" s="162">
        <v>72886.91</v>
      </c>
      <c r="D8" s="162">
        <v>8505.0400000000009</v>
      </c>
      <c r="E8" s="162">
        <v>3798.85</v>
      </c>
      <c r="F8" s="162">
        <v>85190.8</v>
      </c>
      <c r="G8" s="162">
        <v>0</v>
      </c>
      <c r="H8" s="162">
        <v>0</v>
      </c>
      <c r="I8" s="162">
        <v>0</v>
      </c>
      <c r="J8" s="162">
        <v>3.2368100000000002</v>
      </c>
      <c r="K8" s="162">
        <v>6087.93</v>
      </c>
    </row>
    <row r="9" spans="1:11" ht="17.100000000000001" customHeight="1">
      <c r="A9" s="162">
        <v>1970</v>
      </c>
      <c r="B9" s="162">
        <v>8</v>
      </c>
      <c r="C9" s="162">
        <v>673444.59</v>
      </c>
      <c r="D9" s="162">
        <v>269490.21000000002</v>
      </c>
      <c r="E9" s="162">
        <v>35257.300000000003</v>
      </c>
      <c r="F9" s="162">
        <v>978192.1</v>
      </c>
      <c r="G9" s="162">
        <v>0</v>
      </c>
      <c r="H9" s="162">
        <v>0</v>
      </c>
      <c r="I9" s="162">
        <v>0</v>
      </c>
      <c r="J9" s="162">
        <v>3.06609</v>
      </c>
      <c r="K9" s="162">
        <v>7914.07</v>
      </c>
    </row>
    <row r="10" spans="1:11" ht="17.100000000000001" customHeight="1">
      <c r="A10" s="162">
        <v>1970</v>
      </c>
      <c r="B10" s="162">
        <v>9</v>
      </c>
      <c r="C10" s="162">
        <v>647499.31000000006</v>
      </c>
      <c r="D10" s="162">
        <v>277315.59999999998</v>
      </c>
      <c r="E10" s="162">
        <v>24597.86</v>
      </c>
      <c r="F10" s="162">
        <v>949412.78</v>
      </c>
      <c r="G10" s="162">
        <v>0</v>
      </c>
      <c r="H10" s="162">
        <v>0</v>
      </c>
      <c r="I10" s="162">
        <v>0</v>
      </c>
      <c r="J10" s="162">
        <v>2.8326699999999998</v>
      </c>
      <c r="K10" s="162">
        <v>8109.53</v>
      </c>
    </row>
    <row r="11" spans="1:11" ht="17.100000000000001" customHeight="1">
      <c r="A11" s="162">
        <v>1970</v>
      </c>
      <c r="B11" s="162">
        <v>10</v>
      </c>
      <c r="C11" s="162">
        <v>271343.88</v>
      </c>
      <c r="D11" s="162">
        <v>53694.51</v>
      </c>
      <c r="E11" s="162">
        <v>27008.84</v>
      </c>
      <c r="F11" s="162">
        <v>352047.24</v>
      </c>
      <c r="G11" s="162">
        <v>0</v>
      </c>
      <c r="H11" s="162">
        <v>0</v>
      </c>
      <c r="I11" s="162">
        <v>0</v>
      </c>
      <c r="J11" s="162">
        <v>3.0462899999999999</v>
      </c>
      <c r="K11" s="162">
        <v>6759.76</v>
      </c>
    </row>
    <row r="12" spans="1:11" ht="17.100000000000001" customHeight="1">
      <c r="A12" s="162">
        <v>1970</v>
      </c>
      <c r="B12" s="162">
        <v>11</v>
      </c>
      <c r="C12" s="162">
        <v>199663.65</v>
      </c>
      <c r="D12" s="162">
        <v>189883.12</v>
      </c>
      <c r="E12" s="162">
        <v>116.71</v>
      </c>
      <c r="F12" s="162">
        <v>389663.48</v>
      </c>
      <c r="G12" s="162">
        <v>0</v>
      </c>
      <c r="H12" s="162">
        <v>0</v>
      </c>
      <c r="I12" s="162">
        <v>0</v>
      </c>
      <c r="J12" s="162">
        <v>2.8328700000000002</v>
      </c>
      <c r="K12" s="162">
        <v>8116.51</v>
      </c>
    </row>
    <row r="13" spans="1:11" ht="17.100000000000001" customHeight="1">
      <c r="A13" s="162">
        <v>1970</v>
      </c>
      <c r="B13" s="162">
        <v>12</v>
      </c>
      <c r="C13" s="162">
        <v>300639.86</v>
      </c>
      <c r="D13" s="162">
        <v>278713.69</v>
      </c>
      <c r="E13" s="162">
        <v>7460.29</v>
      </c>
      <c r="F13" s="162">
        <v>586813.84</v>
      </c>
      <c r="G13" s="162">
        <v>0</v>
      </c>
      <c r="H13" s="162">
        <v>0</v>
      </c>
      <c r="I13" s="162">
        <v>0</v>
      </c>
      <c r="J13" s="162">
        <v>2.83264</v>
      </c>
      <c r="K13" s="162">
        <v>8110.4</v>
      </c>
    </row>
    <row r="14" spans="1:11" ht="17.100000000000001" customHeight="1">
      <c r="A14" s="162">
        <v>1970</v>
      </c>
      <c r="B14" s="162">
        <v>13</v>
      </c>
      <c r="C14" s="162">
        <v>301046.98</v>
      </c>
      <c r="D14" s="162">
        <v>123916.75</v>
      </c>
      <c r="E14" s="162">
        <v>24277.09</v>
      </c>
      <c r="F14" s="162">
        <v>449240.82</v>
      </c>
      <c r="G14" s="162">
        <v>0</v>
      </c>
      <c r="H14" s="162">
        <v>0</v>
      </c>
      <c r="I14" s="162">
        <v>0</v>
      </c>
      <c r="J14" s="162">
        <v>2.9589099999999999</v>
      </c>
      <c r="K14" s="162">
        <v>7968.93</v>
      </c>
    </row>
    <row r="15" spans="1:11" ht="17.100000000000001" customHeight="1">
      <c r="A15" s="162">
        <v>1970</v>
      </c>
      <c r="B15" s="162">
        <v>14</v>
      </c>
      <c r="C15" s="162">
        <v>45021.34</v>
      </c>
      <c r="D15" s="162">
        <v>31386.04</v>
      </c>
      <c r="E15" s="162">
        <v>344.23</v>
      </c>
      <c r="F15" s="162">
        <v>76751.61</v>
      </c>
      <c r="G15" s="162">
        <v>0</v>
      </c>
      <c r="H15" s="162">
        <v>0</v>
      </c>
      <c r="I15" s="162">
        <v>0</v>
      </c>
      <c r="J15" s="162">
        <v>2.8328700000000002</v>
      </c>
      <c r="K15" s="162">
        <v>8116.51</v>
      </c>
    </row>
    <row r="16" spans="1:11" ht="17.100000000000001" customHeight="1">
      <c r="A16" s="162">
        <v>1970</v>
      </c>
      <c r="B16" s="162">
        <v>15</v>
      </c>
      <c r="C16" s="162">
        <v>25986.69</v>
      </c>
      <c r="D16" s="162">
        <v>4671.6000000000004</v>
      </c>
      <c r="E16" s="162">
        <v>3096.22</v>
      </c>
      <c r="F16" s="162">
        <v>33754.519999999997</v>
      </c>
      <c r="G16" s="162">
        <v>0</v>
      </c>
      <c r="H16" s="162">
        <v>0</v>
      </c>
      <c r="I16" s="162">
        <v>0</v>
      </c>
      <c r="J16" s="162">
        <v>3.3081200000000002</v>
      </c>
      <c r="K16" s="162">
        <v>6518.97</v>
      </c>
    </row>
    <row r="17" spans="1:11" ht="17.100000000000001" customHeight="1">
      <c r="A17" s="162">
        <v>1970</v>
      </c>
      <c r="B17" s="162">
        <v>16</v>
      </c>
      <c r="C17" s="162">
        <v>25915.09</v>
      </c>
      <c r="D17" s="162">
        <v>13019.09</v>
      </c>
      <c r="E17" s="162">
        <v>198.1</v>
      </c>
      <c r="F17" s="162">
        <v>39132.29</v>
      </c>
      <c r="G17" s="162">
        <v>0</v>
      </c>
      <c r="H17" s="162">
        <v>0</v>
      </c>
      <c r="I17" s="162">
        <v>0</v>
      </c>
      <c r="J17" s="162">
        <v>2.8328700000000002</v>
      </c>
      <c r="K17" s="162">
        <v>8116.51</v>
      </c>
    </row>
    <row r="18" spans="1:11" ht="17.100000000000001" customHeight="1">
      <c r="A18" s="162">
        <v>1971</v>
      </c>
      <c r="B18" s="162">
        <v>1</v>
      </c>
      <c r="C18" s="162">
        <v>80294.039999999994</v>
      </c>
      <c r="D18" s="162">
        <v>11489.13</v>
      </c>
      <c r="E18" s="162">
        <v>10702.84</v>
      </c>
      <c r="F18" s="162">
        <v>102486</v>
      </c>
      <c r="G18" s="162">
        <v>2865.49</v>
      </c>
      <c r="H18" s="162">
        <v>590.67999999999995</v>
      </c>
      <c r="I18" s="162">
        <v>987.83</v>
      </c>
      <c r="J18" s="162">
        <v>2.8315899999999998</v>
      </c>
      <c r="K18" s="162">
        <v>6664.84</v>
      </c>
    </row>
    <row r="19" spans="1:11" ht="17.100000000000001" customHeight="1">
      <c r="A19" s="162">
        <v>1971</v>
      </c>
      <c r="B19" s="162">
        <v>2</v>
      </c>
      <c r="C19" s="162">
        <v>113862.86</v>
      </c>
      <c r="D19" s="162">
        <v>31861.63</v>
      </c>
      <c r="E19" s="162">
        <v>7928.61</v>
      </c>
      <c r="F19" s="162">
        <v>153653.1</v>
      </c>
      <c r="G19" s="162">
        <v>3603.73</v>
      </c>
      <c r="H19" s="162">
        <v>3024.15</v>
      </c>
      <c r="I19" s="162">
        <v>970.17</v>
      </c>
      <c r="J19" s="162">
        <v>2.9786800000000002</v>
      </c>
      <c r="K19" s="162">
        <v>7457.44</v>
      </c>
    </row>
    <row r="20" spans="1:11" ht="17.100000000000001" customHeight="1">
      <c r="A20" s="162">
        <v>1971</v>
      </c>
      <c r="B20" s="162">
        <v>3</v>
      </c>
      <c r="C20" s="162">
        <v>358814.34</v>
      </c>
      <c r="D20" s="162">
        <v>62930.52</v>
      </c>
      <c r="E20" s="162">
        <v>26288.57</v>
      </c>
      <c r="F20" s="162">
        <v>448033.43</v>
      </c>
      <c r="G20" s="162">
        <v>7992.8</v>
      </c>
      <c r="H20" s="162">
        <v>8281.02</v>
      </c>
      <c r="I20" s="162">
        <v>4501.2</v>
      </c>
      <c r="J20" s="162">
        <v>3.1064099999999999</v>
      </c>
      <c r="K20" s="162">
        <v>6410.02</v>
      </c>
    </row>
    <row r="21" spans="1:11" ht="17.100000000000001" customHeight="1">
      <c r="A21" s="162">
        <v>1971</v>
      </c>
      <c r="B21" s="162">
        <v>4</v>
      </c>
      <c r="C21" s="162">
        <v>547041.68000000005</v>
      </c>
      <c r="D21" s="162">
        <v>197466.21</v>
      </c>
      <c r="E21" s="162">
        <v>33446.080000000002</v>
      </c>
      <c r="F21" s="162">
        <v>777953.96</v>
      </c>
      <c r="G21" s="162">
        <v>21185.55</v>
      </c>
      <c r="H21" s="162">
        <v>20791.36</v>
      </c>
      <c r="I21" s="162">
        <v>4611.59</v>
      </c>
      <c r="J21" s="162">
        <v>3.0632600000000001</v>
      </c>
      <c r="K21" s="162">
        <v>8086.42</v>
      </c>
    </row>
    <row r="22" spans="1:11" ht="17.100000000000001" customHeight="1">
      <c r="A22" s="162">
        <v>1971</v>
      </c>
      <c r="B22" s="162">
        <v>5</v>
      </c>
      <c r="C22" s="162">
        <v>582528.46</v>
      </c>
      <c r="D22" s="162">
        <v>431908.89</v>
      </c>
      <c r="E22" s="162">
        <v>11699.57</v>
      </c>
      <c r="F22" s="162">
        <v>1026136.92</v>
      </c>
      <c r="G22" s="162">
        <v>14219.43</v>
      </c>
      <c r="H22" s="162">
        <v>19289.39</v>
      </c>
      <c r="I22" s="162">
        <v>1401.98</v>
      </c>
      <c r="J22" s="162">
        <v>2.7103000000000002</v>
      </c>
      <c r="K22" s="162">
        <v>9212.3799999999992</v>
      </c>
    </row>
    <row r="23" spans="1:11" ht="17.100000000000001" customHeight="1">
      <c r="A23" s="162">
        <v>1971</v>
      </c>
      <c r="B23" s="162">
        <v>6</v>
      </c>
      <c r="C23" s="162">
        <v>149682.96</v>
      </c>
      <c r="D23" s="162">
        <v>54238.94</v>
      </c>
      <c r="E23" s="162">
        <v>6041.86</v>
      </c>
      <c r="F23" s="162">
        <v>209963.76</v>
      </c>
      <c r="G23" s="162">
        <v>4450.2299999999996</v>
      </c>
      <c r="H23" s="162">
        <v>6352.27</v>
      </c>
      <c r="I23" s="162">
        <v>1001.75</v>
      </c>
      <c r="J23" s="162">
        <v>3.0068299999999999</v>
      </c>
      <c r="K23" s="162">
        <v>7357.54</v>
      </c>
    </row>
    <row r="24" spans="1:11" ht="17.100000000000001" customHeight="1">
      <c r="A24" s="162">
        <v>1971</v>
      </c>
      <c r="B24" s="162">
        <v>7</v>
      </c>
      <c r="C24" s="162">
        <v>74302.02</v>
      </c>
      <c r="D24" s="162">
        <v>9262.34</v>
      </c>
      <c r="E24" s="162">
        <v>4472.53</v>
      </c>
      <c r="F24" s="162">
        <v>88036.89</v>
      </c>
      <c r="G24" s="162">
        <v>1696.16</v>
      </c>
      <c r="H24" s="162">
        <v>782.19</v>
      </c>
      <c r="I24" s="162">
        <v>688.09</v>
      </c>
      <c r="J24" s="162">
        <v>3.2152599999999998</v>
      </c>
      <c r="K24" s="162">
        <v>6130.88</v>
      </c>
    </row>
    <row r="25" spans="1:11" ht="17.100000000000001" customHeight="1">
      <c r="A25" s="162">
        <v>1971</v>
      </c>
      <c r="B25" s="162">
        <v>8</v>
      </c>
      <c r="C25" s="162">
        <v>683088.14</v>
      </c>
      <c r="D25" s="162">
        <v>290347.83</v>
      </c>
      <c r="E25" s="162">
        <v>39577.370000000003</v>
      </c>
      <c r="F25" s="162">
        <v>1013013.34</v>
      </c>
      <c r="G25" s="162">
        <v>19661.09</v>
      </c>
      <c r="H25" s="162">
        <v>25601.63</v>
      </c>
      <c r="I25" s="162">
        <v>4357.91</v>
      </c>
      <c r="J25" s="162">
        <v>3.0236499999999999</v>
      </c>
      <c r="K25" s="162">
        <v>7891.34</v>
      </c>
    </row>
    <row r="26" spans="1:11" ht="17.100000000000001" customHeight="1">
      <c r="A26" s="162">
        <v>1971</v>
      </c>
      <c r="B26" s="162">
        <v>9</v>
      </c>
      <c r="C26" s="162">
        <v>650192.19999999995</v>
      </c>
      <c r="D26" s="162">
        <v>286717.53000000003</v>
      </c>
      <c r="E26" s="162">
        <v>27202.97</v>
      </c>
      <c r="F26" s="162">
        <v>964112.69</v>
      </c>
      <c r="G26" s="162">
        <v>3710.88</v>
      </c>
      <c r="H26" s="162">
        <v>11894.96</v>
      </c>
      <c r="I26" s="162">
        <v>1422.02</v>
      </c>
      <c r="J26" s="162">
        <v>2.8174000000000001</v>
      </c>
      <c r="K26" s="162">
        <v>8041.61</v>
      </c>
    </row>
    <row r="27" spans="1:11" ht="17.100000000000001" customHeight="1">
      <c r="A27" s="162">
        <v>1971</v>
      </c>
      <c r="B27" s="162">
        <v>10</v>
      </c>
      <c r="C27" s="162">
        <v>275104.45</v>
      </c>
      <c r="D27" s="162">
        <v>59589.79</v>
      </c>
      <c r="E27" s="162">
        <v>30785.31</v>
      </c>
      <c r="F27" s="162">
        <v>365479.55</v>
      </c>
      <c r="G27" s="162">
        <v>8141.03</v>
      </c>
      <c r="H27" s="162">
        <v>6802.96</v>
      </c>
      <c r="I27" s="162">
        <v>4227.67</v>
      </c>
      <c r="J27" s="162">
        <v>2.9946000000000002</v>
      </c>
      <c r="K27" s="162">
        <v>6881.6</v>
      </c>
    </row>
    <row r="28" spans="1:11" ht="17.100000000000001" customHeight="1">
      <c r="A28" s="162">
        <v>1971</v>
      </c>
      <c r="B28" s="162">
        <v>11</v>
      </c>
      <c r="C28" s="162">
        <v>197142.31</v>
      </c>
      <c r="D28" s="162">
        <v>191972.13</v>
      </c>
      <c r="E28" s="162">
        <v>114.84</v>
      </c>
      <c r="F28" s="162">
        <v>389229.28</v>
      </c>
      <c r="G28" s="162">
        <v>1428.23</v>
      </c>
      <c r="H28" s="162">
        <v>4576.84</v>
      </c>
      <c r="I28" s="162">
        <v>548.53</v>
      </c>
      <c r="J28" s="162">
        <v>2.8178399999999999</v>
      </c>
      <c r="K28" s="162">
        <v>8048.73</v>
      </c>
    </row>
    <row r="29" spans="1:11" ht="17.100000000000001" customHeight="1">
      <c r="A29" s="162">
        <v>1971</v>
      </c>
      <c r="B29" s="162">
        <v>12</v>
      </c>
      <c r="C29" s="162">
        <v>302925.90999999997</v>
      </c>
      <c r="D29" s="162">
        <v>287445.67</v>
      </c>
      <c r="E29" s="162">
        <v>7540.42</v>
      </c>
      <c r="F29" s="162">
        <v>597912</v>
      </c>
      <c r="G29" s="162">
        <v>2210.17</v>
      </c>
      <c r="H29" s="162">
        <v>7013.93</v>
      </c>
      <c r="I29" s="162">
        <v>887.7</v>
      </c>
      <c r="J29" s="162">
        <v>2.81758</v>
      </c>
      <c r="K29" s="162">
        <v>8043.07</v>
      </c>
    </row>
    <row r="30" spans="1:11" ht="17.100000000000001" customHeight="1">
      <c r="A30" s="162">
        <v>1971</v>
      </c>
      <c r="B30" s="162">
        <v>13</v>
      </c>
      <c r="C30" s="162">
        <v>301604.77</v>
      </c>
      <c r="D30" s="162">
        <v>137267.35</v>
      </c>
      <c r="E30" s="162">
        <v>25962.11</v>
      </c>
      <c r="F30" s="162">
        <v>464834.24</v>
      </c>
      <c r="G30" s="162">
        <v>17894.71</v>
      </c>
      <c r="H30" s="162">
        <v>21173.08</v>
      </c>
      <c r="I30" s="162">
        <v>3180.46</v>
      </c>
      <c r="J30" s="162">
        <v>2.9121199999999998</v>
      </c>
      <c r="K30" s="162">
        <v>8113.84</v>
      </c>
    </row>
    <row r="31" spans="1:11" ht="17.100000000000001" customHeight="1">
      <c r="A31" s="162">
        <v>1971</v>
      </c>
      <c r="B31" s="162">
        <v>14</v>
      </c>
      <c r="C31" s="162">
        <v>44688.639999999999</v>
      </c>
      <c r="D31" s="162">
        <v>32044.06</v>
      </c>
      <c r="E31" s="162">
        <v>339.15</v>
      </c>
      <c r="F31" s="162">
        <v>77071.850000000006</v>
      </c>
      <c r="G31" s="162">
        <v>282.81</v>
      </c>
      <c r="H31" s="162">
        <v>906.27</v>
      </c>
      <c r="I31" s="162">
        <v>108.62</v>
      </c>
      <c r="J31" s="162">
        <v>2.8178399999999999</v>
      </c>
      <c r="K31" s="162">
        <v>8048.73</v>
      </c>
    </row>
    <row r="32" spans="1:11" ht="17.100000000000001" customHeight="1">
      <c r="A32" s="162">
        <v>1971</v>
      </c>
      <c r="B32" s="162">
        <v>15</v>
      </c>
      <c r="C32" s="162">
        <v>26280.46</v>
      </c>
      <c r="D32" s="162">
        <v>5245.86</v>
      </c>
      <c r="E32" s="162">
        <v>3351.43</v>
      </c>
      <c r="F32" s="162">
        <v>34877.75</v>
      </c>
      <c r="G32" s="162">
        <v>934.97</v>
      </c>
      <c r="H32" s="162">
        <v>691.04</v>
      </c>
      <c r="I32" s="162">
        <v>330.33</v>
      </c>
      <c r="J32" s="162">
        <v>3.2517499999999999</v>
      </c>
      <c r="K32" s="162">
        <v>6376.98</v>
      </c>
    </row>
    <row r="33" spans="1:11" ht="17.100000000000001" customHeight="1">
      <c r="A33" s="162">
        <v>1971</v>
      </c>
      <c r="B33" s="162">
        <v>16</v>
      </c>
      <c r="C33" s="162">
        <v>25696.53</v>
      </c>
      <c r="D33" s="162">
        <v>13271.64</v>
      </c>
      <c r="E33" s="162">
        <v>194.93</v>
      </c>
      <c r="F33" s="162">
        <v>39163.089999999997</v>
      </c>
      <c r="G33" s="162">
        <v>143.69999999999999</v>
      </c>
      <c r="H33" s="162">
        <v>460.51</v>
      </c>
      <c r="I33" s="162">
        <v>55.19</v>
      </c>
      <c r="J33" s="162">
        <v>2.8178399999999999</v>
      </c>
      <c r="K33" s="162">
        <v>8048.73</v>
      </c>
    </row>
    <row r="34" spans="1:11" ht="17.100000000000001" customHeight="1">
      <c r="A34" s="162">
        <v>1972</v>
      </c>
      <c r="B34" s="162">
        <v>1</v>
      </c>
      <c r="C34" s="162">
        <v>83322.39</v>
      </c>
      <c r="D34" s="162">
        <v>12087.14</v>
      </c>
      <c r="E34" s="162">
        <v>11710.67</v>
      </c>
      <c r="F34" s="162">
        <v>107120.21</v>
      </c>
      <c r="G34" s="162">
        <v>3921.92</v>
      </c>
      <c r="H34" s="162">
        <v>755.81</v>
      </c>
      <c r="I34" s="162">
        <v>1105.0899999999999</v>
      </c>
      <c r="J34" s="162">
        <v>2.8014100000000002</v>
      </c>
      <c r="K34" s="162">
        <v>6934.49</v>
      </c>
    </row>
    <row r="35" spans="1:11" ht="17.100000000000001" customHeight="1">
      <c r="A35" s="162">
        <v>1972</v>
      </c>
      <c r="B35" s="162">
        <v>2</v>
      </c>
      <c r="C35" s="162">
        <v>116051.7</v>
      </c>
      <c r="D35" s="162">
        <v>34164.71</v>
      </c>
      <c r="E35" s="162">
        <v>8763.1299999999992</v>
      </c>
      <c r="F35" s="162">
        <v>158979.54</v>
      </c>
      <c r="G35" s="162">
        <v>4844.97</v>
      </c>
      <c r="H35" s="162">
        <v>3035.13</v>
      </c>
      <c r="I35" s="162">
        <v>1061.56</v>
      </c>
      <c r="J35" s="162">
        <v>2.9313400000000001</v>
      </c>
      <c r="K35" s="162">
        <v>7851.34</v>
      </c>
    </row>
    <row r="36" spans="1:11" ht="17.100000000000001" customHeight="1">
      <c r="A36" s="162">
        <v>1972</v>
      </c>
      <c r="B36" s="162">
        <v>3</v>
      </c>
      <c r="C36" s="162">
        <v>362969.35</v>
      </c>
      <c r="D36" s="162">
        <v>69497.69</v>
      </c>
      <c r="E36" s="162">
        <v>31027.33</v>
      </c>
      <c r="F36" s="162">
        <v>463494.37</v>
      </c>
      <c r="G36" s="162">
        <v>11068.79</v>
      </c>
      <c r="H36" s="162">
        <v>8018.79</v>
      </c>
      <c r="I36" s="162">
        <v>5259.56</v>
      </c>
      <c r="J36" s="162">
        <v>3.0640999999999998</v>
      </c>
      <c r="K36" s="162">
        <v>6784.98</v>
      </c>
    </row>
    <row r="37" spans="1:11" ht="17.100000000000001" customHeight="1">
      <c r="A37" s="162">
        <v>1972</v>
      </c>
      <c r="B37" s="162">
        <v>4</v>
      </c>
      <c r="C37" s="162">
        <v>562017.23</v>
      </c>
      <c r="D37" s="162">
        <v>210712.39</v>
      </c>
      <c r="E37" s="162">
        <v>37681.279999999999</v>
      </c>
      <c r="F37" s="162">
        <v>810410.9</v>
      </c>
      <c r="G37" s="162">
        <v>23025.22</v>
      </c>
      <c r="H37" s="162">
        <v>15887.12</v>
      </c>
      <c r="I37" s="162">
        <v>4881.6899999999996</v>
      </c>
      <c r="J37" s="162">
        <v>3.0084300000000002</v>
      </c>
      <c r="K37" s="162">
        <v>8453.43</v>
      </c>
    </row>
    <row r="38" spans="1:11" ht="17.100000000000001" customHeight="1">
      <c r="A38" s="162">
        <v>1972</v>
      </c>
      <c r="B38" s="162">
        <v>5</v>
      </c>
      <c r="C38" s="162">
        <v>585394.56999999995</v>
      </c>
      <c r="D38" s="162">
        <v>445802.29</v>
      </c>
      <c r="E38" s="162">
        <v>12971.98</v>
      </c>
      <c r="F38" s="162">
        <v>1044168.84</v>
      </c>
      <c r="G38" s="162">
        <v>13155.96</v>
      </c>
      <c r="H38" s="162">
        <v>20722.990000000002</v>
      </c>
      <c r="I38" s="162">
        <v>1484.12</v>
      </c>
      <c r="J38" s="162">
        <v>2.67659</v>
      </c>
      <c r="K38" s="162">
        <v>9600.85</v>
      </c>
    </row>
    <row r="39" spans="1:11" ht="17.100000000000001" customHeight="1">
      <c r="A39" s="162">
        <v>1972</v>
      </c>
      <c r="B39" s="162">
        <v>6</v>
      </c>
      <c r="C39" s="162">
        <v>150238.03</v>
      </c>
      <c r="D39" s="162">
        <v>60765.42</v>
      </c>
      <c r="E39" s="162">
        <v>7291.17</v>
      </c>
      <c r="F39" s="162">
        <v>218294.62</v>
      </c>
      <c r="G39" s="162">
        <v>4374.3900000000003</v>
      </c>
      <c r="H39" s="162">
        <v>8083.9</v>
      </c>
      <c r="I39" s="162">
        <v>1437.12</v>
      </c>
      <c r="J39" s="162">
        <v>2.94225</v>
      </c>
      <c r="K39" s="162">
        <v>7666.48</v>
      </c>
    </row>
    <row r="40" spans="1:11" ht="17.100000000000001" customHeight="1">
      <c r="A40" s="162">
        <v>1972</v>
      </c>
      <c r="B40" s="162">
        <v>7</v>
      </c>
      <c r="C40" s="162">
        <v>75047.23</v>
      </c>
      <c r="D40" s="162">
        <v>10273.790000000001</v>
      </c>
      <c r="E40" s="162">
        <v>5150.2299999999996</v>
      </c>
      <c r="F40" s="162">
        <v>90471.25</v>
      </c>
      <c r="G40" s="162">
        <v>2085.9499999999998</v>
      </c>
      <c r="H40" s="162">
        <v>1190.27</v>
      </c>
      <c r="I40" s="162">
        <v>768.62</v>
      </c>
      <c r="J40" s="162">
        <v>3.1949399999999999</v>
      </c>
      <c r="K40" s="162">
        <v>6480.79</v>
      </c>
    </row>
    <row r="41" spans="1:11" ht="17.100000000000001" customHeight="1">
      <c r="A41" s="162">
        <v>1972</v>
      </c>
      <c r="B41" s="162">
        <v>8</v>
      </c>
      <c r="C41" s="162">
        <v>689439.18</v>
      </c>
      <c r="D41" s="162">
        <v>309269.48</v>
      </c>
      <c r="E41" s="162">
        <v>43465.04</v>
      </c>
      <c r="F41" s="162">
        <v>1042173.7</v>
      </c>
      <c r="G41" s="162">
        <v>23147.77</v>
      </c>
      <c r="H41" s="162">
        <v>26621.56</v>
      </c>
      <c r="I41" s="162">
        <v>4459.96</v>
      </c>
      <c r="J41" s="162">
        <v>2.9845000000000002</v>
      </c>
      <c r="K41" s="162">
        <v>8315.48</v>
      </c>
    </row>
    <row r="42" spans="1:11" ht="17.100000000000001" customHeight="1">
      <c r="A42" s="162">
        <v>1972</v>
      </c>
      <c r="B42" s="162">
        <v>9</v>
      </c>
      <c r="C42" s="162">
        <v>646187.59</v>
      </c>
      <c r="D42" s="162">
        <v>295705.92</v>
      </c>
      <c r="E42" s="162">
        <v>29424.21</v>
      </c>
      <c r="F42" s="162">
        <v>971317.72</v>
      </c>
      <c r="G42" s="162">
        <v>3767.35</v>
      </c>
      <c r="H42" s="162">
        <v>13282.95</v>
      </c>
      <c r="I42" s="162">
        <v>1398.61</v>
      </c>
      <c r="J42" s="162">
        <v>2.8023799999999999</v>
      </c>
      <c r="K42" s="162">
        <v>8409.7800000000007</v>
      </c>
    </row>
    <row r="43" spans="1:11" ht="17.100000000000001" customHeight="1">
      <c r="A43" s="162">
        <v>1972</v>
      </c>
      <c r="B43" s="162">
        <v>10</v>
      </c>
      <c r="C43" s="162">
        <v>276364.55</v>
      </c>
      <c r="D43" s="162">
        <v>65589.77</v>
      </c>
      <c r="E43" s="162">
        <v>33915.33</v>
      </c>
      <c r="F43" s="162">
        <v>375869.65</v>
      </c>
      <c r="G43" s="162">
        <v>10916.16</v>
      </c>
      <c r="H43" s="162">
        <v>8340.6200000000008</v>
      </c>
      <c r="I43" s="162">
        <v>4354.0600000000004</v>
      </c>
      <c r="J43" s="162">
        <v>2.9460700000000002</v>
      </c>
      <c r="K43" s="162">
        <v>7352.54</v>
      </c>
    </row>
    <row r="44" spans="1:11" ht="17.100000000000001" customHeight="1">
      <c r="A44" s="162">
        <v>1972</v>
      </c>
      <c r="B44" s="162">
        <v>11</v>
      </c>
      <c r="C44" s="162">
        <v>193484.65</v>
      </c>
      <c r="D44" s="162">
        <v>192162.22</v>
      </c>
      <c r="E44" s="162">
        <v>112.25</v>
      </c>
      <c r="F44" s="162">
        <v>385759.11</v>
      </c>
      <c r="G44" s="162">
        <v>1442.32</v>
      </c>
      <c r="H44" s="162">
        <v>4847.3900000000003</v>
      </c>
      <c r="I44" s="162">
        <v>521.16</v>
      </c>
      <c r="J44" s="162">
        <v>2.80307</v>
      </c>
      <c r="K44" s="162">
        <v>8417.9699999999993</v>
      </c>
    </row>
    <row r="45" spans="1:11" ht="17.100000000000001" customHeight="1">
      <c r="A45" s="162">
        <v>1972</v>
      </c>
      <c r="B45" s="162">
        <v>12</v>
      </c>
      <c r="C45" s="162">
        <v>303437.69</v>
      </c>
      <c r="D45" s="162">
        <v>293500.75</v>
      </c>
      <c r="E45" s="162">
        <v>7575.4</v>
      </c>
      <c r="F45" s="162">
        <v>604513.85</v>
      </c>
      <c r="G45" s="162">
        <v>2280.11</v>
      </c>
      <c r="H45" s="162">
        <v>7594.41</v>
      </c>
      <c r="I45" s="162">
        <v>874.34</v>
      </c>
      <c r="J45" s="162">
        <v>2.8027899999999999</v>
      </c>
      <c r="K45" s="162">
        <v>8412.0400000000009</v>
      </c>
    </row>
    <row r="46" spans="1:11" ht="17.100000000000001" customHeight="1">
      <c r="A46" s="162">
        <v>1972</v>
      </c>
      <c r="B46" s="162">
        <v>13</v>
      </c>
      <c r="C46" s="162">
        <v>306252.40000000002</v>
      </c>
      <c r="D46" s="162">
        <v>155896.99</v>
      </c>
      <c r="E46" s="162">
        <v>28026.69</v>
      </c>
      <c r="F46" s="162">
        <v>490176.08</v>
      </c>
      <c r="G46" s="162">
        <v>15842.02</v>
      </c>
      <c r="H46" s="162">
        <v>25117.51</v>
      </c>
      <c r="I46" s="162">
        <v>3169.28</v>
      </c>
      <c r="J46" s="162">
        <v>2.8694999999999999</v>
      </c>
      <c r="K46" s="162">
        <v>8402.3799999999992</v>
      </c>
    </row>
    <row r="47" spans="1:11" ht="17.100000000000001" customHeight="1">
      <c r="A47" s="162">
        <v>1972</v>
      </c>
      <c r="B47" s="162">
        <v>14</v>
      </c>
      <c r="C47" s="162">
        <v>43757.32</v>
      </c>
      <c r="D47" s="162">
        <v>32515.34</v>
      </c>
      <c r="E47" s="162">
        <v>329.82</v>
      </c>
      <c r="F47" s="162">
        <v>76602.48</v>
      </c>
      <c r="G47" s="162">
        <v>286.41000000000003</v>
      </c>
      <c r="H47" s="162">
        <v>962.57</v>
      </c>
      <c r="I47" s="162">
        <v>103.49</v>
      </c>
      <c r="J47" s="162">
        <v>2.80307</v>
      </c>
      <c r="K47" s="162">
        <v>8417.9699999999993</v>
      </c>
    </row>
    <row r="48" spans="1:11" ht="17.100000000000001" customHeight="1">
      <c r="A48" s="162">
        <v>1972</v>
      </c>
      <c r="B48" s="162">
        <v>15</v>
      </c>
      <c r="C48" s="162">
        <v>26795.72</v>
      </c>
      <c r="D48" s="162">
        <v>5609.57</v>
      </c>
      <c r="E48" s="162">
        <v>3676.44</v>
      </c>
      <c r="F48" s="162">
        <v>36081.72</v>
      </c>
      <c r="G48" s="162">
        <v>1104.8399999999999</v>
      </c>
      <c r="H48" s="162">
        <v>504.38</v>
      </c>
      <c r="I48" s="162">
        <v>417.94</v>
      </c>
      <c r="J48" s="162">
        <v>3.2017699999999998</v>
      </c>
      <c r="K48" s="162">
        <v>7385.73</v>
      </c>
    </row>
    <row r="49" spans="1:11" ht="17.100000000000001" customHeight="1">
      <c r="A49" s="162">
        <v>1972</v>
      </c>
      <c r="B49" s="162">
        <v>16</v>
      </c>
      <c r="C49" s="162">
        <v>25129.62</v>
      </c>
      <c r="D49" s="162">
        <v>13436.28</v>
      </c>
      <c r="E49" s="162">
        <v>189.23</v>
      </c>
      <c r="F49" s="162">
        <v>38755.129999999997</v>
      </c>
      <c r="G49" s="162">
        <v>144.9</v>
      </c>
      <c r="H49" s="162">
        <v>486.99</v>
      </c>
      <c r="I49" s="162">
        <v>52.36</v>
      </c>
      <c r="J49" s="162">
        <v>2.80307</v>
      </c>
      <c r="K49" s="162">
        <v>8417.9699999999993</v>
      </c>
    </row>
    <row r="50" spans="1:11" ht="17.100000000000001" customHeight="1">
      <c r="A50" s="162">
        <v>1973</v>
      </c>
      <c r="B50" s="162">
        <v>1</v>
      </c>
      <c r="C50" s="162">
        <v>86384.63</v>
      </c>
      <c r="D50" s="162">
        <v>13111.31</v>
      </c>
      <c r="E50" s="162">
        <v>13062.19</v>
      </c>
      <c r="F50" s="162">
        <v>112558.14</v>
      </c>
      <c r="G50" s="162">
        <v>3644.79</v>
      </c>
      <c r="H50" s="162">
        <v>1163.54</v>
      </c>
      <c r="I50" s="162">
        <v>1418.67</v>
      </c>
      <c r="J50" s="162">
        <v>2.77468</v>
      </c>
      <c r="K50" s="162">
        <v>7241.19</v>
      </c>
    </row>
    <row r="51" spans="1:11" ht="17.100000000000001" customHeight="1">
      <c r="A51" s="162">
        <v>1973</v>
      </c>
      <c r="B51" s="162">
        <v>2</v>
      </c>
      <c r="C51" s="162">
        <v>117702.48</v>
      </c>
      <c r="D51" s="162">
        <v>35888.71</v>
      </c>
      <c r="E51" s="162">
        <v>9679.6200000000008</v>
      </c>
      <c r="F51" s="162">
        <v>163270.79999999999</v>
      </c>
      <c r="G51" s="162">
        <v>4652.84</v>
      </c>
      <c r="H51" s="162">
        <v>2802.07</v>
      </c>
      <c r="I51" s="162">
        <v>1240.98</v>
      </c>
      <c r="J51" s="162">
        <v>2.8863300000000001</v>
      </c>
      <c r="K51" s="162">
        <v>8325.85</v>
      </c>
    </row>
    <row r="52" spans="1:11" ht="17.100000000000001" customHeight="1">
      <c r="A52" s="162">
        <v>1973</v>
      </c>
      <c r="B52" s="162">
        <v>3</v>
      </c>
      <c r="C52" s="162">
        <v>366321.29</v>
      </c>
      <c r="D52" s="162">
        <v>74957.98</v>
      </c>
      <c r="E52" s="162">
        <v>36077.279999999999</v>
      </c>
      <c r="F52" s="162">
        <v>477356.56</v>
      </c>
      <c r="G52" s="162">
        <v>8018.82</v>
      </c>
      <c r="H52" s="162">
        <v>6640.57</v>
      </c>
      <c r="I52" s="162">
        <v>5556.95</v>
      </c>
      <c r="J52" s="162">
        <v>3.02454</v>
      </c>
      <c r="K52" s="162">
        <v>7367.63</v>
      </c>
    </row>
    <row r="53" spans="1:11" ht="17.100000000000001" customHeight="1">
      <c r="A53" s="162">
        <v>1973</v>
      </c>
      <c r="B53" s="162">
        <v>4</v>
      </c>
      <c r="C53" s="162">
        <v>578710.81000000006</v>
      </c>
      <c r="D53" s="162">
        <v>222757.71</v>
      </c>
      <c r="E53" s="162">
        <v>42019.71</v>
      </c>
      <c r="F53" s="162">
        <v>843488.24</v>
      </c>
      <c r="G53" s="162">
        <v>19420.349999999999</v>
      </c>
      <c r="H53" s="162">
        <v>13028.97</v>
      </c>
      <c r="I53" s="162">
        <v>4633.13</v>
      </c>
      <c r="J53" s="162">
        <v>2.9575</v>
      </c>
      <c r="K53" s="162">
        <v>8807.27</v>
      </c>
    </row>
    <row r="54" spans="1:11" ht="17.100000000000001" customHeight="1">
      <c r="A54" s="162">
        <v>1973</v>
      </c>
      <c r="B54" s="162">
        <v>5</v>
      </c>
      <c r="C54" s="162">
        <v>589819.9</v>
      </c>
      <c r="D54" s="162">
        <v>456946.72</v>
      </c>
      <c r="E54" s="162">
        <v>14157.87</v>
      </c>
      <c r="F54" s="162">
        <v>1060924.48</v>
      </c>
      <c r="G54" s="162">
        <v>10089.65</v>
      </c>
      <c r="H54" s="162">
        <v>15336.78</v>
      </c>
      <c r="I54" s="162">
        <v>1287.49</v>
      </c>
      <c r="J54" s="162">
        <v>2.6431100000000001</v>
      </c>
      <c r="K54" s="162">
        <v>9833.18</v>
      </c>
    </row>
    <row r="55" spans="1:11" ht="17.100000000000001" customHeight="1">
      <c r="A55" s="162">
        <v>1973</v>
      </c>
      <c r="B55" s="162">
        <v>6</v>
      </c>
      <c r="C55" s="162">
        <v>152245.16</v>
      </c>
      <c r="D55" s="162">
        <v>65491.48</v>
      </c>
      <c r="E55" s="162">
        <v>8335.85</v>
      </c>
      <c r="F55" s="162">
        <v>226072.5</v>
      </c>
      <c r="G55" s="162">
        <v>3073.2</v>
      </c>
      <c r="H55" s="162">
        <v>5270.74</v>
      </c>
      <c r="I55" s="162">
        <v>1123.8900000000001</v>
      </c>
      <c r="J55" s="162">
        <v>2.88219</v>
      </c>
      <c r="K55" s="162">
        <v>7896.8</v>
      </c>
    </row>
    <row r="56" spans="1:11" ht="17.100000000000001" customHeight="1">
      <c r="A56" s="162">
        <v>1973</v>
      </c>
      <c r="B56" s="162">
        <v>7</v>
      </c>
      <c r="C56" s="162">
        <v>75806.5</v>
      </c>
      <c r="D56" s="162">
        <v>10878.75</v>
      </c>
      <c r="E56" s="162">
        <v>5889.22</v>
      </c>
      <c r="F56" s="162">
        <v>92574.47</v>
      </c>
      <c r="G56" s="162">
        <v>1573.52</v>
      </c>
      <c r="H56" s="162">
        <v>725.86</v>
      </c>
      <c r="I56" s="162">
        <v>812.6</v>
      </c>
      <c r="J56" s="162">
        <v>3.1757300000000002</v>
      </c>
      <c r="K56" s="162">
        <v>7074.29</v>
      </c>
    </row>
    <row r="57" spans="1:11" ht="17.100000000000001" customHeight="1">
      <c r="A57" s="162">
        <v>1973</v>
      </c>
      <c r="B57" s="162">
        <v>8</v>
      </c>
      <c r="C57" s="162">
        <v>703637.87</v>
      </c>
      <c r="D57" s="162">
        <v>327296.3</v>
      </c>
      <c r="E57" s="162">
        <v>48041.85</v>
      </c>
      <c r="F57" s="162">
        <v>1078976.02</v>
      </c>
      <c r="G57" s="162">
        <v>19197.689999999999</v>
      </c>
      <c r="H57" s="162">
        <v>20742.009999999998</v>
      </c>
      <c r="I57" s="162">
        <v>4429.08</v>
      </c>
      <c r="J57" s="162">
        <v>2.9478300000000002</v>
      </c>
      <c r="K57" s="162">
        <v>8586.49</v>
      </c>
    </row>
    <row r="58" spans="1:11" ht="17.100000000000001" customHeight="1">
      <c r="A58" s="162">
        <v>1973</v>
      </c>
      <c r="B58" s="162">
        <v>9</v>
      </c>
      <c r="C58" s="162">
        <v>646983.93999999994</v>
      </c>
      <c r="D58" s="162">
        <v>304158.53000000003</v>
      </c>
      <c r="E58" s="162">
        <v>31766.47</v>
      </c>
      <c r="F58" s="162">
        <v>982908.94</v>
      </c>
      <c r="G58" s="162">
        <v>3336.5</v>
      </c>
      <c r="H58" s="162">
        <v>10541.93</v>
      </c>
      <c r="I58" s="162">
        <v>1341.33</v>
      </c>
      <c r="J58" s="162">
        <v>2.7876400000000001</v>
      </c>
      <c r="K58" s="162">
        <v>8612.69</v>
      </c>
    </row>
    <row r="59" spans="1:11" ht="17.100000000000001" customHeight="1">
      <c r="A59" s="162">
        <v>1973</v>
      </c>
      <c r="B59" s="162">
        <v>10</v>
      </c>
      <c r="C59" s="162">
        <v>279561.58</v>
      </c>
      <c r="D59" s="162">
        <v>69200.789999999994</v>
      </c>
      <c r="E59" s="162">
        <v>37279.15</v>
      </c>
      <c r="F59" s="162">
        <v>386041.52</v>
      </c>
      <c r="G59" s="162">
        <v>9763.59</v>
      </c>
      <c r="H59" s="162">
        <v>5325.55</v>
      </c>
      <c r="I59" s="162">
        <v>4330.6400000000003</v>
      </c>
      <c r="J59" s="162">
        <v>2.9001000000000001</v>
      </c>
      <c r="K59" s="162">
        <v>7708.51</v>
      </c>
    </row>
    <row r="60" spans="1:11" ht="17.100000000000001" customHeight="1">
      <c r="A60" s="162">
        <v>1973</v>
      </c>
      <c r="B60" s="162">
        <v>11</v>
      </c>
      <c r="C60" s="162">
        <v>190922.13</v>
      </c>
      <c r="D60" s="162">
        <v>192837.83</v>
      </c>
      <c r="E60" s="162">
        <v>110.35</v>
      </c>
      <c r="F60" s="162">
        <v>383870.31</v>
      </c>
      <c r="G60" s="162">
        <v>1269.24</v>
      </c>
      <c r="H60" s="162">
        <v>3956.15</v>
      </c>
      <c r="I60" s="162">
        <v>494.95</v>
      </c>
      <c r="J60" s="162">
        <v>2.7885599999999999</v>
      </c>
      <c r="K60" s="162">
        <v>8621.73</v>
      </c>
    </row>
    <row r="61" spans="1:11" ht="17.100000000000001" customHeight="1">
      <c r="A61" s="162">
        <v>1973</v>
      </c>
      <c r="B61" s="162">
        <v>12</v>
      </c>
      <c r="C61" s="162">
        <v>305619.20000000001</v>
      </c>
      <c r="D61" s="162">
        <v>300418.02</v>
      </c>
      <c r="E61" s="162">
        <v>7640.07</v>
      </c>
      <c r="F61" s="162">
        <v>613677.28</v>
      </c>
      <c r="G61" s="162">
        <v>2036.92</v>
      </c>
      <c r="H61" s="162">
        <v>6320.28</v>
      </c>
      <c r="I61" s="162">
        <v>838.12</v>
      </c>
      <c r="J61" s="162">
        <v>2.7882600000000002</v>
      </c>
      <c r="K61" s="162">
        <v>8615.2099999999991</v>
      </c>
    </row>
    <row r="62" spans="1:11" ht="17.100000000000001" customHeight="1">
      <c r="A62" s="162">
        <v>1973</v>
      </c>
      <c r="B62" s="162">
        <v>13</v>
      </c>
      <c r="C62" s="162">
        <v>319283.61</v>
      </c>
      <c r="D62" s="162">
        <v>167654.07999999999</v>
      </c>
      <c r="E62" s="162">
        <v>30657.17</v>
      </c>
      <c r="F62" s="162">
        <v>517594.86</v>
      </c>
      <c r="G62" s="162">
        <v>13396.78</v>
      </c>
      <c r="H62" s="162">
        <v>12332.31</v>
      </c>
      <c r="I62" s="162">
        <v>2772.65</v>
      </c>
      <c r="J62" s="162">
        <v>2.8308499999999999</v>
      </c>
      <c r="K62" s="162">
        <v>8543.61</v>
      </c>
    </row>
    <row r="63" spans="1:11" ht="17.100000000000001" customHeight="1">
      <c r="A63" s="162">
        <v>1973</v>
      </c>
      <c r="B63" s="162">
        <v>14</v>
      </c>
      <c r="C63" s="162">
        <v>43169.41</v>
      </c>
      <c r="D63" s="162">
        <v>32946.97</v>
      </c>
      <c r="E63" s="162">
        <v>323.52</v>
      </c>
      <c r="F63" s="162">
        <v>76439.91</v>
      </c>
      <c r="G63" s="162">
        <v>252.74</v>
      </c>
      <c r="H63" s="162">
        <v>787.79</v>
      </c>
      <c r="I63" s="162">
        <v>98.56</v>
      </c>
      <c r="J63" s="162">
        <v>2.7885599999999999</v>
      </c>
      <c r="K63" s="162">
        <v>8621.73</v>
      </c>
    </row>
    <row r="64" spans="1:11" ht="17.100000000000001" customHeight="1">
      <c r="A64" s="162">
        <v>1973</v>
      </c>
      <c r="B64" s="162">
        <v>15</v>
      </c>
      <c r="C64" s="162">
        <v>27504.43</v>
      </c>
      <c r="D64" s="162">
        <v>5967.4</v>
      </c>
      <c r="E64" s="162">
        <v>4134.87</v>
      </c>
      <c r="F64" s="162">
        <v>37606.699999999997</v>
      </c>
      <c r="G64" s="162">
        <v>570.41</v>
      </c>
      <c r="H64" s="162">
        <v>369.45</v>
      </c>
      <c r="I64" s="162">
        <v>467.36</v>
      </c>
      <c r="J64" s="162">
        <v>3.1563099999999999</v>
      </c>
      <c r="K64" s="162">
        <v>7636.22</v>
      </c>
    </row>
    <row r="65" spans="1:11" ht="17.100000000000001" customHeight="1">
      <c r="A65" s="162">
        <v>1973</v>
      </c>
      <c r="B65" s="162">
        <v>16</v>
      </c>
      <c r="C65" s="162">
        <v>24767.24</v>
      </c>
      <c r="D65" s="162">
        <v>13584.14</v>
      </c>
      <c r="E65" s="162">
        <v>185.31</v>
      </c>
      <c r="F65" s="162">
        <v>38536.69</v>
      </c>
      <c r="G65" s="162">
        <v>127.42</v>
      </c>
      <c r="H65" s="162">
        <v>397.16</v>
      </c>
      <c r="I65" s="162">
        <v>49.69</v>
      </c>
      <c r="J65" s="162">
        <v>2.7885599999999999</v>
      </c>
      <c r="K65" s="162">
        <v>8621.73</v>
      </c>
    </row>
    <row r="66" spans="1:11" ht="17.100000000000001" customHeight="1">
      <c r="A66" s="162">
        <v>1974</v>
      </c>
      <c r="B66" s="162">
        <v>1</v>
      </c>
      <c r="C66" s="162">
        <v>89688.639999999999</v>
      </c>
      <c r="D66" s="162">
        <v>13595.16</v>
      </c>
      <c r="E66" s="162">
        <v>14169.65</v>
      </c>
      <c r="F66" s="162">
        <v>117453.45</v>
      </c>
      <c r="G66" s="162">
        <v>3226.95</v>
      </c>
      <c r="H66" s="162">
        <v>517.26</v>
      </c>
      <c r="I66" s="162">
        <v>1060.44</v>
      </c>
      <c r="J66" s="162">
        <v>2.7496900000000002</v>
      </c>
      <c r="K66" s="162">
        <v>7120.03</v>
      </c>
    </row>
    <row r="67" spans="1:11" ht="17.100000000000001" customHeight="1">
      <c r="A67" s="162">
        <v>1974</v>
      </c>
      <c r="B67" s="162">
        <v>2</v>
      </c>
      <c r="C67" s="162">
        <v>121086.91</v>
      </c>
      <c r="D67" s="162">
        <v>37386.1</v>
      </c>
      <c r="E67" s="162">
        <v>10568.03</v>
      </c>
      <c r="F67" s="162">
        <v>169041.04</v>
      </c>
      <c r="G67" s="162">
        <v>3974.24</v>
      </c>
      <c r="H67" s="162">
        <v>1685.46</v>
      </c>
      <c r="I67" s="162">
        <v>955.96</v>
      </c>
      <c r="J67" s="162">
        <v>2.84396</v>
      </c>
      <c r="K67" s="162">
        <v>8495.9599999999991</v>
      </c>
    </row>
    <row r="68" spans="1:11" ht="17.100000000000001" customHeight="1">
      <c r="A68" s="162">
        <v>1974</v>
      </c>
      <c r="B68" s="162">
        <v>3</v>
      </c>
      <c r="C68" s="162">
        <v>374146.68</v>
      </c>
      <c r="D68" s="162">
        <v>78488.31</v>
      </c>
      <c r="E68" s="162">
        <v>40262.89</v>
      </c>
      <c r="F68" s="162">
        <v>492897.89</v>
      </c>
      <c r="G68" s="162">
        <v>8609.57</v>
      </c>
      <c r="H68" s="162">
        <v>3892.47</v>
      </c>
      <c r="I68" s="162">
        <v>4263.17</v>
      </c>
      <c r="J68" s="162">
        <v>2.98719</v>
      </c>
      <c r="K68" s="162">
        <v>7643.95</v>
      </c>
    </row>
    <row r="69" spans="1:11" ht="17.100000000000001" customHeight="1">
      <c r="A69" s="162">
        <v>1974</v>
      </c>
      <c r="B69" s="162">
        <v>4</v>
      </c>
      <c r="C69" s="162">
        <v>598356.85</v>
      </c>
      <c r="D69" s="162">
        <v>231240.33</v>
      </c>
      <c r="E69" s="162">
        <v>45941.27</v>
      </c>
      <c r="F69" s="162">
        <v>875538.44</v>
      </c>
      <c r="G69" s="162">
        <v>14166.52</v>
      </c>
      <c r="H69" s="162">
        <v>6289.09</v>
      </c>
      <c r="I69" s="162">
        <v>3550.43</v>
      </c>
      <c r="J69" s="162">
        <v>2.90991</v>
      </c>
      <c r="K69" s="162">
        <v>8828.9500000000007</v>
      </c>
    </row>
    <row r="70" spans="1:11" ht="17.100000000000001" customHeight="1">
      <c r="A70" s="162">
        <v>1974</v>
      </c>
      <c r="B70" s="162">
        <v>5</v>
      </c>
      <c r="C70" s="162">
        <v>599769.12</v>
      </c>
      <c r="D70" s="162">
        <v>461819.14</v>
      </c>
      <c r="E70" s="162">
        <v>15250.82</v>
      </c>
      <c r="F70" s="162">
        <v>1076839.08</v>
      </c>
      <c r="G70" s="162">
        <v>6747.78</v>
      </c>
      <c r="H70" s="162">
        <v>3734.76</v>
      </c>
      <c r="I70" s="162">
        <v>959.22</v>
      </c>
      <c r="J70" s="162">
        <v>2.6115400000000002</v>
      </c>
      <c r="K70" s="162">
        <v>9812.26</v>
      </c>
    </row>
    <row r="71" spans="1:11" ht="17.100000000000001" customHeight="1">
      <c r="A71" s="162">
        <v>1974</v>
      </c>
      <c r="B71" s="162">
        <v>6</v>
      </c>
      <c r="C71" s="162">
        <v>156035.25</v>
      </c>
      <c r="D71" s="162">
        <v>68288.81</v>
      </c>
      <c r="E71" s="162">
        <v>9007.9599999999991</v>
      </c>
      <c r="F71" s="162">
        <v>233332.02</v>
      </c>
      <c r="G71" s="162">
        <v>3665.19</v>
      </c>
      <c r="H71" s="162">
        <v>2769.82</v>
      </c>
      <c r="I71" s="162">
        <v>675.71</v>
      </c>
      <c r="J71" s="162">
        <v>2.8262</v>
      </c>
      <c r="K71" s="162">
        <v>7909.35</v>
      </c>
    </row>
    <row r="72" spans="1:11" ht="17.100000000000001" customHeight="1">
      <c r="A72" s="162">
        <v>1974</v>
      </c>
      <c r="B72" s="162">
        <v>7</v>
      </c>
      <c r="C72" s="162">
        <v>76926.62</v>
      </c>
      <c r="D72" s="162">
        <v>11392.61</v>
      </c>
      <c r="E72" s="162">
        <v>6491.63</v>
      </c>
      <c r="F72" s="162">
        <v>94810.86</v>
      </c>
      <c r="G72" s="162">
        <v>1802.22</v>
      </c>
      <c r="H72" s="162">
        <v>621.97</v>
      </c>
      <c r="I72" s="162">
        <v>664.56</v>
      </c>
      <c r="J72" s="162">
        <v>3.1575799999999998</v>
      </c>
      <c r="K72" s="162">
        <v>7436.89</v>
      </c>
    </row>
    <row r="73" spans="1:11" ht="17.100000000000001" customHeight="1">
      <c r="A73" s="162">
        <v>1974</v>
      </c>
      <c r="B73" s="162">
        <v>8</v>
      </c>
      <c r="C73" s="162">
        <v>724441.59</v>
      </c>
      <c r="D73" s="162">
        <v>341363.94</v>
      </c>
      <c r="E73" s="162">
        <v>51920.11</v>
      </c>
      <c r="F73" s="162">
        <v>1117725.6399999999</v>
      </c>
      <c r="G73" s="162">
        <v>12831.38</v>
      </c>
      <c r="H73" s="162">
        <v>10876.09</v>
      </c>
      <c r="I73" s="162">
        <v>2937.43</v>
      </c>
      <c r="J73" s="162">
        <v>2.9129999999999998</v>
      </c>
      <c r="K73" s="162">
        <v>8505.9500000000007</v>
      </c>
    </row>
    <row r="74" spans="1:11" ht="17.100000000000001" customHeight="1">
      <c r="A74" s="162">
        <v>1974</v>
      </c>
      <c r="B74" s="162">
        <v>9</v>
      </c>
      <c r="C74" s="162">
        <v>654367.52</v>
      </c>
      <c r="D74" s="162">
        <v>310636.07</v>
      </c>
      <c r="E74" s="162">
        <v>33486.26</v>
      </c>
      <c r="F74" s="162">
        <v>998489.84</v>
      </c>
      <c r="G74" s="162">
        <v>2144.33</v>
      </c>
      <c r="H74" s="162">
        <v>5413.38</v>
      </c>
      <c r="I74" s="162">
        <v>816.72</v>
      </c>
      <c r="J74" s="162">
        <v>2.7732100000000002</v>
      </c>
      <c r="K74" s="162">
        <v>8550.6</v>
      </c>
    </row>
    <row r="75" spans="1:11" ht="17.100000000000001" customHeight="1">
      <c r="A75" s="162">
        <v>1974</v>
      </c>
      <c r="B75" s="162">
        <v>10</v>
      </c>
      <c r="C75" s="162">
        <v>285784.12</v>
      </c>
      <c r="D75" s="162">
        <v>70641.83</v>
      </c>
      <c r="E75" s="162">
        <v>40331.5</v>
      </c>
      <c r="F75" s="162">
        <v>396757.45</v>
      </c>
      <c r="G75" s="162">
        <v>6425.27</v>
      </c>
      <c r="H75" s="162">
        <v>1370.46</v>
      </c>
      <c r="I75" s="162">
        <v>3049.18</v>
      </c>
      <c r="J75" s="162">
        <v>2.8566799999999999</v>
      </c>
      <c r="K75" s="162">
        <v>7751.2</v>
      </c>
    </row>
    <row r="76" spans="1:11" ht="17.100000000000001" customHeight="1">
      <c r="A76" s="162">
        <v>1974</v>
      </c>
      <c r="B76" s="162">
        <v>11</v>
      </c>
      <c r="C76" s="162">
        <v>189570.25</v>
      </c>
      <c r="D76" s="162">
        <v>193606.79</v>
      </c>
      <c r="E76" s="162">
        <v>109.31</v>
      </c>
      <c r="F76" s="162">
        <v>383286.35</v>
      </c>
      <c r="G76" s="162">
        <v>799.32</v>
      </c>
      <c r="H76" s="162">
        <v>2058.4899999999998</v>
      </c>
      <c r="I76" s="162">
        <v>285.8</v>
      </c>
      <c r="J76" s="162">
        <v>2.7743000000000002</v>
      </c>
      <c r="K76" s="162">
        <v>8560.31</v>
      </c>
    </row>
    <row r="77" spans="1:11" ht="17.100000000000001" customHeight="1">
      <c r="A77" s="162">
        <v>1974</v>
      </c>
      <c r="B77" s="162">
        <v>12</v>
      </c>
      <c r="C77" s="162">
        <v>309703.34000000003</v>
      </c>
      <c r="D77" s="162">
        <v>307639.65000000002</v>
      </c>
      <c r="E77" s="162">
        <v>7751.62</v>
      </c>
      <c r="F77" s="162">
        <v>625094.61</v>
      </c>
      <c r="G77" s="162">
        <v>1309.94</v>
      </c>
      <c r="H77" s="162">
        <v>3343.34</v>
      </c>
      <c r="I77" s="162">
        <v>512.26</v>
      </c>
      <c r="J77" s="162">
        <v>2.77399</v>
      </c>
      <c r="K77" s="162">
        <v>8554.06</v>
      </c>
    </row>
    <row r="78" spans="1:11" ht="17.100000000000001" customHeight="1">
      <c r="A78" s="162">
        <v>1974</v>
      </c>
      <c r="B78" s="162">
        <v>13</v>
      </c>
      <c r="C78" s="162">
        <v>330722.81</v>
      </c>
      <c r="D78" s="162">
        <v>177968.8</v>
      </c>
      <c r="E78" s="162">
        <v>32738.3</v>
      </c>
      <c r="F78" s="162">
        <v>541429.91</v>
      </c>
      <c r="G78" s="162">
        <v>8189.98</v>
      </c>
      <c r="H78" s="162">
        <v>8870.6</v>
      </c>
      <c r="I78" s="162">
        <v>1829.36</v>
      </c>
      <c r="J78" s="162">
        <v>2.7956500000000002</v>
      </c>
      <c r="K78" s="162">
        <v>8437.85</v>
      </c>
    </row>
    <row r="79" spans="1:11" ht="17.100000000000001" customHeight="1">
      <c r="A79" s="162">
        <v>1974</v>
      </c>
      <c r="B79" s="162">
        <v>14</v>
      </c>
      <c r="C79" s="162">
        <v>43202.42</v>
      </c>
      <c r="D79" s="162">
        <v>33304.28</v>
      </c>
      <c r="E79" s="162">
        <v>322.64</v>
      </c>
      <c r="F79" s="162">
        <v>76829.350000000006</v>
      </c>
      <c r="G79" s="162">
        <v>160.22</v>
      </c>
      <c r="H79" s="162">
        <v>412.62</v>
      </c>
      <c r="I79" s="162">
        <v>57.29</v>
      </c>
      <c r="J79" s="162">
        <v>2.7743000000000002</v>
      </c>
      <c r="K79" s="162">
        <v>8560.31</v>
      </c>
    </row>
    <row r="80" spans="1:11" ht="17.100000000000001" customHeight="1">
      <c r="A80" s="162">
        <v>1974</v>
      </c>
      <c r="B80" s="162">
        <v>15</v>
      </c>
      <c r="C80" s="162">
        <v>28429.27</v>
      </c>
      <c r="D80" s="162">
        <v>6265.84</v>
      </c>
      <c r="E80" s="162">
        <v>4567.93</v>
      </c>
      <c r="F80" s="162">
        <v>39263.040000000001</v>
      </c>
      <c r="G80" s="162">
        <v>355.73</v>
      </c>
      <c r="H80" s="162">
        <v>183.54</v>
      </c>
      <c r="I80" s="162">
        <v>353.82</v>
      </c>
      <c r="J80" s="162">
        <v>3.1141299999999998</v>
      </c>
      <c r="K80" s="162">
        <v>7646.79</v>
      </c>
    </row>
    <row r="81" spans="1:11" ht="17.100000000000001" customHeight="1">
      <c r="A81" s="162">
        <v>1974</v>
      </c>
      <c r="B81" s="162">
        <v>16</v>
      </c>
      <c r="C81" s="162">
        <v>24484.560000000001</v>
      </c>
      <c r="D81" s="162">
        <v>13552.48</v>
      </c>
      <c r="E81" s="162">
        <v>182.46</v>
      </c>
      <c r="F81" s="162">
        <v>38219.49</v>
      </c>
      <c r="G81" s="162">
        <v>79.7</v>
      </c>
      <c r="H81" s="162">
        <v>205.26</v>
      </c>
      <c r="I81" s="162">
        <v>28.5</v>
      </c>
      <c r="J81" s="162">
        <v>2.7743000000000002</v>
      </c>
      <c r="K81" s="162">
        <v>8560.31</v>
      </c>
    </row>
    <row r="82" spans="1:11" ht="17.100000000000001" customHeight="1">
      <c r="A82" s="162">
        <v>1975</v>
      </c>
      <c r="B82" s="162">
        <v>1</v>
      </c>
      <c r="C82" s="162">
        <v>92913.55</v>
      </c>
      <c r="D82" s="162">
        <v>14096.31</v>
      </c>
      <c r="E82" s="162">
        <v>14859.2</v>
      </c>
      <c r="F82" s="162">
        <v>121869.06</v>
      </c>
      <c r="G82" s="162">
        <v>3590.18</v>
      </c>
      <c r="H82" s="162">
        <v>601.39</v>
      </c>
      <c r="I82" s="162">
        <v>688.46</v>
      </c>
      <c r="J82" s="162">
        <v>2.72593</v>
      </c>
      <c r="K82" s="162">
        <v>7247.26</v>
      </c>
    </row>
    <row r="83" spans="1:11" ht="17.100000000000001" customHeight="1">
      <c r="A83" s="162">
        <v>1975</v>
      </c>
      <c r="B83" s="162">
        <v>2</v>
      </c>
      <c r="C83" s="162">
        <v>123864.48</v>
      </c>
      <c r="D83" s="162">
        <v>38676.949999999997</v>
      </c>
      <c r="E83" s="162">
        <v>11221.87</v>
      </c>
      <c r="F83" s="162">
        <v>173763.3</v>
      </c>
      <c r="G83" s="162">
        <v>3797.41</v>
      </c>
      <c r="H83" s="162">
        <v>1482.15</v>
      </c>
      <c r="I83" s="162">
        <v>705.93</v>
      </c>
      <c r="J83" s="162">
        <v>2.8039999999999998</v>
      </c>
      <c r="K83" s="162">
        <v>8562.52</v>
      </c>
    </row>
    <row r="84" spans="1:11" ht="17.100000000000001" customHeight="1">
      <c r="A84" s="162">
        <v>1975</v>
      </c>
      <c r="B84" s="162">
        <v>3</v>
      </c>
      <c r="C84" s="162">
        <v>384934.64</v>
      </c>
      <c r="D84" s="162">
        <v>82927.429999999993</v>
      </c>
      <c r="E84" s="162">
        <v>43257.66</v>
      </c>
      <c r="F84" s="162">
        <v>511119.73</v>
      </c>
      <c r="G84" s="162">
        <v>9663.24</v>
      </c>
      <c r="H84" s="162">
        <v>4192.55</v>
      </c>
      <c r="I84" s="162">
        <v>3014.09</v>
      </c>
      <c r="J84" s="162">
        <v>2.9531700000000001</v>
      </c>
      <c r="K84" s="162">
        <v>7482.88</v>
      </c>
    </row>
    <row r="85" spans="1:11" ht="17.100000000000001" customHeight="1">
      <c r="A85" s="162">
        <v>1975</v>
      </c>
      <c r="B85" s="162">
        <v>4</v>
      </c>
      <c r="C85" s="162">
        <v>618726.25</v>
      </c>
      <c r="D85" s="162">
        <v>238550.53</v>
      </c>
      <c r="E85" s="162">
        <v>49014.239999999998</v>
      </c>
      <c r="F85" s="162">
        <v>906291.02</v>
      </c>
      <c r="G85" s="162">
        <v>16401.38</v>
      </c>
      <c r="H85" s="162">
        <v>5302.62</v>
      </c>
      <c r="I85" s="162">
        <v>2955.61</v>
      </c>
      <c r="J85" s="162">
        <v>2.8665699999999998</v>
      </c>
      <c r="K85" s="162">
        <v>8928.2199999999993</v>
      </c>
    </row>
    <row r="86" spans="1:11" ht="17.100000000000001" customHeight="1">
      <c r="A86" s="162">
        <v>1975</v>
      </c>
      <c r="B86" s="162">
        <v>5</v>
      </c>
      <c r="C86" s="162">
        <v>613870.93000000005</v>
      </c>
      <c r="D86" s="162">
        <v>467772.99</v>
      </c>
      <c r="E86" s="162">
        <v>16353.11</v>
      </c>
      <c r="F86" s="162">
        <v>1097997.04</v>
      </c>
      <c r="G86" s="162">
        <v>7522.78</v>
      </c>
      <c r="H86" s="162">
        <v>2944.7</v>
      </c>
      <c r="I86" s="162">
        <v>885.53</v>
      </c>
      <c r="J86" s="162">
        <v>2.5815999999999999</v>
      </c>
      <c r="K86" s="162">
        <v>9925.7099999999991</v>
      </c>
    </row>
    <row r="87" spans="1:11" ht="17.100000000000001" customHeight="1">
      <c r="A87" s="162">
        <v>1975</v>
      </c>
      <c r="B87" s="162">
        <v>6</v>
      </c>
      <c r="C87" s="162">
        <v>159528.95000000001</v>
      </c>
      <c r="D87" s="162">
        <v>71481.350000000006</v>
      </c>
      <c r="E87" s="162">
        <v>9488.6</v>
      </c>
      <c r="F87" s="162">
        <v>240498.89</v>
      </c>
      <c r="G87" s="162">
        <v>4193.1499999999996</v>
      </c>
      <c r="H87" s="162">
        <v>3534.18</v>
      </c>
      <c r="I87" s="162">
        <v>526.98</v>
      </c>
      <c r="J87" s="162">
        <v>2.7738700000000001</v>
      </c>
      <c r="K87" s="162">
        <v>8112.31</v>
      </c>
    </row>
    <row r="88" spans="1:11" ht="17.100000000000001" customHeight="1">
      <c r="A88" s="162">
        <v>1975</v>
      </c>
      <c r="B88" s="162">
        <v>7</v>
      </c>
      <c r="C88" s="162">
        <v>79147.72</v>
      </c>
      <c r="D88" s="162">
        <v>12036.25</v>
      </c>
      <c r="E88" s="162">
        <v>7049.16</v>
      </c>
      <c r="F88" s="162">
        <v>98233.13</v>
      </c>
      <c r="G88" s="162">
        <v>1865.61</v>
      </c>
      <c r="H88" s="162">
        <v>578.08000000000004</v>
      </c>
      <c r="I88" s="162">
        <v>532.52</v>
      </c>
      <c r="J88" s="162">
        <v>3.1398000000000001</v>
      </c>
      <c r="K88" s="162">
        <v>7111.61</v>
      </c>
    </row>
    <row r="89" spans="1:11" ht="17.100000000000001" customHeight="1">
      <c r="A89" s="162">
        <v>1975</v>
      </c>
      <c r="B89" s="162">
        <v>8</v>
      </c>
      <c r="C89" s="162">
        <v>744523.19</v>
      </c>
      <c r="D89" s="162">
        <v>351308.78</v>
      </c>
      <c r="E89" s="162">
        <v>55083.31</v>
      </c>
      <c r="F89" s="162">
        <v>1150915.28</v>
      </c>
      <c r="G89" s="162">
        <v>14969.33</v>
      </c>
      <c r="H89" s="162">
        <v>8006.72</v>
      </c>
      <c r="I89" s="162">
        <v>2547.36</v>
      </c>
      <c r="J89" s="162">
        <v>2.88001</v>
      </c>
      <c r="K89" s="162">
        <v>8579.67</v>
      </c>
    </row>
    <row r="90" spans="1:11" ht="17.100000000000001" customHeight="1">
      <c r="A90" s="162">
        <v>1975</v>
      </c>
      <c r="B90" s="162">
        <v>9</v>
      </c>
      <c r="C90" s="162">
        <v>667148.27</v>
      </c>
      <c r="D90" s="162">
        <v>317346.78999999998</v>
      </c>
      <c r="E90" s="162">
        <v>35046.629999999997</v>
      </c>
      <c r="F90" s="162">
        <v>1019541.69</v>
      </c>
      <c r="G90" s="162">
        <v>3314.41</v>
      </c>
      <c r="H90" s="162">
        <v>3762.84</v>
      </c>
      <c r="I90" s="162">
        <v>609.73</v>
      </c>
      <c r="J90" s="162">
        <v>2.75908</v>
      </c>
      <c r="K90" s="162">
        <v>8539.09</v>
      </c>
    </row>
    <row r="91" spans="1:11" ht="17.100000000000001" customHeight="1">
      <c r="A91" s="162">
        <v>1975</v>
      </c>
      <c r="B91" s="162">
        <v>10</v>
      </c>
      <c r="C91" s="162">
        <v>294778.08</v>
      </c>
      <c r="D91" s="162">
        <v>71794.67</v>
      </c>
      <c r="E91" s="162">
        <v>42748.79</v>
      </c>
      <c r="F91" s="162">
        <v>409321.54</v>
      </c>
      <c r="G91" s="162">
        <v>9035.5400000000009</v>
      </c>
      <c r="H91" s="162">
        <v>1051.8399999999999</v>
      </c>
      <c r="I91" s="162">
        <v>2384.77</v>
      </c>
      <c r="J91" s="162">
        <v>2.81609</v>
      </c>
      <c r="K91" s="162">
        <v>7965.53</v>
      </c>
    </row>
    <row r="92" spans="1:11" ht="17.100000000000001" customHeight="1">
      <c r="A92" s="162">
        <v>1975</v>
      </c>
      <c r="B92" s="162">
        <v>11</v>
      </c>
      <c r="C92" s="162">
        <v>188649.18</v>
      </c>
      <c r="D92" s="162">
        <v>193792.44</v>
      </c>
      <c r="E92" s="162">
        <v>108.37</v>
      </c>
      <c r="F92" s="162">
        <v>382550</v>
      </c>
      <c r="G92" s="162">
        <v>1198.97</v>
      </c>
      <c r="H92" s="162">
        <v>1352.21</v>
      </c>
      <c r="I92" s="162">
        <v>209.4</v>
      </c>
      <c r="J92" s="162">
        <v>2.7602899999999999</v>
      </c>
      <c r="K92" s="162">
        <v>8547.57</v>
      </c>
    </row>
    <row r="93" spans="1:11" ht="17.100000000000001" customHeight="1">
      <c r="A93" s="162">
        <v>1975</v>
      </c>
      <c r="B93" s="162">
        <v>12</v>
      </c>
      <c r="C93" s="162">
        <v>314662.55</v>
      </c>
      <c r="D93" s="162">
        <v>314087.17</v>
      </c>
      <c r="E93" s="162">
        <v>7872.25</v>
      </c>
      <c r="F93" s="162">
        <v>636621.97</v>
      </c>
      <c r="G93" s="162">
        <v>2047.07</v>
      </c>
      <c r="H93" s="162">
        <v>2248.36</v>
      </c>
      <c r="I93" s="162">
        <v>386.72</v>
      </c>
      <c r="J93" s="162">
        <v>2.75996</v>
      </c>
      <c r="K93" s="162">
        <v>8541.31</v>
      </c>
    </row>
    <row r="94" spans="1:11" ht="17.100000000000001" customHeight="1">
      <c r="A94" s="162">
        <v>1975</v>
      </c>
      <c r="B94" s="162">
        <v>13</v>
      </c>
      <c r="C94" s="162">
        <v>350584.56</v>
      </c>
      <c r="D94" s="162">
        <v>190044.72</v>
      </c>
      <c r="E94" s="162">
        <v>35205.06</v>
      </c>
      <c r="F94" s="162">
        <v>575834.34</v>
      </c>
      <c r="G94" s="162">
        <v>9281.26</v>
      </c>
      <c r="H94" s="162">
        <v>6401.3</v>
      </c>
      <c r="I94" s="162">
        <v>1422.41</v>
      </c>
      <c r="J94" s="162">
        <v>2.7631000000000001</v>
      </c>
      <c r="K94" s="162">
        <v>8344.2199999999993</v>
      </c>
    </row>
    <row r="95" spans="1:11" ht="17.100000000000001" customHeight="1">
      <c r="A95" s="162">
        <v>1975</v>
      </c>
      <c r="B95" s="162">
        <v>14</v>
      </c>
      <c r="C95" s="162">
        <v>44172.09</v>
      </c>
      <c r="D95" s="162">
        <v>34162.1</v>
      </c>
      <c r="E95" s="162">
        <v>328.23</v>
      </c>
      <c r="F95" s="162">
        <v>78662.42</v>
      </c>
      <c r="G95" s="162">
        <v>246.54</v>
      </c>
      <c r="H95" s="162">
        <v>278.05</v>
      </c>
      <c r="I95" s="162">
        <v>43.06</v>
      </c>
      <c r="J95" s="162">
        <v>2.7602899999999999</v>
      </c>
      <c r="K95" s="162">
        <v>8547.57</v>
      </c>
    </row>
    <row r="96" spans="1:11" ht="17.100000000000001" customHeight="1">
      <c r="A96" s="162">
        <v>1975</v>
      </c>
      <c r="B96" s="162">
        <v>15</v>
      </c>
      <c r="C96" s="162">
        <v>29412.68</v>
      </c>
      <c r="D96" s="162">
        <v>6516.46</v>
      </c>
      <c r="E96" s="162">
        <v>4934.51</v>
      </c>
      <c r="F96" s="162">
        <v>40863.65</v>
      </c>
      <c r="G96" s="162">
        <v>607.46</v>
      </c>
      <c r="H96" s="162">
        <v>171.16</v>
      </c>
      <c r="I96" s="162">
        <v>306.23</v>
      </c>
      <c r="J96" s="162">
        <v>3.0748600000000001</v>
      </c>
      <c r="K96" s="162">
        <v>7496.71</v>
      </c>
    </row>
    <row r="97" spans="1:11" ht="17.100000000000001" customHeight="1">
      <c r="A97" s="162">
        <v>1975</v>
      </c>
      <c r="B97" s="162">
        <v>16</v>
      </c>
      <c r="C97" s="162">
        <v>24790.69</v>
      </c>
      <c r="D97" s="162">
        <v>13749.04</v>
      </c>
      <c r="E97" s="162">
        <v>183.64</v>
      </c>
      <c r="F97" s="162">
        <v>38723.370000000003</v>
      </c>
      <c r="G97" s="162">
        <v>121.36</v>
      </c>
      <c r="H97" s="162">
        <v>136.88</v>
      </c>
      <c r="I97" s="162">
        <v>21.2</v>
      </c>
      <c r="J97" s="162">
        <v>2.7602899999999999</v>
      </c>
      <c r="K97" s="162">
        <v>8547.57</v>
      </c>
    </row>
    <row r="98" spans="1:11" ht="17.100000000000001" customHeight="1">
      <c r="A98" s="162">
        <v>1976</v>
      </c>
      <c r="B98" s="162">
        <v>1</v>
      </c>
      <c r="C98" s="162">
        <v>96260.18</v>
      </c>
      <c r="D98" s="162">
        <v>14341.79</v>
      </c>
      <c r="E98" s="162">
        <v>15526.32</v>
      </c>
      <c r="F98" s="162">
        <v>126128.28</v>
      </c>
      <c r="G98" s="162">
        <v>5544.55</v>
      </c>
      <c r="H98" s="162">
        <v>668.23</v>
      </c>
      <c r="I98" s="162">
        <v>868.79</v>
      </c>
      <c r="J98" s="162">
        <v>2.7041900000000001</v>
      </c>
      <c r="K98" s="162">
        <v>7736.22</v>
      </c>
    </row>
    <row r="99" spans="1:11" ht="17.100000000000001" customHeight="1">
      <c r="A99" s="162">
        <v>1976</v>
      </c>
      <c r="B99" s="162">
        <v>2</v>
      </c>
      <c r="C99" s="162">
        <v>127782.55</v>
      </c>
      <c r="D99" s="162">
        <v>41386.76</v>
      </c>
      <c r="E99" s="162">
        <v>11872.35</v>
      </c>
      <c r="F99" s="162">
        <v>181041.66</v>
      </c>
      <c r="G99" s="162">
        <v>5254.14</v>
      </c>
      <c r="H99" s="162">
        <v>3129.14</v>
      </c>
      <c r="I99" s="162">
        <v>797.78</v>
      </c>
      <c r="J99" s="162">
        <v>2.7705799999999998</v>
      </c>
      <c r="K99" s="162">
        <v>8651.06</v>
      </c>
    </row>
    <row r="100" spans="1:11" ht="17.100000000000001" customHeight="1">
      <c r="A100" s="162">
        <v>1976</v>
      </c>
      <c r="B100" s="162">
        <v>3</v>
      </c>
      <c r="C100" s="162">
        <v>391968.31</v>
      </c>
      <c r="D100" s="162">
        <v>91473.26</v>
      </c>
      <c r="E100" s="162">
        <v>46341.85</v>
      </c>
      <c r="F100" s="162">
        <v>529783.43000000005</v>
      </c>
      <c r="G100" s="162">
        <v>13221.81</v>
      </c>
      <c r="H100" s="162">
        <v>10156.69</v>
      </c>
      <c r="I100" s="162">
        <v>3901.09</v>
      </c>
      <c r="J100" s="162">
        <v>2.9391600000000002</v>
      </c>
      <c r="K100" s="162">
        <v>7797.35</v>
      </c>
    </row>
    <row r="101" spans="1:11" ht="17.100000000000001" customHeight="1">
      <c r="A101" s="162">
        <v>1976</v>
      </c>
      <c r="B101" s="162">
        <v>4</v>
      </c>
      <c r="C101" s="162">
        <v>640143.26</v>
      </c>
      <c r="D101" s="162">
        <v>246286.7</v>
      </c>
      <c r="E101" s="162">
        <v>52220.38</v>
      </c>
      <c r="F101" s="162">
        <v>938650.34</v>
      </c>
      <c r="G101" s="162">
        <v>24090</v>
      </c>
      <c r="H101" s="162">
        <v>8486.14</v>
      </c>
      <c r="I101" s="162">
        <v>3451.06</v>
      </c>
      <c r="J101" s="162">
        <v>2.8525299999999998</v>
      </c>
      <c r="K101" s="162">
        <v>9219.07</v>
      </c>
    </row>
    <row r="102" spans="1:11" ht="17.100000000000001" customHeight="1">
      <c r="A102" s="162">
        <v>1976</v>
      </c>
      <c r="B102" s="162">
        <v>5</v>
      </c>
      <c r="C102" s="162">
        <v>621675.93999999994</v>
      </c>
      <c r="D102" s="162">
        <v>471031.44</v>
      </c>
      <c r="E102" s="162">
        <v>17220.14</v>
      </c>
      <c r="F102" s="162">
        <v>1109927.52</v>
      </c>
      <c r="G102" s="162">
        <v>11187.97</v>
      </c>
      <c r="H102" s="162">
        <v>4595.4799999999996</v>
      </c>
      <c r="I102" s="162">
        <v>944.42</v>
      </c>
      <c r="J102" s="162">
        <v>2.55992</v>
      </c>
      <c r="K102" s="162">
        <v>10346.790000000001</v>
      </c>
    </row>
    <row r="103" spans="1:11" ht="17.100000000000001" customHeight="1">
      <c r="A103" s="162">
        <v>1976</v>
      </c>
      <c r="B103" s="162">
        <v>6</v>
      </c>
      <c r="C103" s="162">
        <v>164395.56</v>
      </c>
      <c r="D103" s="162">
        <v>76018.38</v>
      </c>
      <c r="E103" s="162">
        <v>10258.57</v>
      </c>
      <c r="F103" s="162">
        <v>250672.51</v>
      </c>
      <c r="G103" s="162">
        <v>6438.95</v>
      </c>
      <c r="H103" s="162">
        <v>5301.27</v>
      </c>
      <c r="I103" s="162">
        <v>875.67</v>
      </c>
      <c r="J103" s="162">
        <v>2.73495</v>
      </c>
      <c r="K103" s="162">
        <v>8389.61</v>
      </c>
    </row>
    <row r="104" spans="1:11" ht="17.100000000000001" customHeight="1">
      <c r="A104" s="162">
        <v>1976</v>
      </c>
      <c r="B104" s="162">
        <v>7</v>
      </c>
      <c r="C104" s="162">
        <v>79980.710000000006</v>
      </c>
      <c r="D104" s="162">
        <v>12902.03</v>
      </c>
      <c r="E104" s="162">
        <v>7551.69</v>
      </c>
      <c r="F104" s="162">
        <v>100434.42</v>
      </c>
      <c r="G104" s="162">
        <v>2229.17</v>
      </c>
      <c r="H104" s="162">
        <v>1120.24</v>
      </c>
      <c r="I104" s="162">
        <v>640.21</v>
      </c>
      <c r="J104" s="162">
        <v>3.11707</v>
      </c>
      <c r="K104" s="162">
        <v>7683.8</v>
      </c>
    </row>
    <row r="105" spans="1:11" ht="17.100000000000001" customHeight="1">
      <c r="A105" s="162">
        <v>1976</v>
      </c>
      <c r="B105" s="162">
        <v>8</v>
      </c>
      <c r="C105" s="162">
        <v>755561.6</v>
      </c>
      <c r="D105" s="162">
        <v>361597.96</v>
      </c>
      <c r="E105" s="162">
        <v>57710.46</v>
      </c>
      <c r="F105" s="162">
        <v>1174870.02</v>
      </c>
      <c r="G105" s="162">
        <v>25293.94</v>
      </c>
      <c r="H105" s="162">
        <v>17971.09</v>
      </c>
      <c r="I105" s="162">
        <v>3480.74</v>
      </c>
      <c r="J105" s="162">
        <v>2.8685299999999998</v>
      </c>
      <c r="K105" s="162">
        <v>9003.58</v>
      </c>
    </row>
    <row r="106" spans="1:11" ht="17.100000000000001" customHeight="1">
      <c r="A106" s="162">
        <v>1976</v>
      </c>
      <c r="B106" s="162">
        <v>9</v>
      </c>
      <c r="C106" s="162">
        <v>671858.4</v>
      </c>
      <c r="D106" s="162">
        <v>320620.53000000003</v>
      </c>
      <c r="E106" s="162">
        <v>36434.74</v>
      </c>
      <c r="F106" s="162">
        <v>1028913.67</v>
      </c>
      <c r="G106" s="162">
        <v>5667.38</v>
      </c>
      <c r="H106" s="162">
        <v>5922.94</v>
      </c>
      <c r="I106" s="162">
        <v>800.83</v>
      </c>
      <c r="J106" s="162">
        <v>2.75787</v>
      </c>
      <c r="K106" s="162">
        <v>8886.4500000000007</v>
      </c>
    </row>
    <row r="107" spans="1:11" ht="17.100000000000001" customHeight="1">
      <c r="A107" s="162">
        <v>1976</v>
      </c>
      <c r="B107" s="162">
        <v>10</v>
      </c>
      <c r="C107" s="162">
        <v>307088.07</v>
      </c>
      <c r="D107" s="162">
        <v>73213.78</v>
      </c>
      <c r="E107" s="162">
        <v>45423.65</v>
      </c>
      <c r="F107" s="162">
        <v>425725.49</v>
      </c>
      <c r="G107" s="162">
        <v>16540</v>
      </c>
      <c r="H107" s="162">
        <v>2514.6799999999998</v>
      </c>
      <c r="I107" s="162">
        <v>3539.37</v>
      </c>
      <c r="J107" s="162">
        <v>2.8164199999999999</v>
      </c>
      <c r="K107" s="162">
        <v>8271.51</v>
      </c>
    </row>
    <row r="108" spans="1:11" ht="17.100000000000001" customHeight="1">
      <c r="A108" s="162">
        <v>1976</v>
      </c>
      <c r="B108" s="162">
        <v>11</v>
      </c>
      <c r="C108" s="162">
        <v>187536.67</v>
      </c>
      <c r="D108" s="162">
        <v>194165.77</v>
      </c>
      <c r="E108" s="162">
        <v>106.93</v>
      </c>
      <c r="F108" s="162">
        <v>381809.37</v>
      </c>
      <c r="G108" s="162">
        <v>2073.2800000000002</v>
      </c>
      <c r="H108" s="162">
        <v>2196.96</v>
      </c>
      <c r="I108" s="162">
        <v>281.51</v>
      </c>
      <c r="J108" s="162">
        <v>2.7591199999999998</v>
      </c>
      <c r="K108" s="162">
        <v>8895.75</v>
      </c>
    </row>
    <row r="109" spans="1:11" ht="17.100000000000001" customHeight="1">
      <c r="A109" s="162">
        <v>1976</v>
      </c>
      <c r="B109" s="162">
        <v>12</v>
      </c>
      <c r="C109" s="162">
        <v>319531.18</v>
      </c>
      <c r="D109" s="162">
        <v>320851.63</v>
      </c>
      <c r="E109" s="162">
        <v>7940.27</v>
      </c>
      <c r="F109" s="162">
        <v>648323.07999999996</v>
      </c>
      <c r="G109" s="162">
        <v>3534.33</v>
      </c>
      <c r="H109" s="162">
        <v>3715.05</v>
      </c>
      <c r="I109" s="162">
        <v>509.89</v>
      </c>
      <c r="J109" s="162">
        <v>2.75888</v>
      </c>
      <c r="K109" s="162">
        <v>8888.8799999999992</v>
      </c>
    </row>
    <row r="110" spans="1:11" ht="17.100000000000001" customHeight="1">
      <c r="A110" s="162">
        <v>1976</v>
      </c>
      <c r="B110" s="162">
        <v>13</v>
      </c>
      <c r="C110" s="162">
        <v>359274.01</v>
      </c>
      <c r="D110" s="162">
        <v>200036.03</v>
      </c>
      <c r="E110" s="162">
        <v>36109.43</v>
      </c>
      <c r="F110" s="162">
        <v>595419.47</v>
      </c>
      <c r="G110" s="162">
        <v>16552.77</v>
      </c>
      <c r="H110" s="162">
        <v>14443.8</v>
      </c>
      <c r="I110" s="162">
        <v>1692.11</v>
      </c>
      <c r="J110" s="162">
        <v>2.76891</v>
      </c>
      <c r="K110" s="162">
        <v>8634.3799999999992</v>
      </c>
    </row>
    <row r="111" spans="1:11" ht="17.100000000000001" customHeight="1">
      <c r="A111" s="162">
        <v>1976</v>
      </c>
      <c r="B111" s="162">
        <v>14</v>
      </c>
      <c r="C111" s="162">
        <v>44047.81</v>
      </c>
      <c r="D111" s="162">
        <v>34266.42</v>
      </c>
      <c r="E111" s="162">
        <v>324.77999999999997</v>
      </c>
      <c r="F111" s="162">
        <v>78639.009999999995</v>
      </c>
      <c r="G111" s="162">
        <v>427.02</v>
      </c>
      <c r="H111" s="162">
        <v>452.5</v>
      </c>
      <c r="I111" s="162">
        <v>57.98</v>
      </c>
      <c r="J111" s="162">
        <v>2.7591199999999998</v>
      </c>
      <c r="K111" s="162">
        <v>8895.75</v>
      </c>
    </row>
    <row r="112" spans="1:11" ht="17.100000000000001" customHeight="1">
      <c r="A112" s="162">
        <v>1976</v>
      </c>
      <c r="B112" s="162">
        <v>15</v>
      </c>
      <c r="C112" s="162">
        <v>29730.61</v>
      </c>
      <c r="D112" s="162">
        <v>6737.78</v>
      </c>
      <c r="E112" s="162">
        <v>5180.7</v>
      </c>
      <c r="F112" s="162">
        <v>41649.089999999997</v>
      </c>
      <c r="G112" s="162">
        <v>983</v>
      </c>
      <c r="H112" s="162">
        <v>374.32</v>
      </c>
      <c r="I112" s="162">
        <v>363.63</v>
      </c>
      <c r="J112" s="162">
        <v>3.08277</v>
      </c>
      <c r="K112" s="162">
        <v>7848.22</v>
      </c>
    </row>
    <row r="113" spans="1:11" ht="17.100000000000001" customHeight="1">
      <c r="A113" s="162">
        <v>1976</v>
      </c>
      <c r="B113" s="162">
        <v>16</v>
      </c>
      <c r="C113" s="162">
        <v>24674.99</v>
      </c>
      <c r="D113" s="162">
        <v>13731.72</v>
      </c>
      <c r="E113" s="162">
        <v>181.02</v>
      </c>
      <c r="F113" s="162">
        <v>38587.730000000003</v>
      </c>
      <c r="G113" s="162">
        <v>209.54</v>
      </c>
      <c r="H113" s="162">
        <v>222.04</v>
      </c>
      <c r="I113" s="162">
        <v>28.45</v>
      </c>
      <c r="J113" s="162">
        <v>2.7591199999999998</v>
      </c>
      <c r="K113" s="162">
        <v>8895.75</v>
      </c>
    </row>
    <row r="114" spans="1:11" ht="17.100000000000001" customHeight="1">
      <c r="A114" s="162">
        <v>1977</v>
      </c>
      <c r="B114" s="162">
        <v>1</v>
      </c>
      <c r="C114" s="162">
        <v>102442.63</v>
      </c>
      <c r="D114" s="162">
        <v>15093.13</v>
      </c>
      <c r="E114" s="162">
        <v>16315.26</v>
      </c>
      <c r="F114" s="162">
        <v>133851.01999999999</v>
      </c>
      <c r="G114" s="162">
        <v>7458.71</v>
      </c>
      <c r="H114" s="162">
        <v>873.64</v>
      </c>
      <c r="I114" s="162">
        <v>840.24</v>
      </c>
      <c r="J114" s="162">
        <v>2.6714500000000001</v>
      </c>
      <c r="K114" s="162">
        <v>7840.93</v>
      </c>
    </row>
    <row r="115" spans="1:11" ht="17.100000000000001" customHeight="1">
      <c r="A115" s="162">
        <v>1977</v>
      </c>
      <c r="B115" s="162">
        <v>2</v>
      </c>
      <c r="C115" s="162">
        <v>132524.97</v>
      </c>
      <c r="D115" s="162">
        <v>43149.05</v>
      </c>
      <c r="E115" s="162">
        <v>12708.91</v>
      </c>
      <c r="F115" s="162">
        <v>188382.93</v>
      </c>
      <c r="G115" s="162">
        <v>7674.65</v>
      </c>
      <c r="H115" s="162">
        <v>2787.56</v>
      </c>
      <c r="I115" s="162">
        <v>1187.57</v>
      </c>
      <c r="J115" s="162">
        <v>2.7600699999999998</v>
      </c>
      <c r="K115" s="162">
        <v>8786.41</v>
      </c>
    </row>
    <row r="116" spans="1:11" ht="17.100000000000001" customHeight="1">
      <c r="A116" s="162">
        <v>1977</v>
      </c>
      <c r="B116" s="162">
        <v>3</v>
      </c>
      <c r="C116" s="162">
        <v>405266.65</v>
      </c>
      <c r="D116" s="162">
        <v>98983.16</v>
      </c>
      <c r="E116" s="162">
        <v>50045.39</v>
      </c>
      <c r="F116" s="162">
        <v>554295.19999999995</v>
      </c>
      <c r="G116" s="162">
        <v>16670.98</v>
      </c>
      <c r="H116" s="162">
        <v>8352.6</v>
      </c>
      <c r="I116" s="162">
        <v>4054.94</v>
      </c>
      <c r="J116" s="162">
        <v>2.9065799999999999</v>
      </c>
      <c r="K116" s="162">
        <v>7792.51</v>
      </c>
    </row>
    <row r="117" spans="1:11" ht="17.100000000000001" customHeight="1">
      <c r="A117" s="162">
        <v>1977</v>
      </c>
      <c r="B117" s="162">
        <v>4</v>
      </c>
      <c r="C117" s="162">
        <v>662038.97</v>
      </c>
      <c r="D117" s="162">
        <v>254886.5</v>
      </c>
      <c r="E117" s="162">
        <v>54119.34</v>
      </c>
      <c r="F117" s="162">
        <v>971044.81</v>
      </c>
      <c r="G117" s="162">
        <v>27692.51</v>
      </c>
      <c r="H117" s="162">
        <v>10452.59</v>
      </c>
      <c r="I117" s="162">
        <v>2446.58</v>
      </c>
      <c r="J117" s="162">
        <v>2.83114</v>
      </c>
      <c r="K117" s="162">
        <v>9471.9500000000007</v>
      </c>
    </row>
    <row r="118" spans="1:11" ht="17.100000000000001" customHeight="1">
      <c r="A118" s="162">
        <v>1977</v>
      </c>
      <c r="B118" s="162">
        <v>5</v>
      </c>
      <c r="C118" s="162">
        <v>631705.55000000005</v>
      </c>
      <c r="D118" s="162">
        <v>475824.79</v>
      </c>
      <c r="E118" s="162">
        <v>17993.73</v>
      </c>
      <c r="F118" s="162">
        <v>1125524.07</v>
      </c>
      <c r="G118" s="162">
        <v>12175.16</v>
      </c>
      <c r="H118" s="162">
        <v>5774.39</v>
      </c>
      <c r="I118" s="162">
        <v>942.66</v>
      </c>
      <c r="J118" s="162">
        <v>2.5341100000000001</v>
      </c>
      <c r="K118" s="162">
        <v>10635.96</v>
      </c>
    </row>
    <row r="119" spans="1:11" ht="17.100000000000001" customHeight="1">
      <c r="A119" s="162">
        <v>1977</v>
      </c>
      <c r="B119" s="162">
        <v>6</v>
      </c>
      <c r="C119" s="162">
        <v>168393.86</v>
      </c>
      <c r="D119" s="162">
        <v>79805.929999999993</v>
      </c>
      <c r="E119" s="162">
        <v>10786.9</v>
      </c>
      <c r="F119" s="162">
        <v>258986.69</v>
      </c>
      <c r="G119" s="162">
        <v>8888.64</v>
      </c>
      <c r="H119" s="162">
        <v>6143.45</v>
      </c>
      <c r="I119" s="162">
        <v>847.1</v>
      </c>
      <c r="J119" s="162">
        <v>2.71211</v>
      </c>
      <c r="K119" s="162">
        <v>8587.34</v>
      </c>
    </row>
    <row r="120" spans="1:11" ht="17.100000000000001" customHeight="1">
      <c r="A120" s="162">
        <v>1977</v>
      </c>
      <c r="B120" s="162">
        <v>7</v>
      </c>
      <c r="C120" s="162">
        <v>82176.3</v>
      </c>
      <c r="D120" s="162">
        <v>14094.56</v>
      </c>
      <c r="E120" s="162">
        <v>8051.47</v>
      </c>
      <c r="F120" s="162">
        <v>104322.33</v>
      </c>
      <c r="G120" s="162">
        <v>3052.45</v>
      </c>
      <c r="H120" s="162">
        <v>1333.35</v>
      </c>
      <c r="I120" s="162">
        <v>594.77</v>
      </c>
      <c r="J120" s="162">
        <v>3.0855100000000002</v>
      </c>
      <c r="K120" s="162">
        <v>7571.53</v>
      </c>
    </row>
    <row r="121" spans="1:11" ht="17.100000000000001" customHeight="1">
      <c r="A121" s="162">
        <v>1977</v>
      </c>
      <c r="B121" s="162">
        <v>8</v>
      </c>
      <c r="C121" s="162">
        <v>772774</v>
      </c>
      <c r="D121" s="162">
        <v>373465.65</v>
      </c>
      <c r="E121" s="162">
        <v>60301.59</v>
      </c>
      <c r="F121" s="162">
        <v>1206541.24</v>
      </c>
      <c r="G121" s="162">
        <v>25113.93</v>
      </c>
      <c r="H121" s="162">
        <v>16759.86</v>
      </c>
      <c r="I121" s="162">
        <v>2977.71</v>
      </c>
      <c r="J121" s="162">
        <v>2.85215</v>
      </c>
      <c r="K121" s="162">
        <v>9389.01</v>
      </c>
    </row>
    <row r="122" spans="1:11" ht="17.100000000000001" customHeight="1">
      <c r="A122" s="162">
        <v>1977</v>
      </c>
      <c r="B122" s="162">
        <v>9</v>
      </c>
      <c r="C122" s="162">
        <v>680549.13</v>
      </c>
      <c r="D122" s="162">
        <v>326748.01</v>
      </c>
      <c r="E122" s="162">
        <v>37950.550000000003</v>
      </c>
      <c r="F122" s="162">
        <v>1045247.69</v>
      </c>
      <c r="G122" s="162">
        <v>6787.99</v>
      </c>
      <c r="H122" s="162">
        <v>8318.86</v>
      </c>
      <c r="I122" s="162">
        <v>777.84</v>
      </c>
      <c r="J122" s="162">
        <v>2.7412100000000001</v>
      </c>
      <c r="K122" s="162">
        <v>9211.32</v>
      </c>
    </row>
    <row r="123" spans="1:11" ht="17.100000000000001" customHeight="1">
      <c r="A123" s="162">
        <v>1977</v>
      </c>
      <c r="B123" s="162">
        <v>10</v>
      </c>
      <c r="C123" s="162">
        <v>321580.34999999998</v>
      </c>
      <c r="D123" s="162">
        <v>75443.5</v>
      </c>
      <c r="E123" s="162">
        <v>48304.52</v>
      </c>
      <c r="F123" s="162">
        <v>445328.37</v>
      </c>
      <c r="G123" s="162">
        <v>27795.06</v>
      </c>
      <c r="H123" s="162">
        <v>5293.28</v>
      </c>
      <c r="I123" s="162">
        <v>4910.1400000000003</v>
      </c>
      <c r="J123" s="162">
        <v>2.82185</v>
      </c>
      <c r="K123" s="162">
        <v>8372.1200000000008</v>
      </c>
    </row>
    <row r="124" spans="1:11" ht="17.100000000000001" customHeight="1">
      <c r="A124" s="162">
        <v>1977</v>
      </c>
      <c r="B124" s="162">
        <v>11</v>
      </c>
      <c r="C124" s="162">
        <v>184069.99</v>
      </c>
      <c r="D124" s="162">
        <v>193163.34</v>
      </c>
      <c r="E124" s="162">
        <v>104.16</v>
      </c>
      <c r="F124" s="162">
        <v>377337.5</v>
      </c>
      <c r="G124" s="162">
        <v>2421.5500000000002</v>
      </c>
      <c r="H124" s="162">
        <v>3017.95</v>
      </c>
      <c r="I124" s="162">
        <v>261.60000000000002</v>
      </c>
      <c r="J124" s="162">
        <v>2.7435999999999998</v>
      </c>
      <c r="K124" s="162">
        <v>9223.6</v>
      </c>
    </row>
    <row r="125" spans="1:11" ht="17.100000000000001" customHeight="1">
      <c r="A125" s="162">
        <v>1977</v>
      </c>
      <c r="B125" s="162">
        <v>12</v>
      </c>
      <c r="C125" s="162">
        <v>320699.40000000002</v>
      </c>
      <c r="D125" s="162">
        <v>325444</v>
      </c>
      <c r="E125" s="162">
        <v>7991.41</v>
      </c>
      <c r="F125" s="162">
        <v>654134.81999999995</v>
      </c>
      <c r="G125" s="162">
        <v>4212.32</v>
      </c>
      <c r="H125" s="162">
        <v>5212.26</v>
      </c>
      <c r="I125" s="162">
        <v>488.22</v>
      </c>
      <c r="J125" s="162">
        <v>2.7422399999999998</v>
      </c>
      <c r="K125" s="162">
        <v>9215.98</v>
      </c>
    </row>
    <row r="126" spans="1:11" ht="17.100000000000001" customHeight="1">
      <c r="A126" s="162">
        <v>1977</v>
      </c>
      <c r="B126" s="162">
        <v>13</v>
      </c>
      <c r="C126" s="162">
        <v>368857.03</v>
      </c>
      <c r="D126" s="162">
        <v>213081.2</v>
      </c>
      <c r="E126" s="162">
        <v>36790.870000000003</v>
      </c>
      <c r="F126" s="162">
        <v>618729.09</v>
      </c>
      <c r="G126" s="162">
        <v>19115.82</v>
      </c>
      <c r="H126" s="162">
        <v>18807.38</v>
      </c>
      <c r="I126" s="162">
        <v>1623.51</v>
      </c>
      <c r="J126" s="162">
        <v>2.7511299999999999</v>
      </c>
      <c r="K126" s="162">
        <v>8836.1</v>
      </c>
    </row>
    <row r="127" spans="1:11" ht="17.100000000000001" customHeight="1">
      <c r="A127" s="162">
        <v>1977</v>
      </c>
      <c r="B127" s="162">
        <v>14</v>
      </c>
      <c r="C127" s="162">
        <v>44118.86</v>
      </c>
      <c r="D127" s="162">
        <v>34661.199999999997</v>
      </c>
      <c r="E127" s="162">
        <v>322.29000000000002</v>
      </c>
      <c r="F127" s="162">
        <v>79102.350000000006</v>
      </c>
      <c r="G127" s="162">
        <v>507.64</v>
      </c>
      <c r="H127" s="162">
        <v>632.66</v>
      </c>
      <c r="I127" s="162">
        <v>54.84</v>
      </c>
      <c r="J127" s="162">
        <v>2.7435999999999998</v>
      </c>
      <c r="K127" s="162">
        <v>9223.6</v>
      </c>
    </row>
    <row r="128" spans="1:11" ht="17.100000000000001" customHeight="1">
      <c r="A128" s="162">
        <v>1977</v>
      </c>
      <c r="B128" s="162">
        <v>15</v>
      </c>
      <c r="C128" s="162">
        <v>30949.67</v>
      </c>
      <c r="D128" s="162">
        <v>7353.93</v>
      </c>
      <c r="E128" s="162">
        <v>5492.68</v>
      </c>
      <c r="F128" s="162">
        <v>43796.28</v>
      </c>
      <c r="G128" s="162">
        <v>1573.94</v>
      </c>
      <c r="H128" s="162">
        <v>715.72</v>
      </c>
      <c r="I128" s="162">
        <v>400.86</v>
      </c>
      <c r="J128" s="162">
        <v>3.0284</v>
      </c>
      <c r="K128" s="162">
        <v>7673.14</v>
      </c>
    </row>
    <row r="129" spans="1:11" ht="17.100000000000001" customHeight="1">
      <c r="A129" s="162">
        <v>1977</v>
      </c>
      <c r="B129" s="162">
        <v>16</v>
      </c>
      <c r="C129" s="162">
        <v>24882.58</v>
      </c>
      <c r="D129" s="162">
        <v>13933.22</v>
      </c>
      <c r="E129" s="162">
        <v>180.34</v>
      </c>
      <c r="F129" s="162">
        <v>38996.14</v>
      </c>
      <c r="G129" s="162">
        <v>250.26</v>
      </c>
      <c r="H129" s="162">
        <v>311.89</v>
      </c>
      <c r="I129" s="162">
        <v>27.04</v>
      </c>
      <c r="J129" s="162">
        <v>2.7435999999999998</v>
      </c>
      <c r="K129" s="162">
        <v>9223.6</v>
      </c>
    </row>
    <row r="130" spans="1:11" ht="17.100000000000001" customHeight="1">
      <c r="A130" s="162">
        <v>1978</v>
      </c>
      <c r="B130" s="162">
        <v>1</v>
      </c>
      <c r="C130" s="162">
        <v>108972.37</v>
      </c>
      <c r="D130" s="162">
        <v>16020.73</v>
      </c>
      <c r="E130" s="162">
        <v>17013.79</v>
      </c>
      <c r="F130" s="162">
        <v>142006.89000000001</v>
      </c>
      <c r="G130" s="162">
        <v>8426.17</v>
      </c>
      <c r="H130" s="162">
        <v>1121.08</v>
      </c>
      <c r="I130" s="162">
        <v>839.86</v>
      </c>
      <c r="J130" s="162">
        <v>2.6425100000000001</v>
      </c>
      <c r="K130" s="162">
        <v>8088.64</v>
      </c>
    </row>
    <row r="131" spans="1:11" ht="17.100000000000001" customHeight="1">
      <c r="A131" s="162">
        <v>1978</v>
      </c>
      <c r="B131" s="162">
        <v>2</v>
      </c>
      <c r="C131" s="162">
        <v>137885.79</v>
      </c>
      <c r="D131" s="162">
        <v>46332.45</v>
      </c>
      <c r="E131" s="162">
        <v>13590.57</v>
      </c>
      <c r="F131" s="162">
        <v>197808.8</v>
      </c>
      <c r="G131" s="162">
        <v>7120.5</v>
      </c>
      <c r="H131" s="162">
        <v>3737.21</v>
      </c>
      <c r="I131" s="162">
        <v>1030.5999999999999</v>
      </c>
      <c r="J131" s="162">
        <v>2.7440500000000001</v>
      </c>
      <c r="K131" s="162">
        <v>8909.9699999999993</v>
      </c>
    </row>
    <row r="132" spans="1:11" ht="17.100000000000001" customHeight="1">
      <c r="A132" s="162">
        <v>1978</v>
      </c>
      <c r="B132" s="162">
        <v>3</v>
      </c>
      <c r="C132" s="162">
        <v>415152.03</v>
      </c>
      <c r="D132" s="162">
        <v>108018.52</v>
      </c>
      <c r="E132" s="162">
        <v>53334.44</v>
      </c>
      <c r="F132" s="162">
        <v>576504.99</v>
      </c>
      <c r="G132" s="162">
        <v>14880.22</v>
      </c>
      <c r="H132" s="162">
        <v>10588.16</v>
      </c>
      <c r="I132" s="162">
        <v>3848.66</v>
      </c>
      <c r="J132" s="162">
        <v>2.8779300000000001</v>
      </c>
      <c r="K132" s="162">
        <v>7848.86</v>
      </c>
    </row>
    <row r="133" spans="1:11" ht="17.100000000000001" customHeight="1">
      <c r="A133" s="162">
        <v>1978</v>
      </c>
      <c r="B133" s="162">
        <v>4</v>
      </c>
      <c r="C133" s="162">
        <v>684845.56</v>
      </c>
      <c r="D133" s="162">
        <v>264796.61</v>
      </c>
      <c r="E133" s="162">
        <v>57450.57</v>
      </c>
      <c r="F133" s="162">
        <v>1007092.74</v>
      </c>
      <c r="G133" s="162">
        <v>20994.92</v>
      </c>
      <c r="H133" s="162">
        <v>8894.92</v>
      </c>
      <c r="I133" s="162">
        <v>3303.9</v>
      </c>
      <c r="J133" s="162">
        <v>2.8030599999999999</v>
      </c>
      <c r="K133" s="162">
        <v>9943.5</v>
      </c>
    </row>
    <row r="134" spans="1:11" ht="17.100000000000001" customHeight="1">
      <c r="A134" s="162">
        <v>1978</v>
      </c>
      <c r="B134" s="162">
        <v>5</v>
      </c>
      <c r="C134" s="162">
        <v>638280.36</v>
      </c>
      <c r="D134" s="162">
        <v>482916.49</v>
      </c>
      <c r="E134" s="162">
        <v>18758.79</v>
      </c>
      <c r="F134" s="162">
        <v>1139955.6499999999</v>
      </c>
      <c r="G134" s="162">
        <v>9676.01</v>
      </c>
      <c r="H134" s="162">
        <v>8022.68</v>
      </c>
      <c r="I134" s="162">
        <v>902.55</v>
      </c>
      <c r="J134" s="162">
        <v>2.5066899999999999</v>
      </c>
      <c r="K134" s="162">
        <v>11111.79</v>
      </c>
    </row>
    <row r="135" spans="1:11" ht="17.100000000000001" customHeight="1">
      <c r="A135" s="162">
        <v>1978</v>
      </c>
      <c r="B135" s="162">
        <v>6</v>
      </c>
      <c r="C135" s="162">
        <v>176825.48</v>
      </c>
      <c r="D135" s="162">
        <v>83428.62</v>
      </c>
      <c r="E135" s="162">
        <v>11489.75</v>
      </c>
      <c r="F135" s="162">
        <v>271743.84999999998</v>
      </c>
      <c r="G135" s="162">
        <v>8122.31</v>
      </c>
      <c r="H135" s="162">
        <v>3461.29</v>
      </c>
      <c r="I135" s="162">
        <v>689.5</v>
      </c>
      <c r="J135" s="162">
        <v>2.64506</v>
      </c>
      <c r="K135" s="162">
        <v>8958.11</v>
      </c>
    </row>
    <row r="136" spans="1:11" ht="17.100000000000001" customHeight="1">
      <c r="A136" s="162">
        <v>1978</v>
      </c>
      <c r="B136" s="162">
        <v>7</v>
      </c>
      <c r="C136" s="162">
        <v>84101.69</v>
      </c>
      <c r="D136" s="162">
        <v>15640.58</v>
      </c>
      <c r="E136" s="162">
        <v>8527.19</v>
      </c>
      <c r="F136" s="162">
        <v>108269.46</v>
      </c>
      <c r="G136" s="162">
        <v>2840.4</v>
      </c>
      <c r="H136" s="162">
        <v>1742.85</v>
      </c>
      <c r="I136" s="162">
        <v>575.58000000000004</v>
      </c>
      <c r="J136" s="162">
        <v>3.0625900000000001</v>
      </c>
      <c r="K136" s="162">
        <v>7665.76</v>
      </c>
    </row>
    <row r="137" spans="1:11" ht="17.100000000000001" customHeight="1">
      <c r="A137" s="162">
        <v>1978</v>
      </c>
      <c r="B137" s="162">
        <v>8</v>
      </c>
      <c r="C137" s="162">
        <v>790864.83</v>
      </c>
      <c r="D137" s="162">
        <v>389007</v>
      </c>
      <c r="E137" s="162">
        <v>63368.68</v>
      </c>
      <c r="F137" s="162">
        <v>1243240.51</v>
      </c>
      <c r="G137" s="162">
        <v>17574.669999999998</v>
      </c>
      <c r="H137" s="162">
        <v>16396.2</v>
      </c>
      <c r="I137" s="162">
        <v>2742.27</v>
      </c>
      <c r="J137" s="162">
        <v>2.8189500000000001</v>
      </c>
      <c r="K137" s="162">
        <v>9961.7900000000009</v>
      </c>
    </row>
    <row r="138" spans="1:11" ht="17.100000000000001" customHeight="1">
      <c r="A138" s="162">
        <v>1978</v>
      </c>
      <c r="B138" s="162">
        <v>9</v>
      </c>
      <c r="C138" s="162">
        <v>691268.42</v>
      </c>
      <c r="D138" s="162">
        <v>336437.63</v>
      </c>
      <c r="E138" s="162">
        <v>39613.06</v>
      </c>
      <c r="F138" s="162">
        <v>1067319.1100000001</v>
      </c>
      <c r="G138" s="162">
        <v>5116.6499999999996</v>
      </c>
      <c r="H138" s="162">
        <v>10375.280000000001</v>
      </c>
      <c r="I138" s="162">
        <v>778.25</v>
      </c>
      <c r="J138" s="162">
        <v>2.7185100000000002</v>
      </c>
      <c r="K138" s="162">
        <v>9686.25</v>
      </c>
    </row>
    <row r="139" spans="1:11" ht="17.100000000000001" customHeight="1">
      <c r="A139" s="162">
        <v>1978</v>
      </c>
      <c r="B139" s="162">
        <v>10</v>
      </c>
      <c r="C139" s="162">
        <v>339443.94</v>
      </c>
      <c r="D139" s="162">
        <v>82538.789999999994</v>
      </c>
      <c r="E139" s="162">
        <v>51619.7</v>
      </c>
      <c r="F139" s="162">
        <v>473602.44</v>
      </c>
      <c r="G139" s="162">
        <v>23425.98</v>
      </c>
      <c r="H139" s="162">
        <v>8633.6299999999992</v>
      </c>
      <c r="I139" s="162">
        <v>4148</v>
      </c>
      <c r="J139" s="162">
        <v>2.8256800000000002</v>
      </c>
      <c r="K139" s="162">
        <v>8522.86</v>
      </c>
    </row>
    <row r="140" spans="1:11" ht="17.100000000000001" customHeight="1">
      <c r="A140" s="162">
        <v>1978</v>
      </c>
      <c r="B140" s="162">
        <v>11</v>
      </c>
      <c r="C140" s="162">
        <v>183830.09</v>
      </c>
      <c r="D140" s="162">
        <v>196882.32</v>
      </c>
      <c r="E140" s="162">
        <v>103.54</v>
      </c>
      <c r="F140" s="162">
        <v>380815.95</v>
      </c>
      <c r="G140" s="162">
        <v>1757.94</v>
      </c>
      <c r="H140" s="162">
        <v>3665.1</v>
      </c>
      <c r="I140" s="162">
        <v>258.97000000000003</v>
      </c>
      <c r="J140" s="162">
        <v>2.7208700000000001</v>
      </c>
      <c r="K140" s="162">
        <v>9696.16</v>
      </c>
    </row>
    <row r="141" spans="1:11" ht="17.100000000000001" customHeight="1">
      <c r="A141" s="162">
        <v>1978</v>
      </c>
      <c r="B141" s="162">
        <v>12</v>
      </c>
      <c r="C141" s="162">
        <v>327399.19</v>
      </c>
      <c r="D141" s="162">
        <v>338224.37</v>
      </c>
      <c r="E141" s="162">
        <v>8131.07</v>
      </c>
      <c r="F141" s="162">
        <v>673754.64</v>
      </c>
      <c r="G141" s="162">
        <v>3126.38</v>
      </c>
      <c r="H141" s="162">
        <v>6462.93</v>
      </c>
      <c r="I141" s="162">
        <v>491.66</v>
      </c>
      <c r="J141" s="162">
        <v>2.7196500000000001</v>
      </c>
      <c r="K141" s="162">
        <v>9688.2199999999993</v>
      </c>
    </row>
    <row r="142" spans="1:11" ht="17.100000000000001" customHeight="1">
      <c r="A142" s="162">
        <v>1978</v>
      </c>
      <c r="B142" s="162">
        <v>13</v>
      </c>
      <c r="C142" s="162">
        <v>383736.63</v>
      </c>
      <c r="D142" s="162">
        <v>228797.38</v>
      </c>
      <c r="E142" s="162">
        <v>38285.39</v>
      </c>
      <c r="F142" s="162">
        <v>650819.41</v>
      </c>
      <c r="G142" s="162">
        <v>13993.5</v>
      </c>
      <c r="H142" s="162">
        <v>15545.31</v>
      </c>
      <c r="I142" s="162">
        <v>1404</v>
      </c>
      <c r="J142" s="162">
        <v>2.6921400000000002</v>
      </c>
      <c r="K142" s="162">
        <v>9236.7199999999993</v>
      </c>
    </row>
    <row r="143" spans="1:11" ht="17.100000000000001" customHeight="1">
      <c r="A143" s="162">
        <v>1978</v>
      </c>
      <c r="B143" s="162">
        <v>14</v>
      </c>
      <c r="C143" s="162">
        <v>44299.91</v>
      </c>
      <c r="D143" s="162">
        <v>35386.15</v>
      </c>
      <c r="E143" s="162">
        <v>321.43</v>
      </c>
      <c r="F143" s="162">
        <v>80007.5</v>
      </c>
      <c r="G143" s="162">
        <v>369.33</v>
      </c>
      <c r="H143" s="162">
        <v>770.02</v>
      </c>
      <c r="I143" s="162">
        <v>54.41</v>
      </c>
      <c r="J143" s="162">
        <v>2.7208700000000001</v>
      </c>
      <c r="K143" s="162">
        <v>9696.16</v>
      </c>
    </row>
    <row r="144" spans="1:11" ht="17.100000000000001" customHeight="1">
      <c r="A144" s="162">
        <v>1978</v>
      </c>
      <c r="B144" s="162">
        <v>15</v>
      </c>
      <c r="C144" s="162">
        <v>31649.18</v>
      </c>
      <c r="D144" s="162">
        <v>8049.2</v>
      </c>
      <c r="E144" s="162">
        <v>5761.64</v>
      </c>
      <c r="F144" s="162">
        <v>45460.01</v>
      </c>
      <c r="G144" s="162">
        <v>1318.02</v>
      </c>
      <c r="H144" s="162">
        <v>832.37</v>
      </c>
      <c r="I144" s="162">
        <v>377</v>
      </c>
      <c r="J144" s="162">
        <v>3.0255700000000001</v>
      </c>
      <c r="K144" s="162">
        <v>7754.05</v>
      </c>
    </row>
    <row r="145" spans="1:11" ht="17.100000000000001" customHeight="1">
      <c r="A145" s="162">
        <v>1978</v>
      </c>
      <c r="B145" s="162">
        <v>16</v>
      </c>
      <c r="C145" s="162">
        <v>25212.01</v>
      </c>
      <c r="D145" s="162">
        <v>14302.54</v>
      </c>
      <c r="E145" s="162">
        <v>181.07</v>
      </c>
      <c r="F145" s="162">
        <v>39695.61</v>
      </c>
      <c r="G145" s="162">
        <v>183.24</v>
      </c>
      <c r="H145" s="162">
        <v>382.04</v>
      </c>
      <c r="I145" s="162">
        <v>26.99</v>
      </c>
      <c r="J145" s="162">
        <v>2.7208700000000001</v>
      </c>
      <c r="K145" s="162">
        <v>9696.16</v>
      </c>
    </row>
    <row r="146" spans="1:11" ht="17.100000000000001" customHeight="1">
      <c r="A146" s="162">
        <v>1979</v>
      </c>
      <c r="B146" s="162">
        <v>1</v>
      </c>
      <c r="C146" s="162">
        <v>115422.1</v>
      </c>
      <c r="D146" s="162">
        <v>16977.34</v>
      </c>
      <c r="E146" s="162">
        <v>17843.27</v>
      </c>
      <c r="F146" s="162">
        <v>150242.71</v>
      </c>
      <c r="G146" s="162">
        <v>7234.25</v>
      </c>
      <c r="H146" s="162">
        <v>984.89</v>
      </c>
      <c r="I146" s="162">
        <v>909.9</v>
      </c>
      <c r="J146" s="162">
        <v>2.61591</v>
      </c>
      <c r="K146" s="162">
        <v>8053.78</v>
      </c>
    </row>
    <row r="147" spans="1:11" ht="17.100000000000001" customHeight="1">
      <c r="A147" s="162">
        <v>1979</v>
      </c>
      <c r="B147" s="162">
        <v>2</v>
      </c>
      <c r="C147" s="162">
        <v>143263.75</v>
      </c>
      <c r="D147" s="162">
        <v>48769.03</v>
      </c>
      <c r="E147" s="162">
        <v>14346.53</v>
      </c>
      <c r="F147" s="162">
        <v>206379.31</v>
      </c>
      <c r="G147" s="162">
        <v>6049.02</v>
      </c>
      <c r="H147" s="162">
        <v>2772.94</v>
      </c>
      <c r="I147" s="162">
        <v>843.37</v>
      </c>
      <c r="J147" s="162">
        <v>2.72058</v>
      </c>
      <c r="K147" s="162">
        <v>9049.48</v>
      </c>
    </row>
    <row r="148" spans="1:11" ht="17.100000000000001" customHeight="1">
      <c r="A148" s="162">
        <v>1979</v>
      </c>
      <c r="B148" s="162">
        <v>3</v>
      </c>
      <c r="C148" s="162">
        <v>428805.15</v>
      </c>
      <c r="D148" s="162">
        <v>116135.29</v>
      </c>
      <c r="E148" s="162">
        <v>56936.99</v>
      </c>
      <c r="F148" s="162">
        <v>601877.43999999994</v>
      </c>
      <c r="G148" s="162">
        <v>14432.94</v>
      </c>
      <c r="H148" s="162">
        <v>8501.43</v>
      </c>
      <c r="I148" s="162">
        <v>3810.4</v>
      </c>
      <c r="J148" s="162">
        <v>2.8320400000000001</v>
      </c>
      <c r="K148" s="162">
        <v>8303.17</v>
      </c>
    </row>
    <row r="149" spans="1:11" ht="17.100000000000001" customHeight="1">
      <c r="A149" s="162">
        <v>1979</v>
      </c>
      <c r="B149" s="162">
        <v>4</v>
      </c>
      <c r="C149" s="162">
        <v>707586.94</v>
      </c>
      <c r="D149" s="162">
        <v>272247.18</v>
      </c>
      <c r="E149" s="162">
        <v>59716.76</v>
      </c>
      <c r="F149" s="162">
        <v>1039550.88</v>
      </c>
      <c r="G149" s="162">
        <v>19882.75</v>
      </c>
      <c r="H149" s="162">
        <v>6129.25</v>
      </c>
      <c r="I149" s="162">
        <v>2123.69</v>
      </c>
      <c r="J149" s="162">
        <v>2.7775400000000001</v>
      </c>
      <c r="K149" s="162">
        <v>10256.459999999999</v>
      </c>
    </row>
    <row r="150" spans="1:11" ht="17.100000000000001" customHeight="1">
      <c r="A150" s="162">
        <v>1979</v>
      </c>
      <c r="B150" s="162">
        <v>5</v>
      </c>
      <c r="C150" s="162">
        <v>647478.07999999996</v>
      </c>
      <c r="D150" s="162">
        <v>488211.85</v>
      </c>
      <c r="E150" s="162">
        <v>19114.13</v>
      </c>
      <c r="F150" s="162">
        <v>1154804.07</v>
      </c>
      <c r="G150" s="162">
        <v>9558.93</v>
      </c>
      <c r="H150" s="162">
        <v>5441.17</v>
      </c>
      <c r="I150" s="162">
        <v>344.42</v>
      </c>
      <c r="J150" s="162">
        <v>2.47479</v>
      </c>
      <c r="K150" s="162">
        <v>11432.98</v>
      </c>
    </row>
    <row r="151" spans="1:11" ht="17.100000000000001" customHeight="1">
      <c r="A151" s="162">
        <v>1979</v>
      </c>
      <c r="B151" s="162">
        <v>6</v>
      </c>
      <c r="C151" s="162">
        <v>185477.31</v>
      </c>
      <c r="D151" s="162">
        <v>87222.61</v>
      </c>
      <c r="E151" s="162">
        <v>12149.61</v>
      </c>
      <c r="F151" s="162">
        <v>284849.53000000003</v>
      </c>
      <c r="G151" s="162">
        <v>9491.4599999999991</v>
      </c>
      <c r="H151" s="162">
        <v>4179.3599999999997</v>
      </c>
      <c r="I151" s="162">
        <v>718.07</v>
      </c>
      <c r="J151" s="162">
        <v>2.5952000000000002</v>
      </c>
      <c r="K151" s="162">
        <v>9115.11</v>
      </c>
    </row>
    <row r="152" spans="1:11" ht="17.100000000000001" customHeight="1">
      <c r="A152" s="162">
        <v>1979</v>
      </c>
      <c r="B152" s="162">
        <v>7</v>
      </c>
      <c r="C152" s="162">
        <v>86814.94</v>
      </c>
      <c r="D152" s="162">
        <v>16901.18</v>
      </c>
      <c r="E152" s="162">
        <v>9283.93</v>
      </c>
      <c r="F152" s="162">
        <v>113000.06</v>
      </c>
      <c r="G152" s="162">
        <v>2701.47</v>
      </c>
      <c r="H152" s="162">
        <v>1263.32</v>
      </c>
      <c r="I152" s="162">
        <v>766.68</v>
      </c>
      <c r="J152" s="162">
        <v>3.0076900000000002</v>
      </c>
      <c r="K152" s="162">
        <v>8249.75</v>
      </c>
    </row>
    <row r="153" spans="1:11" ht="17.100000000000001" customHeight="1">
      <c r="A153" s="162">
        <v>1979</v>
      </c>
      <c r="B153" s="162">
        <v>8</v>
      </c>
      <c r="C153" s="162">
        <v>805055.47</v>
      </c>
      <c r="D153" s="162">
        <v>400834.87</v>
      </c>
      <c r="E153" s="162">
        <v>65673.289999999994</v>
      </c>
      <c r="F153" s="162">
        <v>1271563.6299999999</v>
      </c>
      <c r="G153" s="162">
        <v>15553.3</v>
      </c>
      <c r="H153" s="162">
        <v>13182.8</v>
      </c>
      <c r="I153" s="162">
        <v>2105.94</v>
      </c>
      <c r="J153" s="162">
        <v>2.7975300000000001</v>
      </c>
      <c r="K153" s="162">
        <v>10285.540000000001</v>
      </c>
    </row>
    <row r="154" spans="1:11" ht="17.100000000000001" customHeight="1">
      <c r="A154" s="162">
        <v>1979</v>
      </c>
      <c r="B154" s="162">
        <v>9</v>
      </c>
      <c r="C154" s="162">
        <v>697220.71</v>
      </c>
      <c r="D154" s="162">
        <v>343478.58</v>
      </c>
      <c r="E154" s="162">
        <v>40996.57</v>
      </c>
      <c r="F154" s="162">
        <v>1081695.8600000001</v>
      </c>
      <c r="G154" s="162">
        <v>4552.99</v>
      </c>
      <c r="H154" s="162">
        <v>8810.17</v>
      </c>
      <c r="I154" s="162">
        <v>755.75</v>
      </c>
      <c r="J154" s="162">
        <v>2.7057799999999999</v>
      </c>
      <c r="K154" s="162">
        <v>9973.8799999999992</v>
      </c>
    </row>
    <row r="155" spans="1:11" ht="17.100000000000001" customHeight="1">
      <c r="A155" s="162">
        <v>1979</v>
      </c>
      <c r="B155" s="162">
        <v>10</v>
      </c>
      <c r="C155" s="162">
        <v>355831.41</v>
      </c>
      <c r="D155" s="162">
        <v>89597.32</v>
      </c>
      <c r="E155" s="162">
        <v>54727.62</v>
      </c>
      <c r="F155" s="162">
        <v>500156.35</v>
      </c>
      <c r="G155" s="162">
        <v>18795.580000000002</v>
      </c>
      <c r="H155" s="162">
        <v>7971.8</v>
      </c>
      <c r="I155" s="162">
        <v>3599.26</v>
      </c>
      <c r="J155" s="162">
        <v>2.8077100000000002</v>
      </c>
      <c r="K155" s="162">
        <v>8501.94</v>
      </c>
    </row>
    <row r="156" spans="1:11" ht="17.100000000000001" customHeight="1">
      <c r="A156" s="162">
        <v>1979</v>
      </c>
      <c r="B156" s="162">
        <v>11</v>
      </c>
      <c r="C156" s="162">
        <v>182150.6</v>
      </c>
      <c r="D156" s="162">
        <v>198000.39</v>
      </c>
      <c r="E156" s="162">
        <v>102.2</v>
      </c>
      <c r="F156" s="162">
        <v>380253.19</v>
      </c>
      <c r="G156" s="162">
        <v>1514.17</v>
      </c>
      <c r="H156" s="162">
        <v>2950.39</v>
      </c>
      <c r="I156" s="162">
        <v>240.03</v>
      </c>
      <c r="J156" s="162">
        <v>2.7081400000000002</v>
      </c>
      <c r="K156" s="162">
        <v>9984.18</v>
      </c>
    </row>
    <row r="157" spans="1:11" ht="17.100000000000001" customHeight="1">
      <c r="A157" s="162">
        <v>1979</v>
      </c>
      <c r="B157" s="162">
        <v>12</v>
      </c>
      <c r="C157" s="162">
        <v>331604.94</v>
      </c>
      <c r="D157" s="162">
        <v>346913.23</v>
      </c>
      <c r="E157" s="162">
        <v>8242.7099999999991</v>
      </c>
      <c r="F157" s="162">
        <v>686760.88</v>
      </c>
      <c r="G157" s="162">
        <v>2762.84</v>
      </c>
      <c r="H157" s="162">
        <v>5316.12</v>
      </c>
      <c r="I157" s="162">
        <v>486.72</v>
      </c>
      <c r="J157" s="162">
        <v>2.7067399999999999</v>
      </c>
      <c r="K157" s="162">
        <v>9976.51</v>
      </c>
    </row>
    <row r="158" spans="1:11" ht="17.100000000000001" customHeight="1">
      <c r="A158" s="162">
        <v>1979</v>
      </c>
      <c r="B158" s="162">
        <v>13</v>
      </c>
      <c r="C158" s="162">
        <v>397842.95</v>
      </c>
      <c r="D158" s="162">
        <v>240686.71</v>
      </c>
      <c r="E158" s="162">
        <v>39662.46</v>
      </c>
      <c r="F158" s="162">
        <v>678192.11</v>
      </c>
      <c r="G158" s="162">
        <v>10259.56</v>
      </c>
      <c r="H158" s="162">
        <v>9691.4599999999991</v>
      </c>
      <c r="I158" s="162">
        <v>989.86</v>
      </c>
      <c r="J158" s="162">
        <v>2.67659</v>
      </c>
      <c r="K158" s="162">
        <v>9397.92</v>
      </c>
    </row>
    <row r="159" spans="1:11" ht="17.100000000000001" customHeight="1">
      <c r="A159" s="162">
        <v>1979</v>
      </c>
      <c r="B159" s="162">
        <v>14</v>
      </c>
      <c r="C159" s="162">
        <v>44241.53</v>
      </c>
      <c r="D159" s="162">
        <v>35863.81</v>
      </c>
      <c r="E159" s="162">
        <v>319.20999999999998</v>
      </c>
      <c r="F159" s="162">
        <v>80424.539999999994</v>
      </c>
      <c r="G159" s="162">
        <v>320.25</v>
      </c>
      <c r="H159" s="162">
        <v>624.01</v>
      </c>
      <c r="I159" s="162">
        <v>50.77</v>
      </c>
      <c r="J159" s="162">
        <v>2.7081400000000002</v>
      </c>
      <c r="K159" s="162">
        <v>9984.18</v>
      </c>
    </row>
    <row r="160" spans="1:11" ht="17.100000000000001" customHeight="1">
      <c r="A160" s="162">
        <v>1979</v>
      </c>
      <c r="B160" s="162">
        <v>15</v>
      </c>
      <c r="C160" s="162">
        <v>32737.26</v>
      </c>
      <c r="D160" s="162">
        <v>8698.25</v>
      </c>
      <c r="E160" s="162">
        <v>6015.8</v>
      </c>
      <c r="F160" s="162">
        <v>47451.31</v>
      </c>
      <c r="G160" s="162">
        <v>1118.42</v>
      </c>
      <c r="H160" s="162">
        <v>668.2</v>
      </c>
      <c r="I160" s="162">
        <v>270.74</v>
      </c>
      <c r="J160" s="162">
        <v>2.9788199999999998</v>
      </c>
      <c r="K160" s="162">
        <v>9074.83</v>
      </c>
    </row>
    <row r="161" spans="1:11" ht="17.100000000000001" customHeight="1">
      <c r="A161" s="162">
        <v>1979</v>
      </c>
      <c r="B161" s="162">
        <v>16</v>
      </c>
      <c r="C161" s="162">
        <v>25874.43</v>
      </c>
      <c r="D161" s="162">
        <v>14843.68</v>
      </c>
      <c r="E161" s="162">
        <v>184.35</v>
      </c>
      <c r="F161" s="162">
        <v>40902.46</v>
      </c>
      <c r="G161" s="162">
        <v>162.87</v>
      </c>
      <c r="H161" s="162">
        <v>317.36</v>
      </c>
      <c r="I161" s="162">
        <v>25.82</v>
      </c>
      <c r="J161" s="162">
        <v>2.7081400000000002</v>
      </c>
      <c r="K161" s="162">
        <v>9984.18</v>
      </c>
    </row>
    <row r="162" spans="1:11" ht="17.100000000000001" customHeight="1">
      <c r="A162" s="162">
        <v>1980</v>
      </c>
      <c r="B162" s="162">
        <v>1</v>
      </c>
      <c r="C162" s="162">
        <v>123152.9</v>
      </c>
      <c r="D162" s="162">
        <v>18130.419999999998</v>
      </c>
      <c r="E162" s="162">
        <v>18992.55</v>
      </c>
      <c r="F162" s="162">
        <v>160275.85999999999</v>
      </c>
      <c r="G162" s="162">
        <v>5417.44</v>
      </c>
      <c r="H162" s="162">
        <v>596.02</v>
      </c>
      <c r="I162" s="162">
        <v>619.91</v>
      </c>
      <c r="J162" s="162">
        <v>2.55383</v>
      </c>
      <c r="K162" s="162">
        <v>7977.03</v>
      </c>
    </row>
    <row r="163" spans="1:11" ht="17.100000000000001" customHeight="1">
      <c r="A163" s="162">
        <v>1980</v>
      </c>
      <c r="B163" s="162">
        <v>2</v>
      </c>
      <c r="C163" s="162">
        <v>150550.48000000001</v>
      </c>
      <c r="D163" s="162">
        <v>51672.74</v>
      </c>
      <c r="E163" s="162">
        <v>14960.66</v>
      </c>
      <c r="F163" s="162">
        <v>217183.88</v>
      </c>
      <c r="G163" s="162">
        <v>3811.17</v>
      </c>
      <c r="H163" s="162">
        <v>1703.82</v>
      </c>
      <c r="I163" s="162">
        <v>251.03</v>
      </c>
      <c r="J163" s="162">
        <v>2.6752500000000001</v>
      </c>
      <c r="K163" s="162">
        <v>9035.6299999999992</v>
      </c>
    </row>
    <row r="164" spans="1:11" ht="17.100000000000001" customHeight="1">
      <c r="A164" s="162">
        <v>1980</v>
      </c>
      <c r="B164" s="162">
        <v>3</v>
      </c>
      <c r="C164" s="162">
        <v>446933.26</v>
      </c>
      <c r="D164" s="162">
        <v>123350.14</v>
      </c>
      <c r="E164" s="162">
        <v>60841.86</v>
      </c>
      <c r="F164" s="162">
        <v>631125.27</v>
      </c>
      <c r="G164" s="162">
        <v>9598.66</v>
      </c>
      <c r="H164" s="162">
        <v>4644.1899999999996</v>
      </c>
      <c r="I164" s="162">
        <v>2911.67</v>
      </c>
      <c r="J164" s="162">
        <v>2.78749</v>
      </c>
      <c r="K164" s="162">
        <v>8379.8700000000008</v>
      </c>
    </row>
    <row r="165" spans="1:11" ht="17.100000000000001" customHeight="1">
      <c r="A165" s="162">
        <v>1980</v>
      </c>
      <c r="B165" s="162">
        <v>4</v>
      </c>
      <c r="C165" s="162">
        <v>743801.79</v>
      </c>
      <c r="D165" s="162">
        <v>285903.7</v>
      </c>
      <c r="E165" s="162">
        <v>62473.86</v>
      </c>
      <c r="F165" s="162">
        <v>1092179.3400000001</v>
      </c>
      <c r="G165" s="162">
        <v>15155.69</v>
      </c>
      <c r="H165" s="162">
        <v>5959.08</v>
      </c>
      <c r="I165" s="162">
        <v>832.03</v>
      </c>
      <c r="J165" s="162">
        <v>2.71122</v>
      </c>
      <c r="K165" s="162">
        <v>10409.620000000001</v>
      </c>
    </row>
    <row r="166" spans="1:11" ht="17.100000000000001" customHeight="1">
      <c r="A166" s="162">
        <v>1980</v>
      </c>
      <c r="B166" s="162">
        <v>5</v>
      </c>
      <c r="C166" s="162">
        <v>660080.98</v>
      </c>
      <c r="D166" s="162">
        <v>490512.15</v>
      </c>
      <c r="E166" s="162">
        <v>19885.060000000001</v>
      </c>
      <c r="F166" s="162">
        <v>1170478.18</v>
      </c>
      <c r="G166" s="162">
        <v>7186.57</v>
      </c>
      <c r="H166" s="162">
        <v>5160.22</v>
      </c>
      <c r="I166" s="162">
        <v>295.97000000000003</v>
      </c>
      <c r="J166" s="162">
        <v>2.4570599999999998</v>
      </c>
      <c r="K166" s="162">
        <v>11607.04</v>
      </c>
    </row>
    <row r="167" spans="1:11" ht="17.100000000000001" customHeight="1">
      <c r="A167" s="162">
        <v>1980</v>
      </c>
      <c r="B167" s="162">
        <v>6</v>
      </c>
      <c r="C167" s="162">
        <v>193705.67</v>
      </c>
      <c r="D167" s="162">
        <v>90626.15</v>
      </c>
      <c r="E167" s="162">
        <v>12679.99</v>
      </c>
      <c r="F167" s="162">
        <v>297011.81</v>
      </c>
      <c r="G167" s="162">
        <v>4809.76</v>
      </c>
      <c r="H167" s="162">
        <v>1789.75</v>
      </c>
      <c r="I167" s="162">
        <v>306.33999999999997</v>
      </c>
      <c r="J167" s="162">
        <v>2.5639099999999999</v>
      </c>
      <c r="K167" s="162">
        <v>8932.27</v>
      </c>
    </row>
    <row r="168" spans="1:11" ht="17.100000000000001" customHeight="1">
      <c r="A168" s="162">
        <v>1980</v>
      </c>
      <c r="B168" s="162">
        <v>7</v>
      </c>
      <c r="C168" s="162">
        <v>90905.95</v>
      </c>
      <c r="D168" s="162">
        <v>18268.38</v>
      </c>
      <c r="E168" s="162">
        <v>10059.27</v>
      </c>
      <c r="F168" s="162">
        <v>119233.60000000001</v>
      </c>
      <c r="G168" s="162">
        <v>1579.79</v>
      </c>
      <c r="H168" s="162">
        <v>879.7</v>
      </c>
      <c r="I168" s="162">
        <v>490.91</v>
      </c>
      <c r="J168" s="162">
        <v>2.93459</v>
      </c>
      <c r="K168" s="162">
        <v>8258.6299999999992</v>
      </c>
    </row>
    <row r="169" spans="1:11" ht="17.100000000000001" customHeight="1">
      <c r="A169" s="162">
        <v>1980</v>
      </c>
      <c r="B169" s="162">
        <v>8</v>
      </c>
      <c r="C169" s="162">
        <v>829803.63</v>
      </c>
      <c r="D169" s="162">
        <v>414279.47</v>
      </c>
      <c r="E169" s="162">
        <v>66841.570000000007</v>
      </c>
      <c r="F169" s="162">
        <v>1310924.68</v>
      </c>
      <c r="G169" s="162">
        <v>11116.23</v>
      </c>
      <c r="H169" s="162">
        <v>8033.06</v>
      </c>
      <c r="I169" s="162">
        <v>86.27</v>
      </c>
      <c r="J169" s="162">
        <v>2.7708499999999998</v>
      </c>
      <c r="K169" s="162">
        <v>10402.91</v>
      </c>
    </row>
    <row r="170" spans="1:11" ht="17.100000000000001" customHeight="1">
      <c r="A170" s="162">
        <v>1980</v>
      </c>
      <c r="B170" s="162">
        <v>9</v>
      </c>
      <c r="C170" s="162">
        <v>713924.56</v>
      </c>
      <c r="D170" s="162">
        <v>355621.2</v>
      </c>
      <c r="E170" s="162">
        <v>41690.86</v>
      </c>
      <c r="F170" s="162">
        <v>1111236.6200000001</v>
      </c>
      <c r="G170" s="162">
        <v>3120.66</v>
      </c>
      <c r="H170" s="162">
        <v>7561.69</v>
      </c>
      <c r="I170" s="162">
        <v>68.680000000000007</v>
      </c>
      <c r="J170" s="162">
        <v>2.6846299999999998</v>
      </c>
      <c r="K170" s="162">
        <v>9949.77</v>
      </c>
    </row>
    <row r="171" spans="1:11" ht="17.100000000000001" customHeight="1">
      <c r="A171" s="162">
        <v>1980</v>
      </c>
      <c r="B171" s="162">
        <v>10</v>
      </c>
      <c r="C171" s="162">
        <v>382134.1</v>
      </c>
      <c r="D171" s="162">
        <v>97147.09</v>
      </c>
      <c r="E171" s="162">
        <v>56612.43</v>
      </c>
      <c r="F171" s="162">
        <v>535893.63</v>
      </c>
      <c r="G171" s="162">
        <v>11360.51</v>
      </c>
      <c r="H171" s="162">
        <v>4188.33</v>
      </c>
      <c r="I171" s="162">
        <v>0</v>
      </c>
      <c r="J171" s="162">
        <v>2.76613</v>
      </c>
      <c r="K171" s="162">
        <v>8407.2900000000009</v>
      </c>
    </row>
    <row r="172" spans="1:11" ht="17.100000000000001" customHeight="1">
      <c r="A172" s="162">
        <v>1980</v>
      </c>
      <c r="B172" s="162">
        <v>11</v>
      </c>
      <c r="C172" s="162">
        <v>182298.75</v>
      </c>
      <c r="D172" s="162">
        <v>201065.13</v>
      </c>
      <c r="E172" s="162">
        <v>102.04</v>
      </c>
      <c r="F172" s="162">
        <v>383465.92</v>
      </c>
      <c r="G172" s="162">
        <v>1024.18</v>
      </c>
      <c r="H172" s="162">
        <v>2553.59</v>
      </c>
      <c r="I172" s="162">
        <v>0</v>
      </c>
      <c r="J172" s="162">
        <v>2.6863299999999999</v>
      </c>
      <c r="K172" s="162">
        <v>9957.43</v>
      </c>
    </row>
    <row r="173" spans="1:11" ht="17.100000000000001" customHeight="1">
      <c r="A173" s="162">
        <v>1980</v>
      </c>
      <c r="B173" s="162">
        <v>12</v>
      </c>
      <c r="C173" s="162">
        <v>339092.95</v>
      </c>
      <c r="D173" s="162">
        <v>359351.22</v>
      </c>
      <c r="E173" s="162">
        <v>8388.7099999999991</v>
      </c>
      <c r="F173" s="162">
        <v>706832.89</v>
      </c>
      <c r="G173" s="162">
        <v>1896.52</v>
      </c>
      <c r="H173" s="162">
        <v>4691.91</v>
      </c>
      <c r="I173" s="162">
        <v>49.32</v>
      </c>
      <c r="J173" s="162">
        <v>2.6853199999999999</v>
      </c>
      <c r="K173" s="162">
        <v>9951.2800000000007</v>
      </c>
    </row>
    <row r="174" spans="1:11" ht="17.100000000000001" customHeight="1">
      <c r="A174" s="162">
        <v>1980</v>
      </c>
      <c r="B174" s="162">
        <v>13</v>
      </c>
      <c r="C174" s="162">
        <v>415399.58</v>
      </c>
      <c r="D174" s="162">
        <v>253998.54</v>
      </c>
      <c r="E174" s="162">
        <v>40733.01</v>
      </c>
      <c r="F174" s="162">
        <v>710131.13</v>
      </c>
      <c r="G174" s="162">
        <v>6857.65</v>
      </c>
      <c r="H174" s="162">
        <v>6824.42</v>
      </c>
      <c r="I174" s="162">
        <v>4.7300000000000004</v>
      </c>
      <c r="J174" s="162">
        <v>2.6320299999999999</v>
      </c>
      <c r="K174" s="162">
        <v>9580.35</v>
      </c>
    </row>
    <row r="175" spans="1:11" ht="17.100000000000001" customHeight="1">
      <c r="A175" s="162">
        <v>1980</v>
      </c>
      <c r="B175" s="162">
        <v>14</v>
      </c>
      <c r="C175" s="162">
        <v>44787.42</v>
      </c>
      <c r="D175" s="162">
        <v>36783.75</v>
      </c>
      <c r="E175" s="162">
        <v>321.94</v>
      </c>
      <c r="F175" s="162">
        <v>81893.11</v>
      </c>
      <c r="G175" s="162">
        <v>218.72</v>
      </c>
      <c r="H175" s="162">
        <v>545.35</v>
      </c>
      <c r="I175" s="162">
        <v>0</v>
      </c>
      <c r="J175" s="162">
        <v>2.6863299999999999</v>
      </c>
      <c r="K175" s="162">
        <v>9957.43</v>
      </c>
    </row>
    <row r="176" spans="1:11" ht="17.100000000000001" customHeight="1">
      <c r="A176" s="162">
        <v>1980</v>
      </c>
      <c r="B176" s="162">
        <v>15</v>
      </c>
      <c r="C176" s="162">
        <v>33524.29</v>
      </c>
      <c r="D176" s="162">
        <v>9236.6</v>
      </c>
      <c r="E176" s="162">
        <v>6127.77</v>
      </c>
      <c r="F176" s="162">
        <v>48888.66</v>
      </c>
      <c r="G176" s="162">
        <v>724.49</v>
      </c>
      <c r="H176" s="162">
        <v>507.67</v>
      </c>
      <c r="I176" s="162">
        <v>82</v>
      </c>
      <c r="J176" s="162">
        <v>3.0038100000000001</v>
      </c>
      <c r="K176" s="162">
        <v>8122.99</v>
      </c>
    </row>
    <row r="177" spans="1:11" ht="17.100000000000001" customHeight="1">
      <c r="A177" s="162">
        <v>1980</v>
      </c>
      <c r="B177" s="162">
        <v>16</v>
      </c>
      <c r="C177" s="162">
        <v>27187.47</v>
      </c>
      <c r="D177" s="162">
        <v>15756.4</v>
      </c>
      <c r="E177" s="162">
        <v>192.63</v>
      </c>
      <c r="F177" s="162">
        <v>43136.5</v>
      </c>
      <c r="G177" s="162">
        <v>115.21</v>
      </c>
      <c r="H177" s="162">
        <v>287.26</v>
      </c>
      <c r="I177" s="162">
        <v>0</v>
      </c>
      <c r="J177" s="162">
        <v>2.6863299999999999</v>
      </c>
      <c r="K177" s="162">
        <v>9957.43</v>
      </c>
    </row>
    <row r="178" spans="1:11" ht="17.100000000000001" customHeight="1">
      <c r="A178" s="162">
        <v>1981</v>
      </c>
      <c r="B178" s="162">
        <v>1</v>
      </c>
      <c r="C178" s="162">
        <v>127657.83</v>
      </c>
      <c r="D178" s="162">
        <v>18817.169999999998</v>
      </c>
      <c r="E178" s="162">
        <v>20069.599999999999</v>
      </c>
      <c r="F178" s="162">
        <v>166544.6</v>
      </c>
      <c r="G178" s="162">
        <v>4335.13</v>
      </c>
      <c r="H178" s="162">
        <v>632.83000000000004</v>
      </c>
      <c r="I178" s="162">
        <v>1005.58</v>
      </c>
      <c r="J178" s="162">
        <v>2.5336699999999999</v>
      </c>
      <c r="K178" s="162">
        <v>7822.42</v>
      </c>
    </row>
    <row r="179" spans="1:11" ht="17.100000000000001" customHeight="1">
      <c r="A179" s="162">
        <v>1981</v>
      </c>
      <c r="B179" s="162">
        <v>2</v>
      </c>
      <c r="C179" s="162">
        <v>154315.9</v>
      </c>
      <c r="D179" s="162">
        <v>53103.47</v>
      </c>
      <c r="E179" s="162">
        <v>15415.79</v>
      </c>
      <c r="F179" s="162">
        <v>222835.16</v>
      </c>
      <c r="G179" s="162">
        <v>3200.35</v>
      </c>
      <c r="H179" s="162">
        <v>1262.77</v>
      </c>
      <c r="I179" s="162">
        <v>423.51</v>
      </c>
      <c r="J179" s="162">
        <v>2.6827399999999999</v>
      </c>
      <c r="K179" s="162">
        <v>8885.56</v>
      </c>
    </row>
    <row r="180" spans="1:11" ht="17.100000000000001" customHeight="1">
      <c r="A180" s="162">
        <v>1981</v>
      </c>
      <c r="B180" s="162">
        <v>3</v>
      </c>
      <c r="C180" s="162">
        <v>457732.04</v>
      </c>
      <c r="D180" s="162">
        <v>128168.92</v>
      </c>
      <c r="E180" s="162">
        <v>64382.78</v>
      </c>
      <c r="F180" s="162">
        <v>650283.73</v>
      </c>
      <c r="G180" s="162">
        <v>6026.33</v>
      </c>
      <c r="H180" s="162">
        <v>3480.61</v>
      </c>
      <c r="I180" s="162">
        <v>2864.92</v>
      </c>
      <c r="J180" s="162">
        <v>2.7791399999999999</v>
      </c>
      <c r="K180" s="162">
        <v>7958.95</v>
      </c>
    </row>
    <row r="181" spans="1:11" ht="17.100000000000001" customHeight="1">
      <c r="A181" s="162">
        <v>1981</v>
      </c>
      <c r="B181" s="162">
        <v>4</v>
      </c>
      <c r="C181" s="162">
        <v>759653.78</v>
      </c>
      <c r="D181" s="162">
        <v>292281.34999999998</v>
      </c>
      <c r="E181" s="162">
        <v>63711.91</v>
      </c>
      <c r="F181" s="162">
        <v>1115647.04</v>
      </c>
      <c r="G181" s="162">
        <v>8939.2199999999993</v>
      </c>
      <c r="H181" s="162">
        <v>3655.31</v>
      </c>
      <c r="I181" s="162">
        <v>707.94</v>
      </c>
      <c r="J181" s="162">
        <v>2.7126299999999999</v>
      </c>
      <c r="K181" s="162">
        <v>10648.11</v>
      </c>
    </row>
    <row r="182" spans="1:11" ht="17.100000000000001" customHeight="1">
      <c r="A182" s="162">
        <v>1981</v>
      </c>
      <c r="B182" s="162">
        <v>5</v>
      </c>
      <c r="C182" s="162">
        <v>664807.43999999994</v>
      </c>
      <c r="D182" s="162">
        <v>494020.2</v>
      </c>
      <c r="E182" s="162">
        <v>20048.169999999998</v>
      </c>
      <c r="F182" s="162">
        <v>1178875.81</v>
      </c>
      <c r="G182" s="162">
        <v>4671.7</v>
      </c>
      <c r="H182" s="162">
        <v>4101.21</v>
      </c>
      <c r="I182" s="162">
        <v>143.19</v>
      </c>
      <c r="J182" s="162">
        <v>2.4615100000000001</v>
      </c>
      <c r="K182" s="162">
        <v>11935.09</v>
      </c>
    </row>
    <row r="183" spans="1:11" ht="17.100000000000001" customHeight="1">
      <c r="A183" s="162">
        <v>1981</v>
      </c>
      <c r="B183" s="162">
        <v>6</v>
      </c>
      <c r="C183" s="162">
        <v>200065.91</v>
      </c>
      <c r="D183" s="162">
        <v>93172.87</v>
      </c>
      <c r="E183" s="162">
        <v>13348.06</v>
      </c>
      <c r="F183" s="162">
        <v>306586.84000000003</v>
      </c>
      <c r="G183" s="162">
        <v>2815.84</v>
      </c>
      <c r="H183" s="162">
        <v>892.27</v>
      </c>
      <c r="I183" s="162">
        <v>433.81</v>
      </c>
      <c r="J183" s="162">
        <v>2.5464500000000001</v>
      </c>
      <c r="K183" s="162">
        <v>8850.92</v>
      </c>
    </row>
    <row r="184" spans="1:11" ht="17.100000000000001" customHeight="1">
      <c r="A184" s="162">
        <v>1981</v>
      </c>
      <c r="B184" s="162">
        <v>7</v>
      </c>
      <c r="C184" s="162">
        <v>92855.679999999993</v>
      </c>
      <c r="D184" s="162">
        <v>18878.03</v>
      </c>
      <c r="E184" s="162">
        <v>10784.13</v>
      </c>
      <c r="F184" s="162">
        <v>122517.83</v>
      </c>
      <c r="G184" s="162">
        <v>1245.19</v>
      </c>
      <c r="H184" s="162">
        <v>466.01</v>
      </c>
      <c r="I184" s="162">
        <v>635.12</v>
      </c>
      <c r="J184" s="162">
        <v>2.9356</v>
      </c>
      <c r="K184" s="162">
        <v>7770.41</v>
      </c>
    </row>
    <row r="185" spans="1:11" ht="17.100000000000001" customHeight="1">
      <c r="A185" s="162">
        <v>1981</v>
      </c>
      <c r="B185" s="162">
        <v>8</v>
      </c>
      <c r="C185" s="162">
        <v>842416.01</v>
      </c>
      <c r="D185" s="162">
        <v>424486.78</v>
      </c>
      <c r="E185" s="162">
        <v>67883.820000000007</v>
      </c>
      <c r="F185" s="162">
        <v>1334786.6000000001</v>
      </c>
      <c r="G185" s="162">
        <v>7404.13</v>
      </c>
      <c r="H185" s="162">
        <v>8566.24</v>
      </c>
      <c r="I185" s="162">
        <v>547.16999999999996</v>
      </c>
      <c r="J185" s="162">
        <v>2.7788300000000001</v>
      </c>
      <c r="K185" s="162">
        <v>10593.87</v>
      </c>
    </row>
    <row r="186" spans="1:11" ht="17.100000000000001" customHeight="1">
      <c r="A186" s="162">
        <v>1981</v>
      </c>
      <c r="B186" s="162">
        <v>9</v>
      </c>
      <c r="C186" s="162">
        <v>721532.56</v>
      </c>
      <c r="D186" s="162">
        <v>363367.13</v>
      </c>
      <c r="E186" s="162">
        <v>42232.73</v>
      </c>
      <c r="F186" s="162">
        <v>1127132.42</v>
      </c>
      <c r="G186" s="162">
        <v>2415.2800000000002</v>
      </c>
      <c r="H186" s="162">
        <v>7878.43</v>
      </c>
      <c r="I186" s="162">
        <v>262.14</v>
      </c>
      <c r="J186" s="162">
        <v>2.6949399999999999</v>
      </c>
      <c r="K186" s="162">
        <v>10098.969999999999</v>
      </c>
    </row>
    <row r="187" spans="1:11" ht="17.100000000000001" customHeight="1">
      <c r="A187" s="162">
        <v>1981</v>
      </c>
      <c r="B187" s="162">
        <v>10</v>
      </c>
      <c r="C187" s="162">
        <v>394695.65</v>
      </c>
      <c r="D187" s="162">
        <v>101015.96</v>
      </c>
      <c r="E187" s="162">
        <v>59276.62</v>
      </c>
      <c r="F187" s="162">
        <v>554988.24</v>
      </c>
      <c r="G187" s="162">
        <v>9547.43</v>
      </c>
      <c r="H187" s="162">
        <v>3072.7</v>
      </c>
      <c r="I187" s="162">
        <v>2171.35</v>
      </c>
      <c r="J187" s="162">
        <v>2.7657600000000002</v>
      </c>
      <c r="K187" s="162">
        <v>8558.6</v>
      </c>
    </row>
    <row r="188" spans="1:11" ht="17.100000000000001" customHeight="1">
      <c r="A188" s="162">
        <v>1981</v>
      </c>
      <c r="B188" s="162">
        <v>11</v>
      </c>
      <c r="C188" s="162">
        <v>179847.25</v>
      </c>
      <c r="D188" s="162">
        <v>201693.48</v>
      </c>
      <c r="E188" s="162">
        <v>100.51</v>
      </c>
      <c r="F188" s="162">
        <v>381641.24</v>
      </c>
      <c r="G188" s="162">
        <v>759.48</v>
      </c>
      <c r="H188" s="162">
        <v>2530.58</v>
      </c>
      <c r="I188" s="162">
        <v>35.17</v>
      </c>
      <c r="J188" s="162">
        <v>2.6969699999999999</v>
      </c>
      <c r="K188" s="162">
        <v>10106.34</v>
      </c>
    </row>
    <row r="189" spans="1:11" ht="17.100000000000001" customHeight="1">
      <c r="A189" s="162">
        <v>1981</v>
      </c>
      <c r="B189" s="162">
        <v>12</v>
      </c>
      <c r="C189" s="162">
        <v>341960.15</v>
      </c>
      <c r="D189" s="162">
        <v>367776.82</v>
      </c>
      <c r="E189" s="162">
        <v>8498.34</v>
      </c>
      <c r="F189" s="162">
        <v>718235.31</v>
      </c>
      <c r="G189" s="162">
        <v>1438.29</v>
      </c>
      <c r="H189" s="162">
        <v>4742.22</v>
      </c>
      <c r="I189" s="162">
        <v>144.91</v>
      </c>
      <c r="J189" s="162">
        <v>2.6958000000000002</v>
      </c>
      <c r="K189" s="162">
        <v>10100.86</v>
      </c>
    </row>
    <row r="190" spans="1:11" ht="17.100000000000001" customHeight="1">
      <c r="A190" s="162">
        <v>1981</v>
      </c>
      <c r="B190" s="162">
        <v>13</v>
      </c>
      <c r="C190" s="162">
        <v>423422.3</v>
      </c>
      <c r="D190" s="162">
        <v>261496.87</v>
      </c>
      <c r="E190" s="162">
        <v>41102.199999999997</v>
      </c>
      <c r="F190" s="162">
        <v>726021.37</v>
      </c>
      <c r="G190" s="162">
        <v>4194.38</v>
      </c>
      <c r="H190" s="162">
        <v>5155.24</v>
      </c>
      <c r="I190" s="162">
        <v>0.85</v>
      </c>
      <c r="J190" s="162">
        <v>2.63611</v>
      </c>
      <c r="K190" s="162">
        <v>9856.27</v>
      </c>
    </row>
    <row r="191" spans="1:11" ht="17.100000000000001" customHeight="1">
      <c r="A191" s="162">
        <v>1981</v>
      </c>
      <c r="B191" s="162">
        <v>14</v>
      </c>
      <c r="C191" s="162">
        <v>44919.32</v>
      </c>
      <c r="D191" s="162">
        <v>37351.99</v>
      </c>
      <c r="E191" s="162">
        <v>322</v>
      </c>
      <c r="F191" s="162">
        <v>82593.31</v>
      </c>
      <c r="G191" s="162">
        <v>164.36</v>
      </c>
      <c r="H191" s="162">
        <v>547.66</v>
      </c>
      <c r="I191" s="162">
        <v>7.61</v>
      </c>
      <c r="J191" s="162">
        <v>2.6969699999999999</v>
      </c>
      <c r="K191" s="162">
        <v>10106.34</v>
      </c>
    </row>
    <row r="192" spans="1:11" ht="17.100000000000001" customHeight="1">
      <c r="A192" s="162">
        <v>1981</v>
      </c>
      <c r="B192" s="162">
        <v>15</v>
      </c>
      <c r="C192" s="162">
        <v>34137.269999999997</v>
      </c>
      <c r="D192" s="162">
        <v>9521.6299999999992</v>
      </c>
      <c r="E192" s="162">
        <v>6377.67</v>
      </c>
      <c r="F192" s="162">
        <v>50036.57</v>
      </c>
      <c r="G192" s="162">
        <v>590.57000000000005</v>
      </c>
      <c r="H192" s="162">
        <v>274.3</v>
      </c>
      <c r="I192" s="162">
        <v>239.65</v>
      </c>
      <c r="J192" s="162">
        <v>2.99539</v>
      </c>
      <c r="K192" s="162">
        <v>7952.32</v>
      </c>
    </row>
    <row r="193" spans="1:11" ht="17.100000000000001" customHeight="1">
      <c r="A193" s="162">
        <v>1981</v>
      </c>
      <c r="B193" s="162">
        <v>16</v>
      </c>
      <c r="C193" s="162">
        <v>27395.96</v>
      </c>
      <c r="D193" s="162">
        <v>16033.21</v>
      </c>
      <c r="E193" s="162">
        <v>193.28</v>
      </c>
      <c r="F193" s="162">
        <v>43622.45</v>
      </c>
      <c r="G193" s="162">
        <v>86.81</v>
      </c>
      <c r="H193" s="162">
        <v>289.25</v>
      </c>
      <c r="I193" s="162">
        <v>4.0199999999999996</v>
      </c>
      <c r="J193" s="162">
        <v>2.6969699999999999</v>
      </c>
      <c r="K193" s="162">
        <v>10106.34</v>
      </c>
    </row>
    <row r="194" spans="1:11" ht="17.100000000000001" customHeight="1">
      <c r="A194" s="162">
        <v>1982</v>
      </c>
      <c r="B194" s="162">
        <v>1</v>
      </c>
      <c r="C194" s="162">
        <v>131212.51999999999</v>
      </c>
      <c r="D194" s="162">
        <v>19230.61</v>
      </c>
      <c r="E194" s="162">
        <v>20765.59</v>
      </c>
      <c r="F194" s="162">
        <v>171208.72</v>
      </c>
      <c r="G194" s="162">
        <v>3223.61</v>
      </c>
      <c r="H194" s="162">
        <v>376.29</v>
      </c>
      <c r="I194" s="162">
        <v>665.43</v>
      </c>
      <c r="J194" s="162">
        <v>2.5182899999999999</v>
      </c>
      <c r="K194" s="162">
        <v>7630.47</v>
      </c>
    </row>
    <row r="195" spans="1:11" ht="17.100000000000001" customHeight="1">
      <c r="A195" s="162">
        <v>1982</v>
      </c>
      <c r="B195" s="162">
        <v>2</v>
      </c>
      <c r="C195" s="162">
        <v>157830.82</v>
      </c>
      <c r="D195" s="162">
        <v>54609.16</v>
      </c>
      <c r="E195" s="162">
        <v>15607.64</v>
      </c>
      <c r="F195" s="162">
        <v>228047.62</v>
      </c>
      <c r="G195" s="162">
        <v>2784</v>
      </c>
      <c r="H195" s="162">
        <v>1219.23</v>
      </c>
      <c r="I195" s="162">
        <v>62.29</v>
      </c>
      <c r="J195" s="162">
        <v>2.6993200000000002</v>
      </c>
      <c r="K195" s="162">
        <v>8665.11</v>
      </c>
    </row>
    <row r="196" spans="1:11" ht="17.100000000000001" customHeight="1">
      <c r="A196" s="162">
        <v>1982</v>
      </c>
      <c r="B196" s="162">
        <v>3</v>
      </c>
      <c r="C196" s="162">
        <v>464585.54</v>
      </c>
      <c r="D196" s="162">
        <v>131283.56</v>
      </c>
      <c r="E196" s="162">
        <v>66655.89</v>
      </c>
      <c r="F196" s="162">
        <v>662525</v>
      </c>
      <c r="G196" s="162">
        <v>6407.59</v>
      </c>
      <c r="H196" s="162">
        <v>2856.21</v>
      </c>
      <c r="I196" s="162">
        <v>2146.42</v>
      </c>
      <c r="J196" s="162">
        <v>2.7942399999999998</v>
      </c>
      <c r="K196" s="162">
        <v>7793.56</v>
      </c>
    </row>
    <row r="197" spans="1:11" ht="17.100000000000001" customHeight="1">
      <c r="A197" s="162">
        <v>1982</v>
      </c>
      <c r="B197" s="162">
        <v>4</v>
      </c>
      <c r="C197" s="162">
        <v>772908.79</v>
      </c>
      <c r="D197" s="162">
        <v>298069.11</v>
      </c>
      <c r="E197" s="162">
        <v>64604.24</v>
      </c>
      <c r="F197" s="162">
        <v>1135582.1399999999</v>
      </c>
      <c r="G197" s="162">
        <v>7459.95</v>
      </c>
      <c r="H197" s="162">
        <v>3399.98</v>
      </c>
      <c r="I197" s="162">
        <v>505.4</v>
      </c>
      <c r="J197" s="162">
        <v>2.7208700000000001</v>
      </c>
      <c r="K197" s="162">
        <v>10717.75</v>
      </c>
    </row>
    <row r="198" spans="1:11" ht="17.100000000000001" customHeight="1">
      <c r="A198" s="162">
        <v>1982</v>
      </c>
      <c r="B198" s="162">
        <v>5</v>
      </c>
      <c r="C198" s="162">
        <v>667966.03</v>
      </c>
      <c r="D198" s="162">
        <v>497702.75</v>
      </c>
      <c r="E198" s="162">
        <v>20152.39</v>
      </c>
      <c r="F198" s="162">
        <v>1185821.17</v>
      </c>
      <c r="G198" s="162">
        <v>3620.06</v>
      </c>
      <c r="H198" s="162">
        <v>3751.75</v>
      </c>
      <c r="I198" s="162">
        <v>109.96</v>
      </c>
      <c r="J198" s="162">
        <v>2.46916</v>
      </c>
      <c r="K198" s="162">
        <v>11952.27</v>
      </c>
    </row>
    <row r="199" spans="1:11" ht="17.100000000000001" customHeight="1">
      <c r="A199" s="162">
        <v>1982</v>
      </c>
      <c r="B199" s="162">
        <v>6</v>
      </c>
      <c r="C199" s="162">
        <v>205515.95</v>
      </c>
      <c r="D199" s="162">
        <v>95156.09</v>
      </c>
      <c r="E199" s="162">
        <v>13644.45</v>
      </c>
      <c r="F199" s="162">
        <v>314316.5</v>
      </c>
      <c r="G199" s="162">
        <v>2905.34</v>
      </c>
      <c r="H199" s="162">
        <v>811.97</v>
      </c>
      <c r="I199" s="162">
        <v>128.29</v>
      </c>
      <c r="J199" s="162">
        <v>2.5611100000000002</v>
      </c>
      <c r="K199" s="162">
        <v>8753.25</v>
      </c>
    </row>
    <row r="200" spans="1:11" ht="17.100000000000001" customHeight="1">
      <c r="A200" s="162">
        <v>1982</v>
      </c>
      <c r="B200" s="162">
        <v>7</v>
      </c>
      <c r="C200" s="162">
        <v>94507.29</v>
      </c>
      <c r="D200" s="162">
        <v>19350.36</v>
      </c>
      <c r="E200" s="162">
        <v>11298.77</v>
      </c>
      <c r="F200" s="162">
        <v>125156.42</v>
      </c>
      <c r="G200" s="162">
        <v>1609.35</v>
      </c>
      <c r="H200" s="162">
        <v>465.31</v>
      </c>
      <c r="I200" s="162">
        <v>504.86</v>
      </c>
      <c r="J200" s="162">
        <v>2.9545300000000001</v>
      </c>
      <c r="K200" s="162">
        <v>7732.53</v>
      </c>
    </row>
    <row r="201" spans="1:11" ht="17.100000000000001" customHeight="1">
      <c r="A201" s="162">
        <v>1982</v>
      </c>
      <c r="B201" s="162">
        <v>8</v>
      </c>
      <c r="C201" s="162">
        <v>852571.23</v>
      </c>
      <c r="D201" s="162">
        <v>431104.42</v>
      </c>
      <c r="E201" s="162">
        <v>68499.210000000006</v>
      </c>
      <c r="F201" s="162">
        <v>1352174.85</v>
      </c>
      <c r="G201" s="162">
        <v>4511.34</v>
      </c>
      <c r="H201" s="162">
        <v>4311.55</v>
      </c>
      <c r="I201" s="162">
        <v>200.26</v>
      </c>
      <c r="J201" s="162">
        <v>2.8008099999999998</v>
      </c>
      <c r="K201" s="162">
        <v>10459.040000000001</v>
      </c>
    </row>
    <row r="202" spans="1:11" ht="17.100000000000001" customHeight="1">
      <c r="A202" s="162">
        <v>1982</v>
      </c>
      <c r="B202" s="162">
        <v>9</v>
      </c>
      <c r="C202" s="162">
        <v>728686.55</v>
      </c>
      <c r="D202" s="162">
        <v>369281.68</v>
      </c>
      <c r="E202" s="162">
        <v>42571.44</v>
      </c>
      <c r="F202" s="162">
        <v>1140539.67</v>
      </c>
      <c r="G202" s="162">
        <v>1947.16</v>
      </c>
      <c r="H202" s="162">
        <v>3841.6</v>
      </c>
      <c r="I202" s="162">
        <v>37.42</v>
      </c>
      <c r="J202" s="162">
        <v>2.7271000000000001</v>
      </c>
      <c r="K202" s="162">
        <v>9956.69</v>
      </c>
    </row>
    <row r="203" spans="1:11" ht="17.100000000000001" customHeight="1">
      <c r="A203" s="162">
        <v>1982</v>
      </c>
      <c r="B203" s="162">
        <v>10</v>
      </c>
      <c r="C203" s="162">
        <v>405816.7</v>
      </c>
      <c r="D203" s="162">
        <v>104045.64</v>
      </c>
      <c r="E203" s="162">
        <v>62645.41</v>
      </c>
      <c r="F203" s="162">
        <v>572507.75</v>
      </c>
      <c r="G203" s="162">
        <v>7958.47</v>
      </c>
      <c r="H203" s="162">
        <v>2174.3200000000002</v>
      </c>
      <c r="I203" s="162">
        <v>2887.69</v>
      </c>
      <c r="J203" s="162">
        <v>2.7753700000000001</v>
      </c>
      <c r="K203" s="162">
        <v>8452.48</v>
      </c>
    </row>
    <row r="204" spans="1:11" ht="17.100000000000001" customHeight="1">
      <c r="A204" s="162">
        <v>1982</v>
      </c>
      <c r="B204" s="162">
        <v>11</v>
      </c>
      <c r="C204" s="162">
        <v>177265.15</v>
      </c>
      <c r="D204" s="162">
        <v>200800.94</v>
      </c>
      <c r="E204" s="162">
        <v>98.95</v>
      </c>
      <c r="F204" s="162">
        <v>378165.05</v>
      </c>
      <c r="G204" s="162">
        <v>610.76</v>
      </c>
      <c r="H204" s="162">
        <v>1234.52</v>
      </c>
      <c r="I204" s="162">
        <v>5.15</v>
      </c>
      <c r="J204" s="162">
        <v>2.7296999999999998</v>
      </c>
      <c r="K204" s="162">
        <v>9964.25</v>
      </c>
    </row>
    <row r="205" spans="1:11" ht="17.100000000000001" customHeight="1">
      <c r="A205" s="162">
        <v>1982</v>
      </c>
      <c r="B205" s="162">
        <v>12</v>
      </c>
      <c r="C205" s="162">
        <v>344535.73</v>
      </c>
      <c r="D205" s="162">
        <v>373706.42</v>
      </c>
      <c r="E205" s="162">
        <v>8566.61</v>
      </c>
      <c r="F205" s="162">
        <v>726808.76</v>
      </c>
      <c r="G205" s="162">
        <v>1191.23</v>
      </c>
      <c r="H205" s="162">
        <v>2365.42</v>
      </c>
      <c r="I205" s="162">
        <v>9.85</v>
      </c>
      <c r="J205" s="162">
        <v>2.72831</v>
      </c>
      <c r="K205" s="162">
        <v>9957.7800000000007</v>
      </c>
    </row>
    <row r="206" spans="1:11" ht="17.100000000000001" customHeight="1">
      <c r="A206" s="162">
        <v>1982</v>
      </c>
      <c r="B206" s="162">
        <v>13</v>
      </c>
      <c r="C206" s="162">
        <v>431206.96</v>
      </c>
      <c r="D206" s="162">
        <v>267589.28999999998</v>
      </c>
      <c r="E206" s="162">
        <v>41670.300000000003</v>
      </c>
      <c r="F206" s="162">
        <v>740466.55</v>
      </c>
      <c r="G206" s="162">
        <v>3822.28</v>
      </c>
      <c r="H206" s="162">
        <v>3637.5</v>
      </c>
      <c r="I206" s="162">
        <v>189.23</v>
      </c>
      <c r="J206" s="162">
        <v>2.6604299999999999</v>
      </c>
      <c r="K206" s="162">
        <v>9819.0499999999993</v>
      </c>
    </row>
    <row r="207" spans="1:11" ht="17.100000000000001" customHeight="1">
      <c r="A207" s="162">
        <v>1982</v>
      </c>
      <c r="B207" s="162">
        <v>14</v>
      </c>
      <c r="C207" s="162">
        <v>45347.06</v>
      </c>
      <c r="D207" s="162">
        <v>37986.43</v>
      </c>
      <c r="E207" s="162">
        <v>324.49</v>
      </c>
      <c r="F207" s="162">
        <v>83657.990000000005</v>
      </c>
      <c r="G207" s="162">
        <v>135.11000000000001</v>
      </c>
      <c r="H207" s="162">
        <v>273.10000000000002</v>
      </c>
      <c r="I207" s="162">
        <v>1.1399999999999999</v>
      </c>
      <c r="J207" s="162">
        <v>2.7296999999999998</v>
      </c>
      <c r="K207" s="162">
        <v>9964.25</v>
      </c>
    </row>
    <row r="208" spans="1:11" ht="17.100000000000001" customHeight="1">
      <c r="A208" s="162">
        <v>1982</v>
      </c>
      <c r="B208" s="162">
        <v>15</v>
      </c>
      <c r="C208" s="162">
        <v>34604.639999999999</v>
      </c>
      <c r="D208" s="162">
        <v>9798.66</v>
      </c>
      <c r="E208" s="162">
        <v>6550.03</v>
      </c>
      <c r="F208" s="162">
        <v>50953.33</v>
      </c>
      <c r="G208" s="162">
        <v>477.89</v>
      </c>
      <c r="H208" s="162">
        <v>270.8</v>
      </c>
      <c r="I208" s="162">
        <v>177.31</v>
      </c>
      <c r="J208" s="162">
        <v>3.0025599999999999</v>
      </c>
      <c r="K208" s="162">
        <v>8074.19</v>
      </c>
    </row>
    <row r="209" spans="1:11" ht="17.100000000000001" customHeight="1">
      <c r="A209" s="162">
        <v>1982</v>
      </c>
      <c r="B209" s="162">
        <v>16</v>
      </c>
      <c r="C209" s="162">
        <v>27570.23</v>
      </c>
      <c r="D209" s="162">
        <v>16224.32</v>
      </c>
      <c r="E209" s="162">
        <v>193.94</v>
      </c>
      <c r="F209" s="162">
        <v>43988.5</v>
      </c>
      <c r="G209" s="162">
        <v>71.040000000000006</v>
      </c>
      <c r="H209" s="162">
        <v>143.6</v>
      </c>
      <c r="I209" s="162">
        <v>0.6</v>
      </c>
      <c r="J209" s="162">
        <v>2.7296999999999998</v>
      </c>
      <c r="K209" s="162">
        <v>9964.25</v>
      </c>
    </row>
    <row r="210" spans="1:11" ht="17.100000000000001" customHeight="1">
      <c r="A210" s="162">
        <v>1983</v>
      </c>
      <c r="B210" s="162">
        <v>1</v>
      </c>
      <c r="C210" s="162">
        <v>133046.91</v>
      </c>
      <c r="D210" s="162">
        <v>19367.5</v>
      </c>
      <c r="E210" s="162">
        <v>21409.91</v>
      </c>
      <c r="F210" s="162">
        <v>173824.32</v>
      </c>
      <c r="G210" s="162">
        <v>3873.26</v>
      </c>
      <c r="H210" s="162">
        <v>359.72</v>
      </c>
      <c r="I210" s="162">
        <v>867.55</v>
      </c>
      <c r="J210" s="162">
        <v>2.5147499999999998</v>
      </c>
      <c r="K210" s="162">
        <v>7904.72</v>
      </c>
    </row>
    <row r="211" spans="1:11" ht="17.100000000000001" customHeight="1">
      <c r="A211" s="162">
        <v>1983</v>
      </c>
      <c r="B211" s="162">
        <v>2</v>
      </c>
      <c r="C211" s="162">
        <v>159922.85</v>
      </c>
      <c r="D211" s="162">
        <v>55781.68</v>
      </c>
      <c r="E211" s="162">
        <v>15556.4</v>
      </c>
      <c r="F211" s="162">
        <v>231260.93</v>
      </c>
      <c r="G211" s="162">
        <v>4381.71</v>
      </c>
      <c r="H211" s="162">
        <v>1977.35</v>
      </c>
      <c r="I211" s="162">
        <v>184.17</v>
      </c>
      <c r="J211" s="162">
        <v>2.7312500000000002</v>
      </c>
      <c r="K211" s="162">
        <v>8589.51</v>
      </c>
    </row>
    <row r="212" spans="1:11" ht="17.100000000000001" customHeight="1">
      <c r="A212" s="162">
        <v>1983</v>
      </c>
      <c r="B212" s="162">
        <v>3</v>
      </c>
      <c r="C212" s="162">
        <v>467804.7</v>
      </c>
      <c r="D212" s="162">
        <v>136089.94</v>
      </c>
      <c r="E212" s="162">
        <v>68074.62</v>
      </c>
      <c r="F212" s="162">
        <v>671969.26</v>
      </c>
      <c r="G212" s="162">
        <v>11360.84</v>
      </c>
      <c r="H212" s="162">
        <v>7143.85</v>
      </c>
      <c r="I212" s="162">
        <v>2550.02</v>
      </c>
      <c r="J212" s="162">
        <v>2.8262</v>
      </c>
      <c r="K212" s="162">
        <v>7618.82</v>
      </c>
    </row>
    <row r="213" spans="1:11" ht="17.100000000000001" customHeight="1">
      <c r="A213" s="162">
        <v>1983</v>
      </c>
      <c r="B213" s="162">
        <v>4</v>
      </c>
      <c r="C213" s="162">
        <v>780121.12</v>
      </c>
      <c r="D213" s="162">
        <v>304300.63</v>
      </c>
      <c r="E213" s="162">
        <v>64384.89</v>
      </c>
      <c r="F213" s="162">
        <v>1148806.6399999999</v>
      </c>
      <c r="G213" s="162">
        <v>15283.44</v>
      </c>
      <c r="H213" s="162">
        <v>8527.32</v>
      </c>
      <c r="I213" s="162">
        <v>639.15</v>
      </c>
      <c r="J213" s="162">
        <v>2.7503899999999999</v>
      </c>
      <c r="K213" s="162">
        <v>11104.48</v>
      </c>
    </row>
    <row r="214" spans="1:11" ht="17.100000000000001" customHeight="1">
      <c r="A214" s="162">
        <v>1983</v>
      </c>
      <c r="B214" s="162">
        <v>5</v>
      </c>
      <c r="C214" s="162">
        <v>670694.54</v>
      </c>
      <c r="D214" s="162">
        <v>500319.9</v>
      </c>
      <c r="E214" s="162">
        <v>20170.14</v>
      </c>
      <c r="F214" s="162">
        <v>1191184.58</v>
      </c>
      <c r="G214" s="162">
        <v>7247.32</v>
      </c>
      <c r="H214" s="162">
        <v>4993.08</v>
      </c>
      <c r="I214" s="162">
        <v>165.35</v>
      </c>
      <c r="J214" s="162">
        <v>2.4893999999999998</v>
      </c>
      <c r="K214" s="162">
        <v>12284.37</v>
      </c>
    </row>
    <row r="215" spans="1:11" ht="17.100000000000001" customHeight="1">
      <c r="A215" s="162">
        <v>1983</v>
      </c>
      <c r="B215" s="162">
        <v>6</v>
      </c>
      <c r="C215" s="162">
        <v>207962.16</v>
      </c>
      <c r="D215" s="162">
        <v>95574.37</v>
      </c>
      <c r="E215" s="162">
        <v>13743.12</v>
      </c>
      <c r="F215" s="162">
        <v>317279.65999999997</v>
      </c>
      <c r="G215" s="162">
        <v>6097.43</v>
      </c>
      <c r="H215" s="162">
        <v>2116.6999999999998</v>
      </c>
      <c r="I215" s="162">
        <v>341.78</v>
      </c>
      <c r="J215" s="162">
        <v>2.6022599999999998</v>
      </c>
      <c r="K215" s="162">
        <v>8836.59</v>
      </c>
    </row>
    <row r="216" spans="1:11" ht="17.100000000000001" customHeight="1">
      <c r="A216" s="162">
        <v>1983</v>
      </c>
      <c r="B216" s="162">
        <v>7</v>
      </c>
      <c r="C216" s="162">
        <v>95050.05</v>
      </c>
      <c r="D216" s="162">
        <v>20346.509999999998</v>
      </c>
      <c r="E216" s="162">
        <v>11652.44</v>
      </c>
      <c r="F216" s="162">
        <v>127049</v>
      </c>
      <c r="G216" s="162">
        <v>2639.34</v>
      </c>
      <c r="H216" s="162">
        <v>1426.09</v>
      </c>
      <c r="I216" s="162">
        <v>599.69000000000005</v>
      </c>
      <c r="J216" s="162">
        <v>2.9965700000000002</v>
      </c>
      <c r="K216" s="162">
        <v>7380.44</v>
      </c>
    </row>
    <row r="217" spans="1:11" ht="17.100000000000001" customHeight="1">
      <c r="A217" s="162">
        <v>1983</v>
      </c>
      <c r="B217" s="162">
        <v>8</v>
      </c>
      <c r="C217" s="162">
        <v>857475.63</v>
      </c>
      <c r="D217" s="162">
        <v>436432.04</v>
      </c>
      <c r="E217" s="162">
        <v>68281.34</v>
      </c>
      <c r="F217" s="162">
        <v>1362189</v>
      </c>
      <c r="G217" s="162">
        <v>11758.24</v>
      </c>
      <c r="H217" s="162">
        <v>8985.14</v>
      </c>
      <c r="I217" s="162">
        <v>398.46</v>
      </c>
      <c r="J217" s="162">
        <v>2.83562</v>
      </c>
      <c r="K217" s="162">
        <v>10568.27</v>
      </c>
    </row>
    <row r="218" spans="1:11" ht="17.100000000000001" customHeight="1">
      <c r="A218" s="162">
        <v>1983</v>
      </c>
      <c r="B218" s="162">
        <v>9</v>
      </c>
      <c r="C218" s="162">
        <v>729871.15</v>
      </c>
      <c r="D218" s="162">
        <v>373473.55</v>
      </c>
      <c r="E218" s="162">
        <v>42404.08</v>
      </c>
      <c r="F218" s="162">
        <v>1145748.78</v>
      </c>
      <c r="G218" s="162">
        <v>4550.3500000000004</v>
      </c>
      <c r="H218" s="162">
        <v>6589.03</v>
      </c>
      <c r="I218" s="162">
        <v>91.9</v>
      </c>
      <c r="J218" s="162">
        <v>2.7698</v>
      </c>
      <c r="K218" s="162">
        <v>10023.82</v>
      </c>
    </row>
    <row r="219" spans="1:11" ht="17.100000000000001" customHeight="1">
      <c r="A219" s="162">
        <v>1983</v>
      </c>
      <c r="B219" s="162">
        <v>10</v>
      </c>
      <c r="C219" s="162">
        <v>412872.29</v>
      </c>
      <c r="D219" s="162">
        <v>106622.46</v>
      </c>
      <c r="E219" s="162">
        <v>63556.04</v>
      </c>
      <c r="F219" s="162">
        <v>583050.79</v>
      </c>
      <c r="G219" s="162">
        <v>18148.099999999999</v>
      </c>
      <c r="H219" s="162">
        <v>5522.96</v>
      </c>
      <c r="I219" s="162">
        <v>2835.86</v>
      </c>
      <c r="J219" s="162">
        <v>2.8185899999999999</v>
      </c>
      <c r="K219" s="162">
        <v>8592.74</v>
      </c>
    </row>
    <row r="220" spans="1:11" ht="17.100000000000001" customHeight="1">
      <c r="A220" s="162">
        <v>1983</v>
      </c>
      <c r="B220" s="162">
        <v>11</v>
      </c>
      <c r="C220" s="162">
        <v>173749.12</v>
      </c>
      <c r="D220" s="162">
        <v>200675.3</v>
      </c>
      <c r="E220" s="162">
        <v>96.81</v>
      </c>
      <c r="F220" s="162">
        <v>374521.23</v>
      </c>
      <c r="G220" s="162">
        <v>1458.99</v>
      </c>
      <c r="H220" s="162">
        <v>2128.08</v>
      </c>
      <c r="I220" s="162">
        <v>14.16</v>
      </c>
      <c r="J220" s="162">
        <v>2.7726899999999999</v>
      </c>
      <c r="K220" s="162">
        <v>10031.82</v>
      </c>
    </row>
    <row r="221" spans="1:11" ht="17.100000000000001" customHeight="1">
      <c r="A221" s="162">
        <v>1983</v>
      </c>
      <c r="B221" s="162">
        <v>12</v>
      </c>
      <c r="C221" s="162">
        <v>345445.16</v>
      </c>
      <c r="D221" s="162">
        <v>381041.11</v>
      </c>
      <c r="E221" s="162">
        <v>8571.0400000000009</v>
      </c>
      <c r="F221" s="162">
        <v>735057.31</v>
      </c>
      <c r="G221" s="162">
        <v>2875.53</v>
      </c>
      <c r="H221" s="162">
        <v>4170.46</v>
      </c>
      <c r="I221" s="162">
        <v>62.79</v>
      </c>
      <c r="J221" s="162">
        <v>2.77121</v>
      </c>
      <c r="K221" s="162">
        <v>10025.879999999999</v>
      </c>
    </row>
    <row r="222" spans="1:11" ht="17.100000000000001" customHeight="1">
      <c r="A222" s="162">
        <v>1983</v>
      </c>
      <c r="B222" s="162">
        <v>13</v>
      </c>
      <c r="C222" s="162">
        <v>434663.39</v>
      </c>
      <c r="D222" s="162">
        <v>271712.90999999997</v>
      </c>
      <c r="E222" s="162">
        <v>41048.5</v>
      </c>
      <c r="F222" s="162">
        <v>747424.8</v>
      </c>
      <c r="G222" s="162">
        <v>11530.53</v>
      </c>
      <c r="H222" s="162">
        <v>9161.25</v>
      </c>
      <c r="I222" s="162">
        <v>170.33</v>
      </c>
      <c r="J222" s="162">
        <v>2.7040299999999999</v>
      </c>
      <c r="K222" s="162">
        <v>9931.9500000000007</v>
      </c>
    </row>
    <row r="223" spans="1:11" ht="17.100000000000001" customHeight="1">
      <c r="A223" s="162">
        <v>1983</v>
      </c>
      <c r="B223" s="162">
        <v>14</v>
      </c>
      <c r="C223" s="162">
        <v>45273.4</v>
      </c>
      <c r="D223" s="162">
        <v>38419.410000000003</v>
      </c>
      <c r="E223" s="162">
        <v>322.74</v>
      </c>
      <c r="F223" s="162">
        <v>84015.55</v>
      </c>
      <c r="G223" s="162">
        <v>327.29000000000002</v>
      </c>
      <c r="H223" s="162">
        <v>477.39</v>
      </c>
      <c r="I223" s="162">
        <v>3.18</v>
      </c>
      <c r="J223" s="162">
        <v>2.7726899999999999</v>
      </c>
      <c r="K223" s="162">
        <v>10031.82</v>
      </c>
    </row>
    <row r="224" spans="1:11" ht="17.100000000000001" customHeight="1">
      <c r="A224" s="162">
        <v>1983</v>
      </c>
      <c r="B224" s="162">
        <v>15</v>
      </c>
      <c r="C224" s="162">
        <v>34647.129999999997</v>
      </c>
      <c r="D224" s="162">
        <v>9748.66</v>
      </c>
      <c r="E224" s="162">
        <v>6649.3</v>
      </c>
      <c r="F224" s="162">
        <v>51045.09</v>
      </c>
      <c r="G224" s="162">
        <v>1087.6099999999999</v>
      </c>
      <c r="H224" s="162">
        <v>248.2</v>
      </c>
      <c r="I224" s="162">
        <v>311.14</v>
      </c>
      <c r="J224" s="162">
        <v>3.0444900000000001</v>
      </c>
      <c r="K224" s="162">
        <v>8184.88</v>
      </c>
    </row>
    <row r="225" spans="1:11" ht="17.100000000000001" customHeight="1">
      <c r="A225" s="162">
        <v>1983</v>
      </c>
      <c r="B225" s="162">
        <v>16</v>
      </c>
      <c r="C225" s="162">
        <v>27583.78</v>
      </c>
      <c r="D225" s="162">
        <v>16374.49</v>
      </c>
      <c r="E225" s="162">
        <v>192.76</v>
      </c>
      <c r="F225" s="162">
        <v>44151.03</v>
      </c>
      <c r="G225" s="162">
        <v>172</v>
      </c>
      <c r="H225" s="162">
        <v>250.87</v>
      </c>
      <c r="I225" s="162">
        <v>1.67</v>
      </c>
      <c r="J225" s="162">
        <v>2.7726899999999999</v>
      </c>
      <c r="K225" s="162">
        <v>10031.82</v>
      </c>
    </row>
    <row r="226" spans="1:11" ht="17.100000000000001" customHeight="1">
      <c r="A226" s="162">
        <v>1984</v>
      </c>
      <c r="B226" s="162">
        <v>1</v>
      </c>
      <c r="C226" s="162">
        <v>136061.54</v>
      </c>
      <c r="D226" s="162">
        <v>19840.07</v>
      </c>
      <c r="E226" s="162">
        <v>22375.95</v>
      </c>
      <c r="F226" s="162">
        <v>178277.56</v>
      </c>
      <c r="G226" s="162">
        <v>3879.27</v>
      </c>
      <c r="H226" s="162">
        <v>533.28</v>
      </c>
      <c r="I226" s="162">
        <v>1040.77</v>
      </c>
      <c r="J226" s="162">
        <v>2.5023300000000002</v>
      </c>
      <c r="K226" s="162">
        <v>8302.44</v>
      </c>
    </row>
    <row r="227" spans="1:11" ht="17.100000000000001" customHeight="1">
      <c r="A227" s="162">
        <v>1984</v>
      </c>
      <c r="B227" s="162">
        <v>2</v>
      </c>
      <c r="C227" s="162">
        <v>163158.85999999999</v>
      </c>
      <c r="D227" s="162">
        <v>58274.55</v>
      </c>
      <c r="E227" s="162">
        <v>15825.34</v>
      </c>
      <c r="F227" s="162">
        <v>237258.75</v>
      </c>
      <c r="G227" s="162">
        <v>4746.42</v>
      </c>
      <c r="H227" s="162">
        <v>3035.23</v>
      </c>
      <c r="I227" s="162">
        <v>366.87</v>
      </c>
      <c r="J227" s="162">
        <v>2.7367499999999998</v>
      </c>
      <c r="K227" s="162">
        <v>9109.9599999999991</v>
      </c>
    </row>
    <row r="228" spans="1:11" ht="17.100000000000001" customHeight="1">
      <c r="A228" s="162">
        <v>1984</v>
      </c>
      <c r="B228" s="162">
        <v>3</v>
      </c>
      <c r="C228" s="162">
        <v>469822.59</v>
      </c>
      <c r="D228" s="162">
        <v>143522.28</v>
      </c>
      <c r="E228" s="162">
        <v>69495.990000000005</v>
      </c>
      <c r="F228" s="162">
        <v>682840.86</v>
      </c>
      <c r="G228" s="162">
        <v>9862.65</v>
      </c>
      <c r="H228" s="162">
        <v>9894.3799999999992</v>
      </c>
      <c r="I228" s="162">
        <v>2466.84</v>
      </c>
      <c r="J228" s="162">
        <v>2.8432499999999998</v>
      </c>
      <c r="K228" s="162">
        <v>8028.53</v>
      </c>
    </row>
    <row r="229" spans="1:11" ht="17.100000000000001" customHeight="1">
      <c r="A229" s="162">
        <v>1984</v>
      </c>
      <c r="B229" s="162">
        <v>4</v>
      </c>
      <c r="C229" s="162">
        <v>786846.49</v>
      </c>
      <c r="D229" s="162">
        <v>311675.01</v>
      </c>
      <c r="E229" s="162">
        <v>64017</v>
      </c>
      <c r="F229" s="162">
        <v>1162538.5</v>
      </c>
      <c r="G229" s="162">
        <v>15849.81</v>
      </c>
      <c r="H229" s="162">
        <v>10271.870000000001</v>
      </c>
      <c r="I229" s="162">
        <v>568.9</v>
      </c>
      <c r="J229" s="162">
        <v>2.76688</v>
      </c>
      <c r="K229" s="162">
        <v>11766.36</v>
      </c>
    </row>
    <row r="230" spans="1:11" ht="17.100000000000001" customHeight="1">
      <c r="A230" s="162">
        <v>1984</v>
      </c>
      <c r="B230" s="162">
        <v>5</v>
      </c>
      <c r="C230" s="162">
        <v>671359.03</v>
      </c>
      <c r="D230" s="162">
        <v>503421.3</v>
      </c>
      <c r="E230" s="162">
        <v>20143.2</v>
      </c>
      <c r="F230" s="162">
        <v>1194923.53</v>
      </c>
      <c r="G230" s="162">
        <v>7590.83</v>
      </c>
      <c r="H230" s="162">
        <v>6515.93</v>
      </c>
      <c r="I230" s="162">
        <v>183.38</v>
      </c>
      <c r="J230" s="162">
        <v>2.5045099999999998</v>
      </c>
      <c r="K230" s="162">
        <v>13033.23</v>
      </c>
    </row>
    <row r="231" spans="1:11" ht="17.100000000000001" customHeight="1">
      <c r="A231" s="162">
        <v>1984</v>
      </c>
      <c r="B231" s="162">
        <v>6</v>
      </c>
      <c r="C231" s="162">
        <v>210381.13</v>
      </c>
      <c r="D231" s="162">
        <v>98722.61</v>
      </c>
      <c r="E231" s="162">
        <v>13700.87</v>
      </c>
      <c r="F231" s="162">
        <v>322804.61</v>
      </c>
      <c r="G231" s="162">
        <v>5784.96</v>
      </c>
      <c r="H231" s="162">
        <v>4697.51</v>
      </c>
      <c r="I231" s="162">
        <v>179.95</v>
      </c>
      <c r="J231" s="162">
        <v>2.6102099999999999</v>
      </c>
      <c r="K231" s="162">
        <v>9406.7199999999993</v>
      </c>
    </row>
    <row r="232" spans="1:11" ht="17.100000000000001" customHeight="1">
      <c r="A232" s="162">
        <v>1984</v>
      </c>
      <c r="B232" s="162">
        <v>7</v>
      </c>
      <c r="C232" s="162">
        <v>96107.36</v>
      </c>
      <c r="D232" s="162">
        <v>21310.81</v>
      </c>
      <c r="E232" s="162">
        <v>12117.6</v>
      </c>
      <c r="F232" s="162">
        <v>129535.77</v>
      </c>
      <c r="G232" s="162">
        <v>2241.2199999999998</v>
      </c>
      <c r="H232" s="162">
        <v>1256.68</v>
      </c>
      <c r="I232" s="162">
        <v>614.02</v>
      </c>
      <c r="J232" s="162">
        <v>3.0072999999999999</v>
      </c>
      <c r="K232" s="162">
        <v>7720.21</v>
      </c>
    </row>
    <row r="233" spans="1:11" ht="17.100000000000001" customHeight="1">
      <c r="A233" s="162">
        <v>1984</v>
      </c>
      <c r="B233" s="162">
        <v>8</v>
      </c>
      <c r="C233" s="162">
        <v>860387.72</v>
      </c>
      <c r="D233" s="162">
        <v>442911.21</v>
      </c>
      <c r="E233" s="162">
        <v>67635.399999999994</v>
      </c>
      <c r="F233" s="162">
        <v>1370934.33</v>
      </c>
      <c r="G233" s="162">
        <v>14691.88</v>
      </c>
      <c r="H233" s="162">
        <v>12453.03</v>
      </c>
      <c r="I233" s="162">
        <v>385.72</v>
      </c>
      <c r="J233" s="162">
        <v>2.8615699999999999</v>
      </c>
      <c r="K233" s="162">
        <v>11221.73</v>
      </c>
    </row>
    <row r="234" spans="1:11" ht="17.100000000000001" customHeight="1">
      <c r="A234" s="162">
        <v>1984</v>
      </c>
      <c r="B234" s="162">
        <v>9</v>
      </c>
      <c r="C234" s="162">
        <v>727016.6</v>
      </c>
      <c r="D234" s="162">
        <v>377262.61</v>
      </c>
      <c r="E234" s="162">
        <v>41830.089999999997</v>
      </c>
      <c r="F234" s="162">
        <v>1146109.3</v>
      </c>
      <c r="G234" s="162">
        <v>5942.48</v>
      </c>
      <c r="H234" s="162">
        <v>8678.1299999999992</v>
      </c>
      <c r="I234" s="162">
        <v>30.26</v>
      </c>
      <c r="J234" s="162">
        <v>2.8073299999999999</v>
      </c>
      <c r="K234" s="162">
        <v>10520.43</v>
      </c>
    </row>
    <row r="235" spans="1:11" ht="17.100000000000001" customHeight="1">
      <c r="A235" s="162">
        <v>1984</v>
      </c>
      <c r="B235" s="162">
        <v>10</v>
      </c>
      <c r="C235" s="162">
        <v>420023.92</v>
      </c>
      <c r="D235" s="162">
        <v>115623.76</v>
      </c>
      <c r="E235" s="162">
        <v>65270</v>
      </c>
      <c r="F235" s="162">
        <v>600917.68000000005</v>
      </c>
      <c r="G235" s="162">
        <v>22146.78</v>
      </c>
      <c r="H235" s="162">
        <v>13340.7</v>
      </c>
      <c r="I235" s="162">
        <v>4243.7299999999996</v>
      </c>
      <c r="J235" s="162">
        <v>2.8412799999999998</v>
      </c>
      <c r="K235" s="162">
        <v>9014.2900000000009</v>
      </c>
    </row>
    <row r="236" spans="1:11" ht="17.100000000000001" customHeight="1">
      <c r="A236" s="162">
        <v>1984</v>
      </c>
      <c r="B236" s="162">
        <v>11</v>
      </c>
      <c r="C236" s="162">
        <v>169530.23</v>
      </c>
      <c r="D236" s="162">
        <v>201110</v>
      </c>
      <c r="E236" s="162">
        <v>94.15</v>
      </c>
      <c r="F236" s="162">
        <v>370734.38</v>
      </c>
      <c r="G236" s="162">
        <v>1898.79</v>
      </c>
      <c r="H236" s="162">
        <v>2778.32</v>
      </c>
      <c r="I236" s="162">
        <v>0</v>
      </c>
      <c r="J236" s="162">
        <v>2.8107000000000002</v>
      </c>
      <c r="K236" s="162">
        <v>10529.14</v>
      </c>
    </row>
    <row r="237" spans="1:11" ht="17.100000000000001" customHeight="1">
      <c r="A237" s="162">
        <v>1984</v>
      </c>
      <c r="B237" s="162">
        <v>12</v>
      </c>
      <c r="C237" s="162">
        <v>345209.51</v>
      </c>
      <c r="D237" s="162">
        <v>389430.33</v>
      </c>
      <c r="E237" s="162">
        <v>8531.74</v>
      </c>
      <c r="F237" s="162">
        <v>743171.59</v>
      </c>
      <c r="G237" s="162">
        <v>3808.71</v>
      </c>
      <c r="H237" s="162">
        <v>5561.26</v>
      </c>
      <c r="I237" s="162">
        <v>21.74</v>
      </c>
      <c r="J237" s="162">
        <v>2.8089499999999998</v>
      </c>
      <c r="K237" s="162">
        <v>10522.47</v>
      </c>
    </row>
    <row r="238" spans="1:11" ht="17.100000000000001" customHeight="1">
      <c r="A238" s="162">
        <v>1984</v>
      </c>
      <c r="B238" s="162">
        <v>13</v>
      </c>
      <c r="C238" s="162">
        <v>436284.21</v>
      </c>
      <c r="D238" s="162">
        <v>282864.49</v>
      </c>
      <c r="E238" s="162">
        <v>40350.6</v>
      </c>
      <c r="F238" s="162">
        <v>759499.3</v>
      </c>
      <c r="G238" s="162">
        <v>13078.18</v>
      </c>
      <c r="H238" s="162">
        <v>18505.03</v>
      </c>
      <c r="I238" s="162">
        <v>376</v>
      </c>
      <c r="J238" s="162">
        <v>2.72906</v>
      </c>
      <c r="K238" s="162">
        <v>10660.2</v>
      </c>
    </row>
    <row r="239" spans="1:11" ht="17.100000000000001" customHeight="1">
      <c r="A239" s="162">
        <v>1984</v>
      </c>
      <c r="B239" s="162">
        <v>14</v>
      </c>
      <c r="C239" s="162">
        <v>44724.7</v>
      </c>
      <c r="D239" s="162">
        <v>38661.43</v>
      </c>
      <c r="E239" s="162">
        <v>317.39</v>
      </c>
      <c r="F239" s="162">
        <v>83703.53</v>
      </c>
      <c r="G239" s="162">
        <v>428.7</v>
      </c>
      <c r="H239" s="162">
        <v>627.28</v>
      </c>
      <c r="I239" s="162">
        <v>0</v>
      </c>
      <c r="J239" s="162">
        <v>2.8107000000000002</v>
      </c>
      <c r="K239" s="162">
        <v>10529.14</v>
      </c>
    </row>
    <row r="240" spans="1:11" ht="17.100000000000001" customHeight="1">
      <c r="A240" s="162">
        <v>1984</v>
      </c>
      <c r="B240" s="162">
        <v>15</v>
      </c>
      <c r="C240" s="162">
        <v>35022.080000000002</v>
      </c>
      <c r="D240" s="162">
        <v>10029.629999999999</v>
      </c>
      <c r="E240" s="162">
        <v>6826.63</v>
      </c>
      <c r="F240" s="162">
        <v>51878.35</v>
      </c>
      <c r="G240" s="162">
        <v>1322.71</v>
      </c>
      <c r="H240" s="162">
        <v>572.03</v>
      </c>
      <c r="I240" s="162">
        <v>392.28</v>
      </c>
      <c r="J240" s="162">
        <v>3.0524499999999999</v>
      </c>
      <c r="K240" s="162">
        <v>8296.2000000000007</v>
      </c>
    </row>
    <row r="241" spans="1:11" ht="17.100000000000001" customHeight="1">
      <c r="A241" s="162">
        <v>1984</v>
      </c>
      <c r="B241" s="162">
        <v>16</v>
      </c>
      <c r="C241" s="162">
        <v>27447.87</v>
      </c>
      <c r="D241" s="162">
        <v>16499.689999999999</v>
      </c>
      <c r="E241" s="162">
        <v>190.22</v>
      </c>
      <c r="F241" s="162">
        <v>44137.78</v>
      </c>
      <c r="G241" s="162">
        <v>226.06</v>
      </c>
      <c r="H241" s="162">
        <v>330.77</v>
      </c>
      <c r="I241" s="162">
        <v>0</v>
      </c>
      <c r="J241" s="162">
        <v>2.8107000000000002</v>
      </c>
      <c r="K241" s="162">
        <v>10529.14</v>
      </c>
    </row>
    <row r="242" spans="1:11" ht="17.100000000000001" customHeight="1">
      <c r="A242" s="162">
        <v>1985</v>
      </c>
      <c r="B242" s="162">
        <v>1</v>
      </c>
      <c r="C242" s="162">
        <v>139003.32</v>
      </c>
      <c r="D242" s="162">
        <v>20441.21</v>
      </c>
      <c r="E242" s="162">
        <v>23240.04</v>
      </c>
      <c r="F242" s="162">
        <v>182684.57</v>
      </c>
      <c r="G242" s="162">
        <v>4218.3100000000004</v>
      </c>
      <c r="H242" s="162">
        <v>771.11</v>
      </c>
      <c r="I242" s="162">
        <v>1047.78</v>
      </c>
      <c r="J242" s="162">
        <v>2.5053999999999998</v>
      </c>
      <c r="K242" s="162">
        <v>8461</v>
      </c>
    </row>
    <row r="243" spans="1:11" ht="17.100000000000001" customHeight="1">
      <c r="A243" s="162">
        <v>1985</v>
      </c>
      <c r="B243" s="162">
        <v>2</v>
      </c>
      <c r="C243" s="162">
        <v>167921.43</v>
      </c>
      <c r="D243" s="162">
        <v>61781.79</v>
      </c>
      <c r="E243" s="162">
        <v>16392.02</v>
      </c>
      <c r="F243" s="162">
        <v>246095.24</v>
      </c>
      <c r="G243" s="162">
        <v>4652.49</v>
      </c>
      <c r="H243" s="162">
        <v>3410.63</v>
      </c>
      <c r="I243" s="162">
        <v>585.54999999999995</v>
      </c>
      <c r="J243" s="162">
        <v>2.7362000000000002</v>
      </c>
      <c r="K243" s="162">
        <v>9225.81</v>
      </c>
    </row>
    <row r="244" spans="1:11" ht="17.100000000000001" customHeight="1">
      <c r="A244" s="162">
        <v>1985</v>
      </c>
      <c r="B244" s="162">
        <v>3</v>
      </c>
      <c r="C244" s="162">
        <v>476219.08</v>
      </c>
      <c r="D244" s="162">
        <v>152039.10999999999</v>
      </c>
      <c r="E244" s="162">
        <v>71760.87</v>
      </c>
      <c r="F244" s="162">
        <v>700019.06</v>
      </c>
      <c r="G244" s="162">
        <v>10819.2</v>
      </c>
      <c r="H244" s="162">
        <v>10128.74</v>
      </c>
      <c r="I244" s="162">
        <v>2852.93</v>
      </c>
      <c r="J244" s="162">
        <v>2.84294</v>
      </c>
      <c r="K244" s="162">
        <v>8145.18</v>
      </c>
    </row>
    <row r="245" spans="1:11" ht="17.100000000000001" customHeight="1">
      <c r="A245" s="162">
        <v>1985</v>
      </c>
      <c r="B245" s="162">
        <v>4</v>
      </c>
      <c r="C245" s="162">
        <v>799183.66</v>
      </c>
      <c r="D245" s="162">
        <v>327679.96999999997</v>
      </c>
      <c r="E245" s="162">
        <v>64405.27</v>
      </c>
      <c r="F245" s="162">
        <v>1191268.8899999999</v>
      </c>
      <c r="G245" s="162">
        <v>17294.77</v>
      </c>
      <c r="H245" s="162">
        <v>17227.8</v>
      </c>
      <c r="I245" s="162">
        <v>917.67</v>
      </c>
      <c r="J245" s="162">
        <v>2.7586300000000001</v>
      </c>
      <c r="K245" s="162">
        <v>11983.2</v>
      </c>
    </row>
    <row r="246" spans="1:11" ht="17.100000000000001" customHeight="1">
      <c r="A246" s="162">
        <v>1985</v>
      </c>
      <c r="B246" s="162">
        <v>5</v>
      </c>
      <c r="C246" s="162">
        <v>676802.07</v>
      </c>
      <c r="D246" s="162">
        <v>510223.96</v>
      </c>
      <c r="E246" s="162">
        <v>20215.62</v>
      </c>
      <c r="F246" s="162">
        <v>1207241.6499999999</v>
      </c>
      <c r="G246" s="162">
        <v>8448.18</v>
      </c>
      <c r="H246" s="162">
        <v>7674.71</v>
      </c>
      <c r="I246" s="162">
        <v>129.24</v>
      </c>
      <c r="J246" s="162">
        <v>2.5140400000000001</v>
      </c>
      <c r="K246" s="162">
        <v>13224.91</v>
      </c>
    </row>
    <row r="247" spans="1:11" ht="17.100000000000001" customHeight="1">
      <c r="A247" s="162">
        <v>1985</v>
      </c>
      <c r="B247" s="162">
        <v>6</v>
      </c>
      <c r="C247" s="162">
        <v>212563.63</v>
      </c>
      <c r="D247" s="162">
        <v>106784.95</v>
      </c>
      <c r="E247" s="162">
        <v>13486.33</v>
      </c>
      <c r="F247" s="162">
        <v>332834.90999999997</v>
      </c>
      <c r="G247" s="162">
        <v>6483.7</v>
      </c>
      <c r="H247" s="162">
        <v>10202.85</v>
      </c>
      <c r="I247" s="162">
        <v>59.38</v>
      </c>
      <c r="J247" s="162">
        <v>2.5947100000000001</v>
      </c>
      <c r="K247" s="162">
        <v>9885.31</v>
      </c>
    </row>
    <row r="248" spans="1:11" ht="17.100000000000001" customHeight="1">
      <c r="A248" s="162">
        <v>1985</v>
      </c>
      <c r="B248" s="162">
        <v>7</v>
      </c>
      <c r="C248" s="162">
        <v>97697.84</v>
      </c>
      <c r="D248" s="162">
        <v>22404.13</v>
      </c>
      <c r="E248" s="162">
        <v>12728.4</v>
      </c>
      <c r="F248" s="162">
        <v>132830.38</v>
      </c>
      <c r="G248" s="162">
        <v>2093.63</v>
      </c>
      <c r="H248" s="162">
        <v>1207.9100000000001</v>
      </c>
      <c r="I248" s="162">
        <v>682.95</v>
      </c>
      <c r="J248" s="162">
        <v>3.0160999999999998</v>
      </c>
      <c r="K248" s="162">
        <v>7685.15</v>
      </c>
    </row>
    <row r="249" spans="1:11" ht="17.100000000000001" customHeight="1">
      <c r="A249" s="162">
        <v>1985</v>
      </c>
      <c r="B249" s="162">
        <v>8</v>
      </c>
      <c r="C249" s="162">
        <v>874574.55</v>
      </c>
      <c r="D249" s="162">
        <v>460412.18</v>
      </c>
      <c r="E249" s="162">
        <v>67673.63</v>
      </c>
      <c r="F249" s="162">
        <v>1402660.35</v>
      </c>
      <c r="G249" s="162">
        <v>15586.13</v>
      </c>
      <c r="H249" s="162">
        <v>18040.099999999999</v>
      </c>
      <c r="I249" s="162">
        <v>302.75</v>
      </c>
      <c r="J249" s="162">
        <v>2.87181</v>
      </c>
      <c r="K249" s="162">
        <v>11509.95</v>
      </c>
    </row>
    <row r="250" spans="1:11" ht="17.100000000000001" customHeight="1">
      <c r="A250" s="162">
        <v>1985</v>
      </c>
      <c r="B250" s="162">
        <v>9</v>
      </c>
      <c r="C250" s="162">
        <v>720000.03</v>
      </c>
      <c r="D250" s="162">
        <v>383471.03</v>
      </c>
      <c r="E250" s="162">
        <v>41249</v>
      </c>
      <c r="F250" s="162">
        <v>1144720.06</v>
      </c>
      <c r="G250" s="162">
        <v>6521.25</v>
      </c>
      <c r="H250" s="162">
        <v>13629.85</v>
      </c>
      <c r="I250" s="162">
        <v>140.83000000000001</v>
      </c>
      <c r="J250" s="162">
        <v>2.83345</v>
      </c>
      <c r="K250" s="162">
        <v>10739.67</v>
      </c>
    </row>
    <row r="251" spans="1:11" ht="17.100000000000001" customHeight="1">
      <c r="A251" s="162">
        <v>1985</v>
      </c>
      <c r="B251" s="162">
        <v>10</v>
      </c>
      <c r="C251" s="162">
        <v>429974.35</v>
      </c>
      <c r="D251" s="162">
        <v>128953.62</v>
      </c>
      <c r="E251" s="162">
        <v>67078.47</v>
      </c>
      <c r="F251" s="162">
        <v>626006.43999999994</v>
      </c>
      <c r="G251" s="162">
        <v>20905.169999999998</v>
      </c>
      <c r="H251" s="162">
        <v>17215.3</v>
      </c>
      <c r="I251" s="162">
        <v>3527.72</v>
      </c>
      <c r="J251" s="162">
        <v>2.85521</v>
      </c>
      <c r="K251" s="162">
        <v>9308.65</v>
      </c>
    </row>
    <row r="252" spans="1:11" ht="17.100000000000001" customHeight="1">
      <c r="A252" s="162">
        <v>1985</v>
      </c>
      <c r="B252" s="162">
        <v>11</v>
      </c>
      <c r="C252" s="162">
        <v>164676.57</v>
      </c>
      <c r="D252" s="162">
        <v>204322.49</v>
      </c>
      <c r="E252" s="162">
        <v>91.16</v>
      </c>
      <c r="F252" s="162">
        <v>369090.21</v>
      </c>
      <c r="G252" s="162">
        <v>2086.7399999999998</v>
      </c>
      <c r="H252" s="162">
        <v>4397.2</v>
      </c>
      <c r="I252" s="162">
        <v>41.19</v>
      </c>
      <c r="J252" s="162">
        <v>2.8369800000000001</v>
      </c>
      <c r="K252" s="162">
        <v>10748.95</v>
      </c>
    </row>
    <row r="253" spans="1:11" ht="17.100000000000001" customHeight="1">
      <c r="A253" s="162">
        <v>1985</v>
      </c>
      <c r="B253" s="162">
        <v>12</v>
      </c>
      <c r="C253" s="162">
        <v>344057.52</v>
      </c>
      <c r="D253" s="162">
        <v>403296.49</v>
      </c>
      <c r="E253" s="162">
        <v>8477.52</v>
      </c>
      <c r="F253" s="162">
        <v>755831.52</v>
      </c>
      <c r="G253" s="162">
        <v>4271.6400000000003</v>
      </c>
      <c r="H253" s="162">
        <v>8970.51</v>
      </c>
      <c r="I253" s="162">
        <v>83.99</v>
      </c>
      <c r="J253" s="162">
        <v>2.83494</v>
      </c>
      <c r="K253" s="162">
        <v>10741.68</v>
      </c>
    </row>
    <row r="254" spans="1:11" ht="17.100000000000001" customHeight="1">
      <c r="A254" s="162">
        <v>1985</v>
      </c>
      <c r="B254" s="162">
        <v>13</v>
      </c>
      <c r="C254" s="162">
        <v>442375.46</v>
      </c>
      <c r="D254" s="162">
        <v>300470.07</v>
      </c>
      <c r="E254" s="162">
        <v>40533.5</v>
      </c>
      <c r="F254" s="162">
        <v>783379.03</v>
      </c>
      <c r="G254" s="162">
        <v>14229.99</v>
      </c>
      <c r="H254" s="162">
        <v>23336.85</v>
      </c>
      <c r="I254" s="162">
        <v>929</v>
      </c>
      <c r="J254" s="162">
        <v>2.7296999999999998</v>
      </c>
      <c r="K254" s="162">
        <v>10980.14</v>
      </c>
    </row>
    <row r="255" spans="1:11" ht="17.100000000000001" customHeight="1">
      <c r="A255" s="162">
        <v>1985</v>
      </c>
      <c r="B255" s="162">
        <v>14</v>
      </c>
      <c r="C255" s="162">
        <v>44262.57</v>
      </c>
      <c r="D255" s="162">
        <v>39464.480000000003</v>
      </c>
      <c r="E255" s="162">
        <v>312.60000000000002</v>
      </c>
      <c r="F255" s="162">
        <v>84039.65</v>
      </c>
      <c r="G255" s="162">
        <v>475.14</v>
      </c>
      <c r="H255" s="162">
        <v>1001.22</v>
      </c>
      <c r="I255" s="162">
        <v>9.3800000000000008</v>
      </c>
      <c r="J255" s="162">
        <v>2.8369800000000001</v>
      </c>
      <c r="K255" s="162">
        <v>10748.95</v>
      </c>
    </row>
    <row r="256" spans="1:11" ht="17.100000000000001" customHeight="1">
      <c r="A256" s="162">
        <v>1985</v>
      </c>
      <c r="B256" s="162">
        <v>15</v>
      </c>
      <c r="C256" s="162">
        <v>35552.58</v>
      </c>
      <c r="D256" s="162">
        <v>10533.53</v>
      </c>
      <c r="E256" s="162">
        <v>6995.87</v>
      </c>
      <c r="F256" s="162">
        <v>53081.98</v>
      </c>
      <c r="G256" s="162">
        <v>1100.8499999999999</v>
      </c>
      <c r="H256" s="162">
        <v>716.16</v>
      </c>
      <c r="I256" s="162">
        <v>300.27999999999997</v>
      </c>
      <c r="J256" s="162">
        <v>3.0662199999999999</v>
      </c>
      <c r="K256" s="162">
        <v>8170.96</v>
      </c>
    </row>
    <row r="257" spans="1:11" ht="17.100000000000001" customHeight="1">
      <c r="A257" s="162">
        <v>1985</v>
      </c>
      <c r="B257" s="162">
        <v>16</v>
      </c>
      <c r="C257" s="162">
        <v>27391.41</v>
      </c>
      <c r="D257" s="162">
        <v>16846.47</v>
      </c>
      <c r="E257" s="162">
        <v>188.06</v>
      </c>
      <c r="F257" s="162">
        <v>44425.94</v>
      </c>
      <c r="G257" s="162">
        <v>251.17</v>
      </c>
      <c r="H257" s="162">
        <v>529.27</v>
      </c>
      <c r="I257" s="162">
        <v>4.96</v>
      </c>
      <c r="J257" s="162">
        <v>2.8369800000000001</v>
      </c>
      <c r="K257" s="162">
        <v>10748.95</v>
      </c>
    </row>
    <row r="258" spans="1:11" ht="17.100000000000001" customHeight="1">
      <c r="A258" s="162">
        <v>1986</v>
      </c>
      <c r="B258" s="162">
        <v>1</v>
      </c>
      <c r="C258" s="162">
        <v>141794.97</v>
      </c>
      <c r="D258" s="162">
        <v>20980.63</v>
      </c>
      <c r="E258" s="162">
        <v>24070.66</v>
      </c>
      <c r="F258" s="162">
        <v>186846.26</v>
      </c>
      <c r="G258" s="162">
        <v>4729.59</v>
      </c>
      <c r="H258" s="162">
        <v>743.6</v>
      </c>
      <c r="I258" s="162">
        <v>1150.8699999999999</v>
      </c>
      <c r="J258" s="162">
        <v>2.5042</v>
      </c>
      <c r="K258" s="162">
        <v>8767.32</v>
      </c>
    </row>
    <row r="259" spans="1:11" ht="17.100000000000001" customHeight="1">
      <c r="A259" s="162">
        <v>1986</v>
      </c>
      <c r="B259" s="162">
        <v>2</v>
      </c>
      <c r="C259" s="162">
        <v>172783.6</v>
      </c>
      <c r="D259" s="162">
        <v>64088.43</v>
      </c>
      <c r="E259" s="162">
        <v>16799.18</v>
      </c>
      <c r="F259" s="162">
        <v>253671.21</v>
      </c>
      <c r="G259" s="162">
        <v>4897.08</v>
      </c>
      <c r="H259" s="162">
        <v>2271.37</v>
      </c>
      <c r="I259" s="162">
        <v>406.07</v>
      </c>
      <c r="J259" s="162">
        <v>2.7452100000000002</v>
      </c>
      <c r="K259" s="162">
        <v>9409.7800000000007</v>
      </c>
    </row>
    <row r="260" spans="1:11" ht="17.100000000000001" customHeight="1">
      <c r="A260" s="162">
        <v>1986</v>
      </c>
      <c r="B260" s="162">
        <v>3</v>
      </c>
      <c r="C260" s="162">
        <v>487298.98</v>
      </c>
      <c r="D260" s="162">
        <v>158128.04</v>
      </c>
      <c r="E260" s="162">
        <v>73613.84</v>
      </c>
      <c r="F260" s="162">
        <v>719040.86</v>
      </c>
      <c r="G260" s="162">
        <v>14285.56</v>
      </c>
      <c r="H260" s="162">
        <v>7014.95</v>
      </c>
      <c r="I260" s="162">
        <v>2251.58</v>
      </c>
      <c r="J260" s="162">
        <v>2.8231999999999999</v>
      </c>
      <c r="K260" s="162">
        <v>8303.24</v>
      </c>
    </row>
    <row r="261" spans="1:11" ht="17.100000000000001" customHeight="1">
      <c r="A261" s="162">
        <v>1986</v>
      </c>
      <c r="B261" s="162">
        <v>4</v>
      </c>
      <c r="C261" s="162">
        <v>811526.42</v>
      </c>
      <c r="D261" s="162">
        <v>340730.38</v>
      </c>
      <c r="E261" s="162">
        <v>64859.81</v>
      </c>
      <c r="F261" s="162">
        <v>1217116.6100000001</v>
      </c>
      <c r="G261" s="162">
        <v>18713.79</v>
      </c>
      <c r="H261" s="162">
        <v>15129.94</v>
      </c>
      <c r="I261" s="162">
        <v>990.04</v>
      </c>
      <c r="J261" s="162">
        <v>2.7511899999999998</v>
      </c>
      <c r="K261" s="162">
        <v>12157.35</v>
      </c>
    </row>
    <row r="262" spans="1:11" ht="17.100000000000001" customHeight="1">
      <c r="A262" s="162">
        <v>1986</v>
      </c>
      <c r="B262" s="162">
        <v>5</v>
      </c>
      <c r="C262" s="162">
        <v>680290.78</v>
      </c>
      <c r="D262" s="162">
        <v>518649.14</v>
      </c>
      <c r="E262" s="162">
        <v>20068.52</v>
      </c>
      <c r="F262" s="162">
        <v>1219008.45</v>
      </c>
      <c r="G262" s="162">
        <v>8914.2800000000007</v>
      </c>
      <c r="H262" s="162">
        <v>10756.36</v>
      </c>
      <c r="I262" s="162">
        <v>4</v>
      </c>
      <c r="J262" s="162">
        <v>2.5149499999999998</v>
      </c>
      <c r="K262" s="162">
        <v>13511.94</v>
      </c>
    </row>
    <row r="263" spans="1:11" ht="17.100000000000001" customHeight="1">
      <c r="A263" s="162">
        <v>1986</v>
      </c>
      <c r="B263" s="162">
        <v>6</v>
      </c>
      <c r="C263" s="162">
        <v>220866.27</v>
      </c>
      <c r="D263" s="162">
        <v>111439.86</v>
      </c>
      <c r="E263" s="162">
        <v>13585.45</v>
      </c>
      <c r="F263" s="162">
        <v>345891.58</v>
      </c>
      <c r="G263" s="162">
        <v>7681.6</v>
      </c>
      <c r="H263" s="162">
        <v>4347.72</v>
      </c>
      <c r="I263" s="162">
        <v>55.48</v>
      </c>
      <c r="J263" s="162">
        <v>2.5763699999999998</v>
      </c>
      <c r="K263" s="162">
        <v>10194.76</v>
      </c>
    </row>
    <row r="264" spans="1:11" ht="17.100000000000001" customHeight="1">
      <c r="A264" s="162">
        <v>1986</v>
      </c>
      <c r="B264" s="162">
        <v>7</v>
      </c>
      <c r="C264" s="162">
        <v>99467.87</v>
      </c>
      <c r="D264" s="162">
        <v>23458.880000000001</v>
      </c>
      <c r="E264" s="162">
        <v>13140.84</v>
      </c>
      <c r="F264" s="162">
        <v>136067.59</v>
      </c>
      <c r="G264" s="162">
        <v>2410.9699999999998</v>
      </c>
      <c r="H264" s="162">
        <v>1192.6400000000001</v>
      </c>
      <c r="I264" s="162">
        <v>485.14</v>
      </c>
      <c r="J264" s="162">
        <v>3.00745</v>
      </c>
      <c r="K264" s="162">
        <v>7798.76</v>
      </c>
    </row>
    <row r="265" spans="1:11" ht="17.100000000000001" customHeight="1">
      <c r="A265" s="162">
        <v>1986</v>
      </c>
      <c r="B265" s="162">
        <v>8</v>
      </c>
      <c r="C265" s="162">
        <v>881274.52</v>
      </c>
      <c r="D265" s="162">
        <v>475379.9</v>
      </c>
      <c r="E265" s="162">
        <v>67062.97</v>
      </c>
      <c r="F265" s="162">
        <v>1423717.38</v>
      </c>
      <c r="G265" s="162">
        <v>17647.650000000001</v>
      </c>
      <c r="H265" s="162">
        <v>22340.17</v>
      </c>
      <c r="I265" s="162">
        <v>194.27</v>
      </c>
      <c r="J265" s="162">
        <v>2.8833899999999999</v>
      </c>
      <c r="K265" s="162">
        <v>11810.64</v>
      </c>
    </row>
    <row r="266" spans="1:11" ht="17.100000000000001" customHeight="1">
      <c r="A266" s="162">
        <v>1986</v>
      </c>
      <c r="B266" s="162">
        <v>9</v>
      </c>
      <c r="C266" s="162">
        <v>723654.37</v>
      </c>
      <c r="D266" s="162">
        <v>395878.87</v>
      </c>
      <c r="E266" s="162">
        <v>41470.480000000003</v>
      </c>
      <c r="F266" s="162">
        <v>1161003.72</v>
      </c>
      <c r="G266" s="162">
        <v>6789.02</v>
      </c>
      <c r="H266" s="162">
        <v>18752.75</v>
      </c>
      <c r="I266" s="162">
        <v>292.37</v>
      </c>
      <c r="J266" s="162">
        <v>2.8631899999999999</v>
      </c>
      <c r="K266" s="162">
        <v>10930.48</v>
      </c>
    </row>
    <row r="267" spans="1:11" ht="17.100000000000001" customHeight="1">
      <c r="A267" s="162">
        <v>1986</v>
      </c>
      <c r="B267" s="162">
        <v>10</v>
      </c>
      <c r="C267" s="162">
        <v>446965.94</v>
      </c>
      <c r="D267" s="162">
        <v>144507.18</v>
      </c>
      <c r="E267" s="162">
        <v>67566.929999999993</v>
      </c>
      <c r="F267" s="162">
        <v>659040.06000000006</v>
      </c>
      <c r="G267" s="162">
        <v>31489.65</v>
      </c>
      <c r="H267" s="162">
        <v>20941.22</v>
      </c>
      <c r="I267" s="162">
        <v>2351.85</v>
      </c>
      <c r="J267" s="162">
        <v>2.86334</v>
      </c>
      <c r="K267" s="162">
        <v>9554.33</v>
      </c>
    </row>
    <row r="268" spans="1:11" ht="17.100000000000001" customHeight="1">
      <c r="A268" s="162">
        <v>1986</v>
      </c>
      <c r="B268" s="162">
        <v>11</v>
      </c>
      <c r="C268" s="162">
        <v>160673.78</v>
      </c>
      <c r="D268" s="162">
        <v>207945.77</v>
      </c>
      <c r="E268" s="162">
        <v>88.61</v>
      </c>
      <c r="F268" s="162">
        <v>368708.15</v>
      </c>
      <c r="G268" s="162">
        <v>2141.06</v>
      </c>
      <c r="H268" s="162">
        <v>5981.18</v>
      </c>
      <c r="I268" s="162">
        <v>87.92</v>
      </c>
      <c r="J268" s="162">
        <v>2.8670200000000001</v>
      </c>
      <c r="K268" s="162">
        <v>10939.54</v>
      </c>
    </row>
    <row r="269" spans="1:11" ht="17.100000000000001" customHeight="1">
      <c r="A269" s="162">
        <v>1986</v>
      </c>
      <c r="B269" s="162">
        <v>12</v>
      </c>
      <c r="C269" s="162">
        <v>344522.11</v>
      </c>
      <c r="D269" s="162">
        <v>418415.79</v>
      </c>
      <c r="E269" s="162">
        <v>8442.1</v>
      </c>
      <c r="F269" s="162">
        <v>771380</v>
      </c>
      <c r="G269" s="162">
        <v>4480.33</v>
      </c>
      <c r="H269" s="162">
        <v>12462.79</v>
      </c>
      <c r="I269" s="162">
        <v>195.73</v>
      </c>
      <c r="J269" s="162">
        <v>2.8648500000000001</v>
      </c>
      <c r="K269" s="162">
        <v>10932.39</v>
      </c>
    </row>
    <row r="270" spans="1:11" ht="17.100000000000001" customHeight="1">
      <c r="A270" s="162">
        <v>1986</v>
      </c>
      <c r="B270" s="162">
        <v>13</v>
      </c>
      <c r="C270" s="162">
        <v>456060.75</v>
      </c>
      <c r="D270" s="162">
        <v>323105.81</v>
      </c>
      <c r="E270" s="162">
        <v>40702.629999999997</v>
      </c>
      <c r="F270" s="162">
        <v>819869.18</v>
      </c>
      <c r="G270" s="162">
        <v>17089</v>
      </c>
      <c r="H270" s="162">
        <v>25398.91</v>
      </c>
      <c r="I270" s="162">
        <v>451</v>
      </c>
      <c r="J270" s="162">
        <v>2.7008000000000001</v>
      </c>
      <c r="K270" s="162">
        <v>11271.79</v>
      </c>
    </row>
    <row r="271" spans="1:11" ht="17.100000000000001" customHeight="1">
      <c r="A271" s="162">
        <v>1986</v>
      </c>
      <c r="B271" s="162">
        <v>14</v>
      </c>
      <c r="C271" s="162">
        <v>43794.21</v>
      </c>
      <c r="D271" s="162">
        <v>40346.660000000003</v>
      </c>
      <c r="E271" s="162">
        <v>307.7</v>
      </c>
      <c r="F271" s="162">
        <v>84448.57</v>
      </c>
      <c r="G271" s="162">
        <v>490.39</v>
      </c>
      <c r="H271" s="162">
        <v>1369.92</v>
      </c>
      <c r="I271" s="162">
        <v>20.14</v>
      </c>
      <c r="J271" s="162">
        <v>2.8670200000000001</v>
      </c>
      <c r="K271" s="162">
        <v>10939.54</v>
      </c>
    </row>
    <row r="272" spans="1:11" ht="17.100000000000001" customHeight="1">
      <c r="A272" s="162">
        <v>1986</v>
      </c>
      <c r="B272" s="162">
        <v>15</v>
      </c>
      <c r="C272" s="162">
        <v>36267.370000000003</v>
      </c>
      <c r="D272" s="162">
        <v>11216.69</v>
      </c>
      <c r="E272" s="162">
        <v>7100.52</v>
      </c>
      <c r="F272" s="162">
        <v>54584.58</v>
      </c>
      <c r="G272" s="162">
        <v>1518.96</v>
      </c>
      <c r="H272" s="162">
        <v>968.29</v>
      </c>
      <c r="I272" s="162">
        <v>264.14999999999998</v>
      </c>
      <c r="J272" s="162">
        <v>3.0644499999999999</v>
      </c>
      <c r="K272" s="162">
        <v>8297.3700000000008</v>
      </c>
    </row>
    <row r="273" spans="1:11" ht="17.100000000000001" customHeight="1">
      <c r="A273" s="162">
        <v>1986</v>
      </c>
      <c r="B273" s="162">
        <v>16</v>
      </c>
      <c r="C273" s="162">
        <v>26998.66</v>
      </c>
      <c r="D273" s="162">
        <v>16995.310000000001</v>
      </c>
      <c r="E273" s="162">
        <v>183.38</v>
      </c>
      <c r="F273" s="162">
        <v>44177.35</v>
      </c>
      <c r="G273" s="162">
        <v>256.54000000000002</v>
      </c>
      <c r="H273" s="162">
        <v>716.64</v>
      </c>
      <c r="I273" s="162">
        <v>10.53</v>
      </c>
      <c r="J273" s="162">
        <v>2.8670200000000001</v>
      </c>
      <c r="K273" s="162">
        <v>10939.54</v>
      </c>
    </row>
    <row r="274" spans="1:11" ht="17.100000000000001" customHeight="1">
      <c r="A274" s="162">
        <v>1987</v>
      </c>
      <c r="B274" s="162">
        <v>1</v>
      </c>
      <c r="C274" s="162">
        <v>146243.62</v>
      </c>
      <c r="D274" s="162">
        <v>21885.25</v>
      </c>
      <c r="E274" s="162">
        <v>24603.14</v>
      </c>
      <c r="F274" s="162">
        <v>192732.02</v>
      </c>
      <c r="G274" s="162">
        <v>5127.6899999999996</v>
      </c>
      <c r="H274" s="162">
        <v>990.16</v>
      </c>
      <c r="I274" s="162">
        <v>718.88</v>
      </c>
      <c r="J274" s="162">
        <v>2.4946999999999999</v>
      </c>
      <c r="K274" s="162">
        <v>8865.19</v>
      </c>
    </row>
    <row r="275" spans="1:11" ht="17.100000000000001" customHeight="1">
      <c r="A275" s="162">
        <v>1987</v>
      </c>
      <c r="B275" s="162">
        <v>2</v>
      </c>
      <c r="C275" s="162">
        <v>177279.73</v>
      </c>
      <c r="D275" s="162">
        <v>65915.19</v>
      </c>
      <c r="E275" s="162">
        <v>16876.02</v>
      </c>
      <c r="F275" s="162">
        <v>260070.94</v>
      </c>
      <c r="G275" s="162">
        <v>5563.61</v>
      </c>
      <c r="H275" s="162">
        <v>2240.52</v>
      </c>
      <c r="I275" s="162">
        <v>157.21</v>
      </c>
      <c r="J275" s="162">
        <v>2.7697799999999999</v>
      </c>
      <c r="K275" s="162">
        <v>9589.16</v>
      </c>
    </row>
    <row r="276" spans="1:11" ht="17.100000000000001" customHeight="1">
      <c r="A276" s="162">
        <v>1987</v>
      </c>
      <c r="B276" s="162">
        <v>3</v>
      </c>
      <c r="C276" s="162">
        <v>500397.76</v>
      </c>
      <c r="D276" s="162">
        <v>163622.93</v>
      </c>
      <c r="E276" s="162">
        <v>75475.62</v>
      </c>
      <c r="F276" s="162">
        <v>739496.31</v>
      </c>
      <c r="G276" s="162">
        <v>14265.69</v>
      </c>
      <c r="H276" s="162">
        <v>5753.64</v>
      </c>
      <c r="I276" s="162">
        <v>2116.0700000000002</v>
      </c>
      <c r="J276" s="162">
        <v>2.8158400000000001</v>
      </c>
      <c r="K276" s="162">
        <v>8495.34</v>
      </c>
    </row>
    <row r="277" spans="1:11" ht="17.100000000000001" customHeight="1">
      <c r="A277" s="162">
        <v>1987</v>
      </c>
      <c r="B277" s="162">
        <v>4</v>
      </c>
      <c r="C277" s="162">
        <v>834199.1</v>
      </c>
      <c r="D277" s="162">
        <v>352988.75</v>
      </c>
      <c r="E277" s="162">
        <v>65954.28</v>
      </c>
      <c r="F277" s="162">
        <v>1253142.1299999999</v>
      </c>
      <c r="G277" s="162">
        <v>18046.41</v>
      </c>
      <c r="H277" s="162">
        <v>10061.35</v>
      </c>
      <c r="I277" s="162">
        <v>699.45</v>
      </c>
      <c r="J277" s="162">
        <v>2.72302</v>
      </c>
      <c r="K277" s="162">
        <v>12347.7</v>
      </c>
    </row>
    <row r="278" spans="1:11" ht="17.100000000000001" customHeight="1">
      <c r="A278" s="162">
        <v>1987</v>
      </c>
      <c r="B278" s="162">
        <v>5</v>
      </c>
      <c r="C278" s="162">
        <v>683794.04</v>
      </c>
      <c r="D278" s="162">
        <v>523069.39</v>
      </c>
      <c r="E278" s="162">
        <v>19924.18</v>
      </c>
      <c r="F278" s="162">
        <v>1226787.6100000001</v>
      </c>
      <c r="G278" s="162">
        <v>9686.52</v>
      </c>
      <c r="H278" s="162">
        <v>9913.3700000000008</v>
      </c>
      <c r="I278" s="162">
        <v>12.76</v>
      </c>
      <c r="J278" s="162">
        <v>2.5184899999999999</v>
      </c>
      <c r="K278" s="162">
        <v>13630.24</v>
      </c>
    </row>
    <row r="279" spans="1:11" ht="17.100000000000001" customHeight="1">
      <c r="A279" s="162">
        <v>1987</v>
      </c>
      <c r="B279" s="162">
        <v>6</v>
      </c>
      <c r="C279" s="162">
        <v>229969.78</v>
      </c>
      <c r="D279" s="162">
        <v>116419.1</v>
      </c>
      <c r="E279" s="162">
        <v>13762.47</v>
      </c>
      <c r="F279" s="162">
        <v>360151.35</v>
      </c>
      <c r="G279" s="162">
        <v>6595.43</v>
      </c>
      <c r="H279" s="162">
        <v>3711.72</v>
      </c>
      <c r="I279" s="162">
        <v>24.79</v>
      </c>
      <c r="J279" s="162">
        <v>2.5592700000000002</v>
      </c>
      <c r="K279" s="162">
        <v>10326.14</v>
      </c>
    </row>
    <row r="280" spans="1:11" ht="17.100000000000001" customHeight="1">
      <c r="A280" s="162">
        <v>1987</v>
      </c>
      <c r="B280" s="162">
        <v>7</v>
      </c>
      <c r="C280" s="162">
        <v>101016.76</v>
      </c>
      <c r="D280" s="162">
        <v>24265.68</v>
      </c>
      <c r="E280" s="162">
        <v>13534.7</v>
      </c>
      <c r="F280" s="162">
        <v>138817.14000000001</v>
      </c>
      <c r="G280" s="162">
        <v>2514.4</v>
      </c>
      <c r="H280" s="162">
        <v>1062.6099999999999</v>
      </c>
      <c r="I280" s="162">
        <v>530.03</v>
      </c>
      <c r="J280" s="162">
        <v>3.0103200000000001</v>
      </c>
      <c r="K280" s="162">
        <v>7973.97</v>
      </c>
    </row>
    <row r="281" spans="1:11" ht="17.100000000000001" customHeight="1">
      <c r="A281" s="162">
        <v>1987</v>
      </c>
      <c r="B281" s="162">
        <v>8</v>
      </c>
      <c r="C281" s="162">
        <v>890927.8</v>
      </c>
      <c r="D281" s="162">
        <v>490013.57</v>
      </c>
      <c r="E281" s="162">
        <v>66557.919999999998</v>
      </c>
      <c r="F281" s="162">
        <v>1447499.29</v>
      </c>
      <c r="G281" s="162">
        <v>16465.03</v>
      </c>
      <c r="H281" s="162">
        <v>20741.48</v>
      </c>
      <c r="I281" s="162">
        <v>98.15</v>
      </c>
      <c r="J281" s="162">
        <v>2.8902800000000002</v>
      </c>
      <c r="K281" s="162">
        <v>12105.93</v>
      </c>
    </row>
    <row r="282" spans="1:11" ht="17.100000000000001" customHeight="1">
      <c r="A282" s="162">
        <v>1987</v>
      </c>
      <c r="B282" s="162">
        <v>9</v>
      </c>
      <c r="C282" s="162">
        <v>732543.43</v>
      </c>
      <c r="D282" s="162">
        <v>406274.42</v>
      </c>
      <c r="E282" s="162">
        <v>41458.58</v>
      </c>
      <c r="F282" s="162">
        <v>1180276.43</v>
      </c>
      <c r="G282" s="162">
        <v>7447.55</v>
      </c>
      <c r="H282" s="162">
        <v>15570.7</v>
      </c>
      <c r="I282" s="162">
        <v>78.05</v>
      </c>
      <c r="J282" s="162">
        <v>2.8867699999999998</v>
      </c>
      <c r="K282" s="162">
        <v>11175.25</v>
      </c>
    </row>
    <row r="283" spans="1:11" ht="17.100000000000001" customHeight="1">
      <c r="A283" s="162">
        <v>1987</v>
      </c>
      <c r="B283" s="162">
        <v>10</v>
      </c>
      <c r="C283" s="162">
        <v>479023</v>
      </c>
      <c r="D283" s="162">
        <v>156172.56</v>
      </c>
      <c r="E283" s="162">
        <v>69335.16</v>
      </c>
      <c r="F283" s="162">
        <v>704530.72</v>
      </c>
      <c r="G283" s="162">
        <v>29728.37</v>
      </c>
      <c r="H283" s="162">
        <v>11001.84</v>
      </c>
      <c r="I283" s="162">
        <v>1205.6600000000001</v>
      </c>
      <c r="J283" s="162">
        <v>2.8515999999999999</v>
      </c>
      <c r="K283" s="162">
        <v>9624.93</v>
      </c>
    </row>
    <row r="284" spans="1:11" ht="17.100000000000001" customHeight="1">
      <c r="A284" s="162">
        <v>1987</v>
      </c>
      <c r="B284" s="162">
        <v>11</v>
      </c>
      <c r="C284" s="162">
        <v>156859.29</v>
      </c>
      <c r="D284" s="162">
        <v>208884.17</v>
      </c>
      <c r="E284" s="162">
        <v>86.16</v>
      </c>
      <c r="F284" s="162">
        <v>365829.62</v>
      </c>
      <c r="G284" s="162">
        <v>2295.23</v>
      </c>
      <c r="H284" s="162">
        <v>4846.05</v>
      </c>
      <c r="I284" s="162">
        <v>6.83</v>
      </c>
      <c r="J284" s="162">
        <v>2.89059</v>
      </c>
      <c r="K284" s="162">
        <v>11185.46</v>
      </c>
    </row>
    <row r="285" spans="1:11" ht="17.100000000000001" customHeight="1">
      <c r="A285" s="162">
        <v>1987</v>
      </c>
      <c r="B285" s="162">
        <v>12</v>
      </c>
      <c r="C285" s="162">
        <v>344984.58</v>
      </c>
      <c r="D285" s="162">
        <v>428684.12</v>
      </c>
      <c r="E285" s="162">
        <v>8417.4500000000007</v>
      </c>
      <c r="F285" s="162">
        <v>782086.15</v>
      </c>
      <c r="G285" s="162">
        <v>4908.03</v>
      </c>
      <c r="H285" s="162">
        <v>10318.67</v>
      </c>
      <c r="I285" s="162">
        <v>38.36</v>
      </c>
      <c r="J285" s="162">
        <v>2.88828</v>
      </c>
      <c r="K285" s="162">
        <v>11177.74</v>
      </c>
    </row>
    <row r="286" spans="1:11" ht="17.100000000000001" customHeight="1">
      <c r="A286" s="162">
        <v>1987</v>
      </c>
      <c r="B286" s="162">
        <v>13</v>
      </c>
      <c r="C286" s="162">
        <v>474173.88</v>
      </c>
      <c r="D286" s="162">
        <v>340141.67</v>
      </c>
      <c r="E286" s="162">
        <v>41661.07</v>
      </c>
      <c r="F286" s="162">
        <v>855976.62</v>
      </c>
      <c r="G286" s="162">
        <v>17095.27</v>
      </c>
      <c r="H286" s="162">
        <v>16420.169999999998</v>
      </c>
      <c r="I286" s="162">
        <v>855</v>
      </c>
      <c r="J286" s="162">
        <v>2.6829100000000001</v>
      </c>
      <c r="K286" s="162">
        <v>11397.01</v>
      </c>
    </row>
    <row r="287" spans="1:11" ht="17.100000000000001" customHeight="1">
      <c r="A287" s="162">
        <v>1987</v>
      </c>
      <c r="B287" s="162">
        <v>14</v>
      </c>
      <c r="C287" s="162">
        <v>43713.18</v>
      </c>
      <c r="D287" s="162">
        <v>41139.339999999997</v>
      </c>
      <c r="E287" s="162">
        <v>305.56</v>
      </c>
      <c r="F287" s="162">
        <v>85158.09</v>
      </c>
      <c r="G287" s="162">
        <v>534.28</v>
      </c>
      <c r="H287" s="162">
        <v>1128.07</v>
      </c>
      <c r="I287" s="162">
        <v>1.59</v>
      </c>
      <c r="J287" s="162">
        <v>2.89059</v>
      </c>
      <c r="K287" s="162">
        <v>11185.46</v>
      </c>
    </row>
    <row r="288" spans="1:11" ht="17.100000000000001" customHeight="1">
      <c r="A288" s="162">
        <v>1987</v>
      </c>
      <c r="B288" s="162">
        <v>15</v>
      </c>
      <c r="C288" s="162">
        <v>37511.129999999997</v>
      </c>
      <c r="D288" s="162">
        <v>11606.01</v>
      </c>
      <c r="E288" s="162">
        <v>7364.04</v>
      </c>
      <c r="F288" s="162">
        <v>56481.18</v>
      </c>
      <c r="G288" s="162">
        <v>1498.21</v>
      </c>
      <c r="H288" s="162">
        <v>461.71</v>
      </c>
      <c r="I288" s="162">
        <v>295.33999999999997</v>
      </c>
      <c r="J288" s="162">
        <v>3.0632299999999999</v>
      </c>
      <c r="K288" s="162">
        <v>8823.36</v>
      </c>
    </row>
    <row r="289" spans="1:11" ht="17.100000000000001" customHeight="1">
      <c r="A289" s="162">
        <v>1987</v>
      </c>
      <c r="B289" s="162">
        <v>16</v>
      </c>
      <c r="C289" s="162">
        <v>26828.35</v>
      </c>
      <c r="D289" s="162">
        <v>17094.27</v>
      </c>
      <c r="E289" s="162">
        <v>180.16</v>
      </c>
      <c r="F289" s="162">
        <v>44102.78</v>
      </c>
      <c r="G289" s="162">
        <v>276.7</v>
      </c>
      <c r="H289" s="162">
        <v>584.22</v>
      </c>
      <c r="I289" s="162">
        <v>0.82</v>
      </c>
      <c r="J289" s="162">
        <v>2.89059</v>
      </c>
      <c r="K289" s="162">
        <v>11185.46</v>
      </c>
    </row>
    <row r="290" spans="1:11" ht="17.100000000000001" customHeight="1">
      <c r="A290" s="162">
        <v>1988</v>
      </c>
      <c r="B290" s="162">
        <v>1</v>
      </c>
      <c r="C290" s="162">
        <v>150566.84</v>
      </c>
      <c r="D290" s="162">
        <v>22665.71</v>
      </c>
      <c r="E290" s="162">
        <v>25263.96</v>
      </c>
      <c r="F290" s="162">
        <v>198496.51</v>
      </c>
      <c r="G290" s="162">
        <v>5255.22</v>
      </c>
      <c r="H290" s="162">
        <v>867.64</v>
      </c>
      <c r="I290" s="162">
        <v>888.99</v>
      </c>
      <c r="J290" s="162">
        <v>2.4931899999999998</v>
      </c>
      <c r="K290" s="162">
        <v>9012.73</v>
      </c>
    </row>
    <row r="291" spans="1:11" ht="17.100000000000001" customHeight="1">
      <c r="A291" s="162">
        <v>1988</v>
      </c>
      <c r="B291" s="162">
        <v>2</v>
      </c>
      <c r="C291" s="162">
        <v>182925.65</v>
      </c>
      <c r="D291" s="162">
        <v>66768.78</v>
      </c>
      <c r="E291" s="162">
        <v>17204.080000000002</v>
      </c>
      <c r="F291" s="162">
        <v>266898.51</v>
      </c>
      <c r="G291" s="162">
        <v>7297.59</v>
      </c>
      <c r="H291" s="162">
        <v>1387.91</v>
      </c>
      <c r="I291" s="162">
        <v>449.98</v>
      </c>
      <c r="J291" s="162">
        <v>2.7768700000000002</v>
      </c>
      <c r="K291" s="162">
        <v>9676.68</v>
      </c>
    </row>
    <row r="292" spans="1:11" ht="17.100000000000001" customHeight="1">
      <c r="A292" s="162">
        <v>1988</v>
      </c>
      <c r="B292" s="162">
        <v>3</v>
      </c>
      <c r="C292" s="162">
        <v>515604.43</v>
      </c>
      <c r="D292" s="162">
        <v>166704.54</v>
      </c>
      <c r="E292" s="162">
        <v>77477.84</v>
      </c>
      <c r="F292" s="162">
        <v>759786.81</v>
      </c>
      <c r="G292" s="162">
        <v>14913.66</v>
      </c>
      <c r="H292" s="162">
        <v>2862.16</v>
      </c>
      <c r="I292" s="162">
        <v>2028.22</v>
      </c>
      <c r="J292" s="162">
        <v>2.8236699999999999</v>
      </c>
      <c r="K292" s="162">
        <v>8553.09</v>
      </c>
    </row>
    <row r="293" spans="1:11" ht="17.100000000000001" customHeight="1">
      <c r="A293" s="162">
        <v>1988</v>
      </c>
      <c r="B293" s="162">
        <v>4</v>
      </c>
      <c r="C293" s="162">
        <v>859153.94</v>
      </c>
      <c r="D293" s="162">
        <v>361537.98</v>
      </c>
      <c r="E293" s="162">
        <v>66495.009999999995</v>
      </c>
      <c r="F293" s="162">
        <v>1287186.92</v>
      </c>
      <c r="G293" s="162">
        <v>21644.240000000002</v>
      </c>
      <c r="H293" s="162">
        <v>6713</v>
      </c>
      <c r="I293" s="162">
        <v>480.58</v>
      </c>
      <c r="J293" s="162">
        <v>2.71461</v>
      </c>
      <c r="K293" s="162">
        <v>12638.52</v>
      </c>
    </row>
    <row r="294" spans="1:11" ht="17.100000000000001" customHeight="1">
      <c r="A294" s="162">
        <v>1988</v>
      </c>
      <c r="B294" s="162">
        <v>5</v>
      </c>
      <c r="C294" s="162">
        <v>692416.97</v>
      </c>
      <c r="D294" s="162">
        <v>527302.46</v>
      </c>
      <c r="E294" s="162">
        <v>20047.939999999999</v>
      </c>
      <c r="F294" s="162">
        <v>1239767.3700000001</v>
      </c>
      <c r="G294" s="162">
        <v>9156.1200000000008</v>
      </c>
      <c r="H294" s="162">
        <v>5999.86</v>
      </c>
      <c r="I294" s="162">
        <v>130.82</v>
      </c>
      <c r="J294" s="162">
        <v>2.5107200000000001</v>
      </c>
      <c r="K294" s="162">
        <v>14199.36</v>
      </c>
    </row>
    <row r="295" spans="1:11" ht="17.100000000000001" customHeight="1">
      <c r="A295" s="162">
        <v>1988</v>
      </c>
      <c r="B295" s="162">
        <v>6</v>
      </c>
      <c r="C295" s="162">
        <v>237872.08</v>
      </c>
      <c r="D295" s="162">
        <v>119185.67</v>
      </c>
      <c r="E295" s="162">
        <v>14254.72</v>
      </c>
      <c r="F295" s="162">
        <v>371312.48</v>
      </c>
      <c r="G295" s="162">
        <v>8087.87</v>
      </c>
      <c r="H295" s="162">
        <v>2870.71</v>
      </c>
      <c r="I295" s="162">
        <v>503.2</v>
      </c>
      <c r="J295" s="162">
        <v>2.5610400000000002</v>
      </c>
      <c r="K295" s="162">
        <v>10434.540000000001</v>
      </c>
    </row>
    <row r="296" spans="1:11" ht="17.100000000000001" customHeight="1">
      <c r="A296" s="162">
        <v>1988</v>
      </c>
      <c r="B296" s="162">
        <v>7</v>
      </c>
      <c r="C296" s="162">
        <v>103778.87</v>
      </c>
      <c r="D296" s="162">
        <v>24751.95</v>
      </c>
      <c r="E296" s="162">
        <v>13869.54</v>
      </c>
      <c r="F296" s="162">
        <v>142400.35999999999</v>
      </c>
      <c r="G296" s="162">
        <v>2146.64</v>
      </c>
      <c r="H296" s="162">
        <v>329.9</v>
      </c>
      <c r="I296" s="162">
        <v>259.98</v>
      </c>
      <c r="J296" s="162">
        <v>3.0073300000000001</v>
      </c>
      <c r="K296" s="162">
        <v>8060.61</v>
      </c>
    </row>
    <row r="297" spans="1:11" ht="17.100000000000001" customHeight="1">
      <c r="A297" s="162">
        <v>1988</v>
      </c>
      <c r="B297" s="162">
        <v>8</v>
      </c>
      <c r="C297" s="162">
        <v>906929.88</v>
      </c>
      <c r="D297" s="162">
        <v>503325.94</v>
      </c>
      <c r="E297" s="162">
        <v>66372.23</v>
      </c>
      <c r="F297" s="162">
        <v>1476628.04</v>
      </c>
      <c r="G297" s="162">
        <v>17811.38</v>
      </c>
      <c r="H297" s="162">
        <v>16307.84</v>
      </c>
      <c r="I297" s="162">
        <v>69.599999999999994</v>
      </c>
      <c r="J297" s="162">
        <v>2.8808699999999998</v>
      </c>
      <c r="K297" s="162">
        <v>12378.91</v>
      </c>
    </row>
    <row r="298" spans="1:11" ht="17.100000000000001" customHeight="1">
      <c r="A298" s="162">
        <v>1988</v>
      </c>
      <c r="B298" s="162">
        <v>9</v>
      </c>
      <c r="C298" s="162">
        <v>742512.45</v>
      </c>
      <c r="D298" s="162">
        <v>414983.66</v>
      </c>
      <c r="E298" s="162">
        <v>41435.550000000003</v>
      </c>
      <c r="F298" s="162">
        <v>1198931.6599999999</v>
      </c>
      <c r="G298" s="162">
        <v>7289.82</v>
      </c>
      <c r="H298" s="162">
        <v>11880.62</v>
      </c>
      <c r="I298" s="162">
        <v>45.43</v>
      </c>
      <c r="J298" s="162">
        <v>2.8868100000000001</v>
      </c>
      <c r="K298" s="162">
        <v>11320.71</v>
      </c>
    </row>
    <row r="299" spans="1:11" ht="17.100000000000001" customHeight="1">
      <c r="A299" s="162">
        <v>1988</v>
      </c>
      <c r="B299" s="162">
        <v>10</v>
      </c>
      <c r="C299" s="162">
        <v>514070.18</v>
      </c>
      <c r="D299" s="162">
        <v>163327.57</v>
      </c>
      <c r="E299" s="162">
        <v>73535.539999999994</v>
      </c>
      <c r="F299" s="162">
        <v>750933.3</v>
      </c>
      <c r="G299" s="162">
        <v>41557.22</v>
      </c>
      <c r="H299" s="162">
        <v>8861.91</v>
      </c>
      <c r="I299" s="162">
        <v>5999.73</v>
      </c>
      <c r="J299" s="162">
        <v>2.8642400000000001</v>
      </c>
      <c r="K299" s="162">
        <v>9607.84</v>
      </c>
    </row>
    <row r="300" spans="1:11" ht="17.100000000000001" customHeight="1">
      <c r="A300" s="162">
        <v>1988</v>
      </c>
      <c r="B300" s="162">
        <v>11</v>
      </c>
      <c r="C300" s="162">
        <v>154444.54</v>
      </c>
      <c r="D300" s="162">
        <v>210309.02</v>
      </c>
      <c r="E300" s="162">
        <v>84.48</v>
      </c>
      <c r="F300" s="162">
        <v>364838.04</v>
      </c>
      <c r="G300" s="162">
        <v>2218.66</v>
      </c>
      <c r="H300" s="162">
        <v>3638.64</v>
      </c>
      <c r="I300" s="162">
        <v>0</v>
      </c>
      <c r="J300" s="162">
        <v>2.89052</v>
      </c>
      <c r="K300" s="162">
        <v>11328.54</v>
      </c>
    </row>
    <row r="301" spans="1:11" ht="17.100000000000001" customHeight="1">
      <c r="A301" s="162">
        <v>1988</v>
      </c>
      <c r="B301" s="162">
        <v>12</v>
      </c>
      <c r="C301" s="162">
        <v>348369.79</v>
      </c>
      <c r="D301" s="162">
        <v>440329.68</v>
      </c>
      <c r="E301" s="162">
        <v>8462.98</v>
      </c>
      <c r="F301" s="162">
        <v>797162.46</v>
      </c>
      <c r="G301" s="162">
        <v>4842.0600000000004</v>
      </c>
      <c r="H301" s="162">
        <v>7918.88</v>
      </c>
      <c r="I301" s="162">
        <v>22.57</v>
      </c>
      <c r="J301" s="162">
        <v>2.8882099999999999</v>
      </c>
      <c r="K301" s="162">
        <v>11322.31</v>
      </c>
    </row>
    <row r="302" spans="1:11" ht="17.100000000000001" customHeight="1">
      <c r="A302" s="162">
        <v>1988</v>
      </c>
      <c r="B302" s="162">
        <v>13</v>
      </c>
      <c r="C302" s="162">
        <v>495529.58</v>
      </c>
      <c r="D302" s="162">
        <v>356763.73</v>
      </c>
      <c r="E302" s="162">
        <v>42107.68</v>
      </c>
      <c r="F302" s="162">
        <v>894400.99</v>
      </c>
      <c r="G302" s="162">
        <v>16380.5</v>
      </c>
      <c r="H302" s="162">
        <v>13080.2</v>
      </c>
      <c r="I302" s="162">
        <v>0</v>
      </c>
      <c r="J302" s="162">
        <v>2.6651099999999999</v>
      </c>
      <c r="K302" s="162">
        <v>11593.68</v>
      </c>
    </row>
    <row r="303" spans="1:11" ht="17.100000000000001" customHeight="1">
      <c r="A303" s="162">
        <v>1988</v>
      </c>
      <c r="B303" s="162">
        <v>14</v>
      </c>
      <c r="C303" s="162">
        <v>44515.77</v>
      </c>
      <c r="D303" s="162">
        <v>42584.99</v>
      </c>
      <c r="E303" s="162">
        <v>309.62</v>
      </c>
      <c r="F303" s="162">
        <v>87410.38</v>
      </c>
      <c r="G303" s="162">
        <v>531.55999999999995</v>
      </c>
      <c r="H303" s="162">
        <v>871.77</v>
      </c>
      <c r="I303" s="162">
        <v>0</v>
      </c>
      <c r="J303" s="162">
        <v>2.89052</v>
      </c>
      <c r="K303" s="162">
        <v>11328.54</v>
      </c>
    </row>
    <row r="304" spans="1:11" ht="17.100000000000001" customHeight="1">
      <c r="A304" s="162">
        <v>1988</v>
      </c>
      <c r="B304" s="162">
        <v>15</v>
      </c>
      <c r="C304" s="162">
        <v>39270.339999999997</v>
      </c>
      <c r="D304" s="162">
        <v>11850.38</v>
      </c>
      <c r="E304" s="162">
        <v>7632.76</v>
      </c>
      <c r="F304" s="162">
        <v>58753.48</v>
      </c>
      <c r="G304" s="162">
        <v>2679.63</v>
      </c>
      <c r="H304" s="162">
        <v>514.77</v>
      </c>
      <c r="I304" s="162">
        <v>463.27</v>
      </c>
      <c r="J304" s="162">
        <v>3.0605899999999999</v>
      </c>
      <c r="K304" s="162">
        <v>9267.68</v>
      </c>
    </row>
    <row r="305" spans="1:11" ht="17.100000000000001" customHeight="1">
      <c r="A305" s="162">
        <v>1988</v>
      </c>
      <c r="B305" s="162">
        <v>16</v>
      </c>
      <c r="C305" s="162">
        <v>26837.71</v>
      </c>
      <c r="D305" s="162">
        <v>17218.84</v>
      </c>
      <c r="E305" s="162">
        <v>178.09</v>
      </c>
      <c r="F305" s="162">
        <v>44234.64</v>
      </c>
      <c r="G305" s="162">
        <v>269</v>
      </c>
      <c r="H305" s="162">
        <v>441.17</v>
      </c>
      <c r="I305" s="162">
        <v>0</v>
      </c>
      <c r="J305" s="162">
        <v>2.89052</v>
      </c>
      <c r="K305" s="162">
        <v>11328.54</v>
      </c>
    </row>
    <row r="306" spans="1:11" ht="17.100000000000001" customHeight="1">
      <c r="A306" s="162">
        <v>1989</v>
      </c>
      <c r="B306" s="162">
        <v>1</v>
      </c>
      <c r="C306" s="162">
        <v>154812.14000000001</v>
      </c>
      <c r="D306" s="162">
        <v>23344.33</v>
      </c>
      <c r="E306" s="162">
        <v>26176.35</v>
      </c>
      <c r="F306" s="162">
        <v>204332.83</v>
      </c>
      <c r="G306" s="162">
        <v>5526.83</v>
      </c>
      <c r="H306" s="162">
        <v>757.83</v>
      </c>
      <c r="I306" s="162">
        <v>1245.27</v>
      </c>
      <c r="J306" s="162">
        <v>2.4931399999999999</v>
      </c>
      <c r="K306" s="162">
        <v>9326.76</v>
      </c>
    </row>
    <row r="307" spans="1:11" ht="17.100000000000001" customHeight="1">
      <c r="A307" s="162">
        <v>1989</v>
      </c>
      <c r="B307" s="162">
        <v>2</v>
      </c>
      <c r="C307" s="162">
        <v>188954.01</v>
      </c>
      <c r="D307" s="162">
        <v>67290.23</v>
      </c>
      <c r="E307" s="162">
        <v>17306.63</v>
      </c>
      <c r="F307" s="162">
        <v>273550.87</v>
      </c>
      <c r="G307" s="162">
        <v>8023.64</v>
      </c>
      <c r="H307" s="162">
        <v>1136.81</v>
      </c>
      <c r="I307" s="162">
        <v>208.59</v>
      </c>
      <c r="J307" s="162">
        <v>2.7846600000000001</v>
      </c>
      <c r="K307" s="162">
        <v>9885.3700000000008</v>
      </c>
    </row>
    <row r="308" spans="1:11" ht="17.100000000000001" customHeight="1">
      <c r="A308" s="162">
        <v>1989</v>
      </c>
      <c r="B308" s="162">
        <v>3</v>
      </c>
      <c r="C308" s="162">
        <v>531030.73</v>
      </c>
      <c r="D308" s="162">
        <v>169510.09</v>
      </c>
      <c r="E308" s="162">
        <v>78797.31</v>
      </c>
      <c r="F308" s="162">
        <v>779338.14</v>
      </c>
      <c r="G308" s="162">
        <v>18968.02</v>
      </c>
      <c r="H308" s="162">
        <v>3881.88</v>
      </c>
      <c r="I308" s="162">
        <v>1818.48</v>
      </c>
      <c r="J308" s="162">
        <v>2.8362099999999999</v>
      </c>
      <c r="K308" s="162">
        <v>8620.9500000000007</v>
      </c>
    </row>
    <row r="309" spans="1:11" ht="17.100000000000001" customHeight="1">
      <c r="A309" s="162">
        <v>1989</v>
      </c>
      <c r="B309" s="162">
        <v>4</v>
      </c>
      <c r="C309" s="162">
        <v>884190.84</v>
      </c>
      <c r="D309" s="162">
        <v>369031.6</v>
      </c>
      <c r="E309" s="162">
        <v>67012.210000000006</v>
      </c>
      <c r="F309" s="162">
        <v>1320234.6599999999</v>
      </c>
      <c r="G309" s="162">
        <v>22440.67</v>
      </c>
      <c r="H309" s="162">
        <v>5945.41</v>
      </c>
      <c r="I309" s="162">
        <v>438.63</v>
      </c>
      <c r="J309" s="162">
        <v>2.7233800000000001</v>
      </c>
      <c r="K309" s="162">
        <v>12763.68</v>
      </c>
    </row>
    <row r="310" spans="1:11" ht="17.100000000000001" customHeight="1">
      <c r="A310" s="162">
        <v>1989</v>
      </c>
      <c r="B310" s="162">
        <v>5</v>
      </c>
      <c r="C310" s="162">
        <v>699310.7</v>
      </c>
      <c r="D310" s="162">
        <v>532321.06000000006</v>
      </c>
      <c r="E310" s="162">
        <v>20173.330000000002</v>
      </c>
      <c r="F310" s="162">
        <v>1251805.0900000001</v>
      </c>
      <c r="G310" s="162">
        <v>7832.59</v>
      </c>
      <c r="H310" s="162">
        <v>6170.95</v>
      </c>
      <c r="I310" s="162">
        <v>108</v>
      </c>
      <c r="J310" s="162">
        <v>2.5125899999999999</v>
      </c>
      <c r="K310" s="162">
        <v>14361.6</v>
      </c>
    </row>
    <row r="311" spans="1:11" ht="17.100000000000001" customHeight="1">
      <c r="A311" s="162">
        <v>1989</v>
      </c>
      <c r="B311" s="162">
        <v>6</v>
      </c>
      <c r="C311" s="162">
        <v>247597.49</v>
      </c>
      <c r="D311" s="162">
        <v>120775.12</v>
      </c>
      <c r="E311" s="162">
        <v>14620.49</v>
      </c>
      <c r="F311" s="162">
        <v>382993.11</v>
      </c>
      <c r="G311" s="162">
        <v>10705.22</v>
      </c>
      <c r="H311" s="162">
        <v>2106.16</v>
      </c>
      <c r="I311" s="162">
        <v>426.18</v>
      </c>
      <c r="J311" s="162">
        <v>2.5634999999999999</v>
      </c>
      <c r="K311" s="162">
        <v>10642.03</v>
      </c>
    </row>
    <row r="312" spans="1:11" ht="17.100000000000001" customHeight="1">
      <c r="A312" s="162">
        <v>1989</v>
      </c>
      <c r="B312" s="162">
        <v>7</v>
      </c>
      <c r="C312" s="162">
        <v>105558.65</v>
      </c>
      <c r="D312" s="162">
        <v>24995.42</v>
      </c>
      <c r="E312" s="162">
        <v>14221.94</v>
      </c>
      <c r="F312" s="162">
        <v>144776.01</v>
      </c>
      <c r="G312" s="162">
        <v>2610.08</v>
      </c>
      <c r="H312" s="162">
        <v>429.04</v>
      </c>
      <c r="I312" s="162">
        <v>463.8</v>
      </c>
      <c r="J312" s="162">
        <v>3.0194999999999999</v>
      </c>
      <c r="K312" s="162">
        <v>8061.9</v>
      </c>
    </row>
    <row r="313" spans="1:11" ht="17.100000000000001" customHeight="1">
      <c r="A313" s="162">
        <v>1989</v>
      </c>
      <c r="B313" s="162">
        <v>8</v>
      </c>
      <c r="C313" s="162">
        <v>920504.09</v>
      </c>
      <c r="D313" s="162">
        <v>513451.5</v>
      </c>
      <c r="E313" s="162">
        <v>66156.600000000006</v>
      </c>
      <c r="F313" s="162">
        <v>1500112.18</v>
      </c>
      <c r="G313" s="162">
        <v>15699.21</v>
      </c>
      <c r="H313" s="162">
        <v>12968.27</v>
      </c>
      <c r="I313" s="162">
        <v>18.37</v>
      </c>
      <c r="J313" s="162">
        <v>2.8853800000000001</v>
      </c>
      <c r="K313" s="162">
        <v>12445.22</v>
      </c>
    </row>
    <row r="314" spans="1:11" ht="17.100000000000001" customHeight="1">
      <c r="A314" s="162">
        <v>1989</v>
      </c>
      <c r="B314" s="162">
        <v>9</v>
      </c>
      <c r="C314" s="162">
        <v>755704.45</v>
      </c>
      <c r="D314" s="162">
        <v>421102.34</v>
      </c>
      <c r="E314" s="162">
        <v>41346.199999999997</v>
      </c>
      <c r="F314" s="162">
        <v>1218152.99</v>
      </c>
      <c r="G314" s="162">
        <v>9738.7199999999993</v>
      </c>
      <c r="H314" s="162">
        <v>9442.7199999999993</v>
      </c>
      <c r="I314" s="162">
        <v>33.369999999999997</v>
      </c>
      <c r="J314" s="162">
        <v>2.8952499999999999</v>
      </c>
      <c r="K314" s="162">
        <v>11281.65</v>
      </c>
    </row>
    <row r="315" spans="1:11" ht="17.100000000000001" customHeight="1">
      <c r="A315" s="162">
        <v>1989</v>
      </c>
      <c r="B315" s="162">
        <v>10</v>
      </c>
      <c r="C315" s="162">
        <v>553272.11</v>
      </c>
      <c r="D315" s="162">
        <v>171171.9</v>
      </c>
      <c r="E315" s="162">
        <v>77054.429999999993</v>
      </c>
      <c r="F315" s="162">
        <v>801498.44</v>
      </c>
      <c r="G315" s="162">
        <v>37518.54</v>
      </c>
      <c r="H315" s="162">
        <v>6825.01</v>
      </c>
      <c r="I315" s="162">
        <v>3084.26</v>
      </c>
      <c r="J315" s="162">
        <v>2.8766699999999998</v>
      </c>
      <c r="K315" s="162">
        <v>9613.7999999999993</v>
      </c>
    </row>
    <row r="316" spans="1:11" ht="17.100000000000001" customHeight="1">
      <c r="A316" s="162">
        <v>1989</v>
      </c>
      <c r="B316" s="162">
        <v>11</v>
      </c>
      <c r="C316" s="162">
        <v>152358.39999999999</v>
      </c>
      <c r="D316" s="162">
        <v>210439.92</v>
      </c>
      <c r="E316" s="162">
        <v>82.88</v>
      </c>
      <c r="F316" s="162">
        <v>362881.21</v>
      </c>
      <c r="G316" s="162">
        <v>2893.73</v>
      </c>
      <c r="H316" s="162">
        <v>2830.17</v>
      </c>
      <c r="I316" s="162">
        <v>0</v>
      </c>
      <c r="J316" s="162">
        <v>2.8987400000000001</v>
      </c>
      <c r="K316" s="162">
        <v>11287.08</v>
      </c>
    </row>
    <row r="317" spans="1:11" ht="17.100000000000001" customHeight="1">
      <c r="A317" s="162">
        <v>1989</v>
      </c>
      <c r="B317" s="162">
        <v>12</v>
      </c>
      <c r="C317" s="162">
        <v>352482.21</v>
      </c>
      <c r="D317" s="162">
        <v>449504.46</v>
      </c>
      <c r="E317" s="162">
        <v>8478.66</v>
      </c>
      <c r="F317" s="162">
        <v>810465.33</v>
      </c>
      <c r="G317" s="162">
        <v>6471.25</v>
      </c>
      <c r="H317" s="162">
        <v>6299.16</v>
      </c>
      <c r="I317" s="162">
        <v>14.63</v>
      </c>
      <c r="J317" s="162">
        <v>2.8965700000000001</v>
      </c>
      <c r="K317" s="162">
        <v>11282.53</v>
      </c>
    </row>
    <row r="318" spans="1:11" ht="17.100000000000001" customHeight="1">
      <c r="A318" s="162">
        <v>1989</v>
      </c>
      <c r="B318" s="162">
        <v>13</v>
      </c>
      <c r="C318" s="162">
        <v>513861.12</v>
      </c>
      <c r="D318" s="162">
        <v>369485.56</v>
      </c>
      <c r="E318" s="162">
        <v>42987.98</v>
      </c>
      <c r="F318" s="162">
        <v>926334.65</v>
      </c>
      <c r="G318" s="162">
        <v>11717.48</v>
      </c>
      <c r="H318" s="162">
        <v>7992.55</v>
      </c>
      <c r="I318" s="162">
        <v>326</v>
      </c>
      <c r="J318" s="162">
        <v>2.67313</v>
      </c>
      <c r="K318" s="162">
        <v>11647.5</v>
      </c>
    </row>
    <row r="319" spans="1:11" ht="17.100000000000001" customHeight="1">
      <c r="A319" s="162">
        <v>1989</v>
      </c>
      <c r="B319" s="162">
        <v>14</v>
      </c>
      <c r="C319" s="162">
        <v>46079.31</v>
      </c>
      <c r="D319" s="162">
        <v>44507.69</v>
      </c>
      <c r="E319" s="162">
        <v>318.56</v>
      </c>
      <c r="F319" s="162">
        <v>90905.56</v>
      </c>
      <c r="G319" s="162">
        <v>724.91</v>
      </c>
      <c r="H319" s="162">
        <v>708.99</v>
      </c>
      <c r="I319" s="162">
        <v>0</v>
      </c>
      <c r="J319" s="162">
        <v>2.8987400000000001</v>
      </c>
      <c r="K319" s="162">
        <v>11287.08</v>
      </c>
    </row>
    <row r="320" spans="1:11" ht="17.100000000000001" customHeight="1">
      <c r="A320" s="162">
        <v>1989</v>
      </c>
      <c r="B320" s="162">
        <v>15</v>
      </c>
      <c r="C320" s="162">
        <v>41233.72</v>
      </c>
      <c r="D320" s="162">
        <v>12304.22</v>
      </c>
      <c r="E320" s="162">
        <v>7935.52</v>
      </c>
      <c r="F320" s="162">
        <v>61473.45</v>
      </c>
      <c r="G320" s="162">
        <v>2262.81</v>
      </c>
      <c r="H320" s="162">
        <v>506.94</v>
      </c>
      <c r="I320" s="162">
        <v>339.74</v>
      </c>
      <c r="J320" s="162">
        <v>3.0498400000000001</v>
      </c>
      <c r="K320" s="162">
        <v>9348.4599999999991</v>
      </c>
    </row>
    <row r="321" spans="1:11" ht="17.100000000000001" customHeight="1">
      <c r="A321" s="162">
        <v>1989</v>
      </c>
      <c r="B321" s="162">
        <v>16</v>
      </c>
      <c r="C321" s="162">
        <v>26905.05</v>
      </c>
      <c r="D321" s="162">
        <v>17230.099999999999</v>
      </c>
      <c r="E321" s="162">
        <v>175.77</v>
      </c>
      <c r="F321" s="162">
        <v>44310.92</v>
      </c>
      <c r="G321" s="162">
        <v>353.35</v>
      </c>
      <c r="H321" s="162">
        <v>345.59</v>
      </c>
      <c r="I321" s="162">
        <v>0</v>
      </c>
      <c r="J321" s="162">
        <v>2.8987400000000001</v>
      </c>
      <c r="K321" s="162">
        <v>11287.08</v>
      </c>
    </row>
    <row r="322" spans="1:11" ht="17.100000000000001" customHeight="1">
      <c r="A322" s="162">
        <v>1990</v>
      </c>
      <c r="B322" s="162">
        <v>1</v>
      </c>
      <c r="C322" s="162">
        <v>160467.62</v>
      </c>
      <c r="D322" s="162">
        <v>23926.21</v>
      </c>
      <c r="E322" s="162">
        <v>26176.17</v>
      </c>
      <c r="F322" s="162">
        <v>210570</v>
      </c>
      <c r="G322" s="162">
        <v>5815.98</v>
      </c>
      <c r="H322" s="162">
        <v>576.54</v>
      </c>
      <c r="I322" s="162">
        <v>0</v>
      </c>
      <c r="J322" s="162">
        <v>2.5129700000000001</v>
      </c>
      <c r="K322" s="162">
        <v>9225.42</v>
      </c>
    </row>
    <row r="323" spans="1:11" ht="17.100000000000001" customHeight="1">
      <c r="A323" s="162">
        <v>1990</v>
      </c>
      <c r="B323" s="162">
        <v>2</v>
      </c>
      <c r="C323" s="162">
        <v>195234.2</v>
      </c>
      <c r="D323" s="162">
        <v>68570.09</v>
      </c>
      <c r="E323" s="162">
        <v>17294.14</v>
      </c>
      <c r="F323" s="162">
        <v>281098.42</v>
      </c>
      <c r="G323" s="162">
        <v>6410.24</v>
      </c>
      <c r="H323" s="162">
        <v>1467.68</v>
      </c>
      <c r="I323" s="162">
        <v>0</v>
      </c>
      <c r="J323" s="162">
        <v>2.7947099999999998</v>
      </c>
      <c r="K323" s="162">
        <v>9855.73</v>
      </c>
    </row>
    <row r="324" spans="1:11" ht="17.100000000000001" customHeight="1">
      <c r="A324" s="162">
        <v>1990</v>
      </c>
      <c r="B324" s="162">
        <v>3</v>
      </c>
      <c r="C324" s="162">
        <v>548627.37</v>
      </c>
      <c r="D324" s="162">
        <v>172906.3</v>
      </c>
      <c r="E324" s="162">
        <v>78675.259999999995</v>
      </c>
      <c r="F324" s="162">
        <v>800208.92</v>
      </c>
      <c r="G324" s="162">
        <v>19129.71</v>
      </c>
      <c r="H324" s="162">
        <v>4052.32</v>
      </c>
      <c r="I324" s="162">
        <v>0</v>
      </c>
      <c r="J324" s="162">
        <v>2.8724599999999998</v>
      </c>
      <c r="K324" s="162">
        <v>8579.49</v>
      </c>
    </row>
    <row r="325" spans="1:11" ht="17.100000000000001" customHeight="1">
      <c r="A325" s="162">
        <v>1990</v>
      </c>
      <c r="B325" s="162">
        <v>4</v>
      </c>
      <c r="C325" s="162">
        <v>901051.1</v>
      </c>
      <c r="D325" s="162">
        <v>376114.82</v>
      </c>
      <c r="E325" s="162">
        <v>67134.53</v>
      </c>
      <c r="F325" s="162">
        <v>1344300.45</v>
      </c>
      <c r="G325" s="162">
        <v>12874.41</v>
      </c>
      <c r="H325" s="162">
        <v>5501.78</v>
      </c>
      <c r="I325" s="162">
        <v>0</v>
      </c>
      <c r="J325" s="162">
        <v>2.7352400000000001</v>
      </c>
      <c r="K325" s="162">
        <v>12711.89</v>
      </c>
    </row>
    <row r="326" spans="1:11" ht="17.100000000000001" customHeight="1">
      <c r="A326" s="162">
        <v>1990</v>
      </c>
      <c r="B326" s="162">
        <v>5</v>
      </c>
      <c r="C326" s="162">
        <v>704144.48</v>
      </c>
      <c r="D326" s="162">
        <v>537012.55000000005</v>
      </c>
      <c r="E326" s="162">
        <v>20080.79</v>
      </c>
      <c r="F326" s="162">
        <v>1261237.81</v>
      </c>
      <c r="G326" s="162">
        <v>4379.5</v>
      </c>
      <c r="H326" s="162">
        <v>3079.01</v>
      </c>
      <c r="I326" s="162">
        <v>0</v>
      </c>
      <c r="J326" s="162">
        <v>2.5053399999999999</v>
      </c>
      <c r="K326" s="162">
        <v>14457.1</v>
      </c>
    </row>
    <row r="327" spans="1:11" ht="17.100000000000001" customHeight="1">
      <c r="A327" s="162">
        <v>1990</v>
      </c>
      <c r="B327" s="162">
        <v>6</v>
      </c>
      <c r="C327" s="162">
        <v>258154.65</v>
      </c>
      <c r="D327" s="162">
        <v>123271.63</v>
      </c>
      <c r="E327" s="162">
        <v>14696.89</v>
      </c>
      <c r="F327" s="162">
        <v>396123.17</v>
      </c>
      <c r="G327" s="162">
        <v>9105.73</v>
      </c>
      <c r="H327" s="162">
        <v>1833.66</v>
      </c>
      <c r="I327" s="162">
        <v>0</v>
      </c>
      <c r="J327" s="162">
        <v>2.5709300000000002</v>
      </c>
      <c r="K327" s="162">
        <v>10739.48</v>
      </c>
    </row>
    <row r="328" spans="1:11" ht="17.100000000000001" customHeight="1">
      <c r="A328" s="162">
        <v>1990</v>
      </c>
      <c r="B328" s="162">
        <v>7</v>
      </c>
      <c r="C328" s="162">
        <v>108628.83</v>
      </c>
      <c r="D328" s="162">
        <v>25245.67</v>
      </c>
      <c r="E328" s="162">
        <v>14213.36</v>
      </c>
      <c r="F328" s="162">
        <v>148087.87</v>
      </c>
      <c r="G328" s="162">
        <v>3189.11</v>
      </c>
      <c r="H328" s="162">
        <v>306.14</v>
      </c>
      <c r="I328" s="162">
        <v>0</v>
      </c>
      <c r="J328" s="162">
        <v>3.0448499999999998</v>
      </c>
      <c r="K328" s="162">
        <v>8157.76</v>
      </c>
    </row>
    <row r="329" spans="1:11" ht="17.100000000000001" customHeight="1">
      <c r="A329" s="162">
        <v>1990</v>
      </c>
      <c r="B329" s="162">
        <v>8</v>
      </c>
      <c r="C329" s="162">
        <v>927108.18</v>
      </c>
      <c r="D329" s="162">
        <v>522435.84000000003</v>
      </c>
      <c r="E329" s="162">
        <v>66013.52</v>
      </c>
      <c r="F329" s="162">
        <v>1515557.54</v>
      </c>
      <c r="G329" s="162">
        <v>8135.92</v>
      </c>
      <c r="H329" s="162">
        <v>10820.46</v>
      </c>
      <c r="I329" s="162">
        <v>0</v>
      </c>
      <c r="J329" s="162">
        <v>2.8833000000000002</v>
      </c>
      <c r="K329" s="162">
        <v>12514.97</v>
      </c>
    </row>
    <row r="330" spans="1:11" ht="17.100000000000001" customHeight="1">
      <c r="A330" s="162">
        <v>1990</v>
      </c>
      <c r="B330" s="162">
        <v>9</v>
      </c>
      <c r="C330" s="162">
        <v>767108.46</v>
      </c>
      <c r="D330" s="162">
        <v>428939.48</v>
      </c>
      <c r="E330" s="162">
        <v>41656.57</v>
      </c>
      <c r="F330" s="162">
        <v>1237704.52</v>
      </c>
      <c r="G330" s="162">
        <v>4331.3100000000004</v>
      </c>
      <c r="H330" s="162">
        <v>6750.86</v>
      </c>
      <c r="I330" s="162">
        <v>0</v>
      </c>
      <c r="J330" s="162">
        <v>2.8942899999999998</v>
      </c>
      <c r="K330" s="162">
        <v>11518.1</v>
      </c>
    </row>
    <row r="331" spans="1:11" ht="17.100000000000001" customHeight="1">
      <c r="A331" s="162">
        <v>1990</v>
      </c>
      <c r="B331" s="162">
        <v>10</v>
      </c>
      <c r="C331" s="162">
        <v>586844.57999999996</v>
      </c>
      <c r="D331" s="162">
        <v>179131.2</v>
      </c>
      <c r="E331" s="162">
        <v>79251.39</v>
      </c>
      <c r="F331" s="162">
        <v>845227.17</v>
      </c>
      <c r="G331" s="162">
        <v>23637.73</v>
      </c>
      <c r="H331" s="162">
        <v>4744.6000000000004</v>
      </c>
      <c r="I331" s="162">
        <v>0</v>
      </c>
      <c r="J331" s="162">
        <v>2.9201800000000002</v>
      </c>
      <c r="K331" s="162">
        <v>9494.17</v>
      </c>
    </row>
    <row r="332" spans="1:11" ht="17.100000000000001" customHeight="1">
      <c r="A332" s="162">
        <v>1990</v>
      </c>
      <c r="B332" s="162">
        <v>11</v>
      </c>
      <c r="C332" s="162">
        <v>150288.62</v>
      </c>
      <c r="D332" s="162">
        <v>209926.33</v>
      </c>
      <c r="E332" s="162">
        <v>81.52</v>
      </c>
      <c r="F332" s="162">
        <v>360296.47</v>
      </c>
      <c r="G332" s="162">
        <v>1242.4100000000001</v>
      </c>
      <c r="H332" s="162">
        <v>1972.62</v>
      </c>
      <c r="I332" s="162">
        <v>0</v>
      </c>
      <c r="J332" s="162">
        <v>2.89764</v>
      </c>
      <c r="K332" s="162">
        <v>11528.78</v>
      </c>
    </row>
    <row r="333" spans="1:11" ht="17.100000000000001" customHeight="1">
      <c r="A333" s="162">
        <v>1990</v>
      </c>
      <c r="B333" s="162">
        <v>12</v>
      </c>
      <c r="C333" s="162">
        <v>356319.45</v>
      </c>
      <c r="D333" s="162">
        <v>457911.17</v>
      </c>
      <c r="E333" s="162">
        <v>8529.1299999999992</v>
      </c>
      <c r="F333" s="162">
        <v>822759.76</v>
      </c>
      <c r="G333" s="162">
        <v>2850.8</v>
      </c>
      <c r="H333" s="162">
        <v>4492.9799999999996</v>
      </c>
      <c r="I333" s="162">
        <v>0</v>
      </c>
      <c r="J333" s="162">
        <v>2.89547</v>
      </c>
      <c r="K333" s="162">
        <v>11523.08</v>
      </c>
    </row>
    <row r="334" spans="1:11" ht="17.100000000000001" customHeight="1">
      <c r="A334" s="162">
        <v>1990</v>
      </c>
      <c r="B334" s="162">
        <v>13</v>
      </c>
      <c r="C334" s="162">
        <v>523172.28</v>
      </c>
      <c r="D334" s="162">
        <v>379786.49</v>
      </c>
      <c r="E334" s="162">
        <v>43122.84</v>
      </c>
      <c r="F334" s="162">
        <v>946081.61</v>
      </c>
      <c r="G334" s="162">
        <v>7557.9</v>
      </c>
      <c r="H334" s="162">
        <v>9028.35</v>
      </c>
      <c r="I334" s="162">
        <v>0</v>
      </c>
      <c r="J334" s="162">
        <v>2.6951900000000002</v>
      </c>
      <c r="K334" s="162">
        <v>11445.13</v>
      </c>
    </row>
    <row r="335" spans="1:11" ht="17.100000000000001" customHeight="1">
      <c r="A335" s="162">
        <v>1990</v>
      </c>
      <c r="B335" s="162">
        <v>14</v>
      </c>
      <c r="C335" s="162">
        <v>46634.46</v>
      </c>
      <c r="D335" s="162">
        <v>45404.84</v>
      </c>
      <c r="E335" s="162">
        <v>321.73</v>
      </c>
      <c r="F335" s="162">
        <v>92361.03</v>
      </c>
      <c r="G335" s="162">
        <v>318.49</v>
      </c>
      <c r="H335" s="162">
        <v>505.68</v>
      </c>
      <c r="I335" s="162">
        <v>0</v>
      </c>
      <c r="J335" s="162">
        <v>2.89764</v>
      </c>
      <c r="K335" s="162">
        <v>11528.78</v>
      </c>
    </row>
    <row r="336" spans="1:11" ht="17.100000000000001" customHeight="1">
      <c r="A336" s="162">
        <v>1990</v>
      </c>
      <c r="B336" s="162">
        <v>15</v>
      </c>
      <c r="C336" s="162">
        <v>43260.74</v>
      </c>
      <c r="D336" s="162">
        <v>13225.7</v>
      </c>
      <c r="E336" s="162">
        <v>8060.94</v>
      </c>
      <c r="F336" s="162">
        <v>64547.37</v>
      </c>
      <c r="G336" s="162">
        <v>1501.37</v>
      </c>
      <c r="H336" s="162">
        <v>739.86</v>
      </c>
      <c r="I336" s="162">
        <v>0</v>
      </c>
      <c r="J336" s="162">
        <v>3.0584500000000001</v>
      </c>
      <c r="K336" s="162">
        <v>9116.61</v>
      </c>
    </row>
    <row r="337" spans="1:11" ht="17.100000000000001" customHeight="1">
      <c r="A337" s="162">
        <v>1990</v>
      </c>
      <c r="B337" s="162">
        <v>16</v>
      </c>
      <c r="C337" s="162">
        <v>26978.65</v>
      </c>
      <c r="D337" s="162">
        <v>17379.830000000002</v>
      </c>
      <c r="E337" s="162">
        <v>175.76</v>
      </c>
      <c r="F337" s="162">
        <v>44534.239999999998</v>
      </c>
      <c r="G337" s="162">
        <v>153.57</v>
      </c>
      <c r="H337" s="162">
        <v>243.82</v>
      </c>
      <c r="I337" s="162">
        <v>0</v>
      </c>
      <c r="J337" s="162">
        <v>2.89764</v>
      </c>
      <c r="K337" s="162">
        <v>11528.78</v>
      </c>
    </row>
    <row r="338" spans="1:11" ht="17.100000000000001" customHeight="1">
      <c r="A338" s="162">
        <v>1991</v>
      </c>
      <c r="B338" s="162">
        <v>1</v>
      </c>
      <c r="C338" s="162">
        <v>165586.57999999999</v>
      </c>
      <c r="D338" s="162">
        <v>24615.35</v>
      </c>
      <c r="E338" s="162">
        <v>26244.94</v>
      </c>
      <c r="F338" s="162">
        <v>216446.86</v>
      </c>
      <c r="G338" s="162">
        <v>4797.3999999999996</v>
      </c>
      <c r="H338" s="162">
        <v>648.09</v>
      </c>
      <c r="I338" s="162">
        <v>0</v>
      </c>
      <c r="J338" s="162">
        <v>2.5250300000000001</v>
      </c>
      <c r="K338" s="162">
        <v>9081.39</v>
      </c>
    </row>
    <row r="339" spans="1:11" ht="17.100000000000001" customHeight="1">
      <c r="A339" s="162">
        <v>1991</v>
      </c>
      <c r="B339" s="162">
        <v>2</v>
      </c>
      <c r="C339" s="162">
        <v>200843.58</v>
      </c>
      <c r="D339" s="162">
        <v>69755.509999999995</v>
      </c>
      <c r="E339" s="162">
        <v>17396.88</v>
      </c>
      <c r="F339" s="162">
        <v>287995.98</v>
      </c>
      <c r="G339" s="162">
        <v>4324.07</v>
      </c>
      <c r="H339" s="162">
        <v>901.16</v>
      </c>
      <c r="I339" s="162">
        <v>0</v>
      </c>
      <c r="J339" s="162">
        <v>2.8118500000000002</v>
      </c>
      <c r="K339" s="162">
        <v>9737.4</v>
      </c>
    </row>
    <row r="340" spans="1:11" ht="17.100000000000001" customHeight="1">
      <c r="A340" s="162">
        <v>1991</v>
      </c>
      <c r="B340" s="162">
        <v>3</v>
      </c>
      <c r="C340" s="162">
        <v>565167.98</v>
      </c>
      <c r="D340" s="162">
        <v>176173.67</v>
      </c>
      <c r="E340" s="162">
        <v>78984.539999999994</v>
      </c>
      <c r="F340" s="162">
        <v>820326.2</v>
      </c>
      <c r="G340" s="162">
        <v>13844.72</v>
      </c>
      <c r="H340" s="162">
        <v>2410.29</v>
      </c>
      <c r="I340" s="162">
        <v>0</v>
      </c>
      <c r="J340" s="162">
        <v>2.9070800000000001</v>
      </c>
      <c r="K340" s="162">
        <v>8433.1</v>
      </c>
    </row>
    <row r="341" spans="1:11" ht="17.100000000000001" customHeight="1">
      <c r="A341" s="162">
        <v>1991</v>
      </c>
      <c r="B341" s="162">
        <v>4</v>
      </c>
      <c r="C341" s="162">
        <v>916220.23</v>
      </c>
      <c r="D341" s="162">
        <v>382124.26</v>
      </c>
      <c r="E341" s="162">
        <v>67405.45</v>
      </c>
      <c r="F341" s="162">
        <v>1365749.94</v>
      </c>
      <c r="G341" s="162">
        <v>10018.4</v>
      </c>
      <c r="H341" s="162">
        <v>3861.27</v>
      </c>
      <c r="I341" s="162">
        <v>0</v>
      </c>
      <c r="J341" s="162">
        <v>2.7444099999999998</v>
      </c>
      <c r="K341" s="162">
        <v>12564.01</v>
      </c>
    </row>
    <row r="342" spans="1:11" ht="17.100000000000001" customHeight="1">
      <c r="A342" s="162">
        <v>1991</v>
      </c>
      <c r="B342" s="162">
        <v>5</v>
      </c>
      <c r="C342" s="162">
        <v>709365.53</v>
      </c>
      <c r="D342" s="162">
        <v>541940.51</v>
      </c>
      <c r="E342" s="162">
        <v>20140.080000000002</v>
      </c>
      <c r="F342" s="162">
        <v>1271446.1100000001</v>
      </c>
      <c r="G342" s="162">
        <v>3523.85</v>
      </c>
      <c r="H342" s="162">
        <v>2649.44</v>
      </c>
      <c r="I342" s="162">
        <v>0</v>
      </c>
      <c r="J342" s="162">
        <v>2.5082599999999999</v>
      </c>
      <c r="K342" s="162">
        <v>14423.3</v>
      </c>
    </row>
    <row r="343" spans="1:11" ht="17.100000000000001" customHeight="1">
      <c r="A343" s="162">
        <v>1991</v>
      </c>
      <c r="B343" s="162">
        <v>6</v>
      </c>
      <c r="C343" s="162">
        <v>266909.77</v>
      </c>
      <c r="D343" s="162">
        <v>126031.67</v>
      </c>
      <c r="E343" s="162">
        <v>14936.45</v>
      </c>
      <c r="F343" s="162">
        <v>407877.88</v>
      </c>
      <c r="G343" s="162">
        <v>4380.29</v>
      </c>
      <c r="H343" s="162">
        <v>723.16</v>
      </c>
      <c r="I343" s="162">
        <v>0</v>
      </c>
      <c r="J343" s="162">
        <v>2.57748</v>
      </c>
      <c r="K343" s="162">
        <v>10543.85</v>
      </c>
    </row>
    <row r="344" spans="1:11" ht="17.100000000000001" customHeight="1">
      <c r="A344" s="162">
        <v>1991</v>
      </c>
      <c r="B344" s="162">
        <v>7</v>
      </c>
      <c r="C344" s="162">
        <v>111078.96</v>
      </c>
      <c r="D344" s="162">
        <v>25534.78</v>
      </c>
      <c r="E344" s="162">
        <v>14182.73</v>
      </c>
      <c r="F344" s="162">
        <v>150796.48000000001</v>
      </c>
      <c r="G344" s="162">
        <v>2675.15</v>
      </c>
      <c r="H344" s="162">
        <v>333.64</v>
      </c>
      <c r="I344" s="162">
        <v>0</v>
      </c>
      <c r="J344" s="162">
        <v>3.0981100000000001</v>
      </c>
      <c r="K344" s="162">
        <v>7940.15</v>
      </c>
    </row>
    <row r="345" spans="1:11" ht="17.100000000000001" customHeight="1">
      <c r="A345" s="162">
        <v>1991</v>
      </c>
      <c r="B345" s="162">
        <v>8</v>
      </c>
      <c r="C345" s="162">
        <v>935421.71</v>
      </c>
      <c r="D345" s="162">
        <v>528247.77</v>
      </c>
      <c r="E345" s="162">
        <v>66182.62</v>
      </c>
      <c r="F345" s="162">
        <v>1529852.09</v>
      </c>
      <c r="G345" s="162">
        <v>6002.19</v>
      </c>
      <c r="H345" s="162">
        <v>4660.37</v>
      </c>
      <c r="I345" s="162">
        <v>0</v>
      </c>
      <c r="J345" s="162">
        <v>2.8877899999999999</v>
      </c>
      <c r="K345" s="162">
        <v>12247.56</v>
      </c>
    </row>
    <row r="346" spans="1:11" ht="17.100000000000001" customHeight="1">
      <c r="A346" s="162">
        <v>1991</v>
      </c>
      <c r="B346" s="162">
        <v>9</v>
      </c>
      <c r="C346" s="162">
        <v>777865.59</v>
      </c>
      <c r="D346" s="162">
        <v>435533.32</v>
      </c>
      <c r="E346" s="162">
        <v>41960.75</v>
      </c>
      <c r="F346" s="162">
        <v>1255359.6599999999</v>
      </c>
      <c r="G346" s="162">
        <v>3269.41</v>
      </c>
      <c r="H346" s="162">
        <v>3179.82</v>
      </c>
      <c r="I346" s="162">
        <v>0</v>
      </c>
      <c r="J346" s="162">
        <v>2.8972500000000001</v>
      </c>
      <c r="K346" s="162">
        <v>11116.12</v>
      </c>
    </row>
    <row r="347" spans="1:11" ht="17.100000000000001" customHeight="1">
      <c r="A347" s="162">
        <v>1991</v>
      </c>
      <c r="B347" s="162">
        <v>10</v>
      </c>
      <c r="C347" s="162">
        <v>608863.23</v>
      </c>
      <c r="D347" s="162">
        <v>184417.47</v>
      </c>
      <c r="E347" s="162">
        <v>80698.62</v>
      </c>
      <c r="F347" s="162">
        <v>873979.32</v>
      </c>
      <c r="G347" s="162">
        <v>13182.75</v>
      </c>
      <c r="H347" s="162">
        <v>2550.9299999999998</v>
      </c>
      <c r="I347" s="162">
        <v>0</v>
      </c>
      <c r="J347" s="162">
        <v>2.9675400000000001</v>
      </c>
      <c r="K347" s="162">
        <v>9041.11</v>
      </c>
    </row>
    <row r="348" spans="1:11" ht="17.100000000000001" customHeight="1">
      <c r="A348" s="162">
        <v>1991</v>
      </c>
      <c r="B348" s="162">
        <v>11</v>
      </c>
      <c r="C348" s="162">
        <v>151012.68</v>
      </c>
      <c r="D348" s="162">
        <v>211786.76</v>
      </c>
      <c r="E348" s="162">
        <v>81.77</v>
      </c>
      <c r="F348" s="162">
        <v>362881.22</v>
      </c>
      <c r="G348" s="162">
        <v>922.48</v>
      </c>
      <c r="H348" s="162">
        <v>923.07</v>
      </c>
      <c r="I348" s="162">
        <v>0</v>
      </c>
      <c r="J348" s="162">
        <v>2.9008500000000002</v>
      </c>
      <c r="K348" s="162">
        <v>11126.45</v>
      </c>
    </row>
    <row r="349" spans="1:11" ht="17.100000000000001" customHeight="1">
      <c r="A349" s="162">
        <v>1991</v>
      </c>
      <c r="B349" s="162">
        <v>12</v>
      </c>
      <c r="C349" s="162">
        <v>359320.28</v>
      </c>
      <c r="D349" s="162">
        <v>463838.18</v>
      </c>
      <c r="E349" s="162">
        <v>8571.25</v>
      </c>
      <c r="F349" s="162">
        <v>831729.71</v>
      </c>
      <c r="G349" s="162">
        <v>2124.5100000000002</v>
      </c>
      <c r="H349" s="162">
        <v>2111.0700000000002</v>
      </c>
      <c r="I349" s="162">
        <v>0</v>
      </c>
      <c r="J349" s="162">
        <v>2.8986700000000001</v>
      </c>
      <c r="K349" s="162">
        <v>11121.66</v>
      </c>
    </row>
    <row r="350" spans="1:11" ht="17.100000000000001" customHeight="1">
      <c r="A350" s="162">
        <v>1991</v>
      </c>
      <c r="B350" s="162">
        <v>13</v>
      </c>
      <c r="C350" s="162">
        <v>534099.05000000005</v>
      </c>
      <c r="D350" s="162">
        <v>386391.01</v>
      </c>
      <c r="E350" s="162">
        <v>43545.04</v>
      </c>
      <c r="F350" s="162">
        <v>964035.1</v>
      </c>
      <c r="G350" s="162">
        <v>5619.89</v>
      </c>
      <c r="H350" s="162">
        <v>2844.02</v>
      </c>
      <c r="I350" s="162">
        <v>0</v>
      </c>
      <c r="J350" s="162">
        <v>2.7019099999999998</v>
      </c>
      <c r="K350" s="162">
        <v>11288.85</v>
      </c>
    </row>
    <row r="351" spans="1:11" ht="17.100000000000001" customHeight="1">
      <c r="A351" s="162">
        <v>1991</v>
      </c>
      <c r="B351" s="162">
        <v>14</v>
      </c>
      <c r="C351" s="162">
        <v>47336.58</v>
      </c>
      <c r="D351" s="162">
        <v>46196.02</v>
      </c>
      <c r="E351" s="162">
        <v>326.07</v>
      </c>
      <c r="F351" s="162">
        <v>93858.68</v>
      </c>
      <c r="G351" s="162">
        <v>238.6</v>
      </c>
      <c r="H351" s="162">
        <v>238.75</v>
      </c>
      <c r="I351" s="162">
        <v>0</v>
      </c>
      <c r="J351" s="162">
        <v>2.9008500000000002</v>
      </c>
      <c r="K351" s="162">
        <v>11126.45</v>
      </c>
    </row>
    <row r="352" spans="1:11" ht="17.100000000000001" customHeight="1">
      <c r="A352" s="162">
        <v>1991</v>
      </c>
      <c r="B352" s="162">
        <v>15</v>
      </c>
      <c r="C352" s="162">
        <v>44918.06</v>
      </c>
      <c r="D352" s="162">
        <v>13626.54</v>
      </c>
      <c r="E352" s="162">
        <v>8138.7</v>
      </c>
      <c r="F352" s="162">
        <v>66683.3</v>
      </c>
      <c r="G352" s="162">
        <v>1254.5899999999999</v>
      </c>
      <c r="H352" s="162">
        <v>278.55</v>
      </c>
      <c r="I352" s="162">
        <v>0</v>
      </c>
      <c r="J352" s="162">
        <v>3.1006300000000002</v>
      </c>
      <c r="K352" s="162">
        <v>8698.7800000000007</v>
      </c>
    </row>
    <row r="353" spans="1:11" ht="17.100000000000001" customHeight="1">
      <c r="A353" s="162">
        <v>1991</v>
      </c>
      <c r="B353" s="162">
        <v>16</v>
      </c>
      <c r="C353" s="162">
        <v>26945.08</v>
      </c>
      <c r="D353" s="162">
        <v>17328.560000000001</v>
      </c>
      <c r="E353" s="162">
        <v>175.01</v>
      </c>
      <c r="F353" s="162">
        <v>44448.639999999999</v>
      </c>
      <c r="G353" s="162">
        <v>112.99</v>
      </c>
      <c r="H353" s="162">
        <v>113.07</v>
      </c>
      <c r="I353" s="162">
        <v>0</v>
      </c>
      <c r="J353" s="162">
        <v>2.9008500000000002</v>
      </c>
      <c r="K353" s="162">
        <v>11126.45</v>
      </c>
    </row>
    <row r="354" spans="1:11" ht="17.100000000000001" customHeight="1">
      <c r="A354" s="162">
        <v>1992</v>
      </c>
      <c r="B354" s="162">
        <v>1</v>
      </c>
      <c r="C354" s="162">
        <v>170079.84</v>
      </c>
      <c r="D354" s="162">
        <v>24915.59</v>
      </c>
      <c r="E354" s="162">
        <v>26292.95</v>
      </c>
      <c r="F354" s="162">
        <v>221288.37</v>
      </c>
      <c r="G354" s="162">
        <v>4089.07</v>
      </c>
      <c r="H354" s="162">
        <v>240.44</v>
      </c>
      <c r="I354" s="162">
        <v>0</v>
      </c>
      <c r="J354" s="162">
        <v>2.5202399999999998</v>
      </c>
      <c r="K354" s="162">
        <v>9187.89</v>
      </c>
    </row>
    <row r="355" spans="1:11" ht="17.100000000000001" customHeight="1">
      <c r="A355" s="162">
        <v>1992</v>
      </c>
      <c r="B355" s="162">
        <v>2</v>
      </c>
      <c r="C355" s="162">
        <v>205613.1</v>
      </c>
      <c r="D355" s="162">
        <v>70453.399999999994</v>
      </c>
      <c r="E355" s="162">
        <v>17413.93</v>
      </c>
      <c r="F355" s="162">
        <v>293480.43</v>
      </c>
      <c r="G355" s="162">
        <v>4788.37</v>
      </c>
      <c r="H355" s="162">
        <v>780.83</v>
      </c>
      <c r="I355" s="162">
        <v>0</v>
      </c>
      <c r="J355" s="162">
        <v>2.8204400000000001</v>
      </c>
      <c r="K355" s="162">
        <v>9799.74</v>
      </c>
    </row>
    <row r="356" spans="1:11" ht="17.100000000000001" customHeight="1">
      <c r="A356" s="162">
        <v>1992</v>
      </c>
      <c r="B356" s="162">
        <v>3</v>
      </c>
      <c r="C356" s="162">
        <v>579155.26</v>
      </c>
      <c r="D356" s="162">
        <v>177269.17</v>
      </c>
      <c r="E356" s="162">
        <v>78923.3</v>
      </c>
      <c r="F356" s="162">
        <v>835347.73</v>
      </c>
      <c r="G356" s="162">
        <v>14876.61</v>
      </c>
      <c r="H356" s="162">
        <v>1422.38</v>
      </c>
      <c r="I356" s="162">
        <v>0</v>
      </c>
      <c r="J356" s="162">
        <v>2.9293300000000002</v>
      </c>
      <c r="K356" s="162">
        <v>8461.8799999999992</v>
      </c>
    </row>
    <row r="357" spans="1:11" ht="17.100000000000001" customHeight="1">
      <c r="A357" s="162">
        <v>1992</v>
      </c>
      <c r="B357" s="162">
        <v>4</v>
      </c>
      <c r="C357" s="162">
        <v>930251.98</v>
      </c>
      <c r="D357" s="162">
        <v>385950.27</v>
      </c>
      <c r="E357" s="162">
        <v>67581.11</v>
      </c>
      <c r="F357" s="162">
        <v>1383783.36</v>
      </c>
      <c r="G357" s="162">
        <v>10298.129999999999</v>
      </c>
      <c r="H357" s="162">
        <v>2286.83</v>
      </c>
      <c r="I357" s="162">
        <v>0</v>
      </c>
      <c r="J357" s="162">
        <v>2.7596500000000002</v>
      </c>
      <c r="K357" s="162">
        <v>12812.1</v>
      </c>
    </row>
    <row r="358" spans="1:11" ht="17.100000000000001" customHeight="1">
      <c r="A358" s="162">
        <v>1992</v>
      </c>
      <c r="B358" s="162">
        <v>5</v>
      </c>
      <c r="C358" s="162">
        <v>713290.14</v>
      </c>
      <c r="D358" s="162">
        <v>544504.76</v>
      </c>
      <c r="E358" s="162">
        <v>20121.95</v>
      </c>
      <c r="F358" s="162">
        <v>1277916.8500000001</v>
      </c>
      <c r="G358" s="162">
        <v>4279.04</v>
      </c>
      <c r="H358" s="162">
        <v>1895.39</v>
      </c>
      <c r="I358" s="162">
        <v>0</v>
      </c>
      <c r="J358" s="162">
        <v>2.5224700000000002</v>
      </c>
      <c r="K358" s="162">
        <v>14517.28</v>
      </c>
    </row>
    <row r="359" spans="1:11" ht="17.100000000000001" customHeight="1">
      <c r="A359" s="162">
        <v>1992</v>
      </c>
      <c r="B359" s="162">
        <v>6</v>
      </c>
      <c r="C359" s="162">
        <v>272941.31</v>
      </c>
      <c r="D359" s="162">
        <v>127164.49</v>
      </c>
      <c r="E359" s="162">
        <v>14981.24</v>
      </c>
      <c r="F359" s="162">
        <v>415087.03</v>
      </c>
      <c r="G359" s="162">
        <v>5003.58</v>
      </c>
      <c r="H359" s="162">
        <v>722.03</v>
      </c>
      <c r="I359" s="162">
        <v>0</v>
      </c>
      <c r="J359" s="162">
        <v>2.5745200000000001</v>
      </c>
      <c r="K359" s="162">
        <v>10578.52</v>
      </c>
    </row>
    <row r="360" spans="1:11" ht="17.100000000000001" customHeight="1">
      <c r="A360" s="162">
        <v>1992</v>
      </c>
      <c r="B360" s="162">
        <v>7</v>
      </c>
      <c r="C360" s="162">
        <v>113420.08</v>
      </c>
      <c r="D360" s="162">
        <v>25667.1</v>
      </c>
      <c r="E360" s="162">
        <v>14108.24</v>
      </c>
      <c r="F360" s="162">
        <v>153195.43</v>
      </c>
      <c r="G360" s="162">
        <v>2907.44</v>
      </c>
      <c r="H360" s="162">
        <v>267.02</v>
      </c>
      <c r="I360" s="162">
        <v>0</v>
      </c>
      <c r="J360" s="162">
        <v>3.1331600000000002</v>
      </c>
      <c r="K360" s="162">
        <v>8116.92</v>
      </c>
    </row>
    <row r="361" spans="1:11" ht="17.100000000000001" customHeight="1">
      <c r="A361" s="162">
        <v>1992</v>
      </c>
      <c r="B361" s="162">
        <v>8</v>
      </c>
      <c r="C361" s="162">
        <v>950063.81</v>
      </c>
      <c r="D361" s="162">
        <v>535999.44999999995</v>
      </c>
      <c r="E361" s="162">
        <v>66607.960000000006</v>
      </c>
      <c r="F361" s="162">
        <v>1552671.23</v>
      </c>
      <c r="G361" s="162">
        <v>6076.76</v>
      </c>
      <c r="H361" s="162">
        <v>3198.21</v>
      </c>
      <c r="I361" s="162">
        <v>0</v>
      </c>
      <c r="J361" s="162">
        <v>2.90876</v>
      </c>
      <c r="K361" s="162">
        <v>12235.44</v>
      </c>
    </row>
    <row r="362" spans="1:11" ht="17.100000000000001" customHeight="1">
      <c r="A362" s="162">
        <v>1992</v>
      </c>
      <c r="B362" s="162">
        <v>9</v>
      </c>
      <c r="C362" s="162">
        <v>777146.37</v>
      </c>
      <c r="D362" s="162">
        <v>434509.63</v>
      </c>
      <c r="E362" s="162">
        <v>41659.32</v>
      </c>
      <c r="F362" s="162">
        <v>1253315.32</v>
      </c>
      <c r="G362" s="162">
        <v>3054.76</v>
      </c>
      <c r="H362" s="162">
        <v>1790.79</v>
      </c>
      <c r="I362" s="162">
        <v>0</v>
      </c>
      <c r="J362" s="162">
        <v>2.9129299999999998</v>
      </c>
      <c r="K362" s="162">
        <v>11064.59</v>
      </c>
    </row>
    <row r="363" spans="1:11" ht="17.100000000000001" customHeight="1">
      <c r="A363" s="162">
        <v>1992</v>
      </c>
      <c r="B363" s="162">
        <v>10</v>
      </c>
      <c r="C363" s="162">
        <v>623714.93999999994</v>
      </c>
      <c r="D363" s="162">
        <v>186770.57</v>
      </c>
      <c r="E363" s="162">
        <v>81090.210000000006</v>
      </c>
      <c r="F363" s="162">
        <v>891575.71</v>
      </c>
      <c r="G363" s="162">
        <v>13262.54</v>
      </c>
      <c r="H363" s="162">
        <v>1797.56</v>
      </c>
      <c r="I363" s="162">
        <v>0</v>
      </c>
      <c r="J363" s="162">
        <v>2.9967600000000001</v>
      </c>
      <c r="K363" s="162">
        <v>8911.2900000000009</v>
      </c>
    </row>
    <row r="364" spans="1:11" ht="17.100000000000001" customHeight="1">
      <c r="A364" s="162">
        <v>1992</v>
      </c>
      <c r="B364" s="162">
        <v>11</v>
      </c>
      <c r="C364" s="162">
        <v>151824.78</v>
      </c>
      <c r="D364" s="162">
        <v>213054.47</v>
      </c>
      <c r="E364" s="162">
        <v>82.11</v>
      </c>
      <c r="F364" s="162">
        <v>364961.36</v>
      </c>
      <c r="G364" s="162">
        <v>864.93</v>
      </c>
      <c r="H364" s="162">
        <v>523.49</v>
      </c>
      <c r="I364" s="162">
        <v>0</v>
      </c>
      <c r="J364" s="162">
        <v>2.91675</v>
      </c>
      <c r="K364" s="162">
        <v>11073.98</v>
      </c>
    </row>
    <row r="365" spans="1:11" ht="17.100000000000001" customHeight="1">
      <c r="A365" s="162">
        <v>1992</v>
      </c>
      <c r="B365" s="162">
        <v>12</v>
      </c>
      <c r="C365" s="162">
        <v>362575.13</v>
      </c>
      <c r="D365" s="162">
        <v>468396.98</v>
      </c>
      <c r="E365" s="162">
        <v>8619.74</v>
      </c>
      <c r="F365" s="162">
        <v>839591.85</v>
      </c>
      <c r="G365" s="162">
        <v>2001.4</v>
      </c>
      <c r="H365" s="162">
        <v>1199.8699999999999</v>
      </c>
      <c r="I365" s="162">
        <v>0</v>
      </c>
      <c r="J365" s="162">
        <v>2.9144800000000002</v>
      </c>
      <c r="K365" s="162">
        <v>11069.13</v>
      </c>
    </row>
    <row r="366" spans="1:11" ht="17.100000000000001" customHeight="1">
      <c r="A366" s="162">
        <v>1992</v>
      </c>
      <c r="B366" s="162">
        <v>13</v>
      </c>
      <c r="C366" s="162">
        <v>542429.11</v>
      </c>
      <c r="D366" s="162">
        <v>391315.74</v>
      </c>
      <c r="E366" s="162">
        <v>43860.84</v>
      </c>
      <c r="F366" s="162">
        <v>977605.69</v>
      </c>
      <c r="G366" s="162">
        <v>4265.3500000000004</v>
      </c>
      <c r="H366" s="162">
        <v>2076.7600000000002</v>
      </c>
      <c r="I366" s="162">
        <v>0</v>
      </c>
      <c r="J366" s="162">
        <v>2.7144400000000002</v>
      </c>
      <c r="K366" s="162">
        <v>11295.47</v>
      </c>
    </row>
    <row r="367" spans="1:11" ht="17.100000000000001" customHeight="1">
      <c r="A367" s="162">
        <v>1992</v>
      </c>
      <c r="B367" s="162">
        <v>14</v>
      </c>
      <c r="C367" s="162">
        <v>47569.94</v>
      </c>
      <c r="D367" s="162">
        <v>46559.040000000001</v>
      </c>
      <c r="E367" s="162">
        <v>327.32</v>
      </c>
      <c r="F367" s="162">
        <v>94456.3</v>
      </c>
      <c r="G367" s="162">
        <v>223.86</v>
      </c>
      <c r="H367" s="162">
        <v>135.49</v>
      </c>
      <c r="I367" s="162">
        <v>0</v>
      </c>
      <c r="J367" s="162">
        <v>2.91675</v>
      </c>
      <c r="K367" s="162">
        <v>11073.98</v>
      </c>
    </row>
    <row r="368" spans="1:11" ht="17.100000000000001" customHeight="1">
      <c r="A368" s="162">
        <v>1992</v>
      </c>
      <c r="B368" s="162">
        <v>15</v>
      </c>
      <c r="C368" s="162">
        <v>46295.07</v>
      </c>
      <c r="D368" s="162">
        <v>13832.28</v>
      </c>
      <c r="E368" s="162">
        <v>8127.11</v>
      </c>
      <c r="F368" s="162">
        <v>68254.45</v>
      </c>
      <c r="G368" s="162">
        <v>1431.37</v>
      </c>
      <c r="H368" s="162">
        <v>221.06</v>
      </c>
      <c r="I368" s="162">
        <v>0</v>
      </c>
      <c r="J368" s="162">
        <v>3.1479200000000001</v>
      </c>
      <c r="K368" s="162">
        <v>8504.7099999999991</v>
      </c>
    </row>
    <row r="369" spans="1:11" ht="17.100000000000001" customHeight="1">
      <c r="A369" s="162">
        <v>1992</v>
      </c>
      <c r="B369" s="162">
        <v>16</v>
      </c>
      <c r="C369" s="162">
        <v>26693.98</v>
      </c>
      <c r="D369" s="162">
        <v>17519.169999999998</v>
      </c>
      <c r="E369" s="162">
        <v>173.19</v>
      </c>
      <c r="F369" s="162">
        <v>44386.34</v>
      </c>
      <c r="G369" s="162">
        <v>105.19</v>
      </c>
      <c r="H369" s="162">
        <v>63.67</v>
      </c>
      <c r="I369" s="162">
        <v>0</v>
      </c>
      <c r="J369" s="162">
        <v>2.91675</v>
      </c>
      <c r="K369" s="162">
        <v>11073.98</v>
      </c>
    </row>
    <row r="370" spans="1:11" ht="17.100000000000001" customHeight="1">
      <c r="A370" s="162">
        <v>1993</v>
      </c>
      <c r="B370" s="162">
        <v>1</v>
      </c>
      <c r="C370" s="162">
        <v>173641.37</v>
      </c>
      <c r="D370" s="162">
        <v>25218.04</v>
      </c>
      <c r="E370" s="162">
        <v>26354.35</v>
      </c>
      <c r="F370" s="162">
        <v>225213.76</v>
      </c>
      <c r="G370" s="162">
        <v>3109.71</v>
      </c>
      <c r="H370" s="162">
        <v>254.45</v>
      </c>
      <c r="I370" s="162">
        <v>0</v>
      </c>
      <c r="J370" s="162">
        <v>2.5213100000000002</v>
      </c>
      <c r="K370" s="162">
        <v>9231.41</v>
      </c>
    </row>
    <row r="371" spans="1:11" ht="17.100000000000001" customHeight="1">
      <c r="A371" s="162">
        <v>1993</v>
      </c>
      <c r="B371" s="162">
        <v>2</v>
      </c>
      <c r="C371" s="162">
        <v>210672.51</v>
      </c>
      <c r="D371" s="162">
        <v>70451.289999999994</v>
      </c>
      <c r="E371" s="162">
        <v>17367.96</v>
      </c>
      <c r="F371" s="162">
        <v>298491.76</v>
      </c>
      <c r="G371" s="162">
        <v>5698.8</v>
      </c>
      <c r="H371" s="162">
        <v>264.33</v>
      </c>
      <c r="I371" s="162">
        <v>0</v>
      </c>
      <c r="J371" s="162">
        <v>2.8108300000000002</v>
      </c>
      <c r="K371" s="162">
        <v>9884.2000000000007</v>
      </c>
    </row>
    <row r="372" spans="1:11" ht="17.100000000000001" customHeight="1">
      <c r="A372" s="162">
        <v>1993</v>
      </c>
      <c r="B372" s="162">
        <v>3</v>
      </c>
      <c r="C372" s="162">
        <v>592033.99</v>
      </c>
      <c r="D372" s="162">
        <v>177847.15</v>
      </c>
      <c r="E372" s="162">
        <v>78711.83</v>
      </c>
      <c r="F372" s="162">
        <v>848592.98</v>
      </c>
      <c r="G372" s="162">
        <v>14458.81</v>
      </c>
      <c r="H372" s="162">
        <v>1142.04</v>
      </c>
      <c r="I372" s="162">
        <v>0</v>
      </c>
      <c r="J372" s="162">
        <v>2.9395799999999999</v>
      </c>
      <c r="K372" s="162">
        <v>8499.8799999999992</v>
      </c>
    </row>
    <row r="373" spans="1:11" ht="17.100000000000001" customHeight="1">
      <c r="A373" s="162">
        <v>1993</v>
      </c>
      <c r="B373" s="162">
        <v>4</v>
      </c>
      <c r="C373" s="162">
        <v>942248.34</v>
      </c>
      <c r="D373" s="162">
        <v>388778.22</v>
      </c>
      <c r="E373" s="162">
        <v>67585.740000000005</v>
      </c>
      <c r="F373" s="162">
        <v>1398612.29</v>
      </c>
      <c r="G373" s="162">
        <v>10004.85</v>
      </c>
      <c r="H373" s="162">
        <v>1987.68</v>
      </c>
      <c r="I373" s="162">
        <v>0</v>
      </c>
      <c r="J373" s="162">
        <v>2.7761499999999999</v>
      </c>
      <c r="K373" s="162">
        <v>12714.4</v>
      </c>
    </row>
    <row r="374" spans="1:11" ht="17.100000000000001" customHeight="1">
      <c r="A374" s="162">
        <v>1993</v>
      </c>
      <c r="B374" s="162">
        <v>5</v>
      </c>
      <c r="C374" s="162">
        <v>717362.87</v>
      </c>
      <c r="D374" s="162">
        <v>546776.46</v>
      </c>
      <c r="E374" s="162">
        <v>20130.009999999998</v>
      </c>
      <c r="F374" s="162">
        <v>1284269.3400000001</v>
      </c>
      <c r="G374" s="162">
        <v>3761.31</v>
      </c>
      <c r="H374" s="162">
        <v>1548.05</v>
      </c>
      <c r="I374" s="162">
        <v>0</v>
      </c>
      <c r="J374" s="162">
        <v>2.5332699999999999</v>
      </c>
      <c r="K374" s="162">
        <v>14549.36</v>
      </c>
    </row>
    <row r="375" spans="1:11" ht="17.100000000000001" customHeight="1">
      <c r="A375" s="162">
        <v>1993</v>
      </c>
      <c r="B375" s="162">
        <v>6</v>
      </c>
      <c r="C375" s="162">
        <v>278419.90000000002</v>
      </c>
      <c r="D375" s="162">
        <v>127718.38</v>
      </c>
      <c r="E375" s="162">
        <v>15012.38</v>
      </c>
      <c r="F375" s="162">
        <v>421150.66</v>
      </c>
      <c r="G375" s="162">
        <v>4668.84</v>
      </c>
      <c r="H375" s="162">
        <v>275.26</v>
      </c>
      <c r="I375" s="162">
        <v>0</v>
      </c>
      <c r="J375" s="162">
        <v>2.57368</v>
      </c>
      <c r="K375" s="162">
        <v>10402.19</v>
      </c>
    </row>
    <row r="376" spans="1:11" ht="17.100000000000001" customHeight="1">
      <c r="A376" s="162">
        <v>1993</v>
      </c>
      <c r="B376" s="162">
        <v>7</v>
      </c>
      <c r="C376" s="162">
        <v>115702.31</v>
      </c>
      <c r="D376" s="162">
        <v>25844.39</v>
      </c>
      <c r="E376" s="162">
        <v>14066.29</v>
      </c>
      <c r="F376" s="162">
        <v>155612.99</v>
      </c>
      <c r="G376" s="162">
        <v>2607.5300000000002</v>
      </c>
      <c r="H376" s="162">
        <v>252.11</v>
      </c>
      <c r="I376" s="162">
        <v>0</v>
      </c>
      <c r="J376" s="162">
        <v>3.1450100000000001</v>
      </c>
      <c r="K376" s="162">
        <v>8099.27</v>
      </c>
    </row>
    <row r="377" spans="1:11" ht="17.100000000000001" customHeight="1">
      <c r="A377" s="162">
        <v>1993</v>
      </c>
      <c r="B377" s="162">
        <v>8</v>
      </c>
      <c r="C377" s="162">
        <v>957859.74</v>
      </c>
      <c r="D377" s="162">
        <v>538244.91</v>
      </c>
      <c r="E377" s="162">
        <v>66636.710000000006</v>
      </c>
      <c r="F377" s="162">
        <v>1562741.36</v>
      </c>
      <c r="G377" s="162">
        <v>6558.45</v>
      </c>
      <c r="H377" s="162">
        <v>2063.11</v>
      </c>
      <c r="I377" s="162">
        <v>0</v>
      </c>
      <c r="J377" s="162">
        <v>2.9142399999999999</v>
      </c>
      <c r="K377" s="162">
        <v>12086.64</v>
      </c>
    </row>
    <row r="378" spans="1:11" ht="17.100000000000001" customHeight="1">
      <c r="A378" s="162">
        <v>1993</v>
      </c>
      <c r="B378" s="162">
        <v>9</v>
      </c>
      <c r="C378" s="162">
        <v>781802.24</v>
      </c>
      <c r="D378" s="162">
        <v>436149.39</v>
      </c>
      <c r="E378" s="162">
        <v>41731.620000000003</v>
      </c>
      <c r="F378" s="162">
        <v>1259683.26</v>
      </c>
      <c r="G378" s="162">
        <v>2089.06</v>
      </c>
      <c r="H378" s="162">
        <v>1036.78</v>
      </c>
      <c r="I378" s="162">
        <v>0</v>
      </c>
      <c r="J378" s="162">
        <v>2.9069500000000001</v>
      </c>
      <c r="K378" s="162">
        <v>10852.05</v>
      </c>
    </row>
    <row r="379" spans="1:11" ht="17.100000000000001" customHeight="1">
      <c r="A379" s="162">
        <v>1993</v>
      </c>
      <c r="B379" s="162">
        <v>10</v>
      </c>
      <c r="C379" s="162">
        <v>637690.63</v>
      </c>
      <c r="D379" s="162">
        <v>187927.76</v>
      </c>
      <c r="E379" s="162">
        <v>81400.06</v>
      </c>
      <c r="F379" s="162">
        <v>907018.45</v>
      </c>
      <c r="G379" s="162">
        <v>12550.05</v>
      </c>
      <c r="H379" s="162">
        <v>663.8</v>
      </c>
      <c r="I379" s="162">
        <v>0</v>
      </c>
      <c r="J379" s="162">
        <v>2.9999899999999999</v>
      </c>
      <c r="K379" s="162">
        <v>8794.44</v>
      </c>
    </row>
    <row r="380" spans="1:11" ht="17.100000000000001" customHeight="1">
      <c r="A380" s="162">
        <v>1993</v>
      </c>
      <c r="B380" s="162">
        <v>11</v>
      </c>
      <c r="C380" s="162">
        <v>152036.56</v>
      </c>
      <c r="D380" s="162">
        <v>213720.95999999999</v>
      </c>
      <c r="E380" s="162">
        <v>82.17</v>
      </c>
      <c r="F380" s="162">
        <v>365839.69</v>
      </c>
      <c r="G380" s="162">
        <v>585.84</v>
      </c>
      <c r="H380" s="162">
        <v>299.48</v>
      </c>
      <c r="I380" s="162">
        <v>0</v>
      </c>
      <c r="J380" s="162">
        <v>2.91059</v>
      </c>
      <c r="K380" s="162">
        <v>10859.96</v>
      </c>
    </row>
    <row r="381" spans="1:11" ht="17.100000000000001" customHeight="1">
      <c r="A381" s="162">
        <v>1993</v>
      </c>
      <c r="B381" s="162">
        <v>12</v>
      </c>
      <c r="C381" s="162">
        <v>364659.71</v>
      </c>
      <c r="D381" s="162">
        <v>471421.37</v>
      </c>
      <c r="E381" s="162">
        <v>8650.7099999999991</v>
      </c>
      <c r="F381" s="162">
        <v>844731.78</v>
      </c>
      <c r="G381" s="162">
        <v>1366.13</v>
      </c>
      <c r="H381" s="162">
        <v>689.32</v>
      </c>
      <c r="I381" s="162">
        <v>0</v>
      </c>
      <c r="J381" s="162">
        <v>2.9083700000000001</v>
      </c>
      <c r="K381" s="162">
        <v>10856.02</v>
      </c>
    </row>
    <row r="382" spans="1:11" ht="17.100000000000001" customHeight="1">
      <c r="A382" s="162">
        <v>1993</v>
      </c>
      <c r="B382" s="162">
        <v>13</v>
      </c>
      <c r="C382" s="162">
        <v>549998.81000000006</v>
      </c>
      <c r="D382" s="162">
        <v>394402.55</v>
      </c>
      <c r="E382" s="162">
        <v>44064.6</v>
      </c>
      <c r="F382" s="162">
        <v>988465.95</v>
      </c>
      <c r="G382" s="162">
        <v>4792.37</v>
      </c>
      <c r="H382" s="162">
        <v>1247.26</v>
      </c>
      <c r="I382" s="162">
        <v>0</v>
      </c>
      <c r="J382" s="162">
        <v>2.7019099999999998</v>
      </c>
      <c r="K382" s="162">
        <v>11233.23</v>
      </c>
    </row>
    <row r="383" spans="1:11" ht="17.100000000000001" customHeight="1">
      <c r="A383" s="162">
        <v>1993</v>
      </c>
      <c r="B383" s="162">
        <v>14</v>
      </c>
      <c r="C383" s="162">
        <v>47842.57</v>
      </c>
      <c r="D383" s="162">
        <v>46919.35</v>
      </c>
      <c r="E383" s="162">
        <v>328.07</v>
      </c>
      <c r="F383" s="162">
        <v>95089.99</v>
      </c>
      <c r="G383" s="162">
        <v>152.27000000000001</v>
      </c>
      <c r="H383" s="162">
        <v>77.84</v>
      </c>
      <c r="I383" s="162">
        <v>0</v>
      </c>
      <c r="J383" s="162">
        <v>2.91059</v>
      </c>
      <c r="K383" s="162">
        <v>10859.96</v>
      </c>
    </row>
    <row r="384" spans="1:11" ht="17.100000000000001" customHeight="1">
      <c r="A384" s="162">
        <v>1993</v>
      </c>
      <c r="B384" s="162">
        <v>15</v>
      </c>
      <c r="C384" s="162">
        <v>47456.39</v>
      </c>
      <c r="D384" s="162">
        <v>13935.32</v>
      </c>
      <c r="E384" s="162">
        <v>8124.7</v>
      </c>
      <c r="F384" s="162">
        <v>69516.41</v>
      </c>
      <c r="G384" s="162">
        <v>1151.51</v>
      </c>
      <c r="H384" s="162">
        <v>100.13</v>
      </c>
      <c r="I384" s="162">
        <v>0</v>
      </c>
      <c r="J384" s="162">
        <v>3.1786799999999999</v>
      </c>
      <c r="K384" s="162">
        <v>8720.7900000000009</v>
      </c>
    </row>
    <row r="385" spans="1:11" ht="17.100000000000001" customHeight="1">
      <c r="A385" s="162">
        <v>1993</v>
      </c>
      <c r="B385" s="162">
        <v>16</v>
      </c>
      <c r="C385" s="162">
        <v>26720.720000000001</v>
      </c>
      <c r="D385" s="162">
        <v>17580.39</v>
      </c>
      <c r="E385" s="162">
        <v>173.2</v>
      </c>
      <c r="F385" s="162">
        <v>44474.31</v>
      </c>
      <c r="G385" s="162">
        <v>71.22</v>
      </c>
      <c r="H385" s="162">
        <v>36.409999999999997</v>
      </c>
      <c r="I385" s="162">
        <v>0</v>
      </c>
      <c r="J385" s="162">
        <v>2.91059</v>
      </c>
      <c r="K385" s="162">
        <v>10859.96</v>
      </c>
    </row>
    <row r="386" spans="1:11" ht="17.100000000000001" customHeight="1">
      <c r="A386" s="162">
        <v>1994</v>
      </c>
      <c r="B386" s="162">
        <v>1</v>
      </c>
      <c r="C386" s="162">
        <v>176858.47</v>
      </c>
      <c r="D386" s="162">
        <v>25421.8</v>
      </c>
      <c r="E386" s="162">
        <v>26370.92</v>
      </c>
      <c r="F386" s="162">
        <v>228651.19</v>
      </c>
      <c r="G386" s="162">
        <v>3318.35</v>
      </c>
      <c r="H386" s="162">
        <v>217.25</v>
      </c>
      <c r="I386" s="162">
        <v>0</v>
      </c>
      <c r="J386" s="162">
        <v>2.5059999999999998</v>
      </c>
      <c r="K386" s="162">
        <v>9479.7900000000009</v>
      </c>
    </row>
    <row r="387" spans="1:11" ht="17.100000000000001" customHeight="1">
      <c r="A387" s="162">
        <v>1994</v>
      </c>
      <c r="B387" s="162">
        <v>2</v>
      </c>
      <c r="C387" s="162">
        <v>215372.83</v>
      </c>
      <c r="D387" s="162">
        <v>70566.62</v>
      </c>
      <c r="E387" s="162">
        <v>17312.599999999999</v>
      </c>
      <c r="F387" s="162">
        <v>303252.06</v>
      </c>
      <c r="G387" s="162">
        <v>5571.62</v>
      </c>
      <c r="H387" s="162">
        <v>389.15</v>
      </c>
      <c r="I387" s="162">
        <v>0</v>
      </c>
      <c r="J387" s="162">
        <v>2.8043800000000001</v>
      </c>
      <c r="K387" s="162">
        <v>10148.56</v>
      </c>
    </row>
    <row r="388" spans="1:11" ht="17.100000000000001" customHeight="1">
      <c r="A388" s="162">
        <v>1994</v>
      </c>
      <c r="B388" s="162">
        <v>3</v>
      </c>
      <c r="C388" s="162">
        <v>603782.68999999994</v>
      </c>
      <c r="D388" s="162">
        <v>178983.85</v>
      </c>
      <c r="E388" s="162">
        <v>78584.399999999994</v>
      </c>
      <c r="F388" s="162">
        <v>861350.94</v>
      </c>
      <c r="G388" s="162">
        <v>12613.16</v>
      </c>
      <c r="H388" s="162">
        <v>1517.31</v>
      </c>
      <c r="I388" s="162">
        <v>0</v>
      </c>
      <c r="J388" s="162">
        <v>2.9370799999999999</v>
      </c>
      <c r="K388" s="162">
        <v>8479.7199999999993</v>
      </c>
    </row>
    <row r="389" spans="1:11" ht="17.100000000000001" customHeight="1">
      <c r="A389" s="162">
        <v>1994</v>
      </c>
      <c r="B389" s="162">
        <v>4</v>
      </c>
      <c r="C389" s="162">
        <v>953917.64</v>
      </c>
      <c r="D389" s="162">
        <v>391120.41</v>
      </c>
      <c r="E389" s="162">
        <v>67385.899999999994</v>
      </c>
      <c r="F389" s="162">
        <v>1412423.96</v>
      </c>
      <c r="G389" s="162">
        <v>12284.29</v>
      </c>
      <c r="H389" s="162">
        <v>2533.5700000000002</v>
      </c>
      <c r="I389" s="162">
        <v>0</v>
      </c>
      <c r="J389" s="162">
        <v>2.7664599999999999</v>
      </c>
      <c r="K389" s="162">
        <v>12933.36</v>
      </c>
    </row>
    <row r="390" spans="1:11" ht="17.100000000000001" customHeight="1">
      <c r="A390" s="162">
        <v>1994</v>
      </c>
      <c r="B390" s="162">
        <v>5</v>
      </c>
      <c r="C390" s="162">
        <v>721373.44</v>
      </c>
      <c r="D390" s="162">
        <v>548576.77</v>
      </c>
      <c r="E390" s="162">
        <v>20098.37</v>
      </c>
      <c r="F390" s="162">
        <v>1290048.58</v>
      </c>
      <c r="G390" s="162">
        <v>4704.51</v>
      </c>
      <c r="H390" s="162">
        <v>1657.88</v>
      </c>
      <c r="I390" s="162">
        <v>0</v>
      </c>
      <c r="J390" s="162">
        <v>2.5305599999999999</v>
      </c>
      <c r="K390" s="162">
        <v>14792.5</v>
      </c>
    </row>
    <row r="391" spans="1:11" ht="17.100000000000001" customHeight="1">
      <c r="A391" s="162">
        <v>1994</v>
      </c>
      <c r="B391" s="162">
        <v>6</v>
      </c>
      <c r="C391" s="162">
        <v>283916.82</v>
      </c>
      <c r="D391" s="162">
        <v>128146.33</v>
      </c>
      <c r="E391" s="162">
        <v>15027.15</v>
      </c>
      <c r="F391" s="162">
        <v>427090.3</v>
      </c>
      <c r="G391" s="162">
        <v>4940.1099999999997</v>
      </c>
      <c r="H391" s="162">
        <v>285.89999999999998</v>
      </c>
      <c r="I391" s="162">
        <v>0</v>
      </c>
      <c r="J391" s="162">
        <v>2.55254</v>
      </c>
      <c r="K391" s="162">
        <v>10647.49</v>
      </c>
    </row>
    <row r="392" spans="1:11" ht="17.100000000000001" customHeight="1">
      <c r="A392" s="162">
        <v>1994</v>
      </c>
      <c r="B392" s="162">
        <v>7</v>
      </c>
      <c r="C392" s="162">
        <v>118010.35</v>
      </c>
      <c r="D392" s="162">
        <v>25961.72</v>
      </c>
      <c r="E392" s="162">
        <v>14023.09</v>
      </c>
      <c r="F392" s="162">
        <v>157995.17000000001</v>
      </c>
      <c r="G392" s="162">
        <v>2664.6</v>
      </c>
      <c r="H392" s="162">
        <v>191.99</v>
      </c>
      <c r="I392" s="162">
        <v>0</v>
      </c>
      <c r="J392" s="162">
        <v>3.1494300000000002</v>
      </c>
      <c r="K392" s="162">
        <v>8132.89</v>
      </c>
    </row>
    <row r="393" spans="1:11" ht="17.100000000000001" customHeight="1">
      <c r="A393" s="162">
        <v>1994</v>
      </c>
      <c r="B393" s="162">
        <v>8</v>
      </c>
      <c r="C393" s="162">
        <v>964913.13</v>
      </c>
      <c r="D393" s="162">
        <v>540451.64</v>
      </c>
      <c r="E393" s="162">
        <v>66318.720000000001</v>
      </c>
      <c r="F393" s="162">
        <v>1571683.49</v>
      </c>
      <c r="G393" s="162">
        <v>10290.040000000001</v>
      </c>
      <c r="H393" s="162">
        <v>4430.1499999999996</v>
      </c>
      <c r="I393" s="162">
        <v>0</v>
      </c>
      <c r="J393" s="162">
        <v>2.9136899999999999</v>
      </c>
      <c r="K393" s="162">
        <v>12202.17</v>
      </c>
    </row>
    <row r="394" spans="1:11" ht="17.100000000000001" customHeight="1">
      <c r="A394" s="162">
        <v>1994</v>
      </c>
      <c r="B394" s="162">
        <v>9</v>
      </c>
      <c r="C394" s="162">
        <v>789072.14</v>
      </c>
      <c r="D394" s="162">
        <v>439480.09</v>
      </c>
      <c r="E394" s="162">
        <v>41940.959999999999</v>
      </c>
      <c r="F394" s="162">
        <v>1270493.2</v>
      </c>
      <c r="G394" s="162">
        <v>2181.63</v>
      </c>
      <c r="H394" s="162">
        <v>960.89</v>
      </c>
      <c r="I394" s="162">
        <v>0</v>
      </c>
      <c r="J394" s="162">
        <v>2.9037099999999998</v>
      </c>
      <c r="K394" s="162">
        <v>10915.27</v>
      </c>
    </row>
    <row r="395" spans="1:11" ht="17.100000000000001" customHeight="1">
      <c r="A395" s="162">
        <v>1994</v>
      </c>
      <c r="B395" s="162">
        <v>10</v>
      </c>
      <c r="C395" s="162">
        <v>651210.89</v>
      </c>
      <c r="D395" s="162">
        <v>188668.78</v>
      </c>
      <c r="E395" s="162">
        <v>81541.39</v>
      </c>
      <c r="F395" s="162">
        <v>921421.06</v>
      </c>
      <c r="G395" s="162">
        <v>12615.96</v>
      </c>
      <c r="H395" s="162">
        <v>424.94</v>
      </c>
      <c r="I395" s="162">
        <v>0</v>
      </c>
      <c r="J395" s="162">
        <v>2.9872800000000002</v>
      </c>
      <c r="K395" s="162">
        <v>8805.15</v>
      </c>
    </row>
    <row r="396" spans="1:11" ht="17.100000000000001" customHeight="1">
      <c r="A396" s="162">
        <v>1994</v>
      </c>
      <c r="B396" s="162">
        <v>11</v>
      </c>
      <c r="C396" s="162">
        <v>151499.01</v>
      </c>
      <c r="D396" s="162">
        <v>213121.45</v>
      </c>
      <c r="E396" s="162">
        <v>81.77</v>
      </c>
      <c r="F396" s="162">
        <v>364702.22</v>
      </c>
      <c r="G396" s="162">
        <v>603.20000000000005</v>
      </c>
      <c r="H396" s="162">
        <v>270.26</v>
      </c>
      <c r="I396" s="162">
        <v>0</v>
      </c>
      <c r="J396" s="162">
        <v>2.9072100000000001</v>
      </c>
      <c r="K396" s="162">
        <v>10923.91</v>
      </c>
    </row>
    <row r="397" spans="1:11" ht="17.100000000000001" customHeight="1">
      <c r="A397" s="162">
        <v>1994</v>
      </c>
      <c r="B397" s="162">
        <v>12</v>
      </c>
      <c r="C397" s="162">
        <v>364912.57</v>
      </c>
      <c r="D397" s="162">
        <v>471702.53</v>
      </c>
      <c r="E397" s="162">
        <v>8634.74</v>
      </c>
      <c r="F397" s="162">
        <v>845249.84</v>
      </c>
      <c r="G397" s="162">
        <v>1412.28</v>
      </c>
      <c r="H397" s="162">
        <v>624.82000000000005</v>
      </c>
      <c r="I397" s="162">
        <v>0</v>
      </c>
      <c r="J397" s="162">
        <v>2.9050600000000002</v>
      </c>
      <c r="K397" s="162">
        <v>10919.54</v>
      </c>
    </row>
    <row r="398" spans="1:11" ht="17.100000000000001" customHeight="1">
      <c r="A398" s="162">
        <v>1994</v>
      </c>
      <c r="B398" s="162">
        <v>13</v>
      </c>
      <c r="C398" s="162">
        <v>557638.91</v>
      </c>
      <c r="D398" s="162">
        <v>396956.53</v>
      </c>
      <c r="E398" s="162">
        <v>44160.07</v>
      </c>
      <c r="F398" s="162">
        <v>998755.51</v>
      </c>
      <c r="G398" s="162">
        <v>6083.97</v>
      </c>
      <c r="H398" s="162">
        <v>1633.07</v>
      </c>
      <c r="I398" s="162">
        <v>0</v>
      </c>
      <c r="J398" s="162">
        <v>2.6922000000000001</v>
      </c>
      <c r="K398" s="162">
        <v>11342.62</v>
      </c>
    </row>
    <row r="399" spans="1:11" ht="17.100000000000001" customHeight="1">
      <c r="A399" s="162">
        <v>1994</v>
      </c>
      <c r="B399" s="162">
        <v>14</v>
      </c>
      <c r="C399" s="162">
        <v>48397.7</v>
      </c>
      <c r="D399" s="162">
        <v>47606.32</v>
      </c>
      <c r="E399" s="162">
        <v>331.39</v>
      </c>
      <c r="F399" s="162">
        <v>96335.41</v>
      </c>
      <c r="G399" s="162">
        <v>159.33000000000001</v>
      </c>
      <c r="H399" s="162">
        <v>71.39</v>
      </c>
      <c r="I399" s="162">
        <v>0</v>
      </c>
      <c r="J399" s="162">
        <v>2.9072100000000001</v>
      </c>
      <c r="K399" s="162">
        <v>10923.91</v>
      </c>
    </row>
    <row r="400" spans="1:11" ht="17.100000000000001" customHeight="1">
      <c r="A400" s="162">
        <v>1994</v>
      </c>
      <c r="B400" s="162">
        <v>15</v>
      </c>
      <c r="C400" s="162">
        <v>48572.480000000003</v>
      </c>
      <c r="D400" s="162">
        <v>14045.41</v>
      </c>
      <c r="E400" s="162">
        <v>8089.34</v>
      </c>
      <c r="F400" s="162">
        <v>70707.23</v>
      </c>
      <c r="G400" s="162">
        <v>1289.0899999999999</v>
      </c>
      <c r="H400" s="162">
        <v>159.85</v>
      </c>
      <c r="I400" s="162">
        <v>0</v>
      </c>
      <c r="J400" s="162">
        <v>3.15177</v>
      </c>
      <c r="K400" s="162">
        <v>8635.5499999999993</v>
      </c>
    </row>
    <row r="401" spans="1:11" ht="17.100000000000001" customHeight="1">
      <c r="A401" s="162">
        <v>1994</v>
      </c>
      <c r="B401" s="162">
        <v>16</v>
      </c>
      <c r="C401" s="162">
        <v>26525.17</v>
      </c>
      <c r="D401" s="162">
        <v>17518.77</v>
      </c>
      <c r="E401" s="162">
        <v>171.71</v>
      </c>
      <c r="F401" s="162">
        <v>44215.66</v>
      </c>
      <c r="G401" s="162">
        <v>73.13</v>
      </c>
      <c r="H401" s="162">
        <v>32.770000000000003</v>
      </c>
      <c r="I401" s="162">
        <v>0</v>
      </c>
      <c r="J401" s="162">
        <v>2.9072100000000001</v>
      </c>
      <c r="K401" s="162">
        <v>10923.91</v>
      </c>
    </row>
    <row r="402" spans="1:11" ht="17.100000000000001" customHeight="1">
      <c r="A402" s="162">
        <v>1995</v>
      </c>
      <c r="B402" s="162">
        <v>1</v>
      </c>
      <c r="C402" s="162">
        <v>179749.92</v>
      </c>
      <c r="D402" s="162">
        <v>25761.1</v>
      </c>
      <c r="E402" s="162">
        <v>26376.97</v>
      </c>
      <c r="F402" s="162">
        <v>231888</v>
      </c>
      <c r="G402" s="162">
        <v>2854.43</v>
      </c>
      <c r="H402" s="162">
        <v>338.34</v>
      </c>
      <c r="I402" s="162">
        <v>0</v>
      </c>
      <c r="J402" s="162">
        <v>2.49058</v>
      </c>
      <c r="K402" s="162">
        <v>9640</v>
      </c>
    </row>
    <row r="403" spans="1:11" ht="17.100000000000001" customHeight="1">
      <c r="A403" s="162">
        <v>1995</v>
      </c>
      <c r="B403" s="162">
        <v>2</v>
      </c>
      <c r="C403" s="162">
        <v>220215.33</v>
      </c>
      <c r="D403" s="162">
        <v>70590.2</v>
      </c>
      <c r="E403" s="162">
        <v>17281.75</v>
      </c>
      <c r="F403" s="162">
        <v>308087.28000000003</v>
      </c>
      <c r="G403" s="162">
        <v>5357.59</v>
      </c>
      <c r="H403" s="162">
        <v>231.04</v>
      </c>
      <c r="I403" s="162">
        <v>0</v>
      </c>
      <c r="J403" s="162">
        <v>2.8203800000000001</v>
      </c>
      <c r="K403" s="162">
        <v>10273.14</v>
      </c>
    </row>
    <row r="404" spans="1:11" ht="17.100000000000001" customHeight="1">
      <c r="A404" s="162">
        <v>1995</v>
      </c>
      <c r="B404" s="162">
        <v>3</v>
      </c>
      <c r="C404" s="162">
        <v>613254.59</v>
      </c>
      <c r="D404" s="162">
        <v>180233.55</v>
      </c>
      <c r="E404" s="162">
        <v>78362.740000000005</v>
      </c>
      <c r="F404" s="162">
        <v>871850.88</v>
      </c>
      <c r="G404" s="162">
        <v>11020.45</v>
      </c>
      <c r="H404" s="162">
        <v>1742.4</v>
      </c>
      <c r="I404" s="162">
        <v>0</v>
      </c>
      <c r="J404" s="162">
        <v>2.9390800000000001</v>
      </c>
      <c r="K404" s="162">
        <v>8449.76</v>
      </c>
    </row>
    <row r="405" spans="1:11" ht="17.100000000000001" customHeight="1">
      <c r="A405" s="162">
        <v>1995</v>
      </c>
      <c r="B405" s="162">
        <v>4</v>
      </c>
      <c r="C405" s="162">
        <v>966656.72</v>
      </c>
      <c r="D405" s="162">
        <v>393856.49</v>
      </c>
      <c r="E405" s="162">
        <v>67401.33</v>
      </c>
      <c r="F405" s="162">
        <v>1427914.54</v>
      </c>
      <c r="G405" s="162">
        <v>10588.35</v>
      </c>
      <c r="H405" s="162">
        <v>1956.23</v>
      </c>
      <c r="I405" s="162">
        <v>0</v>
      </c>
      <c r="J405" s="162">
        <v>2.7609499999999998</v>
      </c>
      <c r="K405" s="162">
        <v>13482.92</v>
      </c>
    </row>
    <row r="406" spans="1:11" ht="17.100000000000001" customHeight="1">
      <c r="A406" s="162">
        <v>1995</v>
      </c>
      <c r="B406" s="162">
        <v>5</v>
      </c>
      <c r="C406" s="162">
        <v>725239.77</v>
      </c>
      <c r="D406" s="162">
        <v>550498.31999999995</v>
      </c>
      <c r="E406" s="162">
        <v>20053.21</v>
      </c>
      <c r="F406" s="162">
        <v>1295791.3</v>
      </c>
      <c r="G406" s="162">
        <v>4794.63</v>
      </c>
      <c r="H406" s="162">
        <v>1747.26</v>
      </c>
      <c r="I406" s="162">
        <v>0</v>
      </c>
      <c r="J406" s="162">
        <v>2.5238399999999999</v>
      </c>
      <c r="K406" s="162">
        <v>15460.88</v>
      </c>
    </row>
    <row r="407" spans="1:11" ht="17.100000000000001" customHeight="1">
      <c r="A407" s="162">
        <v>1995</v>
      </c>
      <c r="B407" s="162">
        <v>6</v>
      </c>
      <c r="C407" s="162">
        <v>288894.82</v>
      </c>
      <c r="D407" s="162">
        <v>128921.82</v>
      </c>
      <c r="E407" s="162">
        <v>15083.13</v>
      </c>
      <c r="F407" s="162">
        <v>432899.77</v>
      </c>
      <c r="G407" s="162">
        <v>3679.35</v>
      </c>
      <c r="H407" s="162">
        <v>279.81</v>
      </c>
      <c r="I407" s="162">
        <v>0</v>
      </c>
      <c r="J407" s="162">
        <v>2.5298799999999999</v>
      </c>
      <c r="K407" s="162">
        <v>10988.7</v>
      </c>
    </row>
    <row r="408" spans="1:11" ht="17.100000000000001" customHeight="1">
      <c r="A408" s="162">
        <v>1995</v>
      </c>
      <c r="B408" s="162">
        <v>7</v>
      </c>
      <c r="C408" s="162">
        <v>119976</v>
      </c>
      <c r="D408" s="162">
        <v>26226.23</v>
      </c>
      <c r="E408" s="162">
        <v>13965.93</v>
      </c>
      <c r="F408" s="162">
        <v>160168.16</v>
      </c>
      <c r="G408" s="162">
        <v>2418.31</v>
      </c>
      <c r="H408" s="162">
        <v>365.39</v>
      </c>
      <c r="I408" s="162">
        <v>0</v>
      </c>
      <c r="J408" s="162">
        <v>3.1594699999999998</v>
      </c>
      <c r="K408" s="162">
        <v>8032.8</v>
      </c>
    </row>
    <row r="409" spans="1:11" ht="17.100000000000001" customHeight="1">
      <c r="A409" s="162">
        <v>1995</v>
      </c>
      <c r="B409" s="162">
        <v>8</v>
      </c>
      <c r="C409" s="162">
        <v>975067.7</v>
      </c>
      <c r="D409" s="162">
        <v>543816.95999999996</v>
      </c>
      <c r="E409" s="162">
        <v>66295.75</v>
      </c>
      <c r="F409" s="162">
        <v>1585180.41</v>
      </c>
      <c r="G409" s="162">
        <v>8921.11</v>
      </c>
      <c r="H409" s="162">
        <v>3149.17</v>
      </c>
      <c r="I409" s="162">
        <v>0</v>
      </c>
      <c r="J409" s="162">
        <v>2.9085000000000001</v>
      </c>
      <c r="K409" s="162">
        <v>12461.54</v>
      </c>
    </row>
    <row r="410" spans="1:11" ht="17.100000000000001" customHeight="1">
      <c r="A410" s="162">
        <v>1995</v>
      </c>
      <c r="B410" s="162">
        <v>9</v>
      </c>
      <c r="C410" s="162">
        <v>798136.48</v>
      </c>
      <c r="D410" s="162">
        <v>443502.32</v>
      </c>
      <c r="E410" s="162">
        <v>42215.56</v>
      </c>
      <c r="F410" s="162">
        <v>1283854.3600000001</v>
      </c>
      <c r="G410" s="162">
        <v>2153.41</v>
      </c>
      <c r="H410" s="162">
        <v>1068.53</v>
      </c>
      <c r="I410" s="162">
        <v>0</v>
      </c>
      <c r="J410" s="162">
        <v>2.8933800000000001</v>
      </c>
      <c r="K410" s="162">
        <v>11096.61</v>
      </c>
    </row>
    <row r="411" spans="1:11" ht="17.100000000000001" customHeight="1">
      <c r="A411" s="162">
        <v>1995</v>
      </c>
      <c r="B411" s="162">
        <v>10</v>
      </c>
      <c r="C411" s="162">
        <v>663061.43000000005</v>
      </c>
      <c r="D411" s="162">
        <v>189267.39</v>
      </c>
      <c r="E411" s="162">
        <v>81747.87</v>
      </c>
      <c r="F411" s="162">
        <v>934076.69</v>
      </c>
      <c r="G411" s="162">
        <v>10576.69</v>
      </c>
      <c r="H411" s="162">
        <v>203.18</v>
      </c>
      <c r="I411" s="162">
        <v>0</v>
      </c>
      <c r="J411" s="162">
        <v>2.9848599999999998</v>
      </c>
      <c r="K411" s="162">
        <v>8832.94</v>
      </c>
    </row>
    <row r="412" spans="1:11" ht="17.100000000000001" customHeight="1">
      <c r="A412" s="162">
        <v>1995</v>
      </c>
      <c r="B412" s="162">
        <v>11</v>
      </c>
      <c r="C412" s="162">
        <v>150188.37</v>
      </c>
      <c r="D412" s="162">
        <v>211425.29</v>
      </c>
      <c r="E412" s="162">
        <v>80.94</v>
      </c>
      <c r="F412" s="162">
        <v>361694.61</v>
      </c>
      <c r="G412" s="162">
        <v>591.5</v>
      </c>
      <c r="H412" s="162">
        <v>300.33</v>
      </c>
      <c r="I412" s="162">
        <v>0</v>
      </c>
      <c r="J412" s="162">
        <v>2.8970899999999999</v>
      </c>
      <c r="K412" s="162">
        <v>11105.34</v>
      </c>
    </row>
    <row r="413" spans="1:11" ht="17.100000000000001" customHeight="1">
      <c r="A413" s="162">
        <v>1995</v>
      </c>
      <c r="B413" s="162">
        <v>12</v>
      </c>
      <c r="C413" s="162">
        <v>363305.16</v>
      </c>
      <c r="D413" s="162">
        <v>469543.5</v>
      </c>
      <c r="E413" s="162">
        <v>8581.35</v>
      </c>
      <c r="F413" s="162">
        <v>841430.01</v>
      </c>
      <c r="G413" s="162">
        <v>1379.06</v>
      </c>
      <c r="H413" s="162">
        <v>696</v>
      </c>
      <c r="I413" s="162">
        <v>0</v>
      </c>
      <c r="J413" s="162">
        <v>2.8948900000000002</v>
      </c>
      <c r="K413" s="162">
        <v>11100.9</v>
      </c>
    </row>
    <row r="414" spans="1:11" ht="17.100000000000001" customHeight="1">
      <c r="A414" s="162">
        <v>1995</v>
      </c>
      <c r="B414" s="162">
        <v>13</v>
      </c>
      <c r="C414" s="162">
        <v>564871.25</v>
      </c>
      <c r="D414" s="162">
        <v>399834.88</v>
      </c>
      <c r="E414" s="162">
        <v>44261.63</v>
      </c>
      <c r="F414" s="162">
        <v>1008967.76</v>
      </c>
      <c r="G414" s="162">
        <v>5573.64</v>
      </c>
      <c r="H414" s="162">
        <v>1884.91</v>
      </c>
      <c r="I414" s="162">
        <v>0</v>
      </c>
      <c r="J414" s="162">
        <v>2.67502</v>
      </c>
      <c r="K414" s="162">
        <v>11586.79</v>
      </c>
    </row>
    <row r="415" spans="1:11" ht="17.100000000000001" customHeight="1">
      <c r="A415" s="162">
        <v>1995</v>
      </c>
      <c r="B415" s="162">
        <v>14</v>
      </c>
      <c r="C415" s="162">
        <v>48674.85</v>
      </c>
      <c r="D415" s="162">
        <v>47838.04</v>
      </c>
      <c r="E415" s="162">
        <v>332.86</v>
      </c>
      <c r="F415" s="162">
        <v>96845.74</v>
      </c>
      <c r="G415" s="162">
        <v>158.38</v>
      </c>
      <c r="H415" s="162">
        <v>80.42</v>
      </c>
      <c r="I415" s="162">
        <v>0</v>
      </c>
      <c r="J415" s="162">
        <v>2.8970899999999999</v>
      </c>
      <c r="K415" s="162">
        <v>11105.34</v>
      </c>
    </row>
    <row r="416" spans="1:11" ht="17.100000000000001" customHeight="1">
      <c r="A416" s="162">
        <v>1995</v>
      </c>
      <c r="B416" s="162">
        <v>15</v>
      </c>
      <c r="C416" s="162">
        <v>49477.81</v>
      </c>
      <c r="D416" s="162">
        <v>14176.95</v>
      </c>
      <c r="E416" s="162">
        <v>8082.43</v>
      </c>
      <c r="F416" s="162">
        <v>71737.19</v>
      </c>
      <c r="G416" s="162">
        <v>910.72</v>
      </c>
      <c r="H416" s="162">
        <v>128.72999999999999</v>
      </c>
      <c r="I416" s="162">
        <v>0</v>
      </c>
      <c r="J416" s="162">
        <v>3.1373099999999998</v>
      </c>
      <c r="K416" s="162">
        <v>8642.4500000000007</v>
      </c>
    </row>
    <row r="417" spans="1:11" ht="17.100000000000001" customHeight="1">
      <c r="A417" s="162">
        <v>1995</v>
      </c>
      <c r="B417" s="162">
        <v>16</v>
      </c>
      <c r="C417" s="162">
        <v>26527.48</v>
      </c>
      <c r="D417" s="162">
        <v>17611.13</v>
      </c>
      <c r="E417" s="162">
        <v>171.45</v>
      </c>
      <c r="F417" s="162">
        <v>44310.06</v>
      </c>
      <c r="G417" s="162">
        <v>72.459999999999994</v>
      </c>
      <c r="H417" s="162">
        <v>36.79</v>
      </c>
      <c r="I417" s="162">
        <v>0</v>
      </c>
      <c r="J417" s="162">
        <v>2.8970899999999999</v>
      </c>
      <c r="K417" s="162">
        <v>11105.34</v>
      </c>
    </row>
    <row r="418" spans="1:11" ht="17.100000000000001" customHeight="1">
      <c r="A418" s="162">
        <v>1996</v>
      </c>
      <c r="B418" s="162">
        <v>1</v>
      </c>
      <c r="C418" s="162">
        <v>182256.74</v>
      </c>
      <c r="D418" s="162">
        <v>26186.080000000002</v>
      </c>
      <c r="E418" s="162">
        <v>26369.82</v>
      </c>
      <c r="F418" s="162">
        <v>234812.65</v>
      </c>
      <c r="G418" s="162">
        <v>2688.04</v>
      </c>
      <c r="H418" s="162">
        <v>459.33</v>
      </c>
      <c r="I418" s="162">
        <v>0</v>
      </c>
      <c r="J418" s="162">
        <v>2.4779800000000001</v>
      </c>
      <c r="K418" s="162">
        <v>10076.74</v>
      </c>
    </row>
    <row r="419" spans="1:11" ht="17.100000000000001" customHeight="1">
      <c r="A419" s="162">
        <v>1996</v>
      </c>
      <c r="B419" s="162">
        <v>2</v>
      </c>
      <c r="C419" s="162">
        <v>225016.4</v>
      </c>
      <c r="D419" s="162">
        <v>70823.05</v>
      </c>
      <c r="E419" s="162">
        <v>17227.900000000001</v>
      </c>
      <c r="F419" s="162">
        <v>313067.34999999998</v>
      </c>
      <c r="G419" s="162">
        <v>5629.65</v>
      </c>
      <c r="H419" s="162">
        <v>524.34</v>
      </c>
      <c r="I419" s="162">
        <v>0</v>
      </c>
      <c r="J419" s="162">
        <v>2.82016</v>
      </c>
      <c r="K419" s="162">
        <v>10556.26</v>
      </c>
    </row>
    <row r="420" spans="1:11" ht="17.100000000000001" customHeight="1">
      <c r="A420" s="162">
        <v>1996</v>
      </c>
      <c r="B420" s="162">
        <v>3</v>
      </c>
      <c r="C420" s="162">
        <v>621824.36</v>
      </c>
      <c r="D420" s="162">
        <v>180863.35</v>
      </c>
      <c r="E420" s="162">
        <v>78081.3</v>
      </c>
      <c r="F420" s="162">
        <v>880769.01</v>
      </c>
      <c r="G420" s="162">
        <v>10323.17</v>
      </c>
      <c r="H420" s="162">
        <v>1141.6600000000001</v>
      </c>
      <c r="I420" s="162">
        <v>0</v>
      </c>
      <c r="J420" s="162">
        <v>2.9331200000000002</v>
      </c>
      <c r="K420" s="162">
        <v>8700.1200000000008</v>
      </c>
    </row>
    <row r="421" spans="1:11" ht="17.100000000000001" customHeight="1">
      <c r="A421" s="162">
        <v>1996</v>
      </c>
      <c r="B421" s="162">
        <v>4</v>
      </c>
      <c r="C421" s="162">
        <v>978550.79</v>
      </c>
      <c r="D421" s="162">
        <v>397890.45</v>
      </c>
      <c r="E421" s="162">
        <v>67215.89</v>
      </c>
      <c r="F421" s="162">
        <v>1443657.13</v>
      </c>
      <c r="G421" s="162">
        <v>12802.65</v>
      </c>
      <c r="H421" s="162">
        <v>4540.2700000000004</v>
      </c>
      <c r="I421" s="162">
        <v>0</v>
      </c>
      <c r="J421" s="162">
        <v>2.7672099999999999</v>
      </c>
      <c r="K421" s="162">
        <v>14016.51</v>
      </c>
    </row>
    <row r="422" spans="1:11" ht="17.100000000000001" customHeight="1">
      <c r="A422" s="162">
        <v>1996</v>
      </c>
      <c r="B422" s="162">
        <v>5</v>
      </c>
      <c r="C422" s="162">
        <v>729009.99</v>
      </c>
      <c r="D422" s="162">
        <v>552597.19999999995</v>
      </c>
      <c r="E422" s="162">
        <v>19994.650000000001</v>
      </c>
      <c r="F422" s="162">
        <v>1301601.8400000001</v>
      </c>
      <c r="G422" s="162">
        <v>5205.6499999999996</v>
      </c>
      <c r="H422" s="162">
        <v>2533.65</v>
      </c>
      <c r="I422" s="162">
        <v>0</v>
      </c>
      <c r="J422" s="162">
        <v>2.5265900000000001</v>
      </c>
      <c r="K422" s="162">
        <v>16275.49</v>
      </c>
    </row>
    <row r="423" spans="1:11" ht="17.100000000000001" customHeight="1">
      <c r="A423" s="162">
        <v>1996</v>
      </c>
      <c r="B423" s="162">
        <v>6</v>
      </c>
      <c r="C423" s="162">
        <v>293507.81</v>
      </c>
      <c r="D423" s="162">
        <v>129387.53</v>
      </c>
      <c r="E423" s="162">
        <v>15109.87</v>
      </c>
      <c r="F423" s="162">
        <v>438005.22</v>
      </c>
      <c r="G423" s="162">
        <v>3826.17</v>
      </c>
      <c r="H423" s="162">
        <v>221.25</v>
      </c>
      <c r="I423" s="162">
        <v>0</v>
      </c>
      <c r="J423" s="162">
        <v>2.5336099999999999</v>
      </c>
      <c r="K423" s="162">
        <v>11002.94</v>
      </c>
    </row>
    <row r="424" spans="1:11" ht="17.100000000000001" customHeight="1">
      <c r="A424" s="162">
        <v>1996</v>
      </c>
      <c r="B424" s="162">
        <v>7</v>
      </c>
      <c r="C424" s="162">
        <v>121697.97</v>
      </c>
      <c r="D424" s="162">
        <v>26433.07</v>
      </c>
      <c r="E424" s="162">
        <v>13916.92</v>
      </c>
      <c r="F424" s="162">
        <v>162047.96</v>
      </c>
      <c r="G424" s="162">
        <v>2106.6799999999998</v>
      </c>
      <c r="H424" s="162">
        <v>295.57</v>
      </c>
      <c r="I424" s="162">
        <v>0</v>
      </c>
      <c r="J424" s="162">
        <v>3.1472000000000002</v>
      </c>
      <c r="K424" s="162">
        <v>8348.4</v>
      </c>
    </row>
    <row r="425" spans="1:11" ht="17.100000000000001" customHeight="1">
      <c r="A425" s="162">
        <v>1996</v>
      </c>
      <c r="B425" s="162">
        <v>8</v>
      </c>
      <c r="C425" s="162">
        <v>985832.05</v>
      </c>
      <c r="D425" s="162">
        <v>547104.74</v>
      </c>
      <c r="E425" s="162">
        <v>66224.09</v>
      </c>
      <c r="F425" s="162">
        <v>1599160.89</v>
      </c>
      <c r="G425" s="162">
        <v>10174.85</v>
      </c>
      <c r="H425" s="162">
        <v>3471.92</v>
      </c>
      <c r="I425" s="162">
        <v>0</v>
      </c>
      <c r="J425" s="162">
        <v>2.9093900000000001</v>
      </c>
      <c r="K425" s="162">
        <v>12821.8</v>
      </c>
    </row>
    <row r="426" spans="1:11" ht="17.100000000000001" customHeight="1">
      <c r="A426" s="162">
        <v>1996</v>
      </c>
      <c r="B426" s="162">
        <v>9</v>
      </c>
      <c r="C426" s="162">
        <v>801564.31</v>
      </c>
      <c r="D426" s="162">
        <v>444708.62</v>
      </c>
      <c r="E426" s="162">
        <v>42192.480000000003</v>
      </c>
      <c r="F426" s="162">
        <v>1288465.4099999999</v>
      </c>
      <c r="G426" s="162">
        <v>2145.73</v>
      </c>
      <c r="H426" s="162">
        <v>1292.02</v>
      </c>
      <c r="I426" s="162">
        <v>0</v>
      </c>
      <c r="J426" s="162">
        <v>2.8869699999999998</v>
      </c>
      <c r="K426" s="162">
        <v>11393.92</v>
      </c>
    </row>
    <row r="427" spans="1:11" ht="17.100000000000001" customHeight="1">
      <c r="A427" s="162">
        <v>1996</v>
      </c>
      <c r="B427" s="162">
        <v>10</v>
      </c>
      <c r="C427" s="162">
        <v>673887.36</v>
      </c>
      <c r="D427" s="162">
        <v>189601.95</v>
      </c>
      <c r="E427" s="162">
        <v>81665.84</v>
      </c>
      <c r="F427" s="162">
        <v>945155.15</v>
      </c>
      <c r="G427" s="162">
        <v>11787.7</v>
      </c>
      <c r="H427" s="162">
        <v>602.30999999999995</v>
      </c>
      <c r="I427" s="162">
        <v>0</v>
      </c>
      <c r="J427" s="162">
        <v>2.9965999999999999</v>
      </c>
      <c r="K427" s="162">
        <v>8930.4500000000007</v>
      </c>
    </row>
    <row r="428" spans="1:11" ht="17.100000000000001" customHeight="1">
      <c r="A428" s="162">
        <v>1996</v>
      </c>
      <c r="B428" s="162">
        <v>11</v>
      </c>
      <c r="C428" s="162">
        <v>150121.99</v>
      </c>
      <c r="D428" s="162">
        <v>211376.72</v>
      </c>
      <c r="E428" s="162">
        <v>80.8</v>
      </c>
      <c r="F428" s="162">
        <v>361579.51</v>
      </c>
      <c r="G428" s="162">
        <v>586.29</v>
      </c>
      <c r="H428" s="162">
        <v>357.15</v>
      </c>
      <c r="I428" s="162">
        <v>0</v>
      </c>
      <c r="J428" s="162">
        <v>2.8905799999999999</v>
      </c>
      <c r="K428" s="162">
        <v>11403.92</v>
      </c>
    </row>
    <row r="429" spans="1:11" ht="17.100000000000001" customHeight="1">
      <c r="A429" s="162">
        <v>1996</v>
      </c>
      <c r="B429" s="162">
        <v>12</v>
      </c>
      <c r="C429" s="162">
        <v>364542.95</v>
      </c>
      <c r="D429" s="162">
        <v>471170.13</v>
      </c>
      <c r="E429" s="162">
        <v>8588</v>
      </c>
      <c r="F429" s="162">
        <v>844301.08</v>
      </c>
      <c r="G429" s="162">
        <v>1373.61</v>
      </c>
      <c r="H429" s="162">
        <v>830.76</v>
      </c>
      <c r="I429" s="162">
        <v>0</v>
      </c>
      <c r="J429" s="162">
        <v>2.8884300000000001</v>
      </c>
      <c r="K429" s="162">
        <v>11399.04</v>
      </c>
    </row>
    <row r="430" spans="1:11" ht="17.100000000000001" customHeight="1">
      <c r="A430" s="162">
        <v>1996</v>
      </c>
      <c r="B430" s="162">
        <v>13</v>
      </c>
      <c r="C430" s="162">
        <v>572963.75</v>
      </c>
      <c r="D430" s="162">
        <v>401960.86</v>
      </c>
      <c r="E430" s="162">
        <v>44346.46</v>
      </c>
      <c r="F430" s="162">
        <v>1019271.07</v>
      </c>
      <c r="G430" s="162">
        <v>6529.88</v>
      </c>
      <c r="H430" s="162">
        <v>1304.8900000000001</v>
      </c>
      <c r="I430" s="162">
        <v>0</v>
      </c>
      <c r="J430" s="162">
        <v>2.6630400000000001</v>
      </c>
      <c r="K430" s="162">
        <v>12112.7</v>
      </c>
    </row>
    <row r="431" spans="1:11" ht="17.100000000000001" customHeight="1">
      <c r="A431" s="162">
        <v>1996</v>
      </c>
      <c r="B431" s="162">
        <v>14</v>
      </c>
      <c r="C431" s="162">
        <v>48688.58</v>
      </c>
      <c r="D431" s="162">
        <v>48112.34</v>
      </c>
      <c r="E431" s="162">
        <v>332.63</v>
      </c>
      <c r="F431" s="162">
        <v>97133.55</v>
      </c>
      <c r="G431" s="162">
        <v>157.5</v>
      </c>
      <c r="H431" s="162">
        <v>95.94</v>
      </c>
      <c r="I431" s="162">
        <v>0</v>
      </c>
      <c r="J431" s="162">
        <v>2.8905799999999999</v>
      </c>
      <c r="K431" s="162">
        <v>11403.92</v>
      </c>
    </row>
    <row r="432" spans="1:11" ht="17.100000000000001" customHeight="1">
      <c r="A432" s="162">
        <v>1996</v>
      </c>
      <c r="B432" s="162">
        <v>15</v>
      </c>
      <c r="C432" s="162">
        <v>50188.12</v>
      </c>
      <c r="D432" s="162">
        <v>14214.98</v>
      </c>
      <c r="E432" s="162">
        <v>8048.71</v>
      </c>
      <c r="F432" s="162">
        <v>72451.81</v>
      </c>
      <c r="G432" s="162">
        <v>878.71</v>
      </c>
      <c r="H432" s="162">
        <v>85.99</v>
      </c>
      <c r="I432" s="162">
        <v>0</v>
      </c>
      <c r="J432" s="162">
        <v>3.1415199999999999</v>
      </c>
      <c r="K432" s="162">
        <v>8514.26</v>
      </c>
    </row>
    <row r="433" spans="1:11" ht="17.100000000000001" customHeight="1">
      <c r="A433" s="162">
        <v>1996</v>
      </c>
      <c r="B433" s="162">
        <v>16</v>
      </c>
      <c r="C433" s="162">
        <v>26553.91</v>
      </c>
      <c r="D433" s="162">
        <v>17614.52</v>
      </c>
      <c r="E433" s="162">
        <v>171.46</v>
      </c>
      <c r="F433" s="162">
        <v>44339.89</v>
      </c>
      <c r="G433" s="162">
        <v>71.900000000000006</v>
      </c>
      <c r="H433" s="162">
        <v>43.8</v>
      </c>
      <c r="I433" s="162">
        <v>0</v>
      </c>
      <c r="J433" s="162">
        <v>2.8905799999999999</v>
      </c>
      <c r="K433" s="162">
        <v>11403.92</v>
      </c>
    </row>
    <row r="434" spans="1:11" ht="17.100000000000001" customHeight="1">
      <c r="A434" s="162">
        <v>1997</v>
      </c>
      <c r="B434" s="162">
        <v>1</v>
      </c>
      <c r="C434" s="162">
        <v>185038.43</v>
      </c>
      <c r="D434" s="162">
        <v>26532.32</v>
      </c>
      <c r="E434" s="162">
        <v>26365.53</v>
      </c>
      <c r="F434" s="162">
        <v>237936.28</v>
      </c>
      <c r="G434" s="162">
        <v>2683.07</v>
      </c>
      <c r="H434" s="162">
        <v>337.58</v>
      </c>
      <c r="I434" s="162">
        <v>0</v>
      </c>
      <c r="J434" s="162">
        <v>2.48373</v>
      </c>
      <c r="K434" s="162">
        <v>10460.1</v>
      </c>
    </row>
    <row r="435" spans="1:11" ht="17.100000000000001" customHeight="1">
      <c r="A435" s="162">
        <v>1997</v>
      </c>
      <c r="B435" s="162">
        <v>2</v>
      </c>
      <c r="C435" s="162">
        <v>230181.32</v>
      </c>
      <c r="D435" s="162">
        <v>71262.81</v>
      </c>
      <c r="E435" s="162">
        <v>17177.900000000001</v>
      </c>
      <c r="F435" s="162">
        <v>318622.03000000003</v>
      </c>
      <c r="G435" s="162">
        <v>5917.7</v>
      </c>
      <c r="H435" s="162">
        <v>664.32</v>
      </c>
      <c r="I435" s="162">
        <v>0</v>
      </c>
      <c r="J435" s="162">
        <v>2.8285</v>
      </c>
      <c r="K435" s="162">
        <v>10942.27</v>
      </c>
    </row>
    <row r="436" spans="1:11" ht="17.100000000000001" customHeight="1">
      <c r="A436" s="162">
        <v>1997</v>
      </c>
      <c r="B436" s="162">
        <v>3</v>
      </c>
      <c r="C436" s="162">
        <v>629865.06999999995</v>
      </c>
      <c r="D436" s="162">
        <v>181268.58</v>
      </c>
      <c r="E436" s="162">
        <v>77830.91</v>
      </c>
      <c r="F436" s="162">
        <v>888964.56</v>
      </c>
      <c r="G436" s="162">
        <v>9665.2800000000007</v>
      </c>
      <c r="H436" s="162">
        <v>900.66</v>
      </c>
      <c r="I436" s="162">
        <v>0</v>
      </c>
      <c r="J436" s="162">
        <v>2.9456099999999998</v>
      </c>
      <c r="K436" s="162">
        <v>8795.36</v>
      </c>
    </row>
    <row r="437" spans="1:11" ht="17.100000000000001" customHeight="1">
      <c r="A437" s="162">
        <v>1997</v>
      </c>
      <c r="B437" s="162">
        <v>4</v>
      </c>
      <c r="C437" s="162">
        <v>992475.79</v>
      </c>
      <c r="D437" s="162">
        <v>402410.35</v>
      </c>
      <c r="E437" s="162">
        <v>67045.66</v>
      </c>
      <c r="F437" s="162">
        <v>1461931.79</v>
      </c>
      <c r="G437" s="162">
        <v>14302.18</v>
      </c>
      <c r="H437" s="162">
        <v>4819.75</v>
      </c>
      <c r="I437" s="162">
        <v>0</v>
      </c>
      <c r="J437" s="162">
        <v>2.7957000000000001</v>
      </c>
      <c r="K437" s="162">
        <v>14723.22</v>
      </c>
    </row>
    <row r="438" spans="1:11" ht="17.100000000000001" customHeight="1">
      <c r="A438" s="162">
        <v>1997</v>
      </c>
      <c r="B438" s="162">
        <v>5</v>
      </c>
      <c r="C438" s="162">
        <v>733768.08</v>
      </c>
      <c r="D438" s="162">
        <v>555708.26</v>
      </c>
      <c r="E438" s="162">
        <v>19917.400000000001</v>
      </c>
      <c r="F438" s="162">
        <v>1309393.74</v>
      </c>
      <c r="G438" s="162">
        <v>6796.06</v>
      </c>
      <c r="H438" s="162">
        <v>3994.17</v>
      </c>
      <c r="I438" s="162">
        <v>0</v>
      </c>
      <c r="J438" s="162">
        <v>2.5515699999999999</v>
      </c>
      <c r="K438" s="162">
        <v>16687.580000000002</v>
      </c>
    </row>
    <row r="439" spans="1:11" ht="17.100000000000001" customHeight="1">
      <c r="A439" s="162">
        <v>1997</v>
      </c>
      <c r="B439" s="162">
        <v>6</v>
      </c>
      <c r="C439" s="162">
        <v>296114.28999999998</v>
      </c>
      <c r="D439" s="162">
        <v>129057.57</v>
      </c>
      <c r="E439" s="162">
        <v>15026.97</v>
      </c>
      <c r="F439" s="162">
        <v>440198.83</v>
      </c>
      <c r="G439" s="162">
        <v>3936.46</v>
      </c>
      <c r="H439" s="162">
        <v>354.69</v>
      </c>
      <c r="I439" s="162">
        <v>0</v>
      </c>
      <c r="J439" s="162">
        <v>2.5530400000000002</v>
      </c>
      <c r="K439" s="162">
        <v>11290.31</v>
      </c>
    </row>
    <row r="440" spans="1:11" ht="17.100000000000001" customHeight="1">
      <c r="A440" s="162">
        <v>1997</v>
      </c>
      <c r="B440" s="162">
        <v>7</v>
      </c>
      <c r="C440" s="162">
        <v>123270.68</v>
      </c>
      <c r="D440" s="162">
        <v>26557.17</v>
      </c>
      <c r="E440" s="162">
        <v>13863.94</v>
      </c>
      <c r="F440" s="162">
        <v>163691.79</v>
      </c>
      <c r="G440" s="162">
        <v>2020.85</v>
      </c>
      <c r="H440" s="162">
        <v>222.04</v>
      </c>
      <c r="I440" s="162">
        <v>0</v>
      </c>
      <c r="J440" s="162">
        <v>3.1547900000000002</v>
      </c>
      <c r="K440" s="162">
        <v>8322.1200000000008</v>
      </c>
    </row>
    <row r="441" spans="1:11" ht="17.100000000000001" customHeight="1">
      <c r="A441" s="162">
        <v>1997</v>
      </c>
      <c r="B441" s="162">
        <v>8</v>
      </c>
      <c r="C441" s="162">
        <v>995332.82</v>
      </c>
      <c r="D441" s="162">
        <v>549253.87</v>
      </c>
      <c r="E441" s="162">
        <v>65952.95</v>
      </c>
      <c r="F441" s="162">
        <v>1610539.64</v>
      </c>
      <c r="G441" s="162">
        <v>11376.27</v>
      </c>
      <c r="H441" s="162">
        <v>3986.32</v>
      </c>
      <c r="I441" s="162">
        <v>0</v>
      </c>
      <c r="J441" s="162">
        <v>2.9290600000000002</v>
      </c>
      <c r="K441" s="162">
        <v>13266.66</v>
      </c>
    </row>
    <row r="442" spans="1:11" ht="17.100000000000001" customHeight="1">
      <c r="A442" s="162">
        <v>1997</v>
      </c>
      <c r="B442" s="162">
        <v>9</v>
      </c>
      <c r="C442" s="162">
        <v>806003.69</v>
      </c>
      <c r="D442" s="162">
        <v>445813.99</v>
      </c>
      <c r="E442" s="162">
        <v>42172.65</v>
      </c>
      <c r="F442" s="162">
        <v>1293990.33</v>
      </c>
      <c r="G442" s="162">
        <v>2777.6</v>
      </c>
      <c r="H442" s="162">
        <v>1300.51</v>
      </c>
      <c r="I442" s="162">
        <v>0</v>
      </c>
      <c r="J442" s="162">
        <v>2.9014600000000002</v>
      </c>
      <c r="K442" s="162">
        <v>11610.27</v>
      </c>
    </row>
    <row r="443" spans="1:11" ht="17.100000000000001" customHeight="1">
      <c r="A443" s="162">
        <v>1997</v>
      </c>
      <c r="B443" s="162">
        <v>10</v>
      </c>
      <c r="C443" s="162">
        <v>685135.9</v>
      </c>
      <c r="D443" s="162">
        <v>190071.13</v>
      </c>
      <c r="E443" s="162">
        <v>81328.83</v>
      </c>
      <c r="F443" s="162">
        <v>956535.85</v>
      </c>
      <c r="G443" s="162">
        <v>13553.25</v>
      </c>
      <c r="H443" s="162">
        <v>1106.78</v>
      </c>
      <c r="I443" s="162">
        <v>0</v>
      </c>
      <c r="J443" s="162">
        <v>3.0135000000000001</v>
      </c>
      <c r="K443" s="162">
        <v>9146.98</v>
      </c>
    </row>
    <row r="444" spans="1:11" ht="17.100000000000001" customHeight="1">
      <c r="A444" s="162">
        <v>1997</v>
      </c>
      <c r="B444" s="162">
        <v>11</v>
      </c>
      <c r="C444" s="162">
        <v>150146.88</v>
      </c>
      <c r="D444" s="162">
        <v>211599.61</v>
      </c>
      <c r="E444" s="162">
        <v>80.66</v>
      </c>
      <c r="F444" s="162">
        <v>361827.15</v>
      </c>
      <c r="G444" s="162">
        <v>757.97</v>
      </c>
      <c r="H444" s="162">
        <v>360.28</v>
      </c>
      <c r="I444" s="162">
        <v>0</v>
      </c>
      <c r="J444" s="162">
        <v>2.9052199999999999</v>
      </c>
      <c r="K444" s="162">
        <v>11619.23</v>
      </c>
    </row>
    <row r="445" spans="1:11" ht="17.100000000000001" customHeight="1">
      <c r="A445" s="162">
        <v>1997</v>
      </c>
      <c r="B445" s="162">
        <v>12</v>
      </c>
      <c r="C445" s="162">
        <v>366195.46</v>
      </c>
      <c r="D445" s="162">
        <v>473237.31</v>
      </c>
      <c r="E445" s="162">
        <v>8596.64</v>
      </c>
      <c r="F445" s="162">
        <v>848029.41</v>
      </c>
      <c r="G445" s="162">
        <v>1777.19</v>
      </c>
      <c r="H445" s="162">
        <v>841.19</v>
      </c>
      <c r="I445" s="162">
        <v>0</v>
      </c>
      <c r="J445" s="162">
        <v>2.90306</v>
      </c>
      <c r="K445" s="162">
        <v>11614.53</v>
      </c>
    </row>
    <row r="446" spans="1:11" ht="17.100000000000001" customHeight="1">
      <c r="A446" s="162">
        <v>1997</v>
      </c>
      <c r="B446" s="162">
        <v>13</v>
      </c>
      <c r="C446" s="162">
        <v>583076.92000000004</v>
      </c>
      <c r="D446" s="162">
        <v>404969.78</v>
      </c>
      <c r="E446" s="162">
        <v>44371.91</v>
      </c>
      <c r="F446" s="162">
        <v>1032418.61</v>
      </c>
      <c r="G446" s="162">
        <v>9068.6299999999992</v>
      </c>
      <c r="H446" s="162">
        <v>2683.9</v>
      </c>
      <c r="I446" s="162">
        <v>0</v>
      </c>
      <c r="J446" s="162">
        <v>2.6934900000000002</v>
      </c>
      <c r="K446" s="162">
        <v>12502.64</v>
      </c>
    </row>
    <row r="447" spans="1:11" ht="17.100000000000001" customHeight="1">
      <c r="A447" s="162">
        <v>1997</v>
      </c>
      <c r="B447" s="162">
        <v>14</v>
      </c>
      <c r="C447" s="162">
        <v>48689.27</v>
      </c>
      <c r="D447" s="162">
        <v>48143.94</v>
      </c>
      <c r="E447" s="162">
        <v>332.49</v>
      </c>
      <c r="F447" s="162">
        <v>97165.69</v>
      </c>
      <c r="G447" s="162">
        <v>203.55</v>
      </c>
      <c r="H447" s="162">
        <v>96.75</v>
      </c>
      <c r="I447" s="162">
        <v>0</v>
      </c>
      <c r="J447" s="162">
        <v>2.9052199999999999</v>
      </c>
      <c r="K447" s="162">
        <v>11619.23</v>
      </c>
    </row>
    <row r="448" spans="1:11" ht="17.100000000000001" customHeight="1">
      <c r="A448" s="162">
        <v>1997</v>
      </c>
      <c r="B448" s="162">
        <v>15</v>
      </c>
      <c r="C448" s="162">
        <v>51431.02</v>
      </c>
      <c r="D448" s="162">
        <v>14417.91</v>
      </c>
      <c r="E448" s="162">
        <v>8096.73</v>
      </c>
      <c r="F448" s="162">
        <v>73945.66</v>
      </c>
      <c r="G448" s="162">
        <v>951</v>
      </c>
      <c r="H448" s="162">
        <v>121.88</v>
      </c>
      <c r="I448" s="162">
        <v>0</v>
      </c>
      <c r="J448" s="162">
        <v>3.1400100000000002</v>
      </c>
      <c r="K448" s="162">
        <v>8779.4599999999991</v>
      </c>
    </row>
    <row r="449" spans="1:11" ht="17.100000000000001" customHeight="1">
      <c r="A449" s="162">
        <v>1997</v>
      </c>
      <c r="B449" s="162">
        <v>16</v>
      </c>
      <c r="C449" s="162">
        <v>26553.67</v>
      </c>
      <c r="D449" s="162">
        <v>17635.849999999999</v>
      </c>
      <c r="E449" s="162">
        <v>170.94</v>
      </c>
      <c r="F449" s="162">
        <v>44360.46</v>
      </c>
      <c r="G449" s="162">
        <v>92.93</v>
      </c>
      <c r="H449" s="162">
        <v>44.17</v>
      </c>
      <c r="I449" s="162">
        <v>0</v>
      </c>
      <c r="J449" s="162">
        <v>2.9052199999999999</v>
      </c>
      <c r="K449" s="162">
        <v>11619.23</v>
      </c>
    </row>
    <row r="450" spans="1:11" ht="17.100000000000001" customHeight="1">
      <c r="A450" s="162">
        <v>1998</v>
      </c>
      <c r="B450" s="162">
        <v>1</v>
      </c>
      <c r="C450" s="162">
        <v>187774.3</v>
      </c>
      <c r="D450" s="162">
        <v>26872.92</v>
      </c>
      <c r="E450" s="162">
        <v>26321.360000000001</v>
      </c>
      <c r="F450" s="162">
        <v>240968.57</v>
      </c>
      <c r="G450" s="162">
        <v>2791.63</v>
      </c>
      <c r="H450" s="162">
        <v>365.55</v>
      </c>
      <c r="I450" s="162">
        <v>0</v>
      </c>
      <c r="J450" s="162">
        <v>2.4639500000000001</v>
      </c>
      <c r="K450" s="162">
        <v>11211.38</v>
      </c>
    </row>
    <row r="451" spans="1:11" ht="17.100000000000001" customHeight="1">
      <c r="A451" s="162">
        <v>1998</v>
      </c>
      <c r="B451" s="162">
        <v>2</v>
      </c>
      <c r="C451" s="162">
        <v>235698.52</v>
      </c>
      <c r="D451" s="162">
        <v>72219</v>
      </c>
      <c r="E451" s="162">
        <v>17008.84</v>
      </c>
      <c r="F451" s="162">
        <v>324926.36</v>
      </c>
      <c r="G451" s="162">
        <v>7806.41</v>
      </c>
      <c r="H451" s="162">
        <v>1676.72</v>
      </c>
      <c r="I451" s="162">
        <v>0</v>
      </c>
      <c r="J451" s="162">
        <v>2.8210099999999998</v>
      </c>
      <c r="K451" s="162">
        <v>11542.41</v>
      </c>
    </row>
    <row r="452" spans="1:11" ht="17.100000000000001" customHeight="1">
      <c r="A452" s="162">
        <v>1998</v>
      </c>
      <c r="B452" s="162">
        <v>3</v>
      </c>
      <c r="C452" s="162">
        <v>637839.98</v>
      </c>
      <c r="D452" s="162">
        <v>181462.06</v>
      </c>
      <c r="E452" s="162">
        <v>77425.94</v>
      </c>
      <c r="F452" s="162">
        <v>896727.97</v>
      </c>
      <c r="G452" s="162">
        <v>10880.86</v>
      </c>
      <c r="H452" s="162">
        <v>1071.3399999999999</v>
      </c>
      <c r="I452" s="162">
        <v>0</v>
      </c>
      <c r="J452" s="162">
        <v>2.9398</v>
      </c>
      <c r="K452" s="162">
        <v>9244.89</v>
      </c>
    </row>
    <row r="453" spans="1:11" ht="17.100000000000001" customHeight="1">
      <c r="A453" s="162">
        <v>1998</v>
      </c>
      <c r="B453" s="162">
        <v>4</v>
      </c>
      <c r="C453" s="162">
        <v>1008158.17</v>
      </c>
      <c r="D453" s="162">
        <v>408145.34</v>
      </c>
      <c r="E453" s="162">
        <v>66914.22</v>
      </c>
      <c r="F453" s="162">
        <v>1483217.72</v>
      </c>
      <c r="G453" s="162">
        <v>14934.44</v>
      </c>
      <c r="H453" s="162">
        <v>5180.7</v>
      </c>
      <c r="I453" s="162">
        <v>0</v>
      </c>
      <c r="J453" s="162">
        <v>2.8034300000000001</v>
      </c>
      <c r="K453" s="162">
        <v>15657.44</v>
      </c>
    </row>
    <row r="454" spans="1:11" ht="17.100000000000001" customHeight="1">
      <c r="A454" s="162">
        <v>1998</v>
      </c>
      <c r="B454" s="162">
        <v>5</v>
      </c>
      <c r="C454" s="162">
        <v>739305.96</v>
      </c>
      <c r="D454" s="162">
        <v>560542.43999999994</v>
      </c>
      <c r="E454" s="162">
        <v>19885.87</v>
      </c>
      <c r="F454" s="162">
        <v>1319734.27</v>
      </c>
      <c r="G454" s="162">
        <v>6533.94</v>
      </c>
      <c r="H454" s="162">
        <v>4701.62</v>
      </c>
      <c r="I454" s="162">
        <v>0</v>
      </c>
      <c r="J454" s="162">
        <v>2.56168</v>
      </c>
      <c r="K454" s="162">
        <v>18252.97</v>
      </c>
    </row>
    <row r="455" spans="1:11" ht="17.100000000000001" customHeight="1">
      <c r="A455" s="162">
        <v>1998</v>
      </c>
      <c r="B455" s="162">
        <v>6</v>
      </c>
      <c r="C455" s="162">
        <v>299007.38</v>
      </c>
      <c r="D455" s="162">
        <v>129100.51</v>
      </c>
      <c r="E455" s="162">
        <v>14894.44</v>
      </c>
      <c r="F455" s="162">
        <v>443002.33</v>
      </c>
      <c r="G455" s="162">
        <v>5158.24</v>
      </c>
      <c r="H455" s="162">
        <v>1106.79</v>
      </c>
      <c r="I455" s="162">
        <v>0</v>
      </c>
      <c r="J455" s="162">
        <v>2.5737700000000001</v>
      </c>
      <c r="K455" s="162">
        <v>11936.72</v>
      </c>
    </row>
    <row r="456" spans="1:11" ht="17.100000000000001" customHeight="1">
      <c r="A456" s="162">
        <v>1998</v>
      </c>
      <c r="B456" s="162">
        <v>7</v>
      </c>
      <c r="C456" s="162">
        <v>124794.33</v>
      </c>
      <c r="D456" s="162">
        <v>26673.77</v>
      </c>
      <c r="E456" s="162">
        <v>13777.17</v>
      </c>
      <c r="F456" s="162">
        <v>165245.26999999999</v>
      </c>
      <c r="G456" s="162">
        <v>2267.31</v>
      </c>
      <c r="H456" s="162">
        <v>277.64999999999998</v>
      </c>
      <c r="I456" s="162">
        <v>0</v>
      </c>
      <c r="J456" s="162">
        <v>3.1492200000000001</v>
      </c>
      <c r="K456" s="162">
        <v>8786.81</v>
      </c>
    </row>
    <row r="457" spans="1:11" ht="17.100000000000001" customHeight="1">
      <c r="A457" s="162">
        <v>1998</v>
      </c>
      <c r="B457" s="162">
        <v>8</v>
      </c>
      <c r="C457" s="162">
        <v>1004842.58</v>
      </c>
      <c r="D457" s="162">
        <v>551236.26</v>
      </c>
      <c r="E457" s="162">
        <v>65686.23</v>
      </c>
      <c r="F457" s="162">
        <v>1621765.07</v>
      </c>
      <c r="G457" s="162">
        <v>11469.09</v>
      </c>
      <c r="H457" s="162">
        <v>3302.08</v>
      </c>
      <c r="I457" s="162">
        <v>0</v>
      </c>
      <c r="J457" s="162">
        <v>2.9433199999999999</v>
      </c>
      <c r="K457" s="162">
        <v>14087.68</v>
      </c>
    </row>
    <row r="458" spans="1:11" ht="17.100000000000001" customHeight="1">
      <c r="A458" s="162">
        <v>1998</v>
      </c>
      <c r="B458" s="162">
        <v>9</v>
      </c>
      <c r="C458" s="162">
        <v>809803.88</v>
      </c>
      <c r="D458" s="162">
        <v>448050.95</v>
      </c>
      <c r="E458" s="162">
        <v>42119.46</v>
      </c>
      <c r="F458" s="162">
        <v>1299974.3</v>
      </c>
      <c r="G458" s="162">
        <v>2807.51</v>
      </c>
      <c r="H458" s="162">
        <v>1572.04</v>
      </c>
      <c r="I458" s="162">
        <v>0</v>
      </c>
      <c r="J458" s="162">
        <v>2.9158400000000002</v>
      </c>
      <c r="K458" s="162">
        <v>12484.62</v>
      </c>
    </row>
    <row r="459" spans="1:11" ht="17.100000000000001" customHeight="1">
      <c r="A459" s="162">
        <v>1998</v>
      </c>
      <c r="B459" s="162">
        <v>10</v>
      </c>
      <c r="C459" s="162">
        <v>698586.28</v>
      </c>
      <c r="D459" s="162">
        <v>191220.35</v>
      </c>
      <c r="E459" s="162">
        <v>80968.570000000007</v>
      </c>
      <c r="F459" s="162">
        <v>970775.2</v>
      </c>
      <c r="G459" s="162">
        <v>15887.78</v>
      </c>
      <c r="H459" s="162">
        <v>1817.36</v>
      </c>
      <c r="I459" s="162">
        <v>0</v>
      </c>
      <c r="J459" s="162">
        <v>3.0192999999999999</v>
      </c>
      <c r="K459" s="162">
        <v>9737.3799999999992</v>
      </c>
    </row>
    <row r="460" spans="1:11" ht="17.100000000000001" customHeight="1">
      <c r="A460" s="162">
        <v>1998</v>
      </c>
      <c r="B460" s="162">
        <v>11</v>
      </c>
      <c r="C460" s="162">
        <v>150309.1</v>
      </c>
      <c r="D460" s="162">
        <v>211674.57</v>
      </c>
      <c r="E460" s="162">
        <v>80.58</v>
      </c>
      <c r="F460" s="162">
        <v>362064.25</v>
      </c>
      <c r="G460" s="162">
        <v>765.39</v>
      </c>
      <c r="H460" s="162">
        <v>432.13</v>
      </c>
      <c r="I460" s="162">
        <v>0</v>
      </c>
      <c r="J460" s="162">
        <v>2.9198300000000001</v>
      </c>
      <c r="K460" s="162">
        <v>12494.87</v>
      </c>
    </row>
    <row r="461" spans="1:11" ht="17.100000000000001" customHeight="1">
      <c r="A461" s="162">
        <v>1998</v>
      </c>
      <c r="B461" s="162">
        <v>12</v>
      </c>
      <c r="C461" s="162">
        <v>367794.13</v>
      </c>
      <c r="D461" s="162">
        <v>475354.52</v>
      </c>
      <c r="E461" s="162">
        <v>8600.27</v>
      </c>
      <c r="F461" s="162">
        <v>851748.93</v>
      </c>
      <c r="G461" s="162">
        <v>1801.91</v>
      </c>
      <c r="H461" s="162">
        <v>1012.71</v>
      </c>
      <c r="I461" s="162">
        <v>0</v>
      </c>
      <c r="J461" s="162">
        <v>2.9176199999999999</v>
      </c>
      <c r="K461" s="162">
        <v>12489.09</v>
      </c>
    </row>
    <row r="462" spans="1:11" ht="17.100000000000001" customHeight="1">
      <c r="A462" s="162">
        <v>1998</v>
      </c>
      <c r="B462" s="162">
        <v>13</v>
      </c>
      <c r="C462" s="162">
        <v>594755.09</v>
      </c>
      <c r="D462" s="162">
        <v>408510.89</v>
      </c>
      <c r="E462" s="162">
        <v>44435.61</v>
      </c>
      <c r="F462" s="162">
        <v>1047701.59</v>
      </c>
      <c r="G462" s="162">
        <v>10018.67</v>
      </c>
      <c r="H462" s="162">
        <v>2842.94</v>
      </c>
      <c r="I462" s="162">
        <v>0</v>
      </c>
      <c r="J462" s="162">
        <v>2.71312</v>
      </c>
      <c r="K462" s="162">
        <v>13558.5</v>
      </c>
    </row>
    <row r="463" spans="1:11" ht="17.100000000000001" customHeight="1">
      <c r="A463" s="162">
        <v>1998</v>
      </c>
      <c r="B463" s="162">
        <v>14</v>
      </c>
      <c r="C463" s="162">
        <v>48666.42</v>
      </c>
      <c r="D463" s="162">
        <v>48240.85</v>
      </c>
      <c r="E463" s="162">
        <v>331.91</v>
      </c>
      <c r="F463" s="162">
        <v>97239.19</v>
      </c>
      <c r="G463" s="162">
        <v>205.56</v>
      </c>
      <c r="H463" s="162">
        <v>116.06</v>
      </c>
      <c r="I463" s="162">
        <v>0</v>
      </c>
      <c r="J463" s="162">
        <v>2.9198300000000001</v>
      </c>
      <c r="K463" s="162">
        <v>12494.87</v>
      </c>
    </row>
    <row r="464" spans="1:11" ht="17.100000000000001" customHeight="1">
      <c r="A464" s="162">
        <v>1998</v>
      </c>
      <c r="B464" s="162">
        <v>15</v>
      </c>
      <c r="C464" s="162">
        <v>52837.919999999998</v>
      </c>
      <c r="D464" s="162">
        <v>14630.06</v>
      </c>
      <c r="E464" s="162">
        <v>8131.22</v>
      </c>
      <c r="F464" s="162">
        <v>75599.199999999997</v>
      </c>
      <c r="G464" s="162">
        <v>1191.24</v>
      </c>
      <c r="H464" s="162">
        <v>157.19</v>
      </c>
      <c r="I464" s="162">
        <v>0</v>
      </c>
      <c r="J464" s="162">
        <v>3.1264500000000002</v>
      </c>
      <c r="K464" s="162">
        <v>9440.5</v>
      </c>
    </row>
    <row r="465" spans="1:11" ht="17.100000000000001" customHeight="1">
      <c r="A465" s="162">
        <v>1998</v>
      </c>
      <c r="B465" s="162">
        <v>16</v>
      </c>
      <c r="C465" s="162">
        <v>26544.06</v>
      </c>
      <c r="D465" s="162">
        <v>17601.68</v>
      </c>
      <c r="E465" s="162">
        <v>170.49</v>
      </c>
      <c r="F465" s="162">
        <v>44316.23</v>
      </c>
      <c r="G465" s="162">
        <v>93.68</v>
      </c>
      <c r="H465" s="162">
        <v>52.89</v>
      </c>
      <c r="I465" s="162">
        <v>0</v>
      </c>
      <c r="J465" s="162">
        <v>2.9198300000000001</v>
      </c>
      <c r="K465" s="162">
        <v>12494.87</v>
      </c>
    </row>
    <row r="466" spans="1:11" ht="17.100000000000001" customHeight="1">
      <c r="A466" s="162">
        <v>1999</v>
      </c>
      <c r="B466" s="162">
        <v>1</v>
      </c>
      <c r="C466" s="162">
        <v>190716.62</v>
      </c>
      <c r="D466" s="162">
        <v>27163.52</v>
      </c>
      <c r="E466" s="162">
        <v>26277.52</v>
      </c>
      <c r="F466" s="162">
        <v>244157.66</v>
      </c>
      <c r="G466" s="162">
        <v>3065.42</v>
      </c>
      <c r="H466" s="162">
        <v>318.61</v>
      </c>
      <c r="I466" s="162">
        <v>0</v>
      </c>
      <c r="J466" s="162">
        <v>2.45689</v>
      </c>
      <c r="K466" s="162">
        <v>11556.66</v>
      </c>
    </row>
    <row r="467" spans="1:11" ht="17.100000000000001" customHeight="1">
      <c r="A467" s="162">
        <v>1999</v>
      </c>
      <c r="B467" s="162">
        <v>2</v>
      </c>
      <c r="C467" s="162">
        <v>242984.84</v>
      </c>
      <c r="D467" s="162">
        <v>73405.67</v>
      </c>
      <c r="E467" s="162">
        <v>16929.3</v>
      </c>
      <c r="F467" s="162">
        <v>333319.81</v>
      </c>
      <c r="G467" s="162">
        <v>8443.76</v>
      </c>
      <c r="H467" s="162">
        <v>1610.88</v>
      </c>
      <c r="I467" s="162">
        <v>0</v>
      </c>
      <c r="J467" s="162">
        <v>2.8235899999999998</v>
      </c>
      <c r="K467" s="162">
        <v>11924.52</v>
      </c>
    </row>
    <row r="468" spans="1:11" ht="17.100000000000001" customHeight="1">
      <c r="A468" s="162">
        <v>1999</v>
      </c>
      <c r="B468" s="162">
        <v>3</v>
      </c>
      <c r="C468" s="162">
        <v>646847.59</v>
      </c>
      <c r="D468" s="162">
        <v>181718.11</v>
      </c>
      <c r="E468" s="162">
        <v>77116.240000000005</v>
      </c>
      <c r="F468" s="162">
        <v>905681.94</v>
      </c>
      <c r="G468" s="162">
        <v>10932.89</v>
      </c>
      <c r="H468" s="162">
        <v>879.86</v>
      </c>
      <c r="I468" s="162">
        <v>0</v>
      </c>
      <c r="J468" s="162">
        <v>2.95106</v>
      </c>
      <c r="K468" s="162">
        <v>9397.02</v>
      </c>
    </row>
    <row r="469" spans="1:11" ht="17.100000000000001" customHeight="1">
      <c r="A469" s="162">
        <v>1999</v>
      </c>
      <c r="B469" s="162">
        <v>4</v>
      </c>
      <c r="C469" s="162">
        <v>1024112.3</v>
      </c>
      <c r="D469" s="162">
        <v>414688.61</v>
      </c>
      <c r="E469" s="162">
        <v>66840.91</v>
      </c>
      <c r="F469" s="162">
        <v>1505641.82</v>
      </c>
      <c r="G469" s="162">
        <v>14684.3</v>
      </c>
      <c r="H469" s="162">
        <v>5770.66</v>
      </c>
      <c r="I469" s="162">
        <v>0</v>
      </c>
      <c r="J469" s="162">
        <v>2.8079100000000001</v>
      </c>
      <c r="K469" s="162">
        <v>16593.45</v>
      </c>
    </row>
    <row r="470" spans="1:11" ht="17.100000000000001" customHeight="1">
      <c r="A470" s="162">
        <v>1999</v>
      </c>
      <c r="B470" s="162">
        <v>5</v>
      </c>
      <c r="C470" s="162">
        <v>746417.69</v>
      </c>
      <c r="D470" s="162">
        <v>564837.48</v>
      </c>
      <c r="E470" s="162">
        <v>19862.29</v>
      </c>
      <c r="F470" s="162">
        <v>1331117.46</v>
      </c>
      <c r="G470" s="162">
        <v>7431.97</v>
      </c>
      <c r="H470" s="162">
        <v>4006.12</v>
      </c>
      <c r="I470" s="162">
        <v>0</v>
      </c>
      <c r="J470" s="162">
        <v>2.56854</v>
      </c>
      <c r="K470" s="162">
        <v>19473.27</v>
      </c>
    </row>
    <row r="471" spans="1:11" ht="17.100000000000001" customHeight="1">
      <c r="A471" s="162">
        <v>1999</v>
      </c>
      <c r="B471" s="162">
        <v>6</v>
      </c>
      <c r="C471" s="162">
        <v>304507.44</v>
      </c>
      <c r="D471" s="162">
        <v>130222.85</v>
      </c>
      <c r="E471" s="162">
        <v>14881.63</v>
      </c>
      <c r="F471" s="162">
        <v>449611.93</v>
      </c>
      <c r="G471" s="162">
        <v>5372.69</v>
      </c>
      <c r="H471" s="162">
        <v>1151</v>
      </c>
      <c r="I471" s="162">
        <v>0</v>
      </c>
      <c r="J471" s="162">
        <v>2.6225499999999999</v>
      </c>
      <c r="K471" s="162">
        <v>12086.73</v>
      </c>
    </row>
    <row r="472" spans="1:11" ht="17.100000000000001" customHeight="1">
      <c r="A472" s="162">
        <v>1999</v>
      </c>
      <c r="B472" s="162">
        <v>7</v>
      </c>
      <c r="C472" s="162">
        <v>126617.86</v>
      </c>
      <c r="D472" s="162">
        <v>26713.02</v>
      </c>
      <c r="E472" s="162">
        <v>13711.48</v>
      </c>
      <c r="F472" s="162">
        <v>167042.35999999999</v>
      </c>
      <c r="G472" s="162">
        <v>2355.71</v>
      </c>
      <c r="H472" s="162">
        <v>151.19999999999999</v>
      </c>
      <c r="I472" s="162">
        <v>0</v>
      </c>
      <c r="J472" s="162">
        <v>3.16038</v>
      </c>
      <c r="K472" s="162">
        <v>8820.84</v>
      </c>
    </row>
    <row r="473" spans="1:11" ht="17.100000000000001" customHeight="1">
      <c r="A473" s="162">
        <v>1999</v>
      </c>
      <c r="B473" s="162">
        <v>8</v>
      </c>
      <c r="C473" s="162">
        <v>1014085.62</v>
      </c>
      <c r="D473" s="162">
        <v>553999.69999999995</v>
      </c>
      <c r="E473" s="162">
        <v>65372.67</v>
      </c>
      <c r="F473" s="162">
        <v>1633457.99</v>
      </c>
      <c r="G473" s="162">
        <v>11860.02</v>
      </c>
      <c r="H473" s="162">
        <v>4574.16</v>
      </c>
      <c r="I473" s="162">
        <v>0</v>
      </c>
      <c r="J473" s="162">
        <v>2.9655399999999998</v>
      </c>
      <c r="K473" s="162">
        <v>14421.72</v>
      </c>
    </row>
    <row r="474" spans="1:11" ht="17.100000000000001" customHeight="1">
      <c r="A474" s="162">
        <v>1999</v>
      </c>
      <c r="B474" s="162">
        <v>9</v>
      </c>
      <c r="C474" s="162">
        <v>813898.5</v>
      </c>
      <c r="D474" s="162">
        <v>450261.91</v>
      </c>
      <c r="E474" s="162">
        <v>42042.12</v>
      </c>
      <c r="F474" s="162">
        <v>1306202.53</v>
      </c>
      <c r="G474" s="162">
        <v>3240.66</v>
      </c>
      <c r="H474" s="162">
        <v>2214.5500000000002</v>
      </c>
      <c r="I474" s="162">
        <v>0</v>
      </c>
      <c r="J474" s="162">
        <v>2.94482</v>
      </c>
      <c r="K474" s="162">
        <v>12614.38</v>
      </c>
    </row>
    <row r="475" spans="1:11" ht="17.100000000000001" customHeight="1">
      <c r="A475" s="162">
        <v>1999</v>
      </c>
      <c r="B475" s="162">
        <v>10</v>
      </c>
      <c r="C475" s="162">
        <v>713940.55</v>
      </c>
      <c r="D475" s="162">
        <v>192294.19</v>
      </c>
      <c r="E475" s="162">
        <v>80643.72</v>
      </c>
      <c r="F475" s="162">
        <v>986878.46</v>
      </c>
      <c r="G475" s="162">
        <v>17666.02</v>
      </c>
      <c r="H475" s="162">
        <v>1711.62</v>
      </c>
      <c r="I475" s="162">
        <v>0</v>
      </c>
      <c r="J475" s="162">
        <v>3.04582</v>
      </c>
      <c r="K475" s="162">
        <v>9883.57</v>
      </c>
    </row>
    <row r="476" spans="1:11" ht="17.100000000000001" customHeight="1">
      <c r="A476" s="162">
        <v>1999</v>
      </c>
      <c r="B476" s="162">
        <v>11</v>
      </c>
      <c r="C476" s="162">
        <v>150391.79</v>
      </c>
      <c r="D476" s="162">
        <v>212083.92</v>
      </c>
      <c r="E476" s="162">
        <v>80.45</v>
      </c>
      <c r="F476" s="162">
        <v>362556.15999999997</v>
      </c>
      <c r="G476" s="162">
        <v>880.25</v>
      </c>
      <c r="H476" s="162">
        <v>591.92999999999995</v>
      </c>
      <c r="I476" s="162">
        <v>0</v>
      </c>
      <c r="J476" s="162">
        <v>2.94909</v>
      </c>
      <c r="K476" s="162">
        <v>12623.53</v>
      </c>
    </row>
    <row r="477" spans="1:11" ht="17.100000000000001" customHeight="1">
      <c r="A477" s="162">
        <v>1999</v>
      </c>
      <c r="B477" s="162">
        <v>12</v>
      </c>
      <c r="C477" s="162">
        <v>369232.68</v>
      </c>
      <c r="D477" s="162">
        <v>478263.06</v>
      </c>
      <c r="E477" s="162">
        <v>8601.43</v>
      </c>
      <c r="F477" s="162">
        <v>856097.16</v>
      </c>
      <c r="G477" s="162">
        <v>2078.61</v>
      </c>
      <c r="H477" s="162">
        <v>1392.41</v>
      </c>
      <c r="I477" s="162">
        <v>0</v>
      </c>
      <c r="J477" s="162">
        <v>2.94665</v>
      </c>
      <c r="K477" s="162">
        <v>12618.01</v>
      </c>
    </row>
    <row r="478" spans="1:11" ht="17.100000000000001" customHeight="1">
      <c r="A478" s="162">
        <v>1999</v>
      </c>
      <c r="B478" s="162">
        <v>13</v>
      </c>
      <c r="C478" s="162">
        <v>606343.09</v>
      </c>
      <c r="D478" s="162">
        <v>414156.19</v>
      </c>
      <c r="E478" s="162">
        <v>44446.57</v>
      </c>
      <c r="F478" s="162">
        <v>1064945.8400000001</v>
      </c>
      <c r="G478" s="162">
        <v>10557.85</v>
      </c>
      <c r="H478" s="162">
        <v>5233.33</v>
      </c>
      <c r="I478" s="162">
        <v>0</v>
      </c>
      <c r="J478" s="162">
        <v>2.7312099999999999</v>
      </c>
      <c r="K478" s="162">
        <v>14118.44</v>
      </c>
    </row>
    <row r="479" spans="1:11" ht="17.100000000000001" customHeight="1">
      <c r="A479" s="162">
        <v>1999</v>
      </c>
      <c r="B479" s="162">
        <v>14</v>
      </c>
      <c r="C479" s="162">
        <v>48717.7</v>
      </c>
      <c r="D479" s="162">
        <v>48256.09</v>
      </c>
      <c r="E479" s="162">
        <v>331.76</v>
      </c>
      <c r="F479" s="162">
        <v>97305.56</v>
      </c>
      <c r="G479" s="162">
        <v>236.25</v>
      </c>
      <c r="H479" s="162">
        <v>158.87</v>
      </c>
      <c r="I479" s="162">
        <v>0</v>
      </c>
      <c r="J479" s="162">
        <v>2.94909</v>
      </c>
      <c r="K479" s="162">
        <v>12623.53</v>
      </c>
    </row>
    <row r="480" spans="1:11" ht="17.100000000000001" customHeight="1">
      <c r="A480" s="162">
        <v>1999</v>
      </c>
      <c r="B480" s="162">
        <v>15</v>
      </c>
      <c r="C480" s="162">
        <v>54399.05</v>
      </c>
      <c r="D480" s="162">
        <v>14847.73</v>
      </c>
      <c r="E480" s="162">
        <v>8176.84</v>
      </c>
      <c r="F480" s="162">
        <v>77423.62</v>
      </c>
      <c r="G480" s="162">
        <v>1266.8399999999999</v>
      </c>
      <c r="H480" s="162">
        <v>143.16</v>
      </c>
      <c r="I480" s="162">
        <v>0</v>
      </c>
      <c r="J480" s="162">
        <v>3.1414599999999999</v>
      </c>
      <c r="K480" s="162">
        <v>9532.09</v>
      </c>
    </row>
    <row r="481" spans="1:11" ht="17.100000000000001" customHeight="1">
      <c r="A481" s="162">
        <v>1999</v>
      </c>
      <c r="B481" s="162">
        <v>16</v>
      </c>
      <c r="C481" s="162">
        <v>26549.49</v>
      </c>
      <c r="D481" s="162">
        <v>17577.099999999999</v>
      </c>
      <c r="E481" s="162">
        <v>170.23</v>
      </c>
      <c r="F481" s="162">
        <v>44296.81</v>
      </c>
      <c r="G481" s="162">
        <v>107.55</v>
      </c>
      <c r="H481" s="162">
        <v>72.319999999999993</v>
      </c>
      <c r="I481" s="162">
        <v>0</v>
      </c>
      <c r="J481" s="162">
        <v>2.94909</v>
      </c>
      <c r="K481" s="162">
        <v>12623.53</v>
      </c>
    </row>
    <row r="482" spans="1:11" ht="17.100000000000001" customHeight="1">
      <c r="A482" s="162">
        <v>2000</v>
      </c>
      <c r="B482" s="162">
        <v>1</v>
      </c>
      <c r="C482" s="162">
        <v>192506.93</v>
      </c>
      <c r="D482" s="162">
        <v>27242.43</v>
      </c>
      <c r="E482" s="162">
        <v>26075.18</v>
      </c>
      <c r="F482" s="162">
        <v>245824.55</v>
      </c>
      <c r="G482" s="162">
        <v>3418.46</v>
      </c>
      <c r="H482" s="162">
        <v>276.39</v>
      </c>
      <c r="I482" s="162">
        <v>0</v>
      </c>
      <c r="J482" s="162">
        <v>2.47017</v>
      </c>
      <c r="K482" s="162">
        <v>12122.6</v>
      </c>
    </row>
    <row r="483" spans="1:11" ht="17.100000000000001" customHeight="1">
      <c r="A483" s="162">
        <v>2000</v>
      </c>
      <c r="B483" s="162">
        <v>2</v>
      </c>
      <c r="C483" s="162">
        <v>247737.57</v>
      </c>
      <c r="D483" s="162">
        <v>73314.73</v>
      </c>
      <c r="E483" s="162">
        <v>16597.810000000001</v>
      </c>
      <c r="F483" s="162">
        <v>337650.11</v>
      </c>
      <c r="G483" s="162">
        <v>10580.04</v>
      </c>
      <c r="H483" s="162">
        <v>1517.64</v>
      </c>
      <c r="I483" s="162">
        <v>0</v>
      </c>
      <c r="J483" s="162">
        <v>2.8635899999999999</v>
      </c>
      <c r="K483" s="162">
        <v>12350.89</v>
      </c>
    </row>
    <row r="484" spans="1:11" ht="17.100000000000001" customHeight="1">
      <c r="A484" s="162">
        <v>2000</v>
      </c>
      <c r="B484" s="162">
        <v>3</v>
      </c>
      <c r="C484" s="162">
        <v>651334.21</v>
      </c>
      <c r="D484" s="162">
        <v>180587.31</v>
      </c>
      <c r="E484" s="162">
        <v>76165.98</v>
      </c>
      <c r="F484" s="162">
        <v>908087.5</v>
      </c>
      <c r="G484" s="162">
        <v>12121.61</v>
      </c>
      <c r="H484" s="162">
        <v>1019.17</v>
      </c>
      <c r="I484" s="162">
        <v>0</v>
      </c>
      <c r="J484" s="162">
        <v>2.9899200000000001</v>
      </c>
      <c r="K484" s="162">
        <v>9703.0300000000007</v>
      </c>
    </row>
    <row r="485" spans="1:11" ht="17.100000000000001" customHeight="1">
      <c r="A485" s="162">
        <v>2000</v>
      </c>
      <c r="B485" s="162">
        <v>4</v>
      </c>
      <c r="C485" s="162">
        <v>1033088.83</v>
      </c>
      <c r="D485" s="162">
        <v>417678.79</v>
      </c>
      <c r="E485" s="162">
        <v>66366.95</v>
      </c>
      <c r="F485" s="162">
        <v>1517134.57</v>
      </c>
      <c r="G485" s="162">
        <v>14409.13</v>
      </c>
      <c r="H485" s="162">
        <v>4898.33</v>
      </c>
      <c r="I485" s="162">
        <v>0</v>
      </c>
      <c r="J485" s="162">
        <v>2.8361999999999998</v>
      </c>
      <c r="K485" s="162">
        <v>18839.830000000002</v>
      </c>
    </row>
    <row r="486" spans="1:11" ht="17.100000000000001" customHeight="1">
      <c r="A486" s="162">
        <v>2000</v>
      </c>
      <c r="B486" s="162">
        <v>5</v>
      </c>
      <c r="C486" s="162">
        <v>748333.81</v>
      </c>
      <c r="D486" s="162">
        <v>566926.1</v>
      </c>
      <c r="E486" s="162">
        <v>19734.689999999999</v>
      </c>
      <c r="F486" s="162">
        <v>1334994.6000000001</v>
      </c>
      <c r="G486" s="162">
        <v>6155.62</v>
      </c>
      <c r="H486" s="162">
        <v>4466.59</v>
      </c>
      <c r="I486" s="162">
        <v>0</v>
      </c>
      <c r="J486" s="162">
        <v>2.5961599999999998</v>
      </c>
      <c r="K486" s="162">
        <v>21646.01</v>
      </c>
    </row>
    <row r="487" spans="1:11" ht="17.100000000000001" customHeight="1">
      <c r="A487" s="162">
        <v>2000</v>
      </c>
      <c r="B487" s="162">
        <v>6</v>
      </c>
      <c r="C487" s="162">
        <v>307741.02</v>
      </c>
      <c r="D487" s="162">
        <v>130090.51</v>
      </c>
      <c r="E487" s="162">
        <v>14725.77</v>
      </c>
      <c r="F487" s="162">
        <v>452557.3</v>
      </c>
      <c r="G487" s="162">
        <v>6027.09</v>
      </c>
      <c r="H487" s="162">
        <v>1155.69</v>
      </c>
      <c r="I487" s="162">
        <v>0</v>
      </c>
      <c r="J487" s="162">
        <v>2.6626500000000002</v>
      </c>
      <c r="K487" s="162">
        <v>12625.37</v>
      </c>
    </row>
    <row r="488" spans="1:11" ht="17.100000000000001" customHeight="1">
      <c r="A488" s="162">
        <v>2000</v>
      </c>
      <c r="B488" s="162">
        <v>7</v>
      </c>
      <c r="C488" s="162">
        <v>127478.9</v>
      </c>
      <c r="D488" s="162">
        <v>26539.89</v>
      </c>
      <c r="E488" s="162">
        <v>13554.21</v>
      </c>
      <c r="F488" s="162">
        <v>167572.99</v>
      </c>
      <c r="G488" s="162">
        <v>2278.12</v>
      </c>
      <c r="H488" s="162">
        <v>125.91</v>
      </c>
      <c r="I488" s="162">
        <v>0</v>
      </c>
      <c r="J488" s="162">
        <v>3.19537</v>
      </c>
      <c r="K488" s="162">
        <v>8877.14</v>
      </c>
    </row>
    <row r="489" spans="1:11" ht="17.100000000000001" customHeight="1">
      <c r="A489" s="162">
        <v>2000</v>
      </c>
      <c r="B489" s="162">
        <v>8</v>
      </c>
      <c r="C489" s="162">
        <v>1015687.63</v>
      </c>
      <c r="D489" s="162">
        <v>554798.09</v>
      </c>
      <c r="E489" s="162">
        <v>64631.47</v>
      </c>
      <c r="F489" s="162">
        <v>1635117.19</v>
      </c>
      <c r="G489" s="162">
        <v>10843.84</v>
      </c>
      <c r="H489" s="162">
        <v>6526.35</v>
      </c>
      <c r="I489" s="162">
        <v>0</v>
      </c>
      <c r="J489" s="162">
        <v>3.00692</v>
      </c>
      <c r="K489" s="162">
        <v>15023.22</v>
      </c>
    </row>
    <row r="490" spans="1:11" ht="17.100000000000001" customHeight="1">
      <c r="A490" s="162">
        <v>2000</v>
      </c>
      <c r="B490" s="162">
        <v>9</v>
      </c>
      <c r="C490" s="162">
        <v>816365.55</v>
      </c>
      <c r="D490" s="162">
        <v>451055.48</v>
      </c>
      <c r="E490" s="162">
        <v>41861.660000000003</v>
      </c>
      <c r="F490" s="162">
        <v>1309282.69</v>
      </c>
      <c r="G490" s="162">
        <v>3533.82</v>
      </c>
      <c r="H490" s="162">
        <v>3196.03</v>
      </c>
      <c r="I490" s="162">
        <v>0</v>
      </c>
      <c r="J490" s="162">
        <v>2.9916800000000001</v>
      </c>
      <c r="K490" s="162">
        <v>12787.94</v>
      </c>
    </row>
    <row r="491" spans="1:11" ht="17.100000000000001" customHeight="1">
      <c r="A491" s="162">
        <v>2000</v>
      </c>
      <c r="B491" s="162">
        <v>10</v>
      </c>
      <c r="C491" s="162">
        <v>722321.47</v>
      </c>
      <c r="D491" s="162">
        <v>191787.32</v>
      </c>
      <c r="E491" s="162">
        <v>79476.56</v>
      </c>
      <c r="F491" s="162">
        <v>993585.35</v>
      </c>
      <c r="G491" s="162">
        <v>17713.84</v>
      </c>
      <c r="H491" s="162">
        <v>1955.52</v>
      </c>
      <c r="I491" s="162">
        <v>0</v>
      </c>
      <c r="J491" s="162">
        <v>3.0961400000000001</v>
      </c>
      <c r="K491" s="162">
        <v>10137.25</v>
      </c>
    </row>
    <row r="492" spans="1:11" ht="17.100000000000001" customHeight="1">
      <c r="A492" s="162">
        <v>2000</v>
      </c>
      <c r="B492" s="162">
        <v>11</v>
      </c>
      <c r="C492" s="162">
        <v>149396.43</v>
      </c>
      <c r="D492" s="162">
        <v>211627.69</v>
      </c>
      <c r="E492" s="162">
        <v>79.709999999999994</v>
      </c>
      <c r="F492" s="162">
        <v>361103.83</v>
      </c>
      <c r="G492" s="162">
        <v>952.12</v>
      </c>
      <c r="H492" s="162">
        <v>854.99</v>
      </c>
      <c r="I492" s="162">
        <v>0</v>
      </c>
      <c r="J492" s="162">
        <v>2.9962</v>
      </c>
      <c r="K492" s="162">
        <v>12795.99</v>
      </c>
    </row>
    <row r="493" spans="1:11" ht="17.100000000000001" customHeight="1">
      <c r="A493" s="162">
        <v>2000</v>
      </c>
      <c r="B493" s="162">
        <v>12</v>
      </c>
      <c r="C493" s="162">
        <v>368752.31</v>
      </c>
      <c r="D493" s="162">
        <v>478553.54</v>
      </c>
      <c r="E493" s="162">
        <v>8551.34</v>
      </c>
      <c r="F493" s="162">
        <v>855857.19</v>
      </c>
      <c r="G493" s="162">
        <v>2255.64</v>
      </c>
      <c r="H493" s="162">
        <v>2018.79</v>
      </c>
      <c r="I493" s="162">
        <v>0</v>
      </c>
      <c r="J493" s="162">
        <v>2.99363</v>
      </c>
      <c r="K493" s="162">
        <v>12790.06</v>
      </c>
    </row>
    <row r="494" spans="1:11" ht="17.100000000000001" customHeight="1">
      <c r="A494" s="162">
        <v>2000</v>
      </c>
      <c r="B494" s="162">
        <v>13</v>
      </c>
      <c r="C494" s="162">
        <v>613088.65</v>
      </c>
      <c r="D494" s="162">
        <v>417733.7</v>
      </c>
      <c r="E494" s="162">
        <v>44173.45</v>
      </c>
      <c r="F494" s="162">
        <v>1074995.8</v>
      </c>
      <c r="G494" s="162">
        <v>9708.18</v>
      </c>
      <c r="H494" s="162">
        <v>5789.99</v>
      </c>
      <c r="I494" s="162">
        <v>0</v>
      </c>
      <c r="J494" s="162">
        <v>2.7703000000000002</v>
      </c>
      <c r="K494" s="162">
        <v>14835.3</v>
      </c>
    </row>
    <row r="495" spans="1:11" ht="17.100000000000001" customHeight="1">
      <c r="A495" s="162">
        <v>2000</v>
      </c>
      <c r="B495" s="162">
        <v>14</v>
      </c>
      <c r="C495" s="162">
        <v>48629.01</v>
      </c>
      <c r="D495" s="162">
        <v>48132.02</v>
      </c>
      <c r="E495" s="162">
        <v>330.36</v>
      </c>
      <c r="F495" s="162">
        <v>97091.38</v>
      </c>
      <c r="G495" s="162">
        <v>256</v>
      </c>
      <c r="H495" s="162">
        <v>229.88</v>
      </c>
      <c r="I495" s="162">
        <v>0</v>
      </c>
      <c r="J495" s="162">
        <v>2.9962</v>
      </c>
      <c r="K495" s="162">
        <v>12795.99</v>
      </c>
    </row>
    <row r="496" spans="1:11" ht="17.100000000000001" customHeight="1">
      <c r="A496" s="162">
        <v>2000</v>
      </c>
      <c r="B496" s="162">
        <v>15</v>
      </c>
      <c r="C496" s="162">
        <v>55517.77</v>
      </c>
      <c r="D496" s="162">
        <v>14989.27</v>
      </c>
      <c r="E496" s="162">
        <v>8107.37</v>
      </c>
      <c r="F496" s="162">
        <v>78614.42</v>
      </c>
      <c r="G496" s="162">
        <v>1580.7</v>
      </c>
      <c r="H496" s="162">
        <v>267.19</v>
      </c>
      <c r="I496" s="162">
        <v>0</v>
      </c>
      <c r="J496" s="162">
        <v>3.1846999999999999</v>
      </c>
      <c r="K496" s="162">
        <v>9528.82</v>
      </c>
    </row>
    <row r="497" spans="1:11" ht="17.100000000000001" customHeight="1">
      <c r="A497" s="162">
        <v>2000</v>
      </c>
      <c r="B497" s="162">
        <v>16</v>
      </c>
      <c r="C497" s="162">
        <v>26033.09</v>
      </c>
      <c r="D497" s="162">
        <v>17830.689999999999</v>
      </c>
      <c r="E497" s="162">
        <v>166.8</v>
      </c>
      <c r="F497" s="162">
        <v>44030.58</v>
      </c>
      <c r="G497" s="162">
        <v>116.1</v>
      </c>
      <c r="H497" s="162">
        <v>104.25</v>
      </c>
      <c r="I497" s="162">
        <v>0</v>
      </c>
      <c r="J497" s="162">
        <v>2.9962</v>
      </c>
      <c r="K497" s="162">
        <v>12795.99</v>
      </c>
    </row>
    <row r="498" spans="1:11" ht="17.100000000000001" customHeight="1">
      <c r="A498" s="162">
        <v>2001</v>
      </c>
      <c r="B498" s="162">
        <v>1</v>
      </c>
      <c r="C498" s="162">
        <v>196264.91</v>
      </c>
      <c r="D498" s="162">
        <v>27596.5</v>
      </c>
      <c r="E498" s="162">
        <v>26173.27</v>
      </c>
      <c r="F498" s="162">
        <v>250034.68</v>
      </c>
      <c r="G498" s="162">
        <v>3508.62</v>
      </c>
      <c r="H498" s="162">
        <v>315.94</v>
      </c>
      <c r="I498" s="162">
        <v>0</v>
      </c>
      <c r="J498" s="162">
        <v>2.4672299999999998</v>
      </c>
      <c r="K498" s="162">
        <v>12240.01</v>
      </c>
    </row>
    <row r="499" spans="1:11" ht="17.100000000000001" customHeight="1">
      <c r="A499" s="162">
        <v>2001</v>
      </c>
      <c r="B499" s="162">
        <v>2</v>
      </c>
      <c r="C499" s="162">
        <v>260312.21</v>
      </c>
      <c r="D499" s="162">
        <v>75454.509999999995</v>
      </c>
      <c r="E499" s="162">
        <v>16810.16</v>
      </c>
      <c r="F499" s="162">
        <v>352576.88</v>
      </c>
      <c r="G499" s="162">
        <v>9784.0499999999993</v>
      </c>
      <c r="H499" s="162">
        <v>1272.32</v>
      </c>
      <c r="I499" s="162">
        <v>0</v>
      </c>
      <c r="J499" s="162">
        <v>2.8526400000000001</v>
      </c>
      <c r="K499" s="162">
        <v>12355.98</v>
      </c>
    </row>
    <row r="500" spans="1:11" ht="17.100000000000001" customHeight="1">
      <c r="A500" s="162">
        <v>2001</v>
      </c>
      <c r="B500" s="162">
        <v>3</v>
      </c>
      <c r="C500" s="162">
        <v>668225.89</v>
      </c>
      <c r="D500" s="162">
        <v>181934.27</v>
      </c>
      <c r="E500" s="162">
        <v>76422.179999999993</v>
      </c>
      <c r="F500" s="162">
        <v>926582.34</v>
      </c>
      <c r="G500" s="162">
        <v>13819.9</v>
      </c>
      <c r="H500" s="162">
        <v>615.55999999999995</v>
      </c>
      <c r="I500" s="162">
        <v>0</v>
      </c>
      <c r="J500" s="162">
        <v>2.9895399999999999</v>
      </c>
      <c r="K500" s="162">
        <v>9994.86</v>
      </c>
    </row>
    <row r="501" spans="1:11" ht="17.100000000000001" customHeight="1">
      <c r="A501" s="162">
        <v>2001</v>
      </c>
      <c r="B501" s="162">
        <v>4</v>
      </c>
      <c r="C501" s="162">
        <v>1047076.25</v>
      </c>
      <c r="D501" s="162">
        <v>424934.85</v>
      </c>
      <c r="E501" s="162">
        <v>66327.539999999994</v>
      </c>
      <c r="F501" s="162">
        <v>1538338.64</v>
      </c>
      <c r="G501" s="162">
        <v>12371.68</v>
      </c>
      <c r="H501" s="162">
        <v>6120.57</v>
      </c>
      <c r="I501" s="162">
        <v>0</v>
      </c>
      <c r="J501" s="162">
        <v>2.8301599999999998</v>
      </c>
      <c r="K501" s="162">
        <v>17649.2</v>
      </c>
    </row>
    <row r="502" spans="1:11" ht="17.100000000000001" customHeight="1">
      <c r="A502" s="162">
        <v>2001</v>
      </c>
      <c r="B502" s="162">
        <v>5</v>
      </c>
      <c r="C502" s="162">
        <v>752076.11</v>
      </c>
      <c r="D502" s="162">
        <v>570598.64</v>
      </c>
      <c r="E502" s="162">
        <v>19673.82</v>
      </c>
      <c r="F502" s="162">
        <v>1342348.57</v>
      </c>
      <c r="G502" s="162">
        <v>4235.75</v>
      </c>
      <c r="H502" s="162">
        <v>3337.95</v>
      </c>
      <c r="I502" s="162">
        <v>0</v>
      </c>
      <c r="J502" s="162">
        <v>2.5948000000000002</v>
      </c>
      <c r="K502" s="162">
        <v>20776.54</v>
      </c>
    </row>
    <row r="503" spans="1:11" ht="17.100000000000001" customHeight="1">
      <c r="A503" s="162">
        <v>2001</v>
      </c>
      <c r="B503" s="162">
        <v>6</v>
      </c>
      <c r="C503" s="162">
        <v>316933.12</v>
      </c>
      <c r="D503" s="162">
        <v>132248.89000000001</v>
      </c>
      <c r="E503" s="162">
        <v>14790.97</v>
      </c>
      <c r="F503" s="162">
        <v>463972.97</v>
      </c>
      <c r="G503" s="162">
        <v>7278.08</v>
      </c>
      <c r="H503" s="162">
        <v>1470.94</v>
      </c>
      <c r="I503" s="162">
        <v>0</v>
      </c>
      <c r="J503" s="162">
        <v>2.6731400000000001</v>
      </c>
      <c r="K503" s="162">
        <v>12850.17</v>
      </c>
    </row>
    <row r="504" spans="1:11" ht="17.100000000000001" customHeight="1">
      <c r="A504" s="162">
        <v>2001</v>
      </c>
      <c r="B504" s="162">
        <v>7</v>
      </c>
      <c r="C504" s="162">
        <v>130790.94</v>
      </c>
      <c r="D504" s="162">
        <v>26762.720000000001</v>
      </c>
      <c r="E504" s="162">
        <v>13628.75</v>
      </c>
      <c r="F504" s="162">
        <v>171182.42</v>
      </c>
      <c r="G504" s="162">
        <v>2582.6799999999998</v>
      </c>
      <c r="H504" s="162">
        <v>63.61</v>
      </c>
      <c r="I504" s="162">
        <v>0</v>
      </c>
      <c r="J504" s="162">
        <v>3.1837200000000001</v>
      </c>
      <c r="K504" s="162">
        <v>9286.74</v>
      </c>
    </row>
    <row r="505" spans="1:11" ht="17.100000000000001" customHeight="1">
      <c r="A505" s="162">
        <v>2001</v>
      </c>
      <c r="B505" s="162">
        <v>8</v>
      </c>
      <c r="C505" s="162">
        <v>1029094.71</v>
      </c>
      <c r="D505" s="162">
        <v>559373.62</v>
      </c>
      <c r="E505" s="162">
        <v>64721.87</v>
      </c>
      <c r="F505" s="162">
        <v>1653190.2</v>
      </c>
      <c r="G505" s="162">
        <v>10019.15</v>
      </c>
      <c r="H505" s="162">
        <v>3620.08</v>
      </c>
      <c r="I505" s="162">
        <v>0</v>
      </c>
      <c r="J505" s="162">
        <v>3.00345</v>
      </c>
      <c r="K505" s="162">
        <v>15061.03</v>
      </c>
    </row>
    <row r="506" spans="1:11" ht="17.100000000000001" customHeight="1">
      <c r="A506" s="162">
        <v>2001</v>
      </c>
      <c r="B506" s="162">
        <v>9</v>
      </c>
      <c r="C506" s="162">
        <v>824187.41</v>
      </c>
      <c r="D506" s="162">
        <v>455333.83</v>
      </c>
      <c r="E506" s="162">
        <v>41975.38</v>
      </c>
      <c r="F506" s="162">
        <v>1321496.6100000001</v>
      </c>
      <c r="G506" s="162">
        <v>3479.81</v>
      </c>
      <c r="H506" s="162">
        <v>3519.01</v>
      </c>
      <c r="I506" s="162">
        <v>0</v>
      </c>
      <c r="J506" s="162">
        <v>2.9962399999999998</v>
      </c>
      <c r="K506" s="162">
        <v>13234.54</v>
      </c>
    </row>
    <row r="507" spans="1:11" ht="17.100000000000001" customHeight="1">
      <c r="A507" s="162">
        <v>2001</v>
      </c>
      <c r="B507" s="162">
        <v>10</v>
      </c>
      <c r="C507" s="162">
        <v>749899.94</v>
      </c>
      <c r="D507" s="162">
        <v>196252.92</v>
      </c>
      <c r="E507" s="162">
        <v>80098.460000000006</v>
      </c>
      <c r="F507" s="162">
        <v>1026251.32</v>
      </c>
      <c r="G507" s="162">
        <v>21570.69</v>
      </c>
      <c r="H507" s="162">
        <v>2848.48</v>
      </c>
      <c r="I507" s="162">
        <v>0</v>
      </c>
      <c r="J507" s="162">
        <v>3.0957499999999998</v>
      </c>
      <c r="K507" s="162">
        <v>10430.51</v>
      </c>
    </row>
    <row r="508" spans="1:11" ht="17.100000000000001" customHeight="1">
      <c r="A508" s="162">
        <v>2001</v>
      </c>
      <c r="B508" s="162">
        <v>11</v>
      </c>
      <c r="C508" s="162">
        <v>150198.63</v>
      </c>
      <c r="D508" s="162">
        <v>213889.53</v>
      </c>
      <c r="E508" s="162">
        <v>79.92</v>
      </c>
      <c r="F508" s="162">
        <v>364168.07</v>
      </c>
      <c r="G508" s="162">
        <v>942.02</v>
      </c>
      <c r="H508" s="162">
        <v>930.7</v>
      </c>
      <c r="I508" s="162">
        <v>0</v>
      </c>
      <c r="J508" s="162">
        <v>3.0008599999999999</v>
      </c>
      <c r="K508" s="162">
        <v>13241.5</v>
      </c>
    </row>
    <row r="509" spans="1:11" ht="17.100000000000001" customHeight="1">
      <c r="A509" s="162">
        <v>2001</v>
      </c>
      <c r="B509" s="162">
        <v>12</v>
      </c>
      <c r="C509" s="162">
        <v>370850.02</v>
      </c>
      <c r="D509" s="162">
        <v>482414.56</v>
      </c>
      <c r="E509" s="162">
        <v>8565.5499999999993</v>
      </c>
      <c r="F509" s="162">
        <v>861830.13</v>
      </c>
      <c r="G509" s="162">
        <v>2229.0300000000002</v>
      </c>
      <c r="H509" s="162">
        <v>2194.2800000000002</v>
      </c>
      <c r="I509" s="162">
        <v>0</v>
      </c>
      <c r="J509" s="162">
        <v>2.9982700000000002</v>
      </c>
      <c r="K509" s="162">
        <v>13235.66</v>
      </c>
    </row>
    <row r="510" spans="1:11" ht="17.100000000000001" customHeight="1">
      <c r="A510" s="162">
        <v>2001</v>
      </c>
      <c r="B510" s="162">
        <v>13</v>
      </c>
      <c r="C510" s="162">
        <v>625762.80000000005</v>
      </c>
      <c r="D510" s="162">
        <v>424914</v>
      </c>
      <c r="E510" s="162">
        <v>44331.6</v>
      </c>
      <c r="F510" s="162">
        <v>1095008.3999999999</v>
      </c>
      <c r="G510" s="162">
        <v>9667.0400000000009</v>
      </c>
      <c r="H510" s="162">
        <v>5372.29</v>
      </c>
      <c r="I510" s="162">
        <v>0</v>
      </c>
      <c r="J510" s="162">
        <v>2.7706300000000001</v>
      </c>
      <c r="K510" s="162">
        <v>14912.78</v>
      </c>
    </row>
    <row r="511" spans="1:11" ht="17.100000000000001" customHeight="1">
      <c r="A511" s="162">
        <v>2001</v>
      </c>
      <c r="B511" s="162">
        <v>14</v>
      </c>
      <c r="C511" s="162">
        <v>48625.51</v>
      </c>
      <c r="D511" s="162">
        <v>48575.59</v>
      </c>
      <c r="E511" s="162">
        <v>329.8</v>
      </c>
      <c r="F511" s="162">
        <v>97530.9</v>
      </c>
      <c r="G511" s="162">
        <v>252.29</v>
      </c>
      <c r="H511" s="162">
        <v>249.26</v>
      </c>
      <c r="I511" s="162">
        <v>0</v>
      </c>
      <c r="J511" s="162">
        <v>3.0008599999999999</v>
      </c>
      <c r="K511" s="162">
        <v>13241.5</v>
      </c>
    </row>
    <row r="512" spans="1:11" ht="17.100000000000001" customHeight="1">
      <c r="A512" s="162">
        <v>2001</v>
      </c>
      <c r="B512" s="162">
        <v>15</v>
      </c>
      <c r="C512" s="162">
        <v>57646.3</v>
      </c>
      <c r="D512" s="162">
        <v>15630.86</v>
      </c>
      <c r="E512" s="162">
        <v>8156.03</v>
      </c>
      <c r="F512" s="162">
        <v>81433.19</v>
      </c>
      <c r="G512" s="162">
        <v>1811.93</v>
      </c>
      <c r="H512" s="162">
        <v>547.47</v>
      </c>
      <c r="I512" s="162">
        <v>0</v>
      </c>
      <c r="J512" s="162">
        <v>3.1791399999999999</v>
      </c>
      <c r="K512" s="162">
        <v>9869.33</v>
      </c>
    </row>
    <row r="513" spans="1:11" ht="17.100000000000001" customHeight="1">
      <c r="A513" s="162">
        <v>2001</v>
      </c>
      <c r="B513" s="162">
        <v>16</v>
      </c>
      <c r="C513" s="162">
        <v>25801.54</v>
      </c>
      <c r="D513" s="162">
        <v>18263.28</v>
      </c>
      <c r="E513" s="162">
        <v>164.97</v>
      </c>
      <c r="F513" s="162">
        <v>44229.79</v>
      </c>
      <c r="G513" s="162">
        <v>114.41</v>
      </c>
      <c r="H513" s="162">
        <v>113.04</v>
      </c>
      <c r="I513" s="162">
        <v>0</v>
      </c>
      <c r="J513" s="162">
        <v>3.0008599999999999</v>
      </c>
      <c r="K513" s="162">
        <v>13241.5</v>
      </c>
    </row>
    <row r="514" spans="1:11" ht="17.100000000000001" customHeight="1">
      <c r="A514" s="162">
        <v>2002</v>
      </c>
      <c r="B514" s="162">
        <v>1</v>
      </c>
      <c r="C514" s="162">
        <v>198988.09</v>
      </c>
      <c r="D514" s="162">
        <v>28146.58</v>
      </c>
      <c r="E514" s="162">
        <v>25935.79</v>
      </c>
      <c r="F514" s="162">
        <v>253070.46</v>
      </c>
      <c r="G514" s="162">
        <v>4344.41</v>
      </c>
      <c r="H514" s="162">
        <v>732.83</v>
      </c>
      <c r="I514" s="162">
        <v>0</v>
      </c>
      <c r="J514" s="162">
        <v>2.4713599999999998</v>
      </c>
      <c r="K514" s="162">
        <v>12316.85</v>
      </c>
    </row>
    <row r="515" spans="1:11" ht="17.100000000000001" customHeight="1">
      <c r="A515" s="162">
        <v>2002</v>
      </c>
      <c r="B515" s="162">
        <v>2</v>
      </c>
      <c r="C515" s="162">
        <v>268957.59999999998</v>
      </c>
      <c r="D515" s="162">
        <v>76536.72</v>
      </c>
      <c r="E515" s="162">
        <v>16646.48</v>
      </c>
      <c r="F515" s="162">
        <v>362140.8</v>
      </c>
      <c r="G515" s="162">
        <v>11796.58</v>
      </c>
      <c r="H515" s="162">
        <v>1987.09</v>
      </c>
      <c r="I515" s="162">
        <v>0</v>
      </c>
      <c r="J515" s="162">
        <v>2.8637999999999999</v>
      </c>
      <c r="K515" s="162">
        <v>12350.96</v>
      </c>
    </row>
    <row r="516" spans="1:11" ht="17.100000000000001" customHeight="1">
      <c r="A516" s="162">
        <v>2002</v>
      </c>
      <c r="B516" s="162">
        <v>3</v>
      </c>
      <c r="C516" s="162">
        <v>681050.59</v>
      </c>
      <c r="D516" s="162">
        <v>181591.86</v>
      </c>
      <c r="E516" s="162">
        <v>75907.39</v>
      </c>
      <c r="F516" s="162">
        <v>938549.85</v>
      </c>
      <c r="G516" s="162">
        <v>16821.650000000001</v>
      </c>
      <c r="H516" s="162">
        <v>763.08</v>
      </c>
      <c r="I516" s="162">
        <v>0</v>
      </c>
      <c r="J516" s="162">
        <v>3.00847</v>
      </c>
      <c r="K516" s="162">
        <v>10245.209999999999</v>
      </c>
    </row>
    <row r="517" spans="1:11" ht="17.100000000000001" customHeight="1">
      <c r="A517" s="162">
        <v>2002</v>
      </c>
      <c r="B517" s="162">
        <v>4</v>
      </c>
      <c r="C517" s="162">
        <v>1055964.54</v>
      </c>
      <c r="D517" s="162">
        <v>428687.49</v>
      </c>
      <c r="E517" s="162">
        <v>65931.87</v>
      </c>
      <c r="F517" s="162">
        <v>1550583.91</v>
      </c>
      <c r="G517" s="162">
        <v>13151.93</v>
      </c>
      <c r="H517" s="162">
        <v>5002.26</v>
      </c>
      <c r="I517" s="162">
        <v>0</v>
      </c>
      <c r="J517" s="162">
        <v>2.8239999999999998</v>
      </c>
      <c r="K517" s="162">
        <v>16847.29</v>
      </c>
    </row>
    <row r="518" spans="1:11" ht="17.100000000000001" customHeight="1">
      <c r="A518" s="162">
        <v>2002</v>
      </c>
      <c r="B518" s="162">
        <v>5</v>
      </c>
      <c r="C518" s="162">
        <v>752023.61</v>
      </c>
      <c r="D518" s="162">
        <v>570497.57999999996</v>
      </c>
      <c r="E518" s="162">
        <v>19511.88</v>
      </c>
      <c r="F518" s="162">
        <v>1342033.07</v>
      </c>
      <c r="G518" s="162">
        <v>5208.0200000000004</v>
      </c>
      <c r="H518" s="162">
        <v>2626.65</v>
      </c>
      <c r="I518" s="162">
        <v>0</v>
      </c>
      <c r="J518" s="162">
        <v>2.5923699999999998</v>
      </c>
      <c r="K518" s="162">
        <v>19827.63</v>
      </c>
    </row>
    <row r="519" spans="1:11" ht="17.100000000000001" customHeight="1">
      <c r="A519" s="162">
        <v>2002</v>
      </c>
      <c r="B519" s="162">
        <v>6</v>
      </c>
      <c r="C519" s="162">
        <v>322654.31</v>
      </c>
      <c r="D519" s="162">
        <v>132483.41</v>
      </c>
      <c r="E519" s="162">
        <v>14605.56</v>
      </c>
      <c r="F519" s="162">
        <v>469743.28</v>
      </c>
      <c r="G519" s="162">
        <v>9079.85</v>
      </c>
      <c r="H519" s="162">
        <v>1772.37</v>
      </c>
      <c r="I519" s="162">
        <v>0</v>
      </c>
      <c r="J519" s="162">
        <v>2.6994400000000001</v>
      </c>
      <c r="K519" s="162">
        <v>12944.5</v>
      </c>
    </row>
    <row r="520" spans="1:11" ht="17.100000000000001" customHeight="1">
      <c r="A520" s="162">
        <v>2002</v>
      </c>
      <c r="B520" s="162">
        <v>7</v>
      </c>
      <c r="C520" s="162">
        <v>133363.93</v>
      </c>
      <c r="D520" s="162">
        <v>26822.3</v>
      </c>
      <c r="E520" s="162">
        <v>13571.68</v>
      </c>
      <c r="F520" s="162">
        <v>173757.91</v>
      </c>
      <c r="G520" s="162">
        <v>3076.09</v>
      </c>
      <c r="H520" s="162">
        <v>174.24</v>
      </c>
      <c r="I520" s="162">
        <v>0</v>
      </c>
      <c r="J520" s="162">
        <v>3.20166</v>
      </c>
      <c r="K520" s="162">
        <v>9454.32</v>
      </c>
    </row>
    <row r="521" spans="1:11" ht="17.100000000000001" customHeight="1">
      <c r="A521" s="162">
        <v>2002</v>
      </c>
      <c r="B521" s="162">
        <v>8</v>
      </c>
      <c r="C521" s="162">
        <v>1034233.65</v>
      </c>
      <c r="D521" s="162">
        <v>560496.6</v>
      </c>
      <c r="E521" s="162">
        <v>64232.04</v>
      </c>
      <c r="F521" s="162">
        <v>1658962.29</v>
      </c>
      <c r="G521" s="162">
        <v>10339.65</v>
      </c>
      <c r="H521" s="162">
        <v>5075.9799999999996</v>
      </c>
      <c r="I521" s="162">
        <v>0</v>
      </c>
      <c r="J521" s="162">
        <v>3.0133899999999998</v>
      </c>
      <c r="K521" s="162">
        <v>15153.53</v>
      </c>
    </row>
    <row r="522" spans="1:11" ht="17.100000000000001" customHeight="1">
      <c r="A522" s="162">
        <v>2002</v>
      </c>
      <c r="B522" s="162">
        <v>9</v>
      </c>
      <c r="C522" s="162">
        <v>827608.72</v>
      </c>
      <c r="D522" s="162">
        <v>456639.17</v>
      </c>
      <c r="E522" s="162">
        <v>41857.870000000003</v>
      </c>
      <c r="F522" s="162">
        <v>1326105.77</v>
      </c>
      <c r="G522" s="162">
        <v>3575.93</v>
      </c>
      <c r="H522" s="162">
        <v>2972.03</v>
      </c>
      <c r="I522" s="162">
        <v>0</v>
      </c>
      <c r="J522" s="162">
        <v>3.0163899999999999</v>
      </c>
      <c r="K522" s="162">
        <v>13275.21</v>
      </c>
    </row>
    <row r="523" spans="1:11" ht="17.100000000000001" customHeight="1">
      <c r="A523" s="162">
        <v>2002</v>
      </c>
      <c r="B523" s="162">
        <v>10</v>
      </c>
      <c r="C523" s="162">
        <v>769497.81</v>
      </c>
      <c r="D523" s="162">
        <v>196396.36</v>
      </c>
      <c r="E523" s="162">
        <v>79190.240000000005</v>
      </c>
      <c r="F523" s="162">
        <v>1045084.41</v>
      </c>
      <c r="G523" s="162">
        <v>28083.01</v>
      </c>
      <c r="H523" s="162">
        <v>2323.21</v>
      </c>
      <c r="I523" s="162">
        <v>0</v>
      </c>
      <c r="J523" s="162">
        <v>3.1327600000000002</v>
      </c>
      <c r="K523" s="162">
        <v>10457.299999999999</v>
      </c>
    </row>
    <row r="524" spans="1:11" ht="17.100000000000001" customHeight="1">
      <c r="A524" s="162">
        <v>2002</v>
      </c>
      <c r="B524" s="162">
        <v>11</v>
      </c>
      <c r="C524" s="162">
        <v>149844.46</v>
      </c>
      <c r="D524" s="162">
        <v>215284.44</v>
      </c>
      <c r="E524" s="162">
        <v>79.55</v>
      </c>
      <c r="F524" s="162">
        <v>365208.46</v>
      </c>
      <c r="G524" s="162">
        <v>967.1</v>
      </c>
      <c r="H524" s="162">
        <v>818.71</v>
      </c>
      <c r="I524" s="162">
        <v>0</v>
      </c>
      <c r="J524" s="162">
        <v>3.0209899999999998</v>
      </c>
      <c r="K524" s="162">
        <v>13282.79</v>
      </c>
    </row>
    <row r="525" spans="1:11" ht="17.100000000000001" customHeight="1">
      <c r="A525" s="162">
        <v>2002</v>
      </c>
      <c r="B525" s="162">
        <v>12</v>
      </c>
      <c r="C525" s="162">
        <v>370683.05</v>
      </c>
      <c r="D525" s="162">
        <v>483804.46</v>
      </c>
      <c r="E525" s="162">
        <v>8540.08</v>
      </c>
      <c r="F525" s="162">
        <v>863027.6</v>
      </c>
      <c r="G525" s="162">
        <v>2282.4899999999998</v>
      </c>
      <c r="H525" s="162">
        <v>1927.91</v>
      </c>
      <c r="I525" s="162">
        <v>0</v>
      </c>
      <c r="J525" s="162">
        <v>3.0183200000000001</v>
      </c>
      <c r="K525" s="162">
        <v>13275.94</v>
      </c>
    </row>
    <row r="526" spans="1:11" ht="17.100000000000001" customHeight="1">
      <c r="A526" s="162">
        <v>2002</v>
      </c>
      <c r="B526" s="162">
        <v>13</v>
      </c>
      <c r="C526" s="162">
        <v>635774.41</v>
      </c>
      <c r="D526" s="162">
        <v>429346.54</v>
      </c>
      <c r="E526" s="162">
        <v>44292.2</v>
      </c>
      <c r="F526" s="162">
        <v>1109413.1599999999</v>
      </c>
      <c r="G526" s="162">
        <v>9749.59</v>
      </c>
      <c r="H526" s="162">
        <v>4539.6400000000003</v>
      </c>
      <c r="I526" s="162">
        <v>0</v>
      </c>
      <c r="J526" s="162">
        <v>2.7793000000000001</v>
      </c>
      <c r="K526" s="162">
        <v>15151.76</v>
      </c>
    </row>
    <row r="527" spans="1:11" ht="17.100000000000001" customHeight="1">
      <c r="A527" s="162">
        <v>2002</v>
      </c>
      <c r="B527" s="162">
        <v>14</v>
      </c>
      <c r="C527" s="162">
        <v>48436.44</v>
      </c>
      <c r="D527" s="162">
        <v>48692.69</v>
      </c>
      <c r="E527" s="162">
        <v>327.97</v>
      </c>
      <c r="F527" s="162">
        <v>97457.1</v>
      </c>
      <c r="G527" s="162">
        <v>258.07</v>
      </c>
      <c r="H527" s="162">
        <v>218.48</v>
      </c>
      <c r="I527" s="162">
        <v>0</v>
      </c>
      <c r="J527" s="162">
        <v>3.0209899999999998</v>
      </c>
      <c r="K527" s="162">
        <v>13282.79</v>
      </c>
    </row>
    <row r="528" spans="1:11" ht="17.100000000000001" customHeight="1">
      <c r="A528" s="162">
        <v>2002</v>
      </c>
      <c r="B528" s="162">
        <v>15</v>
      </c>
      <c r="C528" s="162">
        <v>60076.6</v>
      </c>
      <c r="D528" s="162">
        <v>15902.57</v>
      </c>
      <c r="E528" s="162">
        <v>8147.4</v>
      </c>
      <c r="F528" s="162">
        <v>84126.57</v>
      </c>
      <c r="G528" s="162">
        <v>2478.15</v>
      </c>
      <c r="H528" s="162">
        <v>287.08999999999997</v>
      </c>
      <c r="I528" s="162">
        <v>0</v>
      </c>
      <c r="J528" s="162">
        <v>3.1905100000000002</v>
      </c>
      <c r="K528" s="162">
        <v>10204.67</v>
      </c>
    </row>
    <row r="529" spans="1:11" ht="17.100000000000001" customHeight="1">
      <c r="A529" s="162">
        <v>2002</v>
      </c>
      <c r="B529" s="162">
        <v>16</v>
      </c>
      <c r="C529" s="162">
        <v>25770.54</v>
      </c>
      <c r="D529" s="162">
        <v>18722.39</v>
      </c>
      <c r="E529" s="162">
        <v>164.64</v>
      </c>
      <c r="F529" s="162">
        <v>44657.56</v>
      </c>
      <c r="G529" s="162">
        <v>118.26</v>
      </c>
      <c r="H529" s="162">
        <v>100.11</v>
      </c>
      <c r="I529" s="162">
        <v>0</v>
      </c>
      <c r="J529" s="162">
        <v>3.0209899999999998</v>
      </c>
      <c r="K529" s="162">
        <v>13282.79</v>
      </c>
    </row>
    <row r="530" spans="1:11" ht="17.100000000000001" customHeight="1">
      <c r="A530" s="162">
        <v>2003</v>
      </c>
      <c r="B530" s="162">
        <v>1</v>
      </c>
      <c r="C530" s="162">
        <v>202699.95</v>
      </c>
      <c r="D530" s="162">
        <v>28347.35</v>
      </c>
      <c r="E530" s="162">
        <v>25776.92</v>
      </c>
      <c r="F530" s="162">
        <v>256824.22</v>
      </c>
      <c r="G530" s="162">
        <v>4847.8100000000004</v>
      </c>
      <c r="H530" s="162">
        <v>294.79000000000002</v>
      </c>
      <c r="I530" s="162">
        <v>0</v>
      </c>
      <c r="J530" s="162">
        <v>2.4702700000000002</v>
      </c>
      <c r="K530" s="162">
        <v>12466.64</v>
      </c>
    </row>
    <row r="531" spans="1:11" ht="17.100000000000001" customHeight="1">
      <c r="A531" s="162">
        <v>2003</v>
      </c>
      <c r="B531" s="162">
        <v>2</v>
      </c>
      <c r="C531" s="162">
        <v>279377.14</v>
      </c>
      <c r="D531" s="162">
        <v>76811.990000000005</v>
      </c>
      <c r="E531" s="162">
        <v>16462.68</v>
      </c>
      <c r="F531" s="162">
        <v>372651.81</v>
      </c>
      <c r="G531" s="162">
        <v>13063.97</v>
      </c>
      <c r="H531" s="162">
        <v>1131.95</v>
      </c>
      <c r="I531" s="162">
        <v>0</v>
      </c>
      <c r="J531" s="162">
        <v>2.8755199999999999</v>
      </c>
      <c r="K531" s="162">
        <v>12452.6</v>
      </c>
    </row>
    <row r="532" spans="1:11" ht="17.100000000000001" customHeight="1">
      <c r="A532" s="162">
        <v>2003</v>
      </c>
      <c r="B532" s="162">
        <v>3</v>
      </c>
      <c r="C532" s="162">
        <v>696140.37</v>
      </c>
      <c r="D532" s="162">
        <v>181935.65</v>
      </c>
      <c r="E532" s="162">
        <v>75171.97</v>
      </c>
      <c r="F532" s="162">
        <v>953247.99</v>
      </c>
      <c r="G532" s="162">
        <v>21461.57</v>
      </c>
      <c r="H532" s="162">
        <v>2103.4</v>
      </c>
      <c r="I532" s="162">
        <v>0</v>
      </c>
      <c r="J532" s="162">
        <v>3.02915</v>
      </c>
      <c r="K532" s="162">
        <v>10363.16</v>
      </c>
    </row>
    <row r="533" spans="1:11" ht="17.100000000000001" customHeight="1">
      <c r="A533" s="162">
        <v>2003</v>
      </c>
      <c r="B533" s="162">
        <v>4</v>
      </c>
      <c r="C533" s="162">
        <v>1067294.07</v>
      </c>
      <c r="D533" s="162">
        <v>434215.78</v>
      </c>
      <c r="E533" s="162">
        <v>65650.95</v>
      </c>
      <c r="F533" s="162">
        <v>1567160.8</v>
      </c>
      <c r="G533" s="162">
        <v>14387.17</v>
      </c>
      <c r="H533" s="162">
        <v>6304.14</v>
      </c>
      <c r="I533" s="162">
        <v>0</v>
      </c>
      <c r="J533" s="162">
        <v>2.8118400000000001</v>
      </c>
      <c r="K533" s="162">
        <v>16784.02</v>
      </c>
    </row>
    <row r="534" spans="1:11" ht="17.100000000000001" customHeight="1">
      <c r="A534" s="162">
        <v>2003</v>
      </c>
      <c r="B534" s="162">
        <v>5</v>
      </c>
      <c r="C534" s="162">
        <v>753379.09</v>
      </c>
      <c r="D534" s="162">
        <v>573031.6</v>
      </c>
      <c r="E534" s="162">
        <v>19338.72</v>
      </c>
      <c r="F534" s="162">
        <v>1345749.42</v>
      </c>
      <c r="G534" s="162">
        <v>5678.43</v>
      </c>
      <c r="H534" s="162">
        <v>3994.38</v>
      </c>
      <c r="I534" s="162">
        <v>0</v>
      </c>
      <c r="J534" s="162">
        <v>2.5794899999999998</v>
      </c>
      <c r="K534" s="162">
        <v>19599.71</v>
      </c>
    </row>
    <row r="535" spans="1:11" ht="17.100000000000001" customHeight="1">
      <c r="A535" s="162">
        <v>2003</v>
      </c>
      <c r="B535" s="162">
        <v>6</v>
      </c>
      <c r="C535" s="162">
        <v>330837.68</v>
      </c>
      <c r="D535" s="162">
        <v>133889.93</v>
      </c>
      <c r="E535" s="162">
        <v>14447.11</v>
      </c>
      <c r="F535" s="162">
        <v>479174.72</v>
      </c>
      <c r="G535" s="162">
        <v>11008.47</v>
      </c>
      <c r="H535" s="162">
        <v>2679.45</v>
      </c>
      <c r="I535" s="162">
        <v>0</v>
      </c>
      <c r="J535" s="162">
        <v>2.7039499999999999</v>
      </c>
      <c r="K535" s="162">
        <v>13112.3</v>
      </c>
    </row>
    <row r="536" spans="1:11" ht="17.100000000000001" customHeight="1">
      <c r="A536" s="162">
        <v>2003</v>
      </c>
      <c r="B536" s="162">
        <v>7</v>
      </c>
      <c r="C536" s="162">
        <v>136599.20000000001</v>
      </c>
      <c r="D536" s="162">
        <v>27015.08</v>
      </c>
      <c r="E536" s="162">
        <v>13513.97</v>
      </c>
      <c r="F536" s="162">
        <v>177128.25</v>
      </c>
      <c r="G536" s="162">
        <v>3694.2</v>
      </c>
      <c r="H536" s="162">
        <v>294.20999999999998</v>
      </c>
      <c r="I536" s="162">
        <v>0</v>
      </c>
      <c r="J536" s="162">
        <v>3.2260399999999998</v>
      </c>
      <c r="K536" s="162">
        <v>9652.93</v>
      </c>
    </row>
    <row r="537" spans="1:11" ht="17.100000000000001" customHeight="1">
      <c r="A537" s="162">
        <v>2003</v>
      </c>
      <c r="B537" s="162">
        <v>8</v>
      </c>
      <c r="C537" s="162">
        <v>1040739</v>
      </c>
      <c r="D537" s="162">
        <v>562318.03</v>
      </c>
      <c r="E537" s="162">
        <v>63847.94</v>
      </c>
      <c r="F537" s="162">
        <v>1666904.97</v>
      </c>
      <c r="G537" s="162">
        <v>10433.75</v>
      </c>
      <c r="H537" s="162">
        <v>4911.8500000000004</v>
      </c>
      <c r="I537" s="162">
        <v>0</v>
      </c>
      <c r="J537" s="162">
        <v>3.02129</v>
      </c>
      <c r="K537" s="162">
        <v>15474.33</v>
      </c>
    </row>
    <row r="538" spans="1:11" ht="17.100000000000001" customHeight="1">
      <c r="A538" s="162">
        <v>2003</v>
      </c>
      <c r="B538" s="162">
        <v>9</v>
      </c>
      <c r="C538" s="162">
        <v>831616.47</v>
      </c>
      <c r="D538" s="162">
        <v>457638.92</v>
      </c>
      <c r="E538" s="162">
        <v>41674.58</v>
      </c>
      <c r="F538" s="162">
        <v>1330929.97</v>
      </c>
      <c r="G538" s="162">
        <v>4481.67</v>
      </c>
      <c r="H538" s="162">
        <v>3601.55</v>
      </c>
      <c r="I538" s="162">
        <v>0</v>
      </c>
      <c r="J538" s="162">
        <v>3.0304899999999999</v>
      </c>
      <c r="K538" s="162">
        <v>13374.43</v>
      </c>
    </row>
    <row r="539" spans="1:11" ht="17.100000000000001" customHeight="1">
      <c r="A539" s="162">
        <v>2003</v>
      </c>
      <c r="B539" s="162">
        <v>10</v>
      </c>
      <c r="C539" s="162">
        <v>796901.88</v>
      </c>
      <c r="D539" s="162">
        <v>198928.17</v>
      </c>
      <c r="E539" s="162">
        <v>78353.52</v>
      </c>
      <c r="F539" s="162">
        <v>1074183.57</v>
      </c>
      <c r="G539" s="162">
        <v>34747.629999999997</v>
      </c>
      <c r="H539" s="162">
        <v>4331.28</v>
      </c>
      <c r="I539" s="162">
        <v>0</v>
      </c>
      <c r="J539" s="162">
        <v>3.1645500000000002</v>
      </c>
      <c r="K539" s="162">
        <v>10560.74</v>
      </c>
    </row>
    <row r="540" spans="1:11" ht="17.100000000000001" customHeight="1">
      <c r="A540" s="162">
        <v>2003</v>
      </c>
      <c r="B540" s="162">
        <v>11</v>
      </c>
      <c r="C540" s="162">
        <v>149049.44</v>
      </c>
      <c r="D540" s="162">
        <v>215727.85</v>
      </c>
      <c r="E540" s="162">
        <v>78.95</v>
      </c>
      <c r="F540" s="162">
        <v>364856.24</v>
      </c>
      <c r="G540" s="162">
        <v>1208.9000000000001</v>
      </c>
      <c r="H540" s="162">
        <v>950.75</v>
      </c>
      <c r="I540" s="162">
        <v>0</v>
      </c>
      <c r="J540" s="162">
        <v>3.0350700000000002</v>
      </c>
      <c r="K540" s="162">
        <v>13378.71</v>
      </c>
    </row>
    <row r="541" spans="1:11" ht="17.100000000000001" customHeight="1">
      <c r="A541" s="162">
        <v>2003</v>
      </c>
      <c r="B541" s="162">
        <v>12</v>
      </c>
      <c r="C541" s="162">
        <v>370997</v>
      </c>
      <c r="D541" s="162">
        <v>485602.58</v>
      </c>
      <c r="E541" s="162">
        <v>8513.2800000000007</v>
      </c>
      <c r="F541" s="162">
        <v>865112.86</v>
      </c>
      <c r="G541" s="162">
        <v>2863.46</v>
      </c>
      <c r="H541" s="162">
        <v>2246.61</v>
      </c>
      <c r="I541" s="162">
        <v>0</v>
      </c>
      <c r="J541" s="162">
        <v>3.0324</v>
      </c>
      <c r="K541" s="162">
        <v>13372.26</v>
      </c>
    </row>
    <row r="542" spans="1:11" ht="17.100000000000001" customHeight="1">
      <c r="A542" s="162">
        <v>2003</v>
      </c>
      <c r="B542" s="162">
        <v>13</v>
      </c>
      <c r="C542" s="162">
        <v>644059.56999999995</v>
      </c>
      <c r="D542" s="162">
        <v>434162.91</v>
      </c>
      <c r="E542" s="162">
        <v>44061.77</v>
      </c>
      <c r="F542" s="162">
        <v>1122284.25</v>
      </c>
      <c r="G542" s="162">
        <v>10729.37</v>
      </c>
      <c r="H542" s="162">
        <v>6591.65</v>
      </c>
      <c r="I542" s="162">
        <v>0</v>
      </c>
      <c r="J542" s="162">
        <v>2.78477</v>
      </c>
      <c r="K542" s="162">
        <v>15327.23</v>
      </c>
    </row>
    <row r="543" spans="1:11" ht="17.100000000000001" customHeight="1">
      <c r="A543" s="162">
        <v>2003</v>
      </c>
      <c r="B543" s="162">
        <v>14</v>
      </c>
      <c r="C543" s="162">
        <v>48241.7</v>
      </c>
      <c r="D543" s="162">
        <v>48780.87</v>
      </c>
      <c r="E543" s="162">
        <v>326.14999999999998</v>
      </c>
      <c r="F543" s="162">
        <v>97348.72</v>
      </c>
      <c r="G543" s="162">
        <v>322.55</v>
      </c>
      <c r="H543" s="162">
        <v>253.67</v>
      </c>
      <c r="I543" s="162">
        <v>0</v>
      </c>
      <c r="J543" s="162">
        <v>3.0350700000000002</v>
      </c>
      <c r="K543" s="162">
        <v>13378.71</v>
      </c>
    </row>
    <row r="544" spans="1:11" ht="17.100000000000001" customHeight="1">
      <c r="A544" s="162">
        <v>2003</v>
      </c>
      <c r="B544" s="162">
        <v>15</v>
      </c>
      <c r="C544" s="162">
        <v>62534.03</v>
      </c>
      <c r="D544" s="162">
        <v>16177.32</v>
      </c>
      <c r="E544" s="162">
        <v>8057.98</v>
      </c>
      <c r="F544" s="162">
        <v>86769.33</v>
      </c>
      <c r="G544" s="162">
        <v>3110.78</v>
      </c>
      <c r="H544" s="162">
        <v>442.53</v>
      </c>
      <c r="I544" s="162">
        <v>0</v>
      </c>
      <c r="J544" s="162">
        <v>3.2100599999999999</v>
      </c>
      <c r="K544" s="162">
        <v>10245.57</v>
      </c>
    </row>
    <row r="545" spans="1:11" ht="17.100000000000001" customHeight="1">
      <c r="A545" s="162">
        <v>2003</v>
      </c>
      <c r="B545" s="162">
        <v>16</v>
      </c>
      <c r="C545" s="162">
        <v>25541.93</v>
      </c>
      <c r="D545" s="162">
        <v>19439.150000000001</v>
      </c>
      <c r="E545" s="162">
        <v>162.84</v>
      </c>
      <c r="F545" s="162">
        <v>45143.91</v>
      </c>
      <c r="G545" s="162">
        <v>149.58000000000001</v>
      </c>
      <c r="H545" s="162">
        <v>117.64</v>
      </c>
      <c r="I545" s="162">
        <v>0</v>
      </c>
      <c r="J545" s="162">
        <v>3.0350700000000002</v>
      </c>
      <c r="K545" s="162">
        <v>13378.71</v>
      </c>
    </row>
    <row r="546" spans="1:11" ht="17.100000000000001" customHeight="1">
      <c r="A546" s="162">
        <v>2004</v>
      </c>
      <c r="B546" s="162">
        <v>1</v>
      </c>
      <c r="C546" s="162">
        <v>205903.09</v>
      </c>
      <c r="D546" s="162">
        <v>28551.78</v>
      </c>
      <c r="E546" s="162">
        <v>25473.11</v>
      </c>
      <c r="F546" s="162">
        <v>259927.98</v>
      </c>
      <c r="G546" s="162">
        <v>5230.68</v>
      </c>
      <c r="H546" s="162">
        <v>399.87</v>
      </c>
      <c r="I546" s="162">
        <v>0</v>
      </c>
      <c r="J546" s="162">
        <v>2.4658699999999998</v>
      </c>
      <c r="K546" s="162">
        <v>12961.12</v>
      </c>
    </row>
    <row r="547" spans="1:11" ht="17.100000000000001" customHeight="1">
      <c r="A547" s="162">
        <v>2004</v>
      </c>
      <c r="B547" s="162">
        <v>2</v>
      </c>
      <c r="C547" s="162">
        <v>290895.90999999997</v>
      </c>
      <c r="D547" s="162">
        <v>77431.02</v>
      </c>
      <c r="E547" s="162">
        <v>16364.81</v>
      </c>
      <c r="F547" s="162">
        <v>384691.74</v>
      </c>
      <c r="G547" s="162">
        <v>12768.03</v>
      </c>
      <c r="H547" s="162">
        <v>1015.75</v>
      </c>
      <c r="I547" s="162">
        <v>0</v>
      </c>
      <c r="J547" s="162">
        <v>2.8719800000000002</v>
      </c>
      <c r="K547" s="162">
        <v>12737.09</v>
      </c>
    </row>
    <row r="548" spans="1:11" ht="17.100000000000001" customHeight="1">
      <c r="A548" s="162">
        <v>2004</v>
      </c>
      <c r="B548" s="162">
        <v>3</v>
      </c>
      <c r="C548" s="162">
        <v>711822.7</v>
      </c>
      <c r="D548" s="162">
        <v>182373.16</v>
      </c>
      <c r="E548" s="162">
        <v>74130.36</v>
      </c>
      <c r="F548" s="162">
        <v>968326.22</v>
      </c>
      <c r="G548" s="162">
        <v>24805.81</v>
      </c>
      <c r="H548" s="162">
        <v>2861.12</v>
      </c>
      <c r="I548" s="162">
        <v>0</v>
      </c>
      <c r="J548" s="162">
        <v>3.0415700000000001</v>
      </c>
      <c r="K548" s="162">
        <v>10624.42</v>
      </c>
    </row>
    <row r="549" spans="1:11" ht="17.100000000000001" customHeight="1">
      <c r="A549" s="162">
        <v>2004</v>
      </c>
      <c r="B549" s="162">
        <v>4</v>
      </c>
      <c r="C549" s="162">
        <v>1077652.06</v>
      </c>
      <c r="D549" s="162">
        <v>437766.38</v>
      </c>
      <c r="E549" s="162">
        <v>65282.080000000002</v>
      </c>
      <c r="F549" s="162">
        <v>1580700.52</v>
      </c>
      <c r="G549" s="162">
        <v>14098.35</v>
      </c>
      <c r="H549" s="162">
        <v>4596.88</v>
      </c>
      <c r="I549" s="162">
        <v>0</v>
      </c>
      <c r="J549" s="162">
        <v>2.8021500000000001</v>
      </c>
      <c r="K549" s="162">
        <v>17249.73</v>
      </c>
    </row>
    <row r="550" spans="1:11" ht="17.100000000000001" customHeight="1">
      <c r="A550" s="162">
        <v>2004</v>
      </c>
      <c r="B550" s="162">
        <v>5</v>
      </c>
      <c r="C550" s="162">
        <v>754254.17</v>
      </c>
      <c r="D550" s="162">
        <v>574593.88</v>
      </c>
      <c r="E550" s="162">
        <v>19212.48</v>
      </c>
      <c r="F550" s="162">
        <v>1348060.53</v>
      </c>
      <c r="G550" s="162">
        <v>5427.82</v>
      </c>
      <c r="H550" s="162">
        <v>4113.3</v>
      </c>
      <c r="I550" s="162">
        <v>0</v>
      </c>
      <c r="J550" s="162">
        <v>2.5686100000000001</v>
      </c>
      <c r="K550" s="162">
        <v>20395.84</v>
      </c>
    </row>
    <row r="551" spans="1:11" ht="17.100000000000001" customHeight="1">
      <c r="A551" s="162">
        <v>2004</v>
      </c>
      <c r="B551" s="162">
        <v>6</v>
      </c>
      <c r="C551" s="162">
        <v>338029.04</v>
      </c>
      <c r="D551" s="162">
        <v>134324.47</v>
      </c>
      <c r="E551" s="162">
        <v>14285.35</v>
      </c>
      <c r="F551" s="162">
        <v>486638.87</v>
      </c>
      <c r="G551" s="162">
        <v>10330.16</v>
      </c>
      <c r="H551" s="162">
        <v>1833.31</v>
      </c>
      <c r="I551" s="162">
        <v>0</v>
      </c>
      <c r="J551" s="162">
        <v>2.7073800000000001</v>
      </c>
      <c r="K551" s="162">
        <v>13369.92</v>
      </c>
    </row>
    <row r="552" spans="1:11" ht="17.100000000000001" customHeight="1">
      <c r="A552" s="162">
        <v>2004</v>
      </c>
      <c r="B552" s="162">
        <v>7</v>
      </c>
      <c r="C552" s="162">
        <v>139850.89000000001</v>
      </c>
      <c r="D552" s="162">
        <v>27248.15</v>
      </c>
      <c r="E552" s="162">
        <v>13439.45</v>
      </c>
      <c r="F552" s="162">
        <v>180538.5</v>
      </c>
      <c r="G552" s="162">
        <v>3907.08</v>
      </c>
      <c r="H552" s="162">
        <v>371.87</v>
      </c>
      <c r="I552" s="162">
        <v>0</v>
      </c>
      <c r="J552" s="162">
        <v>3.2532299999999998</v>
      </c>
      <c r="K552" s="162">
        <v>10021.049999999999</v>
      </c>
    </row>
    <row r="553" spans="1:11" ht="17.100000000000001" customHeight="1">
      <c r="A553" s="162">
        <v>2004</v>
      </c>
      <c r="B553" s="162">
        <v>8</v>
      </c>
      <c r="C553" s="162">
        <v>1044584.85</v>
      </c>
      <c r="D553" s="162">
        <v>563990.27</v>
      </c>
      <c r="E553" s="162">
        <v>63430.19</v>
      </c>
      <c r="F553" s="162">
        <v>1672005.31</v>
      </c>
      <c r="G553" s="162">
        <v>8719.2099999999991</v>
      </c>
      <c r="H553" s="162">
        <v>5084.82</v>
      </c>
      <c r="I553" s="162">
        <v>0</v>
      </c>
      <c r="J553" s="162">
        <v>3.0227200000000001</v>
      </c>
      <c r="K553" s="162">
        <v>15974.83</v>
      </c>
    </row>
    <row r="554" spans="1:11" ht="17.100000000000001" customHeight="1">
      <c r="A554" s="162">
        <v>2004</v>
      </c>
      <c r="B554" s="162">
        <v>9</v>
      </c>
      <c r="C554" s="162">
        <v>833941.39</v>
      </c>
      <c r="D554" s="162">
        <v>457868.82</v>
      </c>
      <c r="E554" s="162">
        <v>41368.980000000003</v>
      </c>
      <c r="F554" s="162">
        <v>1333179.19</v>
      </c>
      <c r="G554" s="162">
        <v>5378.74</v>
      </c>
      <c r="H554" s="162">
        <v>4007.52</v>
      </c>
      <c r="I554" s="162">
        <v>0</v>
      </c>
      <c r="J554" s="162">
        <v>3.0366900000000001</v>
      </c>
      <c r="K554" s="162">
        <v>13637.51</v>
      </c>
    </row>
    <row r="555" spans="1:11" ht="17.100000000000001" customHeight="1">
      <c r="A555" s="162">
        <v>2004</v>
      </c>
      <c r="B555" s="162">
        <v>10</v>
      </c>
      <c r="C555" s="162">
        <v>825373.9</v>
      </c>
      <c r="D555" s="162">
        <v>201809.14</v>
      </c>
      <c r="E555" s="162">
        <v>77231.06</v>
      </c>
      <c r="F555" s="162">
        <v>1104414.1000000001</v>
      </c>
      <c r="G555" s="162">
        <v>40493.15</v>
      </c>
      <c r="H555" s="162">
        <v>5756.42</v>
      </c>
      <c r="I555" s="162">
        <v>0</v>
      </c>
      <c r="J555" s="162">
        <v>3.1922999999999999</v>
      </c>
      <c r="K555" s="162">
        <v>10707.33</v>
      </c>
    </row>
    <row r="556" spans="1:11" ht="17.100000000000001" customHeight="1">
      <c r="A556" s="162">
        <v>2004</v>
      </c>
      <c r="B556" s="162">
        <v>11</v>
      </c>
      <c r="C556" s="162">
        <v>148093.56</v>
      </c>
      <c r="D556" s="162">
        <v>217146.14</v>
      </c>
      <c r="E556" s="162">
        <v>78.22</v>
      </c>
      <c r="F556" s="162">
        <v>365317.92</v>
      </c>
      <c r="G556" s="162">
        <v>1447.91</v>
      </c>
      <c r="H556" s="162">
        <v>1087.0899999999999</v>
      </c>
      <c r="I556" s="162">
        <v>0</v>
      </c>
      <c r="J556" s="162">
        <v>3.0416400000000001</v>
      </c>
      <c r="K556" s="162">
        <v>13639.71</v>
      </c>
    </row>
    <row r="557" spans="1:11" ht="17.100000000000001" customHeight="1">
      <c r="A557" s="162">
        <v>2004</v>
      </c>
      <c r="B557" s="162">
        <v>12</v>
      </c>
      <c r="C557" s="162">
        <v>370287.45</v>
      </c>
      <c r="D557" s="162">
        <v>487132.38</v>
      </c>
      <c r="E557" s="162">
        <v>8462.07</v>
      </c>
      <c r="F557" s="162">
        <v>865881.9</v>
      </c>
      <c r="G557" s="162">
        <v>3427.42</v>
      </c>
      <c r="H557" s="162">
        <v>2566.87</v>
      </c>
      <c r="I557" s="162">
        <v>0</v>
      </c>
      <c r="J557" s="162">
        <v>3.0389300000000001</v>
      </c>
      <c r="K557" s="162">
        <v>13634.42</v>
      </c>
    </row>
    <row r="558" spans="1:11" ht="17.100000000000001" customHeight="1">
      <c r="A558" s="162">
        <v>2004</v>
      </c>
      <c r="B558" s="162">
        <v>13</v>
      </c>
      <c r="C558" s="162">
        <v>651925.09</v>
      </c>
      <c r="D558" s="162">
        <v>437909.15</v>
      </c>
      <c r="E558" s="162">
        <v>43877.599999999999</v>
      </c>
      <c r="F558" s="162">
        <v>1133711.8400000001</v>
      </c>
      <c r="G558" s="162">
        <v>9785.99</v>
      </c>
      <c r="H558" s="162">
        <v>5217.6899999999996</v>
      </c>
      <c r="I558" s="162">
        <v>0</v>
      </c>
      <c r="J558" s="162">
        <v>2.78057</v>
      </c>
      <c r="K558" s="162">
        <v>15960.63</v>
      </c>
    </row>
    <row r="559" spans="1:11" ht="17.100000000000001" customHeight="1">
      <c r="A559" s="162">
        <v>2004</v>
      </c>
      <c r="B559" s="162">
        <v>14</v>
      </c>
      <c r="C559" s="162">
        <v>48152.41</v>
      </c>
      <c r="D559" s="162">
        <v>49064.1</v>
      </c>
      <c r="E559" s="162">
        <v>325.29000000000002</v>
      </c>
      <c r="F559" s="162">
        <v>97541.8</v>
      </c>
      <c r="G559" s="162">
        <v>386.6</v>
      </c>
      <c r="H559" s="162">
        <v>290.26</v>
      </c>
      <c r="I559" s="162">
        <v>0</v>
      </c>
      <c r="J559" s="162">
        <v>3.0416400000000001</v>
      </c>
      <c r="K559" s="162">
        <v>13639.71</v>
      </c>
    </row>
    <row r="560" spans="1:11" ht="17.100000000000001" customHeight="1">
      <c r="A560" s="162">
        <v>2004</v>
      </c>
      <c r="B560" s="162">
        <v>15</v>
      </c>
      <c r="C560" s="162">
        <v>65121.35</v>
      </c>
      <c r="D560" s="162">
        <v>16429.47</v>
      </c>
      <c r="E560" s="162">
        <v>7919.81</v>
      </c>
      <c r="F560" s="162">
        <v>89470.63</v>
      </c>
      <c r="G560" s="162">
        <v>3684.99</v>
      </c>
      <c r="H560" s="162">
        <v>531.66999999999996</v>
      </c>
      <c r="I560" s="162">
        <v>0</v>
      </c>
      <c r="J560" s="162">
        <v>3.2188400000000001</v>
      </c>
      <c r="K560" s="162">
        <v>10254.129999999999</v>
      </c>
    </row>
    <row r="561" spans="1:11" ht="17.100000000000001" customHeight="1">
      <c r="A561" s="162">
        <v>2004</v>
      </c>
      <c r="B561" s="162">
        <v>16</v>
      </c>
      <c r="C561" s="162">
        <v>25448.29</v>
      </c>
      <c r="D561" s="162">
        <v>19587.330000000002</v>
      </c>
      <c r="E561" s="162">
        <v>161.93</v>
      </c>
      <c r="F561" s="162">
        <v>45197.55</v>
      </c>
      <c r="G561" s="162">
        <v>179.14</v>
      </c>
      <c r="H561" s="162">
        <v>134.5</v>
      </c>
      <c r="I561" s="162">
        <v>0</v>
      </c>
      <c r="J561" s="162">
        <v>3.0416400000000001</v>
      </c>
      <c r="K561" s="162">
        <v>13639.71</v>
      </c>
    </row>
    <row r="562" spans="1:11" ht="17.100000000000001" customHeight="1">
      <c r="A562" s="162">
        <v>2005</v>
      </c>
      <c r="B562" s="162">
        <v>1</v>
      </c>
      <c r="C562" s="162">
        <v>209819.13</v>
      </c>
      <c r="D562" s="162">
        <v>28811.7</v>
      </c>
      <c r="E562" s="162">
        <v>25301.89</v>
      </c>
      <c r="F562" s="162">
        <v>263932.73</v>
      </c>
      <c r="G562" s="162">
        <v>4711.16</v>
      </c>
      <c r="H562" s="162">
        <v>311.49</v>
      </c>
      <c r="I562" s="162">
        <v>0</v>
      </c>
      <c r="J562" s="162">
        <v>2.4484499999999998</v>
      </c>
      <c r="K562" s="162">
        <v>13070.25</v>
      </c>
    </row>
    <row r="563" spans="1:11" ht="17.100000000000001" customHeight="1">
      <c r="A563" s="162">
        <v>2005</v>
      </c>
      <c r="B563" s="162">
        <v>2</v>
      </c>
      <c r="C563" s="162">
        <v>301093.46000000002</v>
      </c>
      <c r="D563" s="162">
        <v>77648.600000000006</v>
      </c>
      <c r="E563" s="162">
        <v>16254.12</v>
      </c>
      <c r="F563" s="162">
        <v>394996.18</v>
      </c>
      <c r="G563" s="162">
        <v>11820.75</v>
      </c>
      <c r="H563" s="162">
        <v>705.5</v>
      </c>
      <c r="I563" s="162">
        <v>0</v>
      </c>
      <c r="J563" s="162">
        <v>2.8593999999999999</v>
      </c>
      <c r="K563" s="162">
        <v>12729.08</v>
      </c>
    </row>
    <row r="564" spans="1:11" ht="17.100000000000001" customHeight="1">
      <c r="A564" s="162">
        <v>2005</v>
      </c>
      <c r="B564" s="162">
        <v>3</v>
      </c>
      <c r="C564" s="162">
        <v>732564.2</v>
      </c>
      <c r="D564" s="162">
        <v>183470.8</v>
      </c>
      <c r="E564" s="162">
        <v>73372.42</v>
      </c>
      <c r="F564" s="162">
        <v>989407.42</v>
      </c>
      <c r="G564" s="162">
        <v>27924.42</v>
      </c>
      <c r="H564" s="162">
        <v>2785.17</v>
      </c>
      <c r="I564" s="162">
        <v>0</v>
      </c>
      <c r="J564" s="162">
        <v>3.0294099999999999</v>
      </c>
      <c r="K564" s="162">
        <v>10516.13</v>
      </c>
    </row>
    <row r="565" spans="1:11" ht="17.100000000000001" customHeight="1">
      <c r="A565" s="162">
        <v>2005</v>
      </c>
      <c r="B565" s="162">
        <v>4</v>
      </c>
      <c r="C565" s="162">
        <v>1088561.8</v>
      </c>
      <c r="D565" s="162">
        <v>442484.36</v>
      </c>
      <c r="E565" s="162">
        <v>64938.879999999997</v>
      </c>
      <c r="F565" s="162">
        <v>1595985.04</v>
      </c>
      <c r="G565" s="162">
        <v>13938.03</v>
      </c>
      <c r="H565" s="162">
        <v>5311.3</v>
      </c>
      <c r="I565" s="162">
        <v>0</v>
      </c>
      <c r="J565" s="162">
        <v>2.7820900000000002</v>
      </c>
      <c r="K565" s="162">
        <v>17656.86</v>
      </c>
    </row>
    <row r="566" spans="1:11" ht="17.100000000000001" customHeight="1">
      <c r="A566" s="162">
        <v>2005</v>
      </c>
      <c r="B566" s="162">
        <v>5</v>
      </c>
      <c r="C566" s="162">
        <v>755502.96</v>
      </c>
      <c r="D566" s="162">
        <v>576968.06999999995</v>
      </c>
      <c r="E566" s="162">
        <v>19151.57</v>
      </c>
      <c r="F566" s="162">
        <v>1351622.59</v>
      </c>
      <c r="G566" s="162">
        <v>4511.5600000000004</v>
      </c>
      <c r="H566" s="162">
        <v>4442.7700000000004</v>
      </c>
      <c r="I566" s="162">
        <v>0</v>
      </c>
      <c r="J566" s="162">
        <v>2.5521600000000002</v>
      </c>
      <c r="K566" s="162">
        <v>21182.06</v>
      </c>
    </row>
    <row r="567" spans="1:11" ht="17.100000000000001" customHeight="1">
      <c r="A567" s="162">
        <v>2005</v>
      </c>
      <c r="B567" s="162">
        <v>6</v>
      </c>
      <c r="C567" s="162">
        <v>344669.23</v>
      </c>
      <c r="D567" s="162">
        <v>135975.72</v>
      </c>
      <c r="E567" s="162">
        <v>14188.31</v>
      </c>
      <c r="F567" s="162">
        <v>494833.26</v>
      </c>
      <c r="G567" s="162">
        <v>8487.7800000000007</v>
      </c>
      <c r="H567" s="162">
        <v>2434.9899999999998</v>
      </c>
      <c r="I567" s="162">
        <v>0</v>
      </c>
      <c r="J567" s="162">
        <v>2.6930999999999998</v>
      </c>
      <c r="K567" s="162">
        <v>13483.89</v>
      </c>
    </row>
    <row r="568" spans="1:11" ht="17.100000000000001" customHeight="1">
      <c r="A568" s="162">
        <v>2005</v>
      </c>
      <c r="B568" s="162">
        <v>7</v>
      </c>
      <c r="C568" s="162">
        <v>143514.07999999999</v>
      </c>
      <c r="D568" s="162">
        <v>27467.29</v>
      </c>
      <c r="E568" s="162">
        <v>13315.74</v>
      </c>
      <c r="F568" s="162">
        <v>184297.11</v>
      </c>
      <c r="G568" s="162">
        <v>4903.08</v>
      </c>
      <c r="H568" s="162">
        <v>471.59</v>
      </c>
      <c r="I568" s="162">
        <v>0</v>
      </c>
      <c r="J568" s="162">
        <v>3.2616900000000002</v>
      </c>
      <c r="K568" s="162">
        <v>9913.9699999999993</v>
      </c>
    </row>
    <row r="569" spans="1:11" ht="17.100000000000001" customHeight="1">
      <c r="A569" s="162">
        <v>2005</v>
      </c>
      <c r="B569" s="162">
        <v>8</v>
      </c>
      <c r="C569" s="162">
        <v>1047671.85</v>
      </c>
      <c r="D569" s="162">
        <v>565595.01</v>
      </c>
      <c r="E569" s="162">
        <v>63006.69</v>
      </c>
      <c r="F569" s="162">
        <v>1676273.56</v>
      </c>
      <c r="G569" s="162">
        <v>8442.93</v>
      </c>
      <c r="H569" s="162">
        <v>5240.51</v>
      </c>
      <c r="I569" s="162">
        <v>0</v>
      </c>
      <c r="J569" s="162">
        <v>3.0086400000000002</v>
      </c>
      <c r="K569" s="162">
        <v>16509.54</v>
      </c>
    </row>
    <row r="570" spans="1:11" ht="17.100000000000001" customHeight="1">
      <c r="A570" s="162">
        <v>2005</v>
      </c>
      <c r="B570" s="162">
        <v>9</v>
      </c>
      <c r="C570" s="162">
        <v>838174.21</v>
      </c>
      <c r="D570" s="162">
        <v>458288.38</v>
      </c>
      <c r="E570" s="162">
        <v>41148.01</v>
      </c>
      <c r="F570" s="162">
        <v>1337610.6000000001</v>
      </c>
      <c r="G570" s="162">
        <v>5316.1</v>
      </c>
      <c r="H570" s="162">
        <v>3982.11</v>
      </c>
      <c r="I570" s="162">
        <v>0</v>
      </c>
      <c r="J570" s="162">
        <v>3.0276900000000002</v>
      </c>
      <c r="K570" s="162">
        <v>14010.41</v>
      </c>
    </row>
    <row r="571" spans="1:11" ht="17.100000000000001" customHeight="1">
      <c r="A571" s="162">
        <v>2005</v>
      </c>
      <c r="B571" s="162">
        <v>10</v>
      </c>
      <c r="C571" s="162">
        <v>857662.94</v>
      </c>
      <c r="D571" s="162">
        <v>204240.93</v>
      </c>
      <c r="E571" s="162">
        <v>76496.56</v>
      </c>
      <c r="F571" s="162">
        <v>1138400.43</v>
      </c>
      <c r="G571" s="162">
        <v>41159.589999999997</v>
      </c>
      <c r="H571" s="162">
        <v>4479.68</v>
      </c>
      <c r="I571" s="162">
        <v>0</v>
      </c>
      <c r="J571" s="162">
        <v>3.1956500000000001</v>
      </c>
      <c r="K571" s="162">
        <v>10819.11</v>
      </c>
    </row>
    <row r="572" spans="1:11" ht="17.100000000000001" customHeight="1">
      <c r="A572" s="162">
        <v>2005</v>
      </c>
      <c r="B572" s="162">
        <v>11</v>
      </c>
      <c r="C572" s="162">
        <v>146668.87</v>
      </c>
      <c r="D572" s="162">
        <v>217649.06</v>
      </c>
      <c r="E572" s="162">
        <v>77.23</v>
      </c>
      <c r="F572" s="162">
        <v>364395.16</v>
      </c>
      <c r="G572" s="162">
        <v>1394.02</v>
      </c>
      <c r="H572" s="162">
        <v>1037.78</v>
      </c>
      <c r="I572" s="162">
        <v>0</v>
      </c>
      <c r="J572" s="162">
        <v>3.0327600000000001</v>
      </c>
      <c r="K572" s="162">
        <v>14010.53</v>
      </c>
    </row>
    <row r="573" spans="1:11" ht="17.100000000000001" customHeight="1">
      <c r="A573" s="162">
        <v>2005</v>
      </c>
      <c r="B573" s="162">
        <v>12</v>
      </c>
      <c r="C573" s="162">
        <v>370678.98</v>
      </c>
      <c r="D573" s="162">
        <v>488933.34</v>
      </c>
      <c r="E573" s="162">
        <v>8428.4599999999991</v>
      </c>
      <c r="F573" s="162">
        <v>868040.78</v>
      </c>
      <c r="G573" s="162">
        <v>3313.45</v>
      </c>
      <c r="H573" s="162">
        <v>2462.7800000000002</v>
      </c>
      <c r="I573" s="162">
        <v>0</v>
      </c>
      <c r="J573" s="162">
        <v>3.0300400000000001</v>
      </c>
      <c r="K573" s="162">
        <v>14004.89</v>
      </c>
    </row>
    <row r="574" spans="1:11" ht="17.100000000000001" customHeight="1">
      <c r="A574" s="162">
        <v>2005</v>
      </c>
      <c r="B574" s="162">
        <v>13</v>
      </c>
      <c r="C574" s="162">
        <v>658730</v>
      </c>
      <c r="D574" s="162">
        <v>443228.72</v>
      </c>
      <c r="E574" s="162">
        <v>43769.89</v>
      </c>
      <c r="F574" s="162">
        <v>1145728.6100000001</v>
      </c>
      <c r="G574" s="162">
        <v>7789.71</v>
      </c>
      <c r="H574" s="162">
        <v>5988.48</v>
      </c>
      <c r="I574" s="162">
        <v>0</v>
      </c>
      <c r="J574" s="162">
        <v>2.7619799999999999</v>
      </c>
      <c r="K574" s="162">
        <v>16218.83</v>
      </c>
    </row>
    <row r="575" spans="1:11" ht="17.100000000000001" customHeight="1">
      <c r="A575" s="162">
        <v>2005</v>
      </c>
      <c r="B575" s="162">
        <v>14</v>
      </c>
      <c r="C575" s="162">
        <v>47858.38</v>
      </c>
      <c r="D575" s="162">
        <v>49255.38</v>
      </c>
      <c r="E575" s="162">
        <v>322.72000000000003</v>
      </c>
      <c r="F575" s="162">
        <v>97436.479999999996</v>
      </c>
      <c r="G575" s="162">
        <v>372.75</v>
      </c>
      <c r="H575" s="162">
        <v>277.49</v>
      </c>
      <c r="I575" s="162">
        <v>0</v>
      </c>
      <c r="J575" s="162">
        <v>3.0327600000000001</v>
      </c>
      <c r="K575" s="162">
        <v>14010.53</v>
      </c>
    </row>
    <row r="576" spans="1:11" ht="17.100000000000001" customHeight="1">
      <c r="A576" s="162">
        <v>2005</v>
      </c>
      <c r="B576" s="162">
        <v>15</v>
      </c>
      <c r="C576" s="162">
        <v>68321.25</v>
      </c>
      <c r="D576" s="162">
        <v>16649.54</v>
      </c>
      <c r="E576" s="162">
        <v>7806.92</v>
      </c>
      <c r="F576" s="162">
        <v>92777.71</v>
      </c>
      <c r="G576" s="162">
        <v>4166</v>
      </c>
      <c r="H576" s="162">
        <v>466.12</v>
      </c>
      <c r="I576" s="162">
        <v>0</v>
      </c>
      <c r="J576" s="162">
        <v>3.2091500000000002</v>
      </c>
      <c r="K576" s="162">
        <v>10321.450000000001</v>
      </c>
    </row>
    <row r="577" spans="1:11" ht="17.100000000000001" customHeight="1">
      <c r="A577" s="162">
        <v>2005</v>
      </c>
      <c r="B577" s="162">
        <v>16</v>
      </c>
      <c r="C577" s="162">
        <v>25361.26</v>
      </c>
      <c r="D577" s="162">
        <v>19870.939999999999</v>
      </c>
      <c r="E577" s="162">
        <v>160.9</v>
      </c>
      <c r="F577" s="162">
        <v>45393.09</v>
      </c>
      <c r="G577" s="162">
        <v>173.66</v>
      </c>
      <c r="H577" s="162">
        <v>129.28</v>
      </c>
      <c r="I577" s="162">
        <v>0</v>
      </c>
      <c r="J577" s="162">
        <v>3.0327600000000001</v>
      </c>
      <c r="K577" s="162">
        <v>14010.53</v>
      </c>
    </row>
    <row r="578" spans="1:11" ht="17.100000000000001" customHeight="1">
      <c r="A578" s="162">
        <v>2006</v>
      </c>
      <c r="B578" s="162">
        <v>1</v>
      </c>
      <c r="C578" s="162">
        <v>213322.44</v>
      </c>
      <c r="D578" s="162">
        <v>29210.61</v>
      </c>
      <c r="E578" s="162">
        <v>25234.15</v>
      </c>
      <c r="F578" s="162">
        <v>267767.19</v>
      </c>
      <c r="G578" s="162">
        <v>3469.9</v>
      </c>
      <c r="H578" s="162">
        <v>336.29</v>
      </c>
      <c r="I578" s="162">
        <v>0</v>
      </c>
      <c r="J578" s="162">
        <v>2.4286300000000001</v>
      </c>
      <c r="K578" s="162">
        <v>13546.98</v>
      </c>
    </row>
    <row r="579" spans="1:11" ht="17.100000000000001" customHeight="1">
      <c r="A579" s="162">
        <v>2006</v>
      </c>
      <c r="B579" s="162">
        <v>2</v>
      </c>
      <c r="C579" s="162">
        <v>310891.34000000003</v>
      </c>
      <c r="D579" s="162">
        <v>79232.38</v>
      </c>
      <c r="E579" s="162">
        <v>16423.939999999999</v>
      </c>
      <c r="F579" s="162">
        <v>406547.66</v>
      </c>
      <c r="G579" s="162">
        <v>7072.17</v>
      </c>
      <c r="H579" s="162">
        <v>822.68</v>
      </c>
      <c r="I579" s="162">
        <v>0</v>
      </c>
      <c r="J579" s="162">
        <v>2.8321800000000001</v>
      </c>
      <c r="K579" s="162">
        <v>13111.25</v>
      </c>
    </row>
    <row r="580" spans="1:11" ht="17.100000000000001" customHeight="1">
      <c r="A580" s="162">
        <v>2006</v>
      </c>
      <c r="B580" s="162">
        <v>3</v>
      </c>
      <c r="C580" s="162">
        <v>754173.9</v>
      </c>
      <c r="D580" s="162">
        <v>186886.94</v>
      </c>
      <c r="E580" s="162">
        <v>73534.23</v>
      </c>
      <c r="F580" s="162">
        <v>1014595.07</v>
      </c>
      <c r="G580" s="162">
        <v>19323.63</v>
      </c>
      <c r="H580" s="162">
        <v>2807.48</v>
      </c>
      <c r="I580" s="162">
        <v>0</v>
      </c>
      <c r="J580" s="162">
        <v>3.0078800000000001</v>
      </c>
      <c r="K580" s="162">
        <v>10707.96</v>
      </c>
    </row>
    <row r="581" spans="1:11" ht="17.100000000000001" customHeight="1">
      <c r="A581" s="162">
        <v>2006</v>
      </c>
      <c r="B581" s="162">
        <v>4</v>
      </c>
      <c r="C581" s="162">
        <v>1102909.79</v>
      </c>
      <c r="D581" s="162">
        <v>449589.66</v>
      </c>
      <c r="E581" s="162">
        <v>65028.57</v>
      </c>
      <c r="F581" s="162">
        <v>1617528.02</v>
      </c>
      <c r="G581" s="162">
        <v>10275.64</v>
      </c>
      <c r="H581" s="162">
        <v>5204.38</v>
      </c>
      <c r="I581" s="162">
        <v>0</v>
      </c>
      <c r="J581" s="162">
        <v>2.76275</v>
      </c>
      <c r="K581" s="162">
        <v>18552.82</v>
      </c>
    </row>
    <row r="582" spans="1:11" ht="17.100000000000001" customHeight="1">
      <c r="A582" s="162">
        <v>2006</v>
      </c>
      <c r="B582" s="162">
        <v>5</v>
      </c>
      <c r="C582" s="162">
        <v>756710.01</v>
      </c>
      <c r="D582" s="162">
        <v>581685.21</v>
      </c>
      <c r="E582" s="162">
        <v>19063.52</v>
      </c>
      <c r="F582" s="162">
        <v>1357458.74</v>
      </c>
      <c r="G582" s="162">
        <v>3905.2</v>
      </c>
      <c r="H582" s="162">
        <v>5848.68</v>
      </c>
      <c r="I582" s="162">
        <v>0</v>
      </c>
      <c r="J582" s="162">
        <v>2.5440499999999999</v>
      </c>
      <c r="K582" s="162">
        <v>22400.03</v>
      </c>
    </row>
    <row r="583" spans="1:11" ht="17.100000000000001" customHeight="1">
      <c r="A583" s="162">
        <v>2006</v>
      </c>
      <c r="B583" s="162">
        <v>6</v>
      </c>
      <c r="C583" s="162">
        <v>351057.7</v>
      </c>
      <c r="D583" s="162">
        <v>138170.6</v>
      </c>
      <c r="E583" s="162">
        <v>14245.18</v>
      </c>
      <c r="F583" s="162">
        <v>503473.49</v>
      </c>
      <c r="G583" s="162">
        <v>4713</v>
      </c>
      <c r="H583" s="162">
        <v>1553</v>
      </c>
      <c r="I583" s="162">
        <v>0</v>
      </c>
      <c r="J583" s="162">
        <v>2.67483</v>
      </c>
      <c r="K583" s="162">
        <v>13701.11</v>
      </c>
    </row>
    <row r="584" spans="1:11" ht="17.100000000000001" customHeight="1">
      <c r="A584" s="162">
        <v>2006</v>
      </c>
      <c r="B584" s="162">
        <v>7</v>
      </c>
      <c r="C584" s="162">
        <v>147947.47</v>
      </c>
      <c r="D584" s="162">
        <v>28242.79</v>
      </c>
      <c r="E584" s="162">
        <v>13296.69</v>
      </c>
      <c r="F584" s="162">
        <v>189486.95</v>
      </c>
      <c r="G584" s="162">
        <v>4521.71</v>
      </c>
      <c r="H584" s="162">
        <v>783.78</v>
      </c>
      <c r="I584" s="162">
        <v>0</v>
      </c>
      <c r="J584" s="162">
        <v>3.2450000000000001</v>
      </c>
      <c r="K584" s="162">
        <v>9946.77</v>
      </c>
    </row>
    <row r="585" spans="1:11" ht="17.100000000000001" customHeight="1">
      <c r="A585" s="162">
        <v>2006</v>
      </c>
      <c r="B585" s="162">
        <v>8</v>
      </c>
      <c r="C585" s="162">
        <v>1053121.5</v>
      </c>
      <c r="D585" s="162">
        <v>568646.61</v>
      </c>
      <c r="E585" s="162">
        <v>62840.87</v>
      </c>
      <c r="F585" s="162">
        <v>1684608.98</v>
      </c>
      <c r="G585" s="162">
        <v>6724.42</v>
      </c>
      <c r="H585" s="162">
        <v>5454.62</v>
      </c>
      <c r="I585" s="162">
        <v>0</v>
      </c>
      <c r="J585" s="162">
        <v>2.9876100000000001</v>
      </c>
      <c r="K585" s="162">
        <v>17365.099999999999</v>
      </c>
    </row>
    <row r="586" spans="1:11" ht="17.100000000000001" customHeight="1">
      <c r="A586" s="162">
        <v>2006</v>
      </c>
      <c r="B586" s="162">
        <v>9</v>
      </c>
      <c r="C586" s="162">
        <v>844953.12</v>
      </c>
      <c r="D586" s="162">
        <v>460009.27</v>
      </c>
      <c r="E586" s="162">
        <v>41160.1</v>
      </c>
      <c r="F586" s="162">
        <v>1346122.49</v>
      </c>
      <c r="G586" s="162">
        <v>4481.63</v>
      </c>
      <c r="H586" s="162">
        <v>4727.84</v>
      </c>
      <c r="I586" s="162">
        <v>0</v>
      </c>
      <c r="J586" s="162">
        <v>3.00515</v>
      </c>
      <c r="K586" s="162">
        <v>14758.29</v>
      </c>
    </row>
    <row r="587" spans="1:11" ht="17.100000000000001" customHeight="1">
      <c r="A587" s="162">
        <v>2006</v>
      </c>
      <c r="B587" s="162">
        <v>10</v>
      </c>
      <c r="C587" s="162">
        <v>893635.47</v>
      </c>
      <c r="D587" s="162">
        <v>208010.64</v>
      </c>
      <c r="E587" s="162">
        <v>76891.19</v>
      </c>
      <c r="F587" s="162">
        <v>1178537.3</v>
      </c>
      <c r="G587" s="162">
        <v>33218.58</v>
      </c>
      <c r="H587" s="162">
        <v>3189.79</v>
      </c>
      <c r="I587" s="162">
        <v>0</v>
      </c>
      <c r="J587" s="162">
        <v>3.1787999999999998</v>
      </c>
      <c r="K587" s="162">
        <v>11004.54</v>
      </c>
    </row>
    <row r="588" spans="1:11" ht="17.100000000000001" customHeight="1">
      <c r="A588" s="162">
        <v>2006</v>
      </c>
      <c r="B588" s="162">
        <v>11</v>
      </c>
      <c r="C588" s="162">
        <v>145418.16</v>
      </c>
      <c r="D588" s="162">
        <v>220040.94</v>
      </c>
      <c r="E588" s="162">
        <v>76.27</v>
      </c>
      <c r="F588" s="162">
        <v>365535.37</v>
      </c>
      <c r="G588" s="162">
        <v>1190.46</v>
      </c>
      <c r="H588" s="162">
        <v>1280.07</v>
      </c>
      <c r="I588" s="162">
        <v>0</v>
      </c>
      <c r="J588" s="162">
        <v>3.0103399999999998</v>
      </c>
      <c r="K588" s="162">
        <v>14765.52</v>
      </c>
    </row>
    <row r="589" spans="1:11" ht="17.100000000000001" customHeight="1">
      <c r="A589" s="162">
        <v>2006</v>
      </c>
      <c r="B589" s="162">
        <v>12</v>
      </c>
      <c r="C589" s="162">
        <v>373016.75</v>
      </c>
      <c r="D589" s="162">
        <v>491822.18</v>
      </c>
      <c r="E589" s="162">
        <v>8438.5499999999993</v>
      </c>
      <c r="F589" s="162">
        <v>873277.47</v>
      </c>
      <c r="G589" s="162">
        <v>2838.77</v>
      </c>
      <c r="H589" s="162">
        <v>3046.53</v>
      </c>
      <c r="I589" s="162">
        <v>0</v>
      </c>
      <c r="J589" s="162">
        <v>3.0076000000000001</v>
      </c>
      <c r="K589" s="162">
        <v>14758.34</v>
      </c>
    </row>
    <row r="590" spans="1:11" ht="17.100000000000001" customHeight="1">
      <c r="A590" s="162">
        <v>2006</v>
      </c>
      <c r="B590" s="162">
        <v>13</v>
      </c>
      <c r="C590" s="162">
        <v>667934.61</v>
      </c>
      <c r="D590" s="162">
        <v>449533.43</v>
      </c>
      <c r="E590" s="162">
        <v>43997.2</v>
      </c>
      <c r="F590" s="162">
        <v>1161465.24</v>
      </c>
      <c r="G590" s="162">
        <v>5311.54</v>
      </c>
      <c r="H590" s="162">
        <v>3707.57</v>
      </c>
      <c r="I590" s="162">
        <v>0</v>
      </c>
      <c r="J590" s="162">
        <v>2.7401800000000001</v>
      </c>
      <c r="K590" s="162">
        <v>16730.72</v>
      </c>
    </row>
    <row r="591" spans="1:11" ht="17.100000000000001" customHeight="1">
      <c r="A591" s="162">
        <v>2006</v>
      </c>
      <c r="B591" s="162">
        <v>14</v>
      </c>
      <c r="C591" s="162">
        <v>47687.1</v>
      </c>
      <c r="D591" s="162">
        <v>49436.99</v>
      </c>
      <c r="E591" s="162">
        <v>321.08</v>
      </c>
      <c r="F591" s="162">
        <v>97445.16</v>
      </c>
      <c r="G591" s="162">
        <v>317.36</v>
      </c>
      <c r="H591" s="162">
        <v>341.24</v>
      </c>
      <c r="I591" s="162">
        <v>0</v>
      </c>
      <c r="J591" s="162">
        <v>3.0103399999999998</v>
      </c>
      <c r="K591" s="162">
        <v>14765.52</v>
      </c>
    </row>
    <row r="592" spans="1:11" ht="17.100000000000001" customHeight="1">
      <c r="A592" s="162">
        <v>2006</v>
      </c>
      <c r="B592" s="162">
        <v>15</v>
      </c>
      <c r="C592" s="162">
        <v>72955.08</v>
      </c>
      <c r="D592" s="162">
        <v>17297.36</v>
      </c>
      <c r="E592" s="162">
        <v>7905.6</v>
      </c>
      <c r="F592" s="162">
        <v>98158.04</v>
      </c>
      <c r="G592" s="162">
        <v>3718.29</v>
      </c>
      <c r="H592" s="162">
        <v>428.33</v>
      </c>
      <c r="I592" s="162">
        <v>0</v>
      </c>
      <c r="J592" s="162">
        <v>3.1485599999999998</v>
      </c>
      <c r="K592" s="162">
        <v>10506.56</v>
      </c>
    </row>
    <row r="593" spans="1:11" ht="17.100000000000001" customHeight="1">
      <c r="A593" s="162">
        <v>2006</v>
      </c>
      <c r="B593" s="162">
        <v>16</v>
      </c>
      <c r="C593" s="162">
        <v>25191.14</v>
      </c>
      <c r="D593" s="162">
        <v>20158.21</v>
      </c>
      <c r="E593" s="162">
        <v>159.51</v>
      </c>
      <c r="F593" s="162">
        <v>45508.86</v>
      </c>
      <c r="G593" s="162">
        <v>148.21</v>
      </c>
      <c r="H593" s="162">
        <v>159.37</v>
      </c>
      <c r="I593" s="162">
        <v>0</v>
      </c>
      <c r="J593" s="162">
        <v>3.0103399999999998</v>
      </c>
      <c r="K593" s="162">
        <v>14765.52</v>
      </c>
    </row>
    <row r="594" spans="1:11" ht="17.100000000000001" customHeight="1">
      <c r="A594" s="162">
        <v>2007</v>
      </c>
      <c r="B594" s="162">
        <v>1</v>
      </c>
      <c r="C594" s="162">
        <v>216017.47</v>
      </c>
      <c r="D594" s="162">
        <v>29478.59</v>
      </c>
      <c r="E594" s="162">
        <v>25260.18</v>
      </c>
      <c r="F594" s="162">
        <v>270756.24</v>
      </c>
      <c r="G594" s="162">
        <v>2380.7199999999998</v>
      </c>
      <c r="H594" s="162">
        <v>212.47</v>
      </c>
      <c r="I594" s="162">
        <v>0</v>
      </c>
      <c r="J594" s="162">
        <v>2.41187</v>
      </c>
      <c r="K594" s="162">
        <v>13828.7</v>
      </c>
    </row>
    <row r="595" spans="1:11" ht="17.100000000000001" customHeight="1">
      <c r="A595" s="162">
        <v>2007</v>
      </c>
      <c r="B595" s="162">
        <v>2</v>
      </c>
      <c r="C595" s="162">
        <v>317544.38</v>
      </c>
      <c r="D595" s="162">
        <v>80127.34</v>
      </c>
      <c r="E595" s="162">
        <v>16493.64</v>
      </c>
      <c r="F595" s="162">
        <v>414165.36</v>
      </c>
      <c r="G595" s="162">
        <v>5136.91</v>
      </c>
      <c r="H595" s="162">
        <v>521.52</v>
      </c>
      <c r="I595" s="162">
        <v>0</v>
      </c>
      <c r="J595" s="162">
        <v>2.82999</v>
      </c>
      <c r="K595" s="162">
        <v>13343.55</v>
      </c>
    </row>
    <row r="596" spans="1:11" ht="17.100000000000001" customHeight="1">
      <c r="A596" s="162">
        <v>2007</v>
      </c>
      <c r="B596" s="162">
        <v>3</v>
      </c>
      <c r="C596" s="162">
        <v>770480.31</v>
      </c>
      <c r="D596" s="162">
        <v>190024.29</v>
      </c>
      <c r="E596" s="162">
        <v>73826.37</v>
      </c>
      <c r="F596" s="162">
        <v>1034330.96</v>
      </c>
      <c r="G596" s="162">
        <v>11943.32</v>
      </c>
      <c r="H596" s="162">
        <v>2226.39</v>
      </c>
      <c r="I596" s="162">
        <v>0</v>
      </c>
      <c r="J596" s="162">
        <v>2.9954299999999998</v>
      </c>
      <c r="K596" s="162">
        <v>10994.79</v>
      </c>
    </row>
    <row r="597" spans="1:11" ht="17.100000000000001" customHeight="1">
      <c r="A597" s="162">
        <v>2007</v>
      </c>
      <c r="B597" s="162">
        <v>4</v>
      </c>
      <c r="C597" s="162">
        <v>1114270.02</v>
      </c>
      <c r="D597" s="162">
        <v>455395.74</v>
      </c>
      <c r="E597" s="162">
        <v>65146.58</v>
      </c>
      <c r="F597" s="162">
        <v>1634812.34</v>
      </c>
      <c r="G597" s="162">
        <v>7774.88</v>
      </c>
      <c r="H597" s="162">
        <v>4106.66</v>
      </c>
      <c r="I597" s="162">
        <v>0</v>
      </c>
      <c r="J597" s="162">
        <v>2.7644299999999999</v>
      </c>
      <c r="K597" s="162">
        <v>18959.93</v>
      </c>
    </row>
    <row r="598" spans="1:11" ht="17.100000000000001" customHeight="1">
      <c r="A598" s="162">
        <v>2007</v>
      </c>
      <c r="B598" s="162">
        <v>5</v>
      </c>
      <c r="C598" s="162">
        <v>760266.4</v>
      </c>
      <c r="D598" s="162">
        <v>586643.68000000005</v>
      </c>
      <c r="E598" s="162">
        <v>19050.91</v>
      </c>
      <c r="F598" s="162">
        <v>1365960.99</v>
      </c>
      <c r="G598" s="162">
        <v>3167.74</v>
      </c>
      <c r="H598" s="162">
        <v>3689.21</v>
      </c>
      <c r="I598" s="162">
        <v>0</v>
      </c>
      <c r="J598" s="162">
        <v>2.5453199999999998</v>
      </c>
      <c r="K598" s="162">
        <v>22707.29</v>
      </c>
    </row>
    <row r="599" spans="1:11" ht="17.100000000000001" customHeight="1">
      <c r="A599" s="162">
        <v>2007</v>
      </c>
      <c r="B599" s="162">
        <v>6</v>
      </c>
      <c r="C599" s="162">
        <v>356574.05</v>
      </c>
      <c r="D599" s="162">
        <v>139679.91</v>
      </c>
      <c r="E599" s="162">
        <v>14319.45</v>
      </c>
      <c r="F599" s="162">
        <v>510573.41</v>
      </c>
      <c r="G599" s="162">
        <v>3434.51</v>
      </c>
      <c r="H599" s="162">
        <v>735.11</v>
      </c>
      <c r="I599" s="162">
        <v>0</v>
      </c>
      <c r="J599" s="162">
        <v>2.6686399999999999</v>
      </c>
      <c r="K599" s="162">
        <v>13818.28</v>
      </c>
    </row>
    <row r="600" spans="1:11" ht="17.100000000000001" customHeight="1">
      <c r="A600" s="162">
        <v>2007</v>
      </c>
      <c r="B600" s="162">
        <v>7</v>
      </c>
      <c r="C600" s="162">
        <v>151893.82999999999</v>
      </c>
      <c r="D600" s="162">
        <v>28900.44</v>
      </c>
      <c r="E600" s="162">
        <v>13364.13</v>
      </c>
      <c r="F600" s="162">
        <v>194158.41</v>
      </c>
      <c r="G600" s="162">
        <v>3077.72</v>
      </c>
      <c r="H600" s="162">
        <v>496.18</v>
      </c>
      <c r="I600" s="162">
        <v>0</v>
      </c>
      <c r="J600" s="162">
        <v>3.2331300000000001</v>
      </c>
      <c r="K600" s="162">
        <v>10421.549999999999</v>
      </c>
    </row>
    <row r="601" spans="1:11" ht="17.100000000000001" customHeight="1">
      <c r="A601" s="162">
        <v>2007</v>
      </c>
      <c r="B601" s="162">
        <v>8</v>
      </c>
      <c r="C601" s="162">
        <v>1057561.56</v>
      </c>
      <c r="D601" s="162">
        <v>573187.06999999995</v>
      </c>
      <c r="E601" s="162">
        <v>62786.42</v>
      </c>
      <c r="F601" s="162">
        <v>1693535.05</v>
      </c>
      <c r="G601" s="162">
        <v>4067.86</v>
      </c>
      <c r="H601" s="162">
        <v>5258.5</v>
      </c>
      <c r="I601" s="162">
        <v>0</v>
      </c>
      <c r="J601" s="162">
        <v>2.9751699999999999</v>
      </c>
      <c r="K601" s="162">
        <v>17332.47</v>
      </c>
    </row>
    <row r="602" spans="1:11" ht="17.100000000000001" customHeight="1">
      <c r="A602" s="162">
        <v>2007</v>
      </c>
      <c r="B602" s="162">
        <v>9</v>
      </c>
      <c r="C602" s="162">
        <v>849024.41</v>
      </c>
      <c r="D602" s="162">
        <v>462040.54</v>
      </c>
      <c r="E602" s="162">
        <v>41123.21</v>
      </c>
      <c r="F602" s="162">
        <v>1352188.16</v>
      </c>
      <c r="G602" s="162">
        <v>3035.9</v>
      </c>
      <c r="H602" s="162">
        <v>3940.19</v>
      </c>
      <c r="I602" s="162">
        <v>0</v>
      </c>
      <c r="J602" s="162">
        <v>2.98882</v>
      </c>
      <c r="K602" s="162">
        <v>14936.57</v>
      </c>
    </row>
    <row r="603" spans="1:11" ht="17.100000000000001" customHeight="1">
      <c r="A603" s="162">
        <v>2007</v>
      </c>
      <c r="B603" s="162">
        <v>10</v>
      </c>
      <c r="C603" s="162">
        <v>921378.33</v>
      </c>
      <c r="D603" s="162">
        <v>213572.1</v>
      </c>
      <c r="E603" s="162">
        <v>78029.34</v>
      </c>
      <c r="F603" s="162">
        <v>1212979.77</v>
      </c>
      <c r="G603" s="162">
        <v>15751.87</v>
      </c>
      <c r="H603" s="162">
        <v>2876.55</v>
      </c>
      <c r="I603" s="162">
        <v>0</v>
      </c>
      <c r="J603" s="162">
        <v>3.1598299999999999</v>
      </c>
      <c r="K603" s="162">
        <v>11020.59</v>
      </c>
    </row>
    <row r="604" spans="1:11" ht="17.100000000000001" customHeight="1">
      <c r="A604" s="162">
        <v>2007</v>
      </c>
      <c r="B604" s="162">
        <v>11</v>
      </c>
      <c r="C604" s="162">
        <v>144847.56</v>
      </c>
      <c r="D604" s="162">
        <v>221594.62</v>
      </c>
      <c r="E604" s="162">
        <v>75.739999999999995</v>
      </c>
      <c r="F604" s="162">
        <v>366517.93</v>
      </c>
      <c r="G604" s="162">
        <v>807.09</v>
      </c>
      <c r="H604" s="162">
        <v>1071.95</v>
      </c>
      <c r="I604" s="162">
        <v>0</v>
      </c>
      <c r="J604" s="162">
        <v>2.99369</v>
      </c>
      <c r="K604" s="162">
        <v>14944.9</v>
      </c>
    </row>
    <row r="605" spans="1:11" ht="17.100000000000001" customHeight="1">
      <c r="A605" s="162">
        <v>2007</v>
      </c>
      <c r="B605" s="162">
        <v>12</v>
      </c>
      <c r="C605" s="162">
        <v>374209.73</v>
      </c>
      <c r="D605" s="162">
        <v>494811.76</v>
      </c>
      <c r="E605" s="162">
        <v>8435.11</v>
      </c>
      <c r="F605" s="162">
        <v>877456.6</v>
      </c>
      <c r="G605" s="162">
        <v>1930.15</v>
      </c>
      <c r="H605" s="162">
        <v>2559.61</v>
      </c>
      <c r="I605" s="162">
        <v>0</v>
      </c>
      <c r="J605" s="162">
        <v>2.9909599999999998</v>
      </c>
      <c r="K605" s="162">
        <v>14938.03</v>
      </c>
    </row>
    <row r="606" spans="1:11" ht="17.100000000000001" customHeight="1">
      <c r="A606" s="162">
        <v>2007</v>
      </c>
      <c r="B606" s="162">
        <v>13</v>
      </c>
      <c r="C606" s="162">
        <v>675733.33</v>
      </c>
      <c r="D606" s="162">
        <v>455542.31</v>
      </c>
      <c r="E606" s="162">
        <v>44247.48</v>
      </c>
      <c r="F606" s="162">
        <v>1175523.1200000001</v>
      </c>
      <c r="G606" s="162">
        <v>3643.19</v>
      </c>
      <c r="H606" s="162">
        <v>3177.2</v>
      </c>
      <c r="I606" s="162">
        <v>0</v>
      </c>
      <c r="J606" s="162">
        <v>2.7378399999999998</v>
      </c>
      <c r="K606" s="162">
        <v>16906.580000000002</v>
      </c>
    </row>
    <row r="607" spans="1:11" ht="17.100000000000001" customHeight="1">
      <c r="A607" s="162">
        <v>2007</v>
      </c>
      <c r="B607" s="162">
        <v>14</v>
      </c>
      <c r="C607" s="162">
        <v>47439.66</v>
      </c>
      <c r="D607" s="162">
        <v>49831.67</v>
      </c>
      <c r="E607" s="162">
        <v>318.66000000000003</v>
      </c>
      <c r="F607" s="162">
        <v>97589.99</v>
      </c>
      <c r="G607" s="162">
        <v>214.9</v>
      </c>
      <c r="H607" s="162">
        <v>285.42</v>
      </c>
      <c r="I607" s="162">
        <v>0</v>
      </c>
      <c r="J607" s="162">
        <v>2.99369</v>
      </c>
      <c r="K607" s="162">
        <v>14944.9</v>
      </c>
    </row>
    <row r="608" spans="1:11" ht="17.100000000000001" customHeight="1">
      <c r="A608" s="162">
        <v>2007</v>
      </c>
      <c r="B608" s="162">
        <v>15</v>
      </c>
      <c r="C608" s="162">
        <v>76092.09</v>
      </c>
      <c r="D608" s="162">
        <v>18071.91</v>
      </c>
      <c r="E608" s="162">
        <v>8074</v>
      </c>
      <c r="F608" s="162">
        <v>102238.01</v>
      </c>
      <c r="G608" s="162">
        <v>1525.64</v>
      </c>
      <c r="H608" s="162">
        <v>385.3</v>
      </c>
      <c r="I608" s="162">
        <v>0</v>
      </c>
      <c r="J608" s="162">
        <v>3.1174599999999999</v>
      </c>
      <c r="K608" s="162">
        <v>10549.33</v>
      </c>
    </row>
    <row r="609" spans="1:11" ht="17.100000000000001" customHeight="1">
      <c r="A609" s="162">
        <v>2007</v>
      </c>
      <c r="B609" s="162">
        <v>16</v>
      </c>
      <c r="C609" s="162">
        <v>25223.15</v>
      </c>
      <c r="D609" s="162">
        <v>20357.52</v>
      </c>
      <c r="E609" s="162">
        <v>158.97</v>
      </c>
      <c r="F609" s="162">
        <v>45739.63</v>
      </c>
      <c r="G609" s="162">
        <v>100.72</v>
      </c>
      <c r="H609" s="162">
        <v>133.77000000000001</v>
      </c>
      <c r="I609" s="162">
        <v>0</v>
      </c>
      <c r="J609" s="162">
        <v>2.99369</v>
      </c>
      <c r="K609" s="162">
        <v>14944.9</v>
      </c>
    </row>
    <row r="610" spans="1:11" ht="17.100000000000001" customHeight="1">
      <c r="A610" s="162">
        <v>2008</v>
      </c>
      <c r="B610" s="162">
        <v>1</v>
      </c>
      <c r="C610" s="162">
        <v>217973.04</v>
      </c>
      <c r="D610" s="162">
        <v>29771.79</v>
      </c>
      <c r="E610" s="162">
        <v>25342.880000000001</v>
      </c>
      <c r="F610" s="162">
        <v>273087.71000000002</v>
      </c>
      <c r="G610" s="162">
        <v>1383.45</v>
      </c>
      <c r="H610" s="162">
        <v>200.87</v>
      </c>
      <c r="I610" s="162">
        <v>0</v>
      </c>
      <c r="J610" s="162">
        <v>2.4003299999999999</v>
      </c>
      <c r="K610" s="162">
        <v>13840.02</v>
      </c>
    </row>
    <row r="611" spans="1:11" ht="17.100000000000001" customHeight="1">
      <c r="A611" s="162">
        <v>2008</v>
      </c>
      <c r="B611" s="162">
        <v>2</v>
      </c>
      <c r="C611" s="162">
        <v>322612.34999999998</v>
      </c>
      <c r="D611" s="162">
        <v>81010.179999999993</v>
      </c>
      <c r="E611" s="162">
        <v>16618.38</v>
      </c>
      <c r="F611" s="162">
        <v>420240.91</v>
      </c>
      <c r="G611" s="162">
        <v>2649.96</v>
      </c>
      <c r="H611" s="162">
        <v>304.39999999999998</v>
      </c>
      <c r="I611" s="162">
        <v>0</v>
      </c>
      <c r="J611" s="162">
        <v>2.8283800000000001</v>
      </c>
      <c r="K611" s="162">
        <v>13167.92</v>
      </c>
    </row>
    <row r="612" spans="1:11" ht="17.100000000000001" customHeight="1">
      <c r="A612" s="162">
        <v>2008</v>
      </c>
      <c r="B612" s="162">
        <v>3</v>
      </c>
      <c r="C612" s="162">
        <v>779704.31999999995</v>
      </c>
      <c r="D612" s="162">
        <v>192155.1</v>
      </c>
      <c r="E612" s="162">
        <v>74123.22</v>
      </c>
      <c r="F612" s="162">
        <v>1045982.65</v>
      </c>
      <c r="G612" s="162">
        <v>6267.87</v>
      </c>
      <c r="H612" s="162">
        <v>1438.5</v>
      </c>
      <c r="I612" s="162">
        <v>0</v>
      </c>
      <c r="J612" s="162">
        <v>2.9974500000000002</v>
      </c>
      <c r="K612" s="162">
        <v>10817.84</v>
      </c>
    </row>
    <row r="613" spans="1:11" ht="17.100000000000001" customHeight="1">
      <c r="A613" s="162">
        <v>2008</v>
      </c>
      <c r="B613" s="162">
        <v>4</v>
      </c>
      <c r="C613" s="162">
        <v>1125291.22</v>
      </c>
      <c r="D613" s="162">
        <v>461900.07</v>
      </c>
      <c r="E613" s="162">
        <v>61242.35</v>
      </c>
      <c r="F613" s="162">
        <v>1648433.64</v>
      </c>
      <c r="G613" s="162">
        <v>4166.3500000000004</v>
      </c>
      <c r="H613" s="162">
        <v>3204.91</v>
      </c>
      <c r="I613" s="162">
        <v>0</v>
      </c>
      <c r="J613" s="162">
        <v>2.77515</v>
      </c>
      <c r="K613" s="162">
        <v>18430.990000000002</v>
      </c>
    </row>
    <row r="614" spans="1:11" ht="17.100000000000001" customHeight="1">
      <c r="A614" s="162">
        <v>2008</v>
      </c>
      <c r="B614" s="162">
        <v>5</v>
      </c>
      <c r="C614" s="162">
        <v>761179.92</v>
      </c>
      <c r="D614" s="162">
        <v>590340.34</v>
      </c>
      <c r="E614" s="162">
        <v>19003.25</v>
      </c>
      <c r="F614" s="162">
        <v>1370523.5</v>
      </c>
      <c r="G614" s="162">
        <v>1907.69</v>
      </c>
      <c r="H614" s="162">
        <v>3785.67</v>
      </c>
      <c r="I614" s="162">
        <v>0</v>
      </c>
      <c r="J614" s="162">
        <v>2.5575399999999999</v>
      </c>
      <c r="K614" s="162">
        <v>22177.29</v>
      </c>
    </row>
    <row r="615" spans="1:11" ht="17.100000000000001" customHeight="1">
      <c r="A615" s="162">
        <v>2008</v>
      </c>
      <c r="B615" s="162">
        <v>6</v>
      </c>
      <c r="C615" s="162">
        <v>359075.71</v>
      </c>
      <c r="D615" s="162">
        <v>140672.65</v>
      </c>
      <c r="E615" s="162">
        <v>14334.81</v>
      </c>
      <c r="F615" s="162">
        <v>514083.17</v>
      </c>
      <c r="G615" s="162">
        <v>1962.44</v>
      </c>
      <c r="H615" s="162">
        <v>780.57</v>
      </c>
      <c r="I615" s="162">
        <v>0</v>
      </c>
      <c r="J615" s="162">
        <v>2.67591</v>
      </c>
      <c r="K615" s="162">
        <v>13633.97</v>
      </c>
    </row>
    <row r="616" spans="1:11" ht="17.100000000000001" customHeight="1">
      <c r="A616" s="162">
        <v>2008</v>
      </c>
      <c r="B616" s="162">
        <v>7</v>
      </c>
      <c r="C616" s="162">
        <v>155213.78</v>
      </c>
      <c r="D616" s="162">
        <v>29553.78</v>
      </c>
      <c r="E616" s="162">
        <v>13493.49</v>
      </c>
      <c r="F616" s="162">
        <v>198261.05</v>
      </c>
      <c r="G616" s="162">
        <v>1801.76</v>
      </c>
      <c r="H616" s="162">
        <v>366.3</v>
      </c>
      <c r="I616" s="162">
        <v>0</v>
      </c>
      <c r="J616" s="162">
        <v>3.2248399999999999</v>
      </c>
      <c r="K616" s="162">
        <v>10203.82</v>
      </c>
    </row>
    <row r="617" spans="1:11" ht="17.100000000000001" customHeight="1">
      <c r="A617" s="162">
        <v>2008</v>
      </c>
      <c r="B617" s="162">
        <v>8</v>
      </c>
      <c r="C617" s="162">
        <v>1063629.57</v>
      </c>
      <c r="D617" s="162">
        <v>578123.31999999995</v>
      </c>
      <c r="E617" s="162">
        <v>59116.79</v>
      </c>
      <c r="F617" s="162">
        <v>1700869.68</v>
      </c>
      <c r="G617" s="162">
        <v>2385.37</v>
      </c>
      <c r="H617" s="162">
        <v>3399.24</v>
      </c>
      <c r="I617" s="162">
        <v>0</v>
      </c>
      <c r="J617" s="162">
        <v>2.9735800000000001</v>
      </c>
      <c r="K617" s="162">
        <v>17054.36</v>
      </c>
    </row>
    <row r="618" spans="1:11" ht="17.100000000000001" customHeight="1">
      <c r="A618" s="162">
        <v>2008</v>
      </c>
      <c r="B618" s="162">
        <v>9</v>
      </c>
      <c r="C618" s="162">
        <v>854465.26</v>
      </c>
      <c r="D618" s="162">
        <v>465888.63</v>
      </c>
      <c r="E618" s="162">
        <v>41267.31</v>
      </c>
      <c r="F618" s="162">
        <v>1361621.2</v>
      </c>
      <c r="G618" s="162">
        <v>1554.75</v>
      </c>
      <c r="H618" s="162">
        <v>2887.44</v>
      </c>
      <c r="I618" s="162">
        <v>0</v>
      </c>
      <c r="J618" s="162">
        <v>2.9754800000000001</v>
      </c>
      <c r="K618" s="162">
        <v>15046.77</v>
      </c>
    </row>
    <row r="619" spans="1:11" ht="17.100000000000001" customHeight="1">
      <c r="A619" s="162">
        <v>2008</v>
      </c>
      <c r="B619" s="162">
        <v>10</v>
      </c>
      <c r="C619" s="162">
        <v>935499.44</v>
      </c>
      <c r="D619" s="162">
        <v>217666.46</v>
      </c>
      <c r="E619" s="162">
        <v>78758.11</v>
      </c>
      <c r="F619" s="162">
        <v>1231924.01</v>
      </c>
      <c r="G619" s="162">
        <v>6196.34</v>
      </c>
      <c r="H619" s="162">
        <v>2284.46</v>
      </c>
      <c r="I619" s="162">
        <v>0</v>
      </c>
      <c r="J619" s="162">
        <v>3.1536200000000001</v>
      </c>
      <c r="K619" s="162">
        <v>10749.8</v>
      </c>
    </row>
    <row r="620" spans="1:11" ht="17.100000000000001" customHeight="1">
      <c r="A620" s="162">
        <v>2008</v>
      </c>
      <c r="B620" s="162">
        <v>11</v>
      </c>
      <c r="C620" s="162">
        <v>146473.41</v>
      </c>
      <c r="D620" s="162">
        <v>226046.17</v>
      </c>
      <c r="E620" s="162">
        <v>76.48</v>
      </c>
      <c r="F620" s="162">
        <v>372596.07</v>
      </c>
      <c r="G620" s="162">
        <v>418.74</v>
      </c>
      <c r="H620" s="162">
        <v>795.75</v>
      </c>
      <c r="I620" s="162">
        <v>0</v>
      </c>
      <c r="J620" s="162">
        <v>2.9802200000000001</v>
      </c>
      <c r="K620" s="162">
        <v>15054.79</v>
      </c>
    </row>
    <row r="621" spans="1:11" ht="17.100000000000001" customHeight="1">
      <c r="A621" s="162">
        <v>2008</v>
      </c>
      <c r="B621" s="162">
        <v>12</v>
      </c>
      <c r="C621" s="162">
        <v>379078.95</v>
      </c>
      <c r="D621" s="162">
        <v>503173.66</v>
      </c>
      <c r="E621" s="162">
        <v>8518.08</v>
      </c>
      <c r="F621" s="162">
        <v>890770.69</v>
      </c>
      <c r="G621" s="162">
        <v>1001.67</v>
      </c>
      <c r="H621" s="162">
        <v>1895.86</v>
      </c>
      <c r="I621" s="162">
        <v>0</v>
      </c>
      <c r="J621" s="162">
        <v>2.9775299999999998</v>
      </c>
      <c r="K621" s="162">
        <v>15048.04</v>
      </c>
    </row>
    <row r="622" spans="1:11" ht="17.100000000000001" customHeight="1">
      <c r="A622" s="162">
        <v>2008</v>
      </c>
      <c r="B622" s="162">
        <v>13</v>
      </c>
      <c r="C622" s="162">
        <v>681801.49</v>
      </c>
      <c r="D622" s="162">
        <v>460572.05</v>
      </c>
      <c r="E622" s="162">
        <v>44453.83</v>
      </c>
      <c r="F622" s="162">
        <v>1186827.3799999999</v>
      </c>
      <c r="G622" s="162">
        <v>2640.45</v>
      </c>
      <c r="H622" s="162">
        <v>2669.69</v>
      </c>
      <c r="I622" s="162">
        <v>0</v>
      </c>
      <c r="J622" s="162">
        <v>2.7464400000000002</v>
      </c>
      <c r="K622" s="162">
        <v>16906.55</v>
      </c>
    </row>
    <row r="623" spans="1:11" ht="17.100000000000001" customHeight="1">
      <c r="A623" s="162">
        <v>2008</v>
      </c>
      <c r="B623" s="162">
        <v>14</v>
      </c>
      <c r="C623" s="162">
        <v>47499.4</v>
      </c>
      <c r="D623" s="162">
        <v>50349.71</v>
      </c>
      <c r="E623" s="162">
        <v>318.52999999999997</v>
      </c>
      <c r="F623" s="162">
        <v>98167.65</v>
      </c>
      <c r="G623" s="162">
        <v>110.33</v>
      </c>
      <c r="H623" s="162">
        <v>209.66</v>
      </c>
      <c r="I623" s="162">
        <v>0</v>
      </c>
      <c r="J623" s="162">
        <v>2.9802200000000001</v>
      </c>
      <c r="K623" s="162">
        <v>15054.79</v>
      </c>
    </row>
    <row r="624" spans="1:11" ht="17.100000000000001" customHeight="1">
      <c r="A624" s="162">
        <v>2008</v>
      </c>
      <c r="B624" s="162">
        <v>15</v>
      </c>
      <c r="C624" s="162">
        <v>76944.83</v>
      </c>
      <c r="D624" s="162">
        <v>18430.419999999998</v>
      </c>
      <c r="E624" s="162">
        <v>8093.76</v>
      </c>
      <c r="F624" s="162">
        <v>103469.01</v>
      </c>
      <c r="G624" s="162">
        <v>638.74</v>
      </c>
      <c r="H624" s="162">
        <v>314.22000000000003</v>
      </c>
      <c r="I624" s="162">
        <v>0</v>
      </c>
      <c r="J624" s="162">
        <v>3.1450100000000001</v>
      </c>
      <c r="K624" s="162">
        <v>10495.78</v>
      </c>
    </row>
    <row r="625" spans="1:11" ht="17.100000000000001" customHeight="1">
      <c r="A625" s="162">
        <v>2008</v>
      </c>
      <c r="B625" s="162">
        <v>16</v>
      </c>
      <c r="C625" s="162">
        <v>25198.18</v>
      </c>
      <c r="D625" s="162">
        <v>20783.05</v>
      </c>
      <c r="E625" s="162">
        <v>158.59</v>
      </c>
      <c r="F625" s="162">
        <v>46139.81</v>
      </c>
      <c r="G625" s="162">
        <v>51.85</v>
      </c>
      <c r="H625" s="162">
        <v>98.54</v>
      </c>
      <c r="I625" s="162">
        <v>0</v>
      </c>
      <c r="J625" s="162">
        <v>2.9802200000000001</v>
      </c>
      <c r="K625" s="162">
        <v>15054.79</v>
      </c>
    </row>
    <row r="626" spans="1:11" ht="17.100000000000001" customHeight="1">
      <c r="A626" s="162">
        <v>2009</v>
      </c>
      <c r="B626" s="162">
        <v>1</v>
      </c>
      <c r="C626" s="162">
        <v>218925.74</v>
      </c>
      <c r="D626" s="162">
        <v>29880.06</v>
      </c>
      <c r="E626" s="162">
        <v>25332.13</v>
      </c>
      <c r="F626" s="162">
        <v>274137.93</v>
      </c>
      <c r="G626" s="162">
        <v>786.64</v>
      </c>
      <c r="H626" s="162">
        <v>59.13</v>
      </c>
      <c r="I626" s="162">
        <v>0</v>
      </c>
      <c r="J626" s="162">
        <v>2.39242</v>
      </c>
      <c r="K626" s="162">
        <v>13044.49</v>
      </c>
    </row>
    <row r="627" spans="1:11" ht="17.100000000000001" customHeight="1">
      <c r="A627" s="162">
        <v>2009</v>
      </c>
      <c r="B627" s="162">
        <v>2</v>
      </c>
      <c r="C627" s="162">
        <v>324984.32000000001</v>
      </c>
      <c r="D627" s="162">
        <v>81230.13</v>
      </c>
      <c r="E627" s="162">
        <v>16627.79</v>
      </c>
      <c r="F627" s="162">
        <v>422842.24</v>
      </c>
      <c r="G627" s="162">
        <v>2200.25</v>
      </c>
      <c r="H627" s="162">
        <v>175.95</v>
      </c>
      <c r="I627" s="162">
        <v>0</v>
      </c>
      <c r="J627" s="162">
        <v>2.8429199999999999</v>
      </c>
      <c r="K627" s="162">
        <v>12482.41</v>
      </c>
    </row>
    <row r="628" spans="1:11" ht="17.100000000000001" customHeight="1">
      <c r="A628" s="162">
        <v>2009</v>
      </c>
      <c r="B628" s="162">
        <v>3</v>
      </c>
      <c r="C628" s="162">
        <v>784668.46</v>
      </c>
      <c r="D628" s="162">
        <v>192819.72</v>
      </c>
      <c r="E628" s="162">
        <v>74061.14</v>
      </c>
      <c r="F628" s="162">
        <v>1051549.33</v>
      </c>
      <c r="G628" s="162">
        <v>4854.33</v>
      </c>
      <c r="H628" s="162">
        <v>581.92999999999995</v>
      </c>
      <c r="I628" s="162">
        <v>0</v>
      </c>
      <c r="J628" s="162">
        <v>3.0080900000000002</v>
      </c>
      <c r="K628" s="162">
        <v>10467.76</v>
      </c>
    </row>
    <row r="629" spans="1:11" ht="17.100000000000001" customHeight="1">
      <c r="A629" s="162">
        <v>2009</v>
      </c>
      <c r="B629" s="162">
        <v>4</v>
      </c>
      <c r="C629" s="162">
        <v>1129227.3700000001</v>
      </c>
      <c r="D629" s="162">
        <v>463540.54</v>
      </c>
      <c r="E629" s="162">
        <v>61200.89</v>
      </c>
      <c r="F629" s="162">
        <v>1653968.8</v>
      </c>
      <c r="G629" s="162">
        <v>3254.59</v>
      </c>
      <c r="H629" s="162">
        <v>1123.8900000000001</v>
      </c>
      <c r="I629" s="162">
        <v>0</v>
      </c>
      <c r="J629" s="162">
        <v>2.7921</v>
      </c>
      <c r="K629" s="162">
        <v>16973.509999999998</v>
      </c>
    </row>
    <row r="630" spans="1:11" ht="17.100000000000001" customHeight="1">
      <c r="A630" s="162">
        <v>2009</v>
      </c>
      <c r="B630" s="162">
        <v>5</v>
      </c>
      <c r="C630" s="162">
        <v>760509.15</v>
      </c>
      <c r="D630" s="162">
        <v>591197.6</v>
      </c>
      <c r="E630" s="162">
        <v>18929.38</v>
      </c>
      <c r="F630" s="162">
        <v>1370636.13</v>
      </c>
      <c r="G630" s="162">
        <v>1542.51</v>
      </c>
      <c r="H630" s="162">
        <v>1100.0999999999999</v>
      </c>
      <c r="I630" s="162">
        <v>0</v>
      </c>
      <c r="J630" s="162">
        <v>2.57064</v>
      </c>
      <c r="K630" s="162">
        <v>20345.45</v>
      </c>
    </row>
    <row r="631" spans="1:11" ht="17.100000000000001" customHeight="1">
      <c r="A631" s="162">
        <v>2009</v>
      </c>
      <c r="B631" s="162">
        <v>6</v>
      </c>
      <c r="C631" s="162">
        <v>359969.68</v>
      </c>
      <c r="D631" s="162">
        <v>140800.35</v>
      </c>
      <c r="E631" s="162">
        <v>14324.8</v>
      </c>
      <c r="F631" s="162">
        <v>515094.82</v>
      </c>
      <c r="G631" s="162">
        <v>1055.67</v>
      </c>
      <c r="H631" s="162">
        <v>208.39</v>
      </c>
      <c r="I631" s="162">
        <v>0</v>
      </c>
      <c r="J631" s="162">
        <v>2.6911900000000002</v>
      </c>
      <c r="K631" s="162">
        <v>13041.61</v>
      </c>
    </row>
    <row r="632" spans="1:11" ht="17.100000000000001" customHeight="1">
      <c r="A632" s="162">
        <v>2009</v>
      </c>
      <c r="B632" s="162">
        <v>7</v>
      </c>
      <c r="C632" s="162">
        <v>157097.65</v>
      </c>
      <c r="D632" s="162">
        <v>29789.93</v>
      </c>
      <c r="E632" s="162">
        <v>13528.79</v>
      </c>
      <c r="F632" s="162">
        <v>200416.38</v>
      </c>
      <c r="G632" s="162">
        <v>1427.48</v>
      </c>
      <c r="H632" s="162">
        <v>159.6</v>
      </c>
      <c r="I632" s="162">
        <v>0</v>
      </c>
      <c r="J632" s="162">
        <v>3.2378900000000002</v>
      </c>
      <c r="K632" s="162">
        <v>9694.08</v>
      </c>
    </row>
    <row r="633" spans="1:11" ht="17.100000000000001" customHeight="1">
      <c r="A633" s="162">
        <v>2009</v>
      </c>
      <c r="B633" s="162">
        <v>8</v>
      </c>
      <c r="C633" s="162">
        <v>1065586.05</v>
      </c>
      <c r="D633" s="162">
        <v>578790.92000000004</v>
      </c>
      <c r="E633" s="162">
        <v>59103.15</v>
      </c>
      <c r="F633" s="162">
        <v>1703480.12</v>
      </c>
      <c r="G633" s="162">
        <v>1905.9</v>
      </c>
      <c r="H633" s="162">
        <v>1074.6500000000001</v>
      </c>
      <c r="I633" s="162">
        <v>0</v>
      </c>
      <c r="J633" s="162">
        <v>2.9780700000000002</v>
      </c>
      <c r="K633" s="162">
        <v>15881.88</v>
      </c>
    </row>
    <row r="634" spans="1:11" ht="17.100000000000001" customHeight="1">
      <c r="A634" s="162">
        <v>2009</v>
      </c>
      <c r="B634" s="162">
        <v>9</v>
      </c>
      <c r="C634" s="162">
        <v>856746.8</v>
      </c>
      <c r="D634" s="162">
        <v>467075.41</v>
      </c>
      <c r="E634" s="162">
        <v>41314.15</v>
      </c>
      <c r="F634" s="162">
        <v>1365136.35</v>
      </c>
      <c r="G634" s="162">
        <v>1013.54</v>
      </c>
      <c r="H634" s="162">
        <v>1114.7</v>
      </c>
      <c r="I634" s="162">
        <v>0</v>
      </c>
      <c r="J634" s="162">
        <v>2.9714399999999999</v>
      </c>
      <c r="K634" s="162">
        <v>14132.09</v>
      </c>
    </row>
    <row r="635" spans="1:11" ht="17.100000000000001" customHeight="1">
      <c r="A635" s="162">
        <v>2009</v>
      </c>
      <c r="B635" s="162">
        <v>10</v>
      </c>
      <c r="C635" s="162">
        <v>941890.47</v>
      </c>
      <c r="D635" s="162">
        <v>219318.56</v>
      </c>
      <c r="E635" s="162">
        <v>78927.520000000004</v>
      </c>
      <c r="F635" s="162">
        <v>1240136.56</v>
      </c>
      <c r="G635" s="162">
        <v>4358.7299999999996</v>
      </c>
      <c r="H635" s="162">
        <v>1179.8599999999999</v>
      </c>
      <c r="I635" s="162">
        <v>0</v>
      </c>
      <c r="J635" s="162">
        <v>3.1642299999999999</v>
      </c>
      <c r="K635" s="162">
        <v>10194.86</v>
      </c>
    </row>
    <row r="636" spans="1:11" ht="17.100000000000001" customHeight="1">
      <c r="A636" s="162">
        <v>2009</v>
      </c>
      <c r="B636" s="162">
        <v>11</v>
      </c>
      <c r="C636" s="162">
        <v>151721.96</v>
      </c>
      <c r="D636" s="162">
        <v>234892.82</v>
      </c>
      <c r="E636" s="162">
        <v>79.150000000000006</v>
      </c>
      <c r="F636" s="162">
        <v>386693.94</v>
      </c>
      <c r="G636" s="162">
        <v>283.02999999999997</v>
      </c>
      <c r="H636" s="162">
        <v>318.19</v>
      </c>
      <c r="I636" s="162">
        <v>0</v>
      </c>
      <c r="J636" s="162">
        <v>2.9764599999999999</v>
      </c>
      <c r="K636" s="162">
        <v>14138.69</v>
      </c>
    </row>
    <row r="637" spans="1:11" ht="17.100000000000001" customHeight="1">
      <c r="A637" s="162">
        <v>2009</v>
      </c>
      <c r="B637" s="162">
        <v>12</v>
      </c>
      <c r="C637" s="162">
        <v>375066.76</v>
      </c>
      <c r="D637" s="162">
        <v>498194.15</v>
      </c>
      <c r="E637" s="162">
        <v>8432.67</v>
      </c>
      <c r="F637" s="162">
        <v>881693.58</v>
      </c>
      <c r="G637" s="162">
        <v>644.29999999999995</v>
      </c>
      <c r="H637" s="162">
        <v>722.74</v>
      </c>
      <c r="I637" s="162">
        <v>0</v>
      </c>
      <c r="J637" s="162">
        <v>2.9737399999999998</v>
      </c>
      <c r="K637" s="162">
        <v>14133.77</v>
      </c>
    </row>
    <row r="638" spans="1:11" ht="17.100000000000001" customHeight="1">
      <c r="A638" s="162">
        <v>2009</v>
      </c>
      <c r="B638" s="162">
        <v>13</v>
      </c>
      <c r="C638" s="162">
        <v>686045.35</v>
      </c>
      <c r="D638" s="162">
        <v>462893.67</v>
      </c>
      <c r="E638" s="162">
        <v>44586.34</v>
      </c>
      <c r="F638" s="162">
        <v>1193525.3600000001</v>
      </c>
      <c r="G638" s="162">
        <v>1992.59</v>
      </c>
      <c r="H638" s="162">
        <v>903.82</v>
      </c>
      <c r="I638" s="162">
        <v>0</v>
      </c>
      <c r="J638" s="162">
        <v>2.7605300000000002</v>
      </c>
      <c r="K638" s="162">
        <v>15826.15</v>
      </c>
    </row>
    <row r="639" spans="1:11" ht="17.100000000000001" customHeight="1">
      <c r="A639" s="162">
        <v>2009</v>
      </c>
      <c r="B639" s="162">
        <v>14</v>
      </c>
      <c r="C639" s="162">
        <v>47425</v>
      </c>
      <c r="D639" s="162">
        <v>50387.6</v>
      </c>
      <c r="E639" s="162">
        <v>317.88</v>
      </c>
      <c r="F639" s="162">
        <v>98130.49</v>
      </c>
      <c r="G639" s="162">
        <v>71.819999999999993</v>
      </c>
      <c r="H639" s="162">
        <v>80.75</v>
      </c>
      <c r="I639" s="162">
        <v>0</v>
      </c>
      <c r="J639" s="162">
        <v>2.9764599999999999</v>
      </c>
      <c r="K639" s="162">
        <v>14138.69</v>
      </c>
    </row>
    <row r="640" spans="1:11" ht="17.100000000000001" customHeight="1">
      <c r="A640" s="162">
        <v>2009</v>
      </c>
      <c r="B640" s="162">
        <v>15</v>
      </c>
      <c r="C640" s="162">
        <v>77610.75</v>
      </c>
      <c r="D640" s="162">
        <v>18582.060000000001</v>
      </c>
      <c r="E640" s="162">
        <v>8115.36</v>
      </c>
      <c r="F640" s="162">
        <v>104308.17</v>
      </c>
      <c r="G640" s="162">
        <v>438.64</v>
      </c>
      <c r="H640" s="162">
        <v>97.8</v>
      </c>
      <c r="I640" s="162">
        <v>0</v>
      </c>
      <c r="J640" s="162">
        <v>3.1785100000000002</v>
      </c>
      <c r="K640" s="162">
        <v>10112.549999999999</v>
      </c>
    </row>
    <row r="641" spans="1:11" ht="17.100000000000001" customHeight="1">
      <c r="A641" s="162">
        <v>2009</v>
      </c>
      <c r="B641" s="162">
        <v>16</v>
      </c>
      <c r="C641" s="162">
        <v>25528.16</v>
      </c>
      <c r="D641" s="162">
        <v>21043.37</v>
      </c>
      <c r="E641" s="162">
        <v>160.54</v>
      </c>
      <c r="F641" s="162">
        <v>46732.07</v>
      </c>
      <c r="G641" s="162">
        <v>34.200000000000003</v>
      </c>
      <c r="H641" s="162">
        <v>38.450000000000003</v>
      </c>
      <c r="I641" s="162">
        <v>0</v>
      </c>
      <c r="J641" s="162">
        <v>2.9764599999999999</v>
      </c>
      <c r="K641" s="162">
        <v>14138.69</v>
      </c>
    </row>
    <row r="642" spans="1:11" ht="17.100000000000001" customHeight="1">
      <c r="A642" s="162">
        <v>2010</v>
      </c>
      <c r="B642" s="162">
        <v>1</v>
      </c>
      <c r="C642" s="162">
        <v>219828.54</v>
      </c>
      <c r="D642" s="162">
        <v>29984.66</v>
      </c>
      <c r="E642" s="162">
        <v>25342.99</v>
      </c>
      <c r="F642" s="162">
        <v>275156.18</v>
      </c>
      <c r="G642" s="162">
        <v>748.26</v>
      </c>
      <c r="H642" s="162">
        <v>62.89</v>
      </c>
      <c r="I642" s="162">
        <v>0</v>
      </c>
      <c r="J642" s="162">
        <v>2.3914200000000001</v>
      </c>
      <c r="K642" s="162">
        <v>13173.11</v>
      </c>
    </row>
    <row r="643" spans="1:11" ht="17.100000000000001" customHeight="1">
      <c r="A643" s="162">
        <v>2010</v>
      </c>
      <c r="B643" s="162">
        <v>2</v>
      </c>
      <c r="C643" s="162">
        <v>325395.62</v>
      </c>
      <c r="D643" s="162">
        <v>80853.820000000007</v>
      </c>
      <c r="E643" s="162">
        <v>16500.400000000001</v>
      </c>
      <c r="F643" s="162">
        <v>422749.84</v>
      </c>
      <c r="G643" s="162">
        <v>2002.23</v>
      </c>
      <c r="H643" s="162">
        <v>162.56</v>
      </c>
      <c r="I643" s="162">
        <v>0</v>
      </c>
      <c r="J643" s="162">
        <v>2.8788200000000002</v>
      </c>
      <c r="K643" s="162">
        <v>12401.96</v>
      </c>
    </row>
    <row r="644" spans="1:11" ht="17.100000000000001" customHeight="1">
      <c r="A644" s="162">
        <v>2010</v>
      </c>
      <c r="B644" s="162">
        <v>3</v>
      </c>
      <c r="C644" s="162">
        <v>786773.23</v>
      </c>
      <c r="D644" s="162">
        <v>193347.36</v>
      </c>
      <c r="E644" s="162">
        <v>73914.63</v>
      </c>
      <c r="F644" s="162">
        <v>1054035.22</v>
      </c>
      <c r="G644" s="162">
        <v>4119.12</v>
      </c>
      <c r="H644" s="162">
        <v>1052.5999999999999</v>
      </c>
      <c r="I644" s="162">
        <v>0</v>
      </c>
      <c r="J644" s="162">
        <v>3.0343499999999999</v>
      </c>
      <c r="K644" s="162">
        <v>10588.81</v>
      </c>
    </row>
    <row r="645" spans="1:11" ht="17.100000000000001" customHeight="1">
      <c r="A645" s="162">
        <v>2010</v>
      </c>
      <c r="B645" s="162">
        <v>4</v>
      </c>
      <c r="C645" s="162">
        <v>1129509.9099999999</v>
      </c>
      <c r="D645" s="162">
        <v>465083.47</v>
      </c>
      <c r="E645" s="162">
        <v>61028.05</v>
      </c>
      <c r="F645" s="162">
        <v>1655621.43</v>
      </c>
      <c r="G645" s="162">
        <v>3133.98</v>
      </c>
      <c r="H645" s="162">
        <v>2538.29</v>
      </c>
      <c r="I645" s="162">
        <v>0</v>
      </c>
      <c r="J645" s="162">
        <v>2.81121</v>
      </c>
      <c r="K645" s="162">
        <v>17295.580000000002</v>
      </c>
    </row>
    <row r="646" spans="1:11" ht="17.100000000000001" customHeight="1">
      <c r="A646" s="162">
        <v>2010</v>
      </c>
      <c r="B646" s="162">
        <v>5</v>
      </c>
      <c r="C646" s="162">
        <v>759284.68</v>
      </c>
      <c r="D646" s="162">
        <v>591764.56999999995</v>
      </c>
      <c r="E646" s="162">
        <v>18850.88</v>
      </c>
      <c r="F646" s="162">
        <v>1369900.14</v>
      </c>
      <c r="G646" s="162">
        <v>1529.92</v>
      </c>
      <c r="H646" s="162">
        <v>1221.26</v>
      </c>
      <c r="I646" s="162">
        <v>0</v>
      </c>
      <c r="J646" s="162">
        <v>2.5759300000000001</v>
      </c>
      <c r="K646" s="162">
        <v>20644.05</v>
      </c>
    </row>
    <row r="647" spans="1:11" ht="17.100000000000001" customHeight="1">
      <c r="A647" s="162">
        <v>2010</v>
      </c>
      <c r="B647" s="162">
        <v>6</v>
      </c>
      <c r="C647" s="162">
        <v>359737.86</v>
      </c>
      <c r="D647" s="162">
        <v>140591.18</v>
      </c>
      <c r="E647" s="162">
        <v>14279.29</v>
      </c>
      <c r="F647" s="162">
        <v>514608.33</v>
      </c>
      <c r="G647" s="162">
        <v>839.19</v>
      </c>
      <c r="H647" s="162">
        <v>219.19</v>
      </c>
      <c r="I647" s="162">
        <v>0</v>
      </c>
      <c r="J647" s="162">
        <v>2.714</v>
      </c>
      <c r="K647" s="162">
        <v>12860.81</v>
      </c>
    </row>
    <row r="648" spans="1:11" ht="17.100000000000001" customHeight="1">
      <c r="A648" s="162">
        <v>2010</v>
      </c>
      <c r="B648" s="162">
        <v>7</v>
      </c>
      <c r="C648" s="162">
        <v>157787.63</v>
      </c>
      <c r="D648" s="162">
        <v>29982.21</v>
      </c>
      <c r="E648" s="162">
        <v>13462.51</v>
      </c>
      <c r="F648" s="162">
        <v>201232.35</v>
      </c>
      <c r="G648" s="162">
        <v>1375.66</v>
      </c>
      <c r="H648" s="162">
        <v>300.89999999999998</v>
      </c>
      <c r="I648" s="162">
        <v>0</v>
      </c>
      <c r="J648" s="162">
        <v>3.2685200000000001</v>
      </c>
      <c r="K648" s="162">
        <v>10055.66</v>
      </c>
    </row>
    <row r="649" spans="1:11" ht="17.100000000000001" customHeight="1">
      <c r="A649" s="162">
        <v>2010</v>
      </c>
      <c r="B649" s="162">
        <v>8</v>
      </c>
      <c r="C649" s="162">
        <v>1066317.33</v>
      </c>
      <c r="D649" s="162">
        <v>579526.96</v>
      </c>
      <c r="E649" s="162">
        <v>58997.42</v>
      </c>
      <c r="F649" s="162">
        <v>1704841.72</v>
      </c>
      <c r="G649" s="162">
        <v>2162.79</v>
      </c>
      <c r="H649" s="162">
        <v>1938.68</v>
      </c>
      <c r="I649" s="162">
        <v>0</v>
      </c>
      <c r="J649" s="162">
        <v>2.99186</v>
      </c>
      <c r="K649" s="162">
        <v>15787.05</v>
      </c>
    </row>
    <row r="650" spans="1:11" ht="17.100000000000001" customHeight="1">
      <c r="A650" s="162">
        <v>2010</v>
      </c>
      <c r="B650" s="162">
        <v>9</v>
      </c>
      <c r="C650" s="162">
        <v>858930.27</v>
      </c>
      <c r="D650" s="162">
        <v>467979.14</v>
      </c>
      <c r="E650" s="162">
        <v>41334.589999999997</v>
      </c>
      <c r="F650" s="162">
        <v>1368244</v>
      </c>
      <c r="G650" s="162">
        <v>1029.1500000000001</v>
      </c>
      <c r="H650" s="162">
        <v>1503.66</v>
      </c>
      <c r="I650" s="162">
        <v>0</v>
      </c>
      <c r="J650" s="162">
        <v>2.9721799999999998</v>
      </c>
      <c r="K650" s="162">
        <v>14202.26</v>
      </c>
    </row>
    <row r="651" spans="1:11" ht="17.100000000000001" customHeight="1">
      <c r="A651" s="162">
        <v>2010</v>
      </c>
      <c r="B651" s="162">
        <v>10</v>
      </c>
      <c r="C651" s="162">
        <v>946012.94</v>
      </c>
      <c r="D651" s="162">
        <v>219989.38</v>
      </c>
      <c r="E651" s="162">
        <v>78762.710000000006</v>
      </c>
      <c r="F651" s="162">
        <v>1244765.03</v>
      </c>
      <c r="G651" s="162">
        <v>5029.32</v>
      </c>
      <c r="H651" s="162">
        <v>826.27</v>
      </c>
      <c r="I651" s="162">
        <v>0</v>
      </c>
      <c r="J651" s="162">
        <v>3.19903</v>
      </c>
      <c r="K651" s="162">
        <v>10116.57</v>
      </c>
    </row>
    <row r="652" spans="1:11" ht="17.100000000000001" customHeight="1">
      <c r="A652" s="162">
        <v>2010</v>
      </c>
      <c r="B652" s="162">
        <v>11</v>
      </c>
      <c r="C652" s="162">
        <v>151594.5</v>
      </c>
      <c r="D652" s="162">
        <v>235368.04</v>
      </c>
      <c r="E652" s="162">
        <v>79</v>
      </c>
      <c r="F652" s="162">
        <v>387041.54</v>
      </c>
      <c r="G652" s="162">
        <v>285.95</v>
      </c>
      <c r="H652" s="162">
        <v>428.63</v>
      </c>
      <c r="I652" s="162">
        <v>0</v>
      </c>
      <c r="J652" s="162">
        <v>2.9769999999999999</v>
      </c>
      <c r="K652" s="162">
        <v>14209.33</v>
      </c>
    </row>
    <row r="653" spans="1:11" ht="17.100000000000001" customHeight="1">
      <c r="A653" s="162">
        <v>2010</v>
      </c>
      <c r="B653" s="162">
        <v>12</v>
      </c>
      <c r="C653" s="162">
        <v>376088.81</v>
      </c>
      <c r="D653" s="162">
        <v>499768.37</v>
      </c>
      <c r="E653" s="162">
        <v>8441.39</v>
      </c>
      <c r="F653" s="162">
        <v>884298.57</v>
      </c>
      <c r="G653" s="162">
        <v>654.09</v>
      </c>
      <c r="H653" s="162">
        <v>975.58</v>
      </c>
      <c r="I653" s="162">
        <v>0</v>
      </c>
      <c r="J653" s="162">
        <v>2.97424</v>
      </c>
      <c r="K653" s="162">
        <v>14204.58</v>
      </c>
    </row>
    <row r="654" spans="1:11" ht="17.100000000000001" customHeight="1">
      <c r="A654" s="162">
        <v>2010</v>
      </c>
      <c r="B654" s="162">
        <v>13</v>
      </c>
      <c r="C654" s="162">
        <v>687043.78</v>
      </c>
      <c r="D654" s="162">
        <v>463002.85</v>
      </c>
      <c r="E654" s="162">
        <v>44473.98</v>
      </c>
      <c r="F654" s="162">
        <v>1194520.6100000001</v>
      </c>
      <c r="G654" s="162">
        <v>2440.86</v>
      </c>
      <c r="H654" s="162">
        <v>1153.23</v>
      </c>
      <c r="I654" s="162">
        <v>0</v>
      </c>
      <c r="J654" s="162">
        <v>2.77521</v>
      </c>
      <c r="K654" s="162">
        <v>15926.21</v>
      </c>
    </row>
    <row r="655" spans="1:11" ht="17.100000000000001" customHeight="1">
      <c r="A655" s="162">
        <v>2010</v>
      </c>
      <c r="B655" s="162">
        <v>14</v>
      </c>
      <c r="C655" s="162">
        <v>47483.69</v>
      </c>
      <c r="D655" s="162">
        <v>50557.5</v>
      </c>
      <c r="E655" s="162">
        <v>318.08999999999997</v>
      </c>
      <c r="F655" s="162">
        <v>98359.29</v>
      </c>
      <c r="G655" s="162">
        <v>72.67</v>
      </c>
      <c r="H655" s="162">
        <v>108.93</v>
      </c>
      <c r="I655" s="162">
        <v>0</v>
      </c>
      <c r="J655" s="162">
        <v>2.9769999999999999</v>
      </c>
      <c r="K655" s="162">
        <v>14209.33</v>
      </c>
    </row>
    <row r="656" spans="1:11" ht="17.100000000000001" customHeight="1">
      <c r="A656" s="162">
        <v>2010</v>
      </c>
      <c r="B656" s="162">
        <v>15</v>
      </c>
      <c r="C656" s="162">
        <v>77732.7</v>
      </c>
      <c r="D656" s="162">
        <v>18538.66</v>
      </c>
      <c r="E656" s="162">
        <v>8081.84</v>
      </c>
      <c r="F656" s="162">
        <v>104353.21</v>
      </c>
      <c r="G656" s="162">
        <v>426.78</v>
      </c>
      <c r="H656" s="162">
        <v>31.13</v>
      </c>
      <c r="I656" s="162">
        <v>0</v>
      </c>
      <c r="J656" s="162">
        <v>3.23123</v>
      </c>
      <c r="K656" s="162">
        <v>10018.85</v>
      </c>
    </row>
    <row r="657" spans="1:11" ht="17.100000000000001" customHeight="1">
      <c r="A657" s="162">
        <v>2010</v>
      </c>
      <c r="B657" s="162">
        <v>16</v>
      </c>
      <c r="C657" s="162">
        <v>25596.14</v>
      </c>
      <c r="D657" s="162">
        <v>21084.07</v>
      </c>
      <c r="E657" s="162">
        <v>160.83000000000001</v>
      </c>
      <c r="F657" s="162">
        <v>46841.03</v>
      </c>
      <c r="G657" s="162">
        <v>34.61</v>
      </c>
      <c r="H657" s="162">
        <v>51.87</v>
      </c>
      <c r="I657" s="162">
        <v>0</v>
      </c>
      <c r="J657" s="162">
        <v>2.9769999999999999</v>
      </c>
      <c r="K657" s="162">
        <v>14209.33</v>
      </c>
    </row>
    <row r="658" spans="1:11" ht="17.100000000000001" customHeight="1">
      <c r="A658" s="162">
        <v>2011</v>
      </c>
      <c r="B658" s="162">
        <v>1</v>
      </c>
      <c r="C658" s="162">
        <v>221193.41</v>
      </c>
      <c r="D658" s="162">
        <v>30201.81</v>
      </c>
      <c r="E658" s="162">
        <v>25393.7</v>
      </c>
      <c r="F658" s="162">
        <v>276788.92</v>
      </c>
      <c r="G658" s="162">
        <v>686.79</v>
      </c>
      <c r="H658" s="162">
        <v>122.73</v>
      </c>
      <c r="I658" s="162">
        <v>0</v>
      </c>
      <c r="J658" s="162">
        <v>2.3752499999999999</v>
      </c>
      <c r="K658" s="162">
        <v>13378.74</v>
      </c>
    </row>
    <row r="659" spans="1:11" ht="17.100000000000001" customHeight="1">
      <c r="A659" s="162">
        <v>2011</v>
      </c>
      <c r="B659" s="162">
        <v>2</v>
      </c>
      <c r="C659" s="162">
        <v>328801.17</v>
      </c>
      <c r="D659" s="162">
        <v>81435.520000000004</v>
      </c>
      <c r="E659" s="162">
        <v>16567.490000000002</v>
      </c>
      <c r="F659" s="162">
        <v>426804.18</v>
      </c>
      <c r="G659" s="162">
        <v>1880.11</v>
      </c>
      <c r="H659" s="162">
        <v>230.85</v>
      </c>
      <c r="I659" s="162">
        <v>0</v>
      </c>
      <c r="J659" s="162">
        <v>2.8835700000000002</v>
      </c>
      <c r="K659" s="162">
        <v>12514.49</v>
      </c>
    </row>
    <row r="660" spans="1:11" ht="17.100000000000001" customHeight="1">
      <c r="A660" s="162">
        <v>2011</v>
      </c>
      <c r="B660" s="162">
        <v>3</v>
      </c>
      <c r="C660" s="162">
        <v>791437.91</v>
      </c>
      <c r="D660" s="162">
        <v>194607.22</v>
      </c>
      <c r="E660" s="162">
        <v>74063.38</v>
      </c>
      <c r="F660" s="162">
        <v>1060108.52</v>
      </c>
      <c r="G660" s="162">
        <v>3003.51</v>
      </c>
      <c r="H660" s="162">
        <v>888.45</v>
      </c>
      <c r="I660" s="162">
        <v>0</v>
      </c>
      <c r="J660" s="162">
        <v>3.03878</v>
      </c>
      <c r="K660" s="162">
        <v>10795.33</v>
      </c>
    </row>
    <row r="661" spans="1:11" ht="17.100000000000001" customHeight="1">
      <c r="A661" s="162">
        <v>2011</v>
      </c>
      <c r="B661" s="162">
        <v>4</v>
      </c>
      <c r="C661" s="162">
        <v>1135398.1599999999</v>
      </c>
      <c r="D661" s="162">
        <v>469682.07</v>
      </c>
      <c r="E661" s="162">
        <v>61088.21</v>
      </c>
      <c r="F661" s="162">
        <v>1666168.44</v>
      </c>
      <c r="G661" s="162">
        <v>3210.51</v>
      </c>
      <c r="H661" s="162">
        <v>3178.05</v>
      </c>
      <c r="I661" s="162">
        <v>0</v>
      </c>
      <c r="J661" s="162">
        <v>2.8196500000000002</v>
      </c>
      <c r="K661" s="162">
        <v>17877.3</v>
      </c>
    </row>
    <row r="662" spans="1:11" ht="17.100000000000001" customHeight="1">
      <c r="A662" s="162">
        <v>2011</v>
      </c>
      <c r="B662" s="162">
        <v>5</v>
      </c>
      <c r="C662" s="162">
        <v>761973.16</v>
      </c>
      <c r="D662" s="162">
        <v>596504.68999999994</v>
      </c>
      <c r="E662" s="162">
        <v>18879.919999999998</v>
      </c>
      <c r="F662" s="162">
        <v>1377357.77</v>
      </c>
      <c r="G662" s="162">
        <v>1411.24</v>
      </c>
      <c r="H662" s="162">
        <v>3339.1</v>
      </c>
      <c r="I662" s="162">
        <v>0</v>
      </c>
      <c r="J662" s="162">
        <v>2.5818400000000001</v>
      </c>
      <c r="K662" s="162">
        <v>21204.19</v>
      </c>
    </row>
    <row r="663" spans="1:11" ht="17.100000000000001" customHeight="1">
      <c r="A663" s="162">
        <v>2011</v>
      </c>
      <c r="B663" s="162">
        <v>6</v>
      </c>
      <c r="C663" s="162">
        <v>360586.44</v>
      </c>
      <c r="D663" s="162">
        <v>141152.47</v>
      </c>
      <c r="E663" s="162">
        <v>14279.06</v>
      </c>
      <c r="F663" s="162">
        <v>516017.97</v>
      </c>
      <c r="G663" s="162">
        <v>782.42</v>
      </c>
      <c r="H663" s="162">
        <v>516.09</v>
      </c>
      <c r="I663" s="162">
        <v>0</v>
      </c>
      <c r="J663" s="162">
        <v>2.7269999999999999</v>
      </c>
      <c r="K663" s="162">
        <v>12945.74</v>
      </c>
    </row>
    <row r="664" spans="1:11" ht="17.100000000000001" customHeight="1">
      <c r="A664" s="162">
        <v>2011</v>
      </c>
      <c r="B664" s="162">
        <v>7</v>
      </c>
      <c r="C664" s="162">
        <v>159139.71</v>
      </c>
      <c r="D664" s="162">
        <v>30262.68</v>
      </c>
      <c r="E664" s="162">
        <v>13497.59</v>
      </c>
      <c r="F664" s="162">
        <v>202899.98</v>
      </c>
      <c r="G664" s="162">
        <v>924.63</v>
      </c>
      <c r="H664" s="162">
        <v>193.21</v>
      </c>
      <c r="I664" s="162">
        <v>0</v>
      </c>
      <c r="J664" s="162">
        <v>3.27454</v>
      </c>
      <c r="K664" s="162">
        <v>10419.57</v>
      </c>
    </row>
    <row r="665" spans="1:11" ht="17.100000000000001" customHeight="1">
      <c r="A665" s="162">
        <v>2011</v>
      </c>
      <c r="B665" s="162">
        <v>8</v>
      </c>
      <c r="C665" s="162">
        <v>1069500.51</v>
      </c>
      <c r="D665" s="162">
        <v>582706.89</v>
      </c>
      <c r="E665" s="162">
        <v>59039.32</v>
      </c>
      <c r="F665" s="162">
        <v>1711246.72</v>
      </c>
      <c r="G665" s="162">
        <v>2399.27</v>
      </c>
      <c r="H665" s="162">
        <v>3319.8</v>
      </c>
      <c r="I665" s="162">
        <v>0</v>
      </c>
      <c r="J665" s="162">
        <v>2.9976400000000001</v>
      </c>
      <c r="K665" s="162">
        <v>16015.34</v>
      </c>
    </row>
    <row r="666" spans="1:11" ht="17.100000000000001" customHeight="1">
      <c r="A666" s="162">
        <v>2011</v>
      </c>
      <c r="B666" s="162">
        <v>9</v>
      </c>
      <c r="C666" s="162">
        <v>862166.46</v>
      </c>
      <c r="D666" s="162">
        <v>469568.91</v>
      </c>
      <c r="E666" s="162">
        <v>41431.120000000003</v>
      </c>
      <c r="F666" s="162">
        <v>1373166.49</v>
      </c>
      <c r="G666" s="162">
        <v>1030.5999999999999</v>
      </c>
      <c r="H666" s="162">
        <v>2787.57</v>
      </c>
      <c r="I666" s="162">
        <v>0</v>
      </c>
      <c r="J666" s="162">
        <v>2.9771000000000001</v>
      </c>
      <c r="K666" s="162">
        <v>14423.09</v>
      </c>
    </row>
    <row r="667" spans="1:11" ht="17.100000000000001" customHeight="1">
      <c r="A667" s="162">
        <v>2011</v>
      </c>
      <c r="B667" s="162">
        <v>10</v>
      </c>
      <c r="C667" s="162">
        <v>953202.13</v>
      </c>
      <c r="D667" s="162">
        <v>221914.75</v>
      </c>
      <c r="E667" s="162">
        <v>79100.350000000006</v>
      </c>
      <c r="F667" s="162">
        <v>1254217.24</v>
      </c>
      <c r="G667" s="162">
        <v>3468.76</v>
      </c>
      <c r="H667" s="162">
        <v>1079.43</v>
      </c>
      <c r="I667" s="162">
        <v>0</v>
      </c>
      <c r="J667" s="162">
        <v>3.2083300000000001</v>
      </c>
      <c r="K667" s="162">
        <v>10201.11</v>
      </c>
    </row>
    <row r="668" spans="1:11" ht="17.100000000000001" customHeight="1">
      <c r="A668" s="162">
        <v>2011</v>
      </c>
      <c r="B668" s="162">
        <v>11</v>
      </c>
      <c r="C668" s="162">
        <v>151433.60000000001</v>
      </c>
      <c r="D668" s="162">
        <v>235809.46</v>
      </c>
      <c r="E668" s="162">
        <v>78.849999999999994</v>
      </c>
      <c r="F668" s="162">
        <v>387321.9</v>
      </c>
      <c r="G668" s="162">
        <v>287.38</v>
      </c>
      <c r="H668" s="162">
        <v>792.33</v>
      </c>
      <c r="I668" s="162">
        <v>0</v>
      </c>
      <c r="J668" s="162">
        <v>2.9820000000000002</v>
      </c>
      <c r="K668" s="162">
        <v>14428.66</v>
      </c>
    </row>
    <row r="669" spans="1:11" ht="17.100000000000001" customHeight="1">
      <c r="A669" s="162">
        <v>2011</v>
      </c>
      <c r="B669" s="162">
        <v>12</v>
      </c>
      <c r="C669" s="162">
        <v>377028.81</v>
      </c>
      <c r="D669" s="162">
        <v>501306.63</v>
      </c>
      <c r="E669" s="162">
        <v>8461.7800000000007</v>
      </c>
      <c r="F669" s="162">
        <v>886797.22</v>
      </c>
      <c r="G669" s="162">
        <v>658.15</v>
      </c>
      <c r="H669" s="162">
        <v>1807.13</v>
      </c>
      <c r="I669" s="162">
        <v>0</v>
      </c>
      <c r="J669" s="162">
        <v>2.9791500000000002</v>
      </c>
      <c r="K669" s="162">
        <v>14423.83</v>
      </c>
    </row>
    <row r="670" spans="1:11" ht="17.100000000000001" customHeight="1">
      <c r="A670" s="162">
        <v>2011</v>
      </c>
      <c r="B670" s="162">
        <v>13</v>
      </c>
      <c r="C670" s="162">
        <v>689075.8</v>
      </c>
      <c r="D670" s="162">
        <v>465563.71</v>
      </c>
      <c r="E670" s="162">
        <v>44416.7</v>
      </c>
      <c r="F670" s="162">
        <v>1199056.21</v>
      </c>
      <c r="G670" s="162">
        <v>2605.59</v>
      </c>
      <c r="H670" s="162">
        <v>2842.15</v>
      </c>
      <c r="I670" s="162">
        <v>0</v>
      </c>
      <c r="J670" s="162">
        <v>2.78857</v>
      </c>
      <c r="K670" s="162">
        <v>16228.26</v>
      </c>
    </row>
    <row r="671" spans="1:11" ht="17.100000000000001" customHeight="1">
      <c r="A671" s="162">
        <v>2011</v>
      </c>
      <c r="B671" s="162">
        <v>14</v>
      </c>
      <c r="C671" s="162">
        <v>47533.48</v>
      </c>
      <c r="D671" s="162">
        <v>50719.88</v>
      </c>
      <c r="E671" s="162">
        <v>318.27</v>
      </c>
      <c r="F671" s="162">
        <v>98571.63</v>
      </c>
      <c r="G671" s="162">
        <v>73.14</v>
      </c>
      <c r="H671" s="162">
        <v>201.64</v>
      </c>
      <c r="I671" s="162">
        <v>0</v>
      </c>
      <c r="J671" s="162">
        <v>2.9820000000000002</v>
      </c>
      <c r="K671" s="162">
        <v>14428.66</v>
      </c>
    </row>
    <row r="672" spans="1:11" ht="17.100000000000001" customHeight="1">
      <c r="A672" s="162">
        <v>2011</v>
      </c>
      <c r="B672" s="162">
        <v>15</v>
      </c>
      <c r="C672" s="162">
        <v>78312.84</v>
      </c>
      <c r="D672" s="162">
        <v>18767.7</v>
      </c>
      <c r="E672" s="162">
        <v>8105.96</v>
      </c>
      <c r="F672" s="162">
        <v>105186.5</v>
      </c>
      <c r="G672" s="162">
        <v>329.22</v>
      </c>
      <c r="H672" s="162">
        <v>167.09</v>
      </c>
      <c r="I672" s="162">
        <v>0</v>
      </c>
      <c r="J672" s="162">
        <v>3.2512799999999999</v>
      </c>
      <c r="K672" s="162">
        <v>10080.02</v>
      </c>
    </row>
    <row r="673" spans="1:11" ht="17.100000000000001" customHeight="1">
      <c r="A673" s="162">
        <v>2011</v>
      </c>
      <c r="B673" s="162">
        <v>16</v>
      </c>
      <c r="C673" s="162">
        <v>25658.31</v>
      </c>
      <c r="D673" s="162">
        <v>21122.75</v>
      </c>
      <c r="E673" s="162">
        <v>161.09</v>
      </c>
      <c r="F673" s="162">
        <v>46942.16</v>
      </c>
      <c r="G673" s="162">
        <v>34.83</v>
      </c>
      <c r="H673" s="162">
        <v>96.03</v>
      </c>
      <c r="I673" s="162">
        <v>0</v>
      </c>
      <c r="J673" s="162">
        <v>2.9820000000000002</v>
      </c>
      <c r="K673" s="162">
        <v>14428.66</v>
      </c>
    </row>
    <row r="674" spans="1:11" ht="17.100000000000001" customHeight="1">
      <c r="A674" s="162">
        <v>2012</v>
      </c>
      <c r="B674" s="162">
        <v>1</v>
      </c>
      <c r="C674" s="162">
        <v>222278.9</v>
      </c>
      <c r="D674" s="162">
        <v>30430.48</v>
      </c>
      <c r="E674" s="162">
        <v>25519.05</v>
      </c>
      <c r="F674" s="162">
        <v>278228.42</v>
      </c>
      <c r="G674" s="162">
        <v>611.15</v>
      </c>
      <c r="H674" s="162">
        <v>175.57</v>
      </c>
      <c r="I674" s="162">
        <v>0</v>
      </c>
      <c r="J674" s="162">
        <v>2.35806</v>
      </c>
      <c r="K674" s="162">
        <v>13655.09</v>
      </c>
    </row>
    <row r="675" spans="1:11" ht="17.100000000000001" customHeight="1">
      <c r="A675" s="162">
        <v>2012</v>
      </c>
      <c r="B675" s="162">
        <v>2</v>
      </c>
      <c r="C675" s="162">
        <v>330610.53000000003</v>
      </c>
      <c r="D675" s="162">
        <v>81571.91</v>
      </c>
      <c r="E675" s="162">
        <v>16544.740000000002</v>
      </c>
      <c r="F675" s="162">
        <v>428727.18</v>
      </c>
      <c r="G675" s="162">
        <v>2462.25</v>
      </c>
      <c r="H675" s="162">
        <v>267.24</v>
      </c>
      <c r="I675" s="162">
        <v>0</v>
      </c>
      <c r="J675" s="162">
        <v>2.8995899999999999</v>
      </c>
      <c r="K675" s="162">
        <v>12588.87</v>
      </c>
    </row>
    <row r="676" spans="1:11" ht="17.100000000000001" customHeight="1">
      <c r="A676" s="162">
        <v>2012</v>
      </c>
      <c r="B676" s="162">
        <v>3</v>
      </c>
      <c r="C676" s="162">
        <v>794141.66</v>
      </c>
      <c r="D676" s="162">
        <v>195397.67</v>
      </c>
      <c r="E676" s="162">
        <v>73944.509999999995</v>
      </c>
      <c r="F676" s="162">
        <v>1063483.8400000001</v>
      </c>
      <c r="G676" s="162">
        <v>4369.92</v>
      </c>
      <c r="H676" s="162">
        <v>1244.6099999999999</v>
      </c>
      <c r="I676" s="162">
        <v>0</v>
      </c>
      <c r="J676" s="162">
        <v>3.0531299999999999</v>
      </c>
      <c r="K676" s="162">
        <v>10851.87</v>
      </c>
    </row>
    <row r="677" spans="1:11" ht="17.100000000000001" customHeight="1">
      <c r="A677" s="162">
        <v>2012</v>
      </c>
      <c r="B677" s="162">
        <v>4</v>
      </c>
      <c r="C677" s="162">
        <v>1138505.42</v>
      </c>
      <c r="D677" s="162">
        <v>474653.09</v>
      </c>
      <c r="E677" s="162">
        <v>60988.87</v>
      </c>
      <c r="F677" s="162">
        <v>1674147.38</v>
      </c>
      <c r="G677" s="162">
        <v>4072.61</v>
      </c>
      <c r="H677" s="162">
        <v>5102.82</v>
      </c>
      <c r="I677" s="162">
        <v>0</v>
      </c>
      <c r="J677" s="162">
        <v>2.8316699999999999</v>
      </c>
      <c r="K677" s="162">
        <v>18191.09</v>
      </c>
    </row>
    <row r="678" spans="1:11" ht="17.100000000000001" customHeight="1">
      <c r="A678" s="162">
        <v>2012</v>
      </c>
      <c r="B678" s="162">
        <v>5</v>
      </c>
      <c r="C678" s="162">
        <v>761634.09</v>
      </c>
      <c r="D678" s="162">
        <v>599311.6</v>
      </c>
      <c r="E678" s="162">
        <v>18809.89</v>
      </c>
      <c r="F678" s="162">
        <v>1379755.58</v>
      </c>
      <c r="G678" s="162">
        <v>2157.46</v>
      </c>
      <c r="H678" s="162">
        <v>4056.19</v>
      </c>
      <c r="I678" s="162">
        <v>0</v>
      </c>
      <c r="J678" s="162">
        <v>2.5996899999999998</v>
      </c>
      <c r="K678" s="162">
        <v>21564.61</v>
      </c>
    </row>
    <row r="679" spans="1:11" ht="17.100000000000001" customHeight="1">
      <c r="A679" s="162">
        <v>2012</v>
      </c>
      <c r="B679" s="162">
        <v>6</v>
      </c>
      <c r="C679" s="162">
        <v>362058.5</v>
      </c>
      <c r="D679" s="162">
        <v>141425.07</v>
      </c>
      <c r="E679" s="162">
        <v>14284.34</v>
      </c>
      <c r="F679" s="162">
        <v>517767.91</v>
      </c>
      <c r="G679" s="162">
        <v>1219.3599999999999</v>
      </c>
      <c r="H679" s="162">
        <v>200.74</v>
      </c>
      <c r="I679" s="162">
        <v>0</v>
      </c>
      <c r="J679" s="162">
        <v>2.7360000000000002</v>
      </c>
      <c r="K679" s="162">
        <v>13147.63</v>
      </c>
    </row>
    <row r="680" spans="1:11" ht="17.100000000000001" customHeight="1">
      <c r="A680" s="162">
        <v>2012</v>
      </c>
      <c r="B680" s="162">
        <v>7</v>
      </c>
      <c r="C680" s="162">
        <v>159705.34</v>
      </c>
      <c r="D680" s="162">
        <v>30439.31</v>
      </c>
      <c r="E680" s="162">
        <v>13453.91</v>
      </c>
      <c r="F680" s="162">
        <v>203598.56</v>
      </c>
      <c r="G680" s="162">
        <v>1084.1300000000001</v>
      </c>
      <c r="H680" s="162">
        <v>265.43</v>
      </c>
      <c r="I680" s="162">
        <v>0</v>
      </c>
      <c r="J680" s="162">
        <v>3.2941500000000001</v>
      </c>
      <c r="K680" s="162">
        <v>10450.879999999999</v>
      </c>
    </row>
    <row r="681" spans="1:11" ht="17.100000000000001" customHeight="1">
      <c r="A681" s="162">
        <v>2012</v>
      </c>
      <c r="B681" s="162">
        <v>8</v>
      </c>
      <c r="C681" s="162">
        <v>1068922.77</v>
      </c>
      <c r="D681" s="162">
        <v>583741.84</v>
      </c>
      <c r="E681" s="162">
        <v>58781.16</v>
      </c>
      <c r="F681" s="162">
        <v>1711445.76</v>
      </c>
      <c r="G681" s="162">
        <v>2805.4</v>
      </c>
      <c r="H681" s="162">
        <v>3938.21</v>
      </c>
      <c r="I681" s="162">
        <v>0</v>
      </c>
      <c r="J681" s="162">
        <v>3.0112399999999999</v>
      </c>
      <c r="K681" s="162">
        <v>16277.95</v>
      </c>
    </row>
    <row r="682" spans="1:11" ht="17.100000000000001" customHeight="1">
      <c r="A682" s="162">
        <v>2012</v>
      </c>
      <c r="B682" s="162">
        <v>9</v>
      </c>
      <c r="C682" s="162">
        <v>866642.34</v>
      </c>
      <c r="D682" s="162">
        <v>471104.92</v>
      </c>
      <c r="E682" s="162">
        <v>41465.4</v>
      </c>
      <c r="F682" s="162">
        <v>1379212.65</v>
      </c>
      <c r="G682" s="162">
        <v>1155.75</v>
      </c>
      <c r="H682" s="162">
        <v>3032.02</v>
      </c>
      <c r="I682" s="162">
        <v>0</v>
      </c>
      <c r="J682" s="162">
        <v>2.9830999999999999</v>
      </c>
      <c r="K682" s="162">
        <v>14623.53</v>
      </c>
    </row>
    <row r="683" spans="1:11" ht="17.100000000000001" customHeight="1">
      <c r="A683" s="162">
        <v>2012</v>
      </c>
      <c r="B683" s="162">
        <v>10</v>
      </c>
      <c r="C683" s="162">
        <v>955311.67</v>
      </c>
      <c r="D683" s="162">
        <v>222686.47</v>
      </c>
      <c r="E683" s="162">
        <v>78960.679999999993</v>
      </c>
      <c r="F683" s="162">
        <v>1256958.81</v>
      </c>
      <c r="G683" s="162">
        <v>3990.1</v>
      </c>
      <c r="H683" s="162">
        <v>1221.44</v>
      </c>
      <c r="I683" s="162">
        <v>0</v>
      </c>
      <c r="J683" s="162">
        <v>3.2276199999999999</v>
      </c>
      <c r="K683" s="162">
        <v>10305.1</v>
      </c>
    </row>
    <row r="684" spans="1:11" ht="17.100000000000001" customHeight="1">
      <c r="A684" s="162">
        <v>2012</v>
      </c>
      <c r="B684" s="162">
        <v>11</v>
      </c>
      <c r="C684" s="162">
        <v>151286.94</v>
      </c>
      <c r="D684" s="162">
        <v>236569.48</v>
      </c>
      <c r="E684" s="162">
        <v>78.59</v>
      </c>
      <c r="F684" s="162">
        <v>387935.01</v>
      </c>
      <c r="G684" s="162">
        <v>320.89999999999998</v>
      </c>
      <c r="H684" s="162">
        <v>859.35</v>
      </c>
      <c r="I684" s="162">
        <v>0</v>
      </c>
      <c r="J684" s="162">
        <v>2.988</v>
      </c>
      <c r="K684" s="162">
        <v>14627.91</v>
      </c>
    </row>
    <row r="685" spans="1:11" ht="17.100000000000001" customHeight="1">
      <c r="A685" s="162">
        <v>2012</v>
      </c>
      <c r="B685" s="162">
        <v>12</v>
      </c>
      <c r="C685" s="162">
        <v>378404.89</v>
      </c>
      <c r="D685" s="162">
        <v>503150.19</v>
      </c>
      <c r="E685" s="162">
        <v>8462.7000000000007</v>
      </c>
      <c r="F685" s="162">
        <v>890017.78</v>
      </c>
      <c r="G685" s="162">
        <v>736.58</v>
      </c>
      <c r="H685" s="162">
        <v>1964.02</v>
      </c>
      <c r="I685" s="162">
        <v>0</v>
      </c>
      <c r="J685" s="162">
        <v>2.9851399999999999</v>
      </c>
      <c r="K685" s="162">
        <v>14623.49</v>
      </c>
    </row>
    <row r="686" spans="1:11" ht="17.100000000000001" customHeight="1">
      <c r="A686" s="162">
        <v>2012</v>
      </c>
      <c r="B686" s="162">
        <v>13</v>
      </c>
      <c r="C686" s="162">
        <v>689373.49</v>
      </c>
      <c r="D686" s="162">
        <v>467355.23</v>
      </c>
      <c r="E686" s="162">
        <v>44254.62</v>
      </c>
      <c r="F686" s="162">
        <v>1200983.3400000001</v>
      </c>
      <c r="G686" s="162">
        <v>2503.4</v>
      </c>
      <c r="H686" s="162">
        <v>3113.94</v>
      </c>
      <c r="I686" s="162">
        <v>0</v>
      </c>
      <c r="J686" s="162">
        <v>2.8039999999999998</v>
      </c>
      <c r="K686" s="162">
        <v>16583.5</v>
      </c>
    </row>
    <row r="687" spans="1:11" ht="17.100000000000001" customHeight="1">
      <c r="A687" s="162">
        <v>2012</v>
      </c>
      <c r="B687" s="162">
        <v>14</v>
      </c>
      <c r="C687" s="162">
        <v>47597.99</v>
      </c>
      <c r="D687" s="162">
        <v>50953.08</v>
      </c>
      <c r="E687" s="162">
        <v>318.31</v>
      </c>
      <c r="F687" s="162">
        <v>98869.39</v>
      </c>
      <c r="G687" s="162">
        <v>81.78</v>
      </c>
      <c r="H687" s="162">
        <v>219.01</v>
      </c>
      <c r="I687" s="162">
        <v>0</v>
      </c>
      <c r="J687" s="162">
        <v>2.988</v>
      </c>
      <c r="K687" s="162">
        <v>14627.91</v>
      </c>
    </row>
    <row r="688" spans="1:11" ht="17.100000000000001" customHeight="1">
      <c r="A688" s="162">
        <v>2012</v>
      </c>
      <c r="B688" s="162">
        <v>15</v>
      </c>
      <c r="C688" s="162">
        <v>78485.899999999994</v>
      </c>
      <c r="D688" s="162">
        <v>18901.39</v>
      </c>
      <c r="E688" s="162">
        <v>8073.14</v>
      </c>
      <c r="F688" s="162">
        <v>105460.43</v>
      </c>
      <c r="G688" s="162">
        <v>459.62</v>
      </c>
      <c r="H688" s="162">
        <v>201.97</v>
      </c>
      <c r="I688" s="162">
        <v>0</v>
      </c>
      <c r="J688" s="162">
        <v>3.2751299999999999</v>
      </c>
      <c r="K688" s="162">
        <v>10110.879999999999</v>
      </c>
    </row>
    <row r="689" spans="1:11" ht="17.100000000000001" customHeight="1">
      <c r="A689" s="162">
        <v>2012</v>
      </c>
      <c r="B689" s="162">
        <v>16</v>
      </c>
      <c r="C689" s="162">
        <v>25754.68</v>
      </c>
      <c r="D689" s="162">
        <v>21167.89</v>
      </c>
      <c r="E689" s="162">
        <v>161.38999999999999</v>
      </c>
      <c r="F689" s="162">
        <v>47083.96</v>
      </c>
      <c r="G689" s="162">
        <v>38.950000000000003</v>
      </c>
      <c r="H689" s="162">
        <v>104.3</v>
      </c>
      <c r="I689" s="162">
        <v>0</v>
      </c>
      <c r="J689" s="162">
        <v>2.988</v>
      </c>
      <c r="K689" s="162">
        <v>14627.91</v>
      </c>
    </row>
    <row r="690" spans="1:11" ht="17.100000000000001" customHeight="1">
      <c r="A690" s="162">
        <v>2013</v>
      </c>
      <c r="B690" s="162">
        <v>1</v>
      </c>
      <c r="C690" s="162">
        <v>223882.86</v>
      </c>
      <c r="D690" s="162">
        <v>30675.34</v>
      </c>
      <c r="E690" s="162">
        <v>25516.82</v>
      </c>
      <c r="F690" s="162">
        <v>280075.02</v>
      </c>
      <c r="G690" s="162">
        <v>1603.96</v>
      </c>
      <c r="H690" s="162">
        <v>244.86</v>
      </c>
      <c r="I690" s="162">
        <v>0</v>
      </c>
      <c r="J690" s="162">
        <v>2.36619</v>
      </c>
      <c r="K690" s="162">
        <v>13695.93</v>
      </c>
    </row>
    <row r="691" spans="1:11" ht="17.100000000000001" customHeight="1">
      <c r="A691" s="162">
        <v>2013</v>
      </c>
      <c r="B691" s="162">
        <v>2</v>
      </c>
      <c r="C691" s="162">
        <v>337334.14</v>
      </c>
      <c r="D691" s="162">
        <v>82481.88</v>
      </c>
      <c r="E691" s="162">
        <v>16645.29</v>
      </c>
      <c r="F691" s="162">
        <v>436461.31</v>
      </c>
      <c r="G691" s="162">
        <v>6723.62</v>
      </c>
      <c r="H691" s="162">
        <v>909.96</v>
      </c>
      <c r="I691" s="162">
        <v>100.55</v>
      </c>
      <c r="J691" s="162">
        <v>2.90008</v>
      </c>
      <c r="K691" s="162">
        <v>12675.14</v>
      </c>
    </row>
    <row r="692" spans="1:11" ht="17.100000000000001" customHeight="1">
      <c r="A692" s="162">
        <v>2013</v>
      </c>
      <c r="B692" s="162">
        <v>3</v>
      </c>
      <c r="C692" s="162">
        <v>805164.19</v>
      </c>
      <c r="D692" s="162">
        <v>197838.17</v>
      </c>
      <c r="E692" s="162">
        <v>74242.78</v>
      </c>
      <c r="F692" s="162">
        <v>1077245.1399999999</v>
      </c>
      <c r="G692" s="162">
        <v>11022.53</v>
      </c>
      <c r="H692" s="162">
        <v>2440.4899999999998</v>
      </c>
      <c r="I692" s="162">
        <v>298.27</v>
      </c>
      <c r="J692" s="162">
        <v>3.0738599999999998</v>
      </c>
      <c r="K692" s="162">
        <v>10968.01</v>
      </c>
    </row>
    <row r="693" spans="1:11" ht="17.100000000000001" customHeight="1">
      <c r="A693" s="162">
        <v>2013</v>
      </c>
      <c r="B693" s="162">
        <v>4</v>
      </c>
      <c r="C693" s="162">
        <v>1149332.0900000001</v>
      </c>
      <c r="D693" s="162">
        <v>482525.22</v>
      </c>
      <c r="E693" s="162">
        <v>61120.98</v>
      </c>
      <c r="F693" s="162">
        <v>1692978.29</v>
      </c>
      <c r="G693" s="162">
        <v>10826.66</v>
      </c>
      <c r="H693" s="162">
        <v>7872.13</v>
      </c>
      <c r="I693" s="162">
        <v>132.11000000000001</v>
      </c>
      <c r="J693" s="162">
        <v>2.84741</v>
      </c>
      <c r="K693" s="162">
        <v>18165.189999999999</v>
      </c>
    </row>
    <row r="694" spans="1:11" ht="17.100000000000001" customHeight="1">
      <c r="A694" s="162">
        <v>2013</v>
      </c>
      <c r="B694" s="162">
        <v>5</v>
      </c>
      <c r="C694" s="162">
        <v>766472.69</v>
      </c>
      <c r="D694" s="162">
        <v>606053.24</v>
      </c>
      <c r="E694" s="162">
        <v>18883.12</v>
      </c>
      <c r="F694" s="162">
        <v>1391409.05</v>
      </c>
      <c r="G694" s="162">
        <v>4838.6000000000004</v>
      </c>
      <c r="H694" s="162">
        <v>6741.64</v>
      </c>
      <c r="I694" s="162">
        <v>73.22</v>
      </c>
      <c r="J694" s="162">
        <v>2.6152500000000001</v>
      </c>
      <c r="K694" s="162">
        <v>21496.82</v>
      </c>
    </row>
    <row r="695" spans="1:11" ht="17.100000000000001" customHeight="1">
      <c r="A695" s="162">
        <v>2013</v>
      </c>
      <c r="B695" s="162">
        <v>6</v>
      </c>
      <c r="C695" s="162">
        <v>365582.27</v>
      </c>
      <c r="D695" s="162">
        <v>142181.21</v>
      </c>
      <c r="E695" s="162">
        <v>14318.13</v>
      </c>
      <c r="F695" s="162">
        <v>522081.61</v>
      </c>
      <c r="G695" s="162">
        <v>3523.77</v>
      </c>
      <c r="H695" s="162">
        <v>756.14</v>
      </c>
      <c r="I695" s="162">
        <v>33.79</v>
      </c>
      <c r="J695" s="162">
        <v>2.7582599999999999</v>
      </c>
      <c r="K695" s="162">
        <v>13139.32</v>
      </c>
    </row>
    <row r="696" spans="1:11" ht="17.100000000000001" customHeight="1">
      <c r="A696" s="162">
        <v>2013</v>
      </c>
      <c r="B696" s="162">
        <v>7</v>
      </c>
      <c r="C696" s="162">
        <v>162367.57</v>
      </c>
      <c r="D696" s="162">
        <v>30977.95</v>
      </c>
      <c r="E696" s="162">
        <v>13558.98</v>
      </c>
      <c r="F696" s="162">
        <v>206904.49</v>
      </c>
      <c r="G696" s="162">
        <v>2662.23</v>
      </c>
      <c r="H696" s="162">
        <v>538.64</v>
      </c>
      <c r="I696" s="162">
        <v>105.06</v>
      </c>
      <c r="J696" s="162">
        <v>3.31528</v>
      </c>
      <c r="K696" s="162">
        <v>10668.68</v>
      </c>
    </row>
    <row r="697" spans="1:11" ht="17.100000000000001" customHeight="1">
      <c r="A697" s="162">
        <v>2013</v>
      </c>
      <c r="B697" s="162">
        <v>8</v>
      </c>
      <c r="C697" s="162">
        <v>1077740.3999999999</v>
      </c>
      <c r="D697" s="162">
        <v>590011.86</v>
      </c>
      <c r="E697" s="162">
        <v>58843.86</v>
      </c>
      <c r="F697" s="162">
        <v>1726596.12</v>
      </c>
      <c r="G697" s="162">
        <v>8817.6299999999992</v>
      </c>
      <c r="H697" s="162">
        <v>6270.02</v>
      </c>
      <c r="I697" s="162">
        <v>62.71</v>
      </c>
      <c r="J697" s="162">
        <v>3.0264000000000002</v>
      </c>
      <c r="K697" s="162">
        <v>16263.2</v>
      </c>
    </row>
    <row r="698" spans="1:11" ht="17.100000000000001" customHeight="1">
      <c r="A698" s="162">
        <v>2013</v>
      </c>
      <c r="B698" s="162">
        <v>9</v>
      </c>
      <c r="C698" s="162">
        <v>877503.14</v>
      </c>
      <c r="D698" s="162">
        <v>475643.03</v>
      </c>
      <c r="E698" s="162">
        <v>41733.46</v>
      </c>
      <c r="F698" s="162">
        <v>1394879.63</v>
      </c>
      <c r="G698" s="162">
        <v>10860.8</v>
      </c>
      <c r="H698" s="162">
        <v>4538.12</v>
      </c>
      <c r="I698" s="162">
        <v>268.06</v>
      </c>
      <c r="J698" s="162">
        <v>2.99661</v>
      </c>
      <c r="K698" s="162">
        <v>14566.12</v>
      </c>
    </row>
    <row r="699" spans="1:11" ht="17.100000000000001" customHeight="1">
      <c r="A699" s="162">
        <v>2013</v>
      </c>
      <c r="B699" s="162">
        <v>10</v>
      </c>
      <c r="C699" s="162">
        <v>969967.69</v>
      </c>
      <c r="D699" s="162">
        <v>225788.35</v>
      </c>
      <c r="E699" s="162">
        <v>79625.009999999995</v>
      </c>
      <c r="F699" s="162">
        <v>1275381.05</v>
      </c>
      <c r="G699" s="162">
        <v>14656.02</v>
      </c>
      <c r="H699" s="162">
        <v>3101.88</v>
      </c>
      <c r="I699" s="162">
        <v>664.33</v>
      </c>
      <c r="J699" s="162">
        <v>3.2446999999999999</v>
      </c>
      <c r="K699" s="162">
        <v>10347.780000000001</v>
      </c>
    </row>
    <row r="700" spans="1:11" ht="17.100000000000001" customHeight="1">
      <c r="A700" s="162">
        <v>2013</v>
      </c>
      <c r="B700" s="162">
        <v>11</v>
      </c>
      <c r="C700" s="162">
        <v>152106.25</v>
      </c>
      <c r="D700" s="162">
        <v>239039.68</v>
      </c>
      <c r="E700" s="162">
        <v>78.77</v>
      </c>
      <c r="F700" s="162">
        <v>391224.7</v>
      </c>
      <c r="G700" s="162">
        <v>819.31</v>
      </c>
      <c r="H700" s="162">
        <v>2470.1999999999998</v>
      </c>
      <c r="I700" s="162">
        <v>0.18</v>
      </c>
      <c r="J700" s="162">
        <v>3.0015299999999998</v>
      </c>
      <c r="K700" s="162">
        <v>14570.13</v>
      </c>
    </row>
    <row r="701" spans="1:11" ht="17.100000000000001" customHeight="1">
      <c r="A701" s="162">
        <v>2013</v>
      </c>
      <c r="B701" s="162">
        <v>12</v>
      </c>
      <c r="C701" s="162">
        <v>382483.67</v>
      </c>
      <c r="D701" s="162">
        <v>508399.89</v>
      </c>
      <c r="E701" s="162">
        <v>8511.6299999999992</v>
      </c>
      <c r="F701" s="162">
        <v>899395.19</v>
      </c>
      <c r="G701" s="162">
        <v>4078.79</v>
      </c>
      <c r="H701" s="162">
        <v>5249.7</v>
      </c>
      <c r="I701" s="162">
        <v>48.93</v>
      </c>
      <c r="J701" s="162">
        <v>2.9986799999999998</v>
      </c>
      <c r="K701" s="162">
        <v>14565.85</v>
      </c>
    </row>
    <row r="702" spans="1:11" ht="17.100000000000001" customHeight="1">
      <c r="A702" s="162">
        <v>2013</v>
      </c>
      <c r="B702" s="162">
        <v>13</v>
      </c>
      <c r="C702" s="162">
        <v>697860.76</v>
      </c>
      <c r="D702" s="162">
        <v>475172.76</v>
      </c>
      <c r="E702" s="162">
        <v>44516.35</v>
      </c>
      <c r="F702" s="162">
        <v>1217549.8700000001</v>
      </c>
      <c r="G702" s="162">
        <v>8487.27</v>
      </c>
      <c r="H702" s="162">
        <v>7817.53</v>
      </c>
      <c r="I702" s="162">
        <v>261.73</v>
      </c>
      <c r="J702" s="162">
        <v>2.81223</v>
      </c>
      <c r="K702" s="162">
        <v>16463.3</v>
      </c>
    </row>
    <row r="703" spans="1:11" ht="17.100000000000001" customHeight="1">
      <c r="A703" s="162">
        <v>2013</v>
      </c>
      <c r="B703" s="162">
        <v>14</v>
      </c>
      <c r="C703" s="162">
        <v>47973.65</v>
      </c>
      <c r="D703" s="162">
        <v>51557.2</v>
      </c>
      <c r="E703" s="162">
        <v>320.27999999999997</v>
      </c>
      <c r="F703" s="162">
        <v>99851.13</v>
      </c>
      <c r="G703" s="162">
        <v>375.66</v>
      </c>
      <c r="H703" s="162">
        <v>604.12</v>
      </c>
      <c r="I703" s="162">
        <v>1.97</v>
      </c>
      <c r="J703" s="162">
        <v>3.0015299999999998</v>
      </c>
      <c r="K703" s="162">
        <v>14570.13</v>
      </c>
    </row>
    <row r="704" spans="1:11" ht="17.100000000000001" customHeight="1">
      <c r="A704" s="162">
        <v>2013</v>
      </c>
      <c r="B704" s="162">
        <v>15</v>
      </c>
      <c r="C704" s="162">
        <v>80046.98</v>
      </c>
      <c r="D704" s="162">
        <v>19269.96</v>
      </c>
      <c r="E704" s="162">
        <v>8103.72</v>
      </c>
      <c r="F704" s="162">
        <v>107420.67</v>
      </c>
      <c r="G704" s="162">
        <v>1561.09</v>
      </c>
      <c r="H704" s="162">
        <v>368.57</v>
      </c>
      <c r="I704" s="162">
        <v>30.59</v>
      </c>
      <c r="J704" s="162">
        <v>3.2928099999999998</v>
      </c>
      <c r="K704" s="162">
        <v>10203.65</v>
      </c>
    </row>
    <row r="705" spans="1:11" ht="17.100000000000001" customHeight="1">
      <c r="A705" s="162">
        <v>2013</v>
      </c>
      <c r="B705" s="162">
        <v>16</v>
      </c>
      <c r="C705" s="162">
        <v>26037.200000000001</v>
      </c>
      <c r="D705" s="162">
        <v>21351.55</v>
      </c>
      <c r="E705" s="162">
        <v>162.72999999999999</v>
      </c>
      <c r="F705" s="162">
        <v>47551.49</v>
      </c>
      <c r="G705" s="162">
        <v>282.52</v>
      </c>
      <c r="H705" s="162">
        <v>183.67</v>
      </c>
      <c r="I705" s="162">
        <v>1.34</v>
      </c>
      <c r="J705" s="162">
        <v>3.0015299999999998</v>
      </c>
      <c r="K705" s="162">
        <v>14570.13</v>
      </c>
    </row>
    <row r="706" spans="1:11" ht="17.100000000000001" customHeight="1">
      <c r="A706" s="162">
        <v>2014</v>
      </c>
      <c r="B706" s="162">
        <v>1</v>
      </c>
      <c r="C706" s="162">
        <v>225953.11</v>
      </c>
      <c r="D706" s="162">
        <v>30828.19</v>
      </c>
      <c r="E706" s="162">
        <v>25390.51</v>
      </c>
      <c r="F706" s="162">
        <v>282171.8</v>
      </c>
      <c r="G706" s="162">
        <v>2070.25</v>
      </c>
      <c r="H706" s="162">
        <v>152.85</v>
      </c>
      <c r="I706" s="162">
        <v>0</v>
      </c>
      <c r="J706" s="162">
        <v>2.3643299999999998</v>
      </c>
      <c r="K706" s="162">
        <v>14271.36</v>
      </c>
    </row>
    <row r="707" spans="1:11" ht="17.100000000000001" customHeight="1">
      <c r="A707" s="162">
        <v>2014</v>
      </c>
      <c r="B707" s="162">
        <v>2</v>
      </c>
      <c r="C707" s="162">
        <v>345299.61</v>
      </c>
      <c r="D707" s="162">
        <v>82909.63</v>
      </c>
      <c r="E707" s="162">
        <v>16658.830000000002</v>
      </c>
      <c r="F707" s="162">
        <v>444868.07</v>
      </c>
      <c r="G707" s="162">
        <v>7965.47</v>
      </c>
      <c r="H707" s="162">
        <v>427.75</v>
      </c>
      <c r="I707" s="162">
        <v>13.54</v>
      </c>
      <c r="J707" s="162">
        <v>2.8848500000000001</v>
      </c>
      <c r="K707" s="162">
        <v>13198.2</v>
      </c>
    </row>
    <row r="708" spans="1:11" ht="17.100000000000001" customHeight="1">
      <c r="A708" s="162">
        <v>2014</v>
      </c>
      <c r="B708" s="162">
        <v>3</v>
      </c>
      <c r="C708" s="162">
        <v>819335.01</v>
      </c>
      <c r="D708" s="162">
        <v>199336.86</v>
      </c>
      <c r="E708" s="162">
        <v>74254.039999999994</v>
      </c>
      <c r="F708" s="162">
        <v>1092925.8999999999</v>
      </c>
      <c r="G708" s="162">
        <v>14170.82</v>
      </c>
      <c r="H708" s="162">
        <v>1498.69</v>
      </c>
      <c r="I708" s="162">
        <v>11.26</v>
      </c>
      <c r="J708" s="162">
        <v>3.0842299999999998</v>
      </c>
      <c r="K708" s="162">
        <v>11372.29</v>
      </c>
    </row>
    <row r="709" spans="1:11" ht="17.100000000000001" customHeight="1">
      <c r="A709" s="162">
        <v>2014</v>
      </c>
      <c r="B709" s="162">
        <v>4</v>
      </c>
      <c r="C709" s="162">
        <v>1165483.56</v>
      </c>
      <c r="D709" s="162">
        <v>488637.56</v>
      </c>
      <c r="E709" s="162">
        <v>61239.18</v>
      </c>
      <c r="F709" s="162">
        <v>1715360.3</v>
      </c>
      <c r="G709" s="162">
        <v>16151.48</v>
      </c>
      <c r="H709" s="162">
        <v>6112.33</v>
      </c>
      <c r="I709" s="162">
        <v>118.2</v>
      </c>
      <c r="J709" s="162">
        <v>2.8404199999999999</v>
      </c>
      <c r="K709" s="162">
        <v>18900.36</v>
      </c>
    </row>
    <row r="710" spans="1:11" ht="17.100000000000001" customHeight="1">
      <c r="A710" s="162">
        <v>2014</v>
      </c>
      <c r="B710" s="162">
        <v>5</v>
      </c>
      <c r="C710" s="162">
        <v>774605.77</v>
      </c>
      <c r="D710" s="162">
        <v>613001.93000000005</v>
      </c>
      <c r="E710" s="162">
        <v>18948.080000000002</v>
      </c>
      <c r="F710" s="162">
        <v>1406555.77</v>
      </c>
      <c r="G710" s="162">
        <v>8133.07</v>
      </c>
      <c r="H710" s="162">
        <v>6948.69</v>
      </c>
      <c r="I710" s="162">
        <v>64.959999999999994</v>
      </c>
      <c r="J710" s="162">
        <v>2.6080999999999999</v>
      </c>
      <c r="K710" s="162">
        <v>22369.96</v>
      </c>
    </row>
    <row r="711" spans="1:11" ht="17.100000000000001" customHeight="1">
      <c r="A711" s="162">
        <v>2014</v>
      </c>
      <c r="B711" s="162">
        <v>6</v>
      </c>
      <c r="C711" s="162">
        <v>370773.72</v>
      </c>
      <c r="D711" s="162">
        <v>143011.1</v>
      </c>
      <c r="E711" s="162">
        <v>14354.93</v>
      </c>
      <c r="F711" s="162">
        <v>528139.75</v>
      </c>
      <c r="G711" s="162">
        <v>5191.45</v>
      </c>
      <c r="H711" s="162">
        <v>829.89</v>
      </c>
      <c r="I711" s="162">
        <v>36.799999999999997</v>
      </c>
      <c r="J711" s="162">
        <v>2.7573300000000001</v>
      </c>
      <c r="K711" s="162">
        <v>13664.42</v>
      </c>
    </row>
    <row r="712" spans="1:11" ht="17.100000000000001" customHeight="1">
      <c r="A712" s="162">
        <v>2014</v>
      </c>
      <c r="B712" s="162">
        <v>7</v>
      </c>
      <c r="C712" s="162">
        <v>165884.29</v>
      </c>
      <c r="D712" s="162">
        <v>31376.33</v>
      </c>
      <c r="E712" s="162">
        <v>13653.66</v>
      </c>
      <c r="F712" s="162">
        <v>210914.28</v>
      </c>
      <c r="G712" s="162">
        <v>3516.72</v>
      </c>
      <c r="H712" s="162">
        <v>398.38</v>
      </c>
      <c r="I712" s="162">
        <v>94.69</v>
      </c>
      <c r="J712" s="162">
        <v>3.3226900000000001</v>
      </c>
      <c r="K712" s="162">
        <v>11117.38</v>
      </c>
    </row>
    <row r="713" spans="1:11" ht="17.100000000000001" customHeight="1">
      <c r="A713" s="162">
        <v>2014</v>
      </c>
      <c r="B713" s="162">
        <v>8</v>
      </c>
      <c r="C713" s="162">
        <v>1090621.1100000001</v>
      </c>
      <c r="D713" s="162">
        <v>596271.63</v>
      </c>
      <c r="E713" s="162">
        <v>58973.37</v>
      </c>
      <c r="F713" s="162">
        <v>1745866.11</v>
      </c>
      <c r="G713" s="162">
        <v>12880.71</v>
      </c>
      <c r="H713" s="162">
        <v>6259.77</v>
      </c>
      <c r="I713" s="162">
        <v>129.5</v>
      </c>
      <c r="J713" s="162">
        <v>3.0179499999999999</v>
      </c>
      <c r="K713" s="162">
        <v>16920.349999999999</v>
      </c>
    </row>
    <row r="714" spans="1:11" ht="17.100000000000001" customHeight="1">
      <c r="A714" s="162">
        <v>2014</v>
      </c>
      <c r="B714" s="162">
        <v>9</v>
      </c>
      <c r="C714" s="162">
        <v>890090.48</v>
      </c>
      <c r="D714" s="162">
        <v>481432.61</v>
      </c>
      <c r="E714" s="162">
        <v>42064.61</v>
      </c>
      <c r="F714" s="162">
        <v>1413587.71</v>
      </c>
      <c r="G714" s="162">
        <v>12587.35</v>
      </c>
      <c r="H714" s="162">
        <v>5789.57</v>
      </c>
      <c r="I714" s="162">
        <v>331.16</v>
      </c>
      <c r="J714" s="162">
        <v>2.9856699999999998</v>
      </c>
      <c r="K714" s="162">
        <v>15141.96</v>
      </c>
    </row>
    <row r="715" spans="1:11" ht="17.100000000000001" customHeight="1">
      <c r="A715" s="162">
        <v>2014</v>
      </c>
      <c r="B715" s="162">
        <v>10</v>
      </c>
      <c r="C715" s="162">
        <v>987952.92</v>
      </c>
      <c r="D715" s="162">
        <v>228035.22</v>
      </c>
      <c r="E715" s="162">
        <v>79894.350000000006</v>
      </c>
      <c r="F715" s="162">
        <v>1295882.49</v>
      </c>
      <c r="G715" s="162">
        <v>17985.23</v>
      </c>
      <c r="H715" s="162">
        <v>2246.88</v>
      </c>
      <c r="I715" s="162">
        <v>269.33</v>
      </c>
      <c r="J715" s="162">
        <v>3.2477</v>
      </c>
      <c r="K715" s="162">
        <v>10728.97</v>
      </c>
    </row>
    <row r="716" spans="1:11" ht="17.100000000000001" customHeight="1">
      <c r="A716" s="162">
        <v>2014</v>
      </c>
      <c r="B716" s="162">
        <v>11</v>
      </c>
      <c r="C716" s="162">
        <v>152997.57</v>
      </c>
      <c r="D716" s="162">
        <v>242269.23</v>
      </c>
      <c r="E716" s="162">
        <v>78.97</v>
      </c>
      <c r="F716" s="162">
        <v>395345.78</v>
      </c>
      <c r="G716" s="162">
        <v>891.33</v>
      </c>
      <c r="H716" s="162">
        <v>3229.55</v>
      </c>
      <c r="I716" s="162">
        <v>0.2</v>
      </c>
      <c r="J716" s="162">
        <v>2.9905200000000001</v>
      </c>
      <c r="K716" s="162">
        <v>15145.92</v>
      </c>
    </row>
    <row r="717" spans="1:11" ht="17.100000000000001" customHeight="1">
      <c r="A717" s="162">
        <v>2014</v>
      </c>
      <c r="B717" s="162">
        <v>12</v>
      </c>
      <c r="C717" s="162">
        <v>387133.64</v>
      </c>
      <c r="D717" s="162">
        <v>515018.87</v>
      </c>
      <c r="E717" s="162">
        <v>8569.9</v>
      </c>
      <c r="F717" s="162">
        <v>910722.41</v>
      </c>
      <c r="G717" s="162">
        <v>4649.96</v>
      </c>
      <c r="H717" s="162">
        <v>6618.99</v>
      </c>
      <c r="I717" s="162">
        <v>58.27</v>
      </c>
      <c r="J717" s="162">
        <v>2.9877199999999999</v>
      </c>
      <c r="K717" s="162">
        <v>15141.57</v>
      </c>
    </row>
    <row r="718" spans="1:11" ht="17.100000000000001" customHeight="1">
      <c r="A718" s="162">
        <v>2014</v>
      </c>
      <c r="B718" s="162">
        <v>13</v>
      </c>
      <c r="C718" s="162">
        <v>709284.74</v>
      </c>
      <c r="D718" s="162">
        <v>482057.06</v>
      </c>
      <c r="E718" s="162">
        <v>44769.68</v>
      </c>
      <c r="F718" s="162">
        <v>1236111.48</v>
      </c>
      <c r="G718" s="162">
        <v>11423.98</v>
      </c>
      <c r="H718" s="162">
        <v>6884.3</v>
      </c>
      <c r="I718" s="162">
        <v>253.33</v>
      </c>
      <c r="J718" s="162">
        <v>2.8025799999999998</v>
      </c>
      <c r="K718" s="162">
        <v>17102.75</v>
      </c>
    </row>
    <row r="719" spans="1:11" ht="17.100000000000001" customHeight="1">
      <c r="A719" s="162">
        <v>2014</v>
      </c>
      <c r="B719" s="162">
        <v>14</v>
      </c>
      <c r="C719" s="162">
        <v>48404.76</v>
      </c>
      <c r="D719" s="162">
        <v>52320.85</v>
      </c>
      <c r="E719" s="162">
        <v>322.58999999999997</v>
      </c>
      <c r="F719" s="162">
        <v>101048.21</v>
      </c>
      <c r="G719" s="162">
        <v>431.11</v>
      </c>
      <c r="H719" s="162">
        <v>763.66</v>
      </c>
      <c r="I719" s="162">
        <v>2.31</v>
      </c>
      <c r="J719" s="162">
        <v>2.9905200000000001</v>
      </c>
      <c r="K719" s="162">
        <v>15145.92</v>
      </c>
    </row>
    <row r="720" spans="1:11" ht="17.100000000000001" customHeight="1">
      <c r="A720" s="162">
        <v>2014</v>
      </c>
      <c r="B720" s="162">
        <v>15</v>
      </c>
      <c r="C720" s="162">
        <v>81840.86</v>
      </c>
      <c r="D720" s="162">
        <v>19582.849999999999</v>
      </c>
      <c r="E720" s="162">
        <v>8102.94</v>
      </c>
      <c r="F720" s="162">
        <v>109526.66</v>
      </c>
      <c r="G720" s="162">
        <v>1793.88</v>
      </c>
      <c r="H720" s="162">
        <v>312.89</v>
      </c>
      <c r="I720" s="162">
        <v>0</v>
      </c>
      <c r="J720" s="162">
        <v>3.3105099999999998</v>
      </c>
      <c r="K720" s="162">
        <v>10511.66</v>
      </c>
    </row>
    <row r="721" spans="1:11" ht="17.100000000000001" customHeight="1">
      <c r="A721" s="162">
        <v>2014</v>
      </c>
      <c r="B721" s="162">
        <v>16</v>
      </c>
      <c r="C721" s="162">
        <v>26376.36</v>
      </c>
      <c r="D721" s="162">
        <v>21580.799999999999</v>
      </c>
      <c r="E721" s="162">
        <v>164.4</v>
      </c>
      <c r="F721" s="162">
        <v>48121.56</v>
      </c>
      <c r="G721" s="162">
        <v>339.16</v>
      </c>
      <c r="H721" s="162">
        <v>229.25</v>
      </c>
      <c r="I721" s="162">
        <v>1.67</v>
      </c>
      <c r="J721" s="162">
        <v>2.9905200000000001</v>
      </c>
      <c r="K721" s="162">
        <v>15145.92</v>
      </c>
    </row>
    <row r="722" spans="1:11" ht="17.100000000000001" customHeight="1">
      <c r="A722" s="162">
        <v>2015</v>
      </c>
      <c r="B722" s="162">
        <v>1</v>
      </c>
      <c r="C722" s="162">
        <v>228428.7</v>
      </c>
      <c r="D722" s="162">
        <v>30998.65</v>
      </c>
      <c r="E722" s="162">
        <v>25220.57</v>
      </c>
      <c r="F722" s="162">
        <v>284647.92</v>
      </c>
      <c r="G722" s="162">
        <v>2475.59</v>
      </c>
      <c r="H722" s="162">
        <v>170.46</v>
      </c>
      <c r="I722" s="162">
        <v>0</v>
      </c>
      <c r="J722" s="162">
        <v>2.3621400000000001</v>
      </c>
      <c r="K722" s="162">
        <v>14852.55</v>
      </c>
    </row>
    <row r="723" spans="1:11" ht="17.100000000000001" customHeight="1">
      <c r="A723" s="162">
        <v>2015</v>
      </c>
      <c r="B723" s="162">
        <v>2</v>
      </c>
      <c r="C723" s="162">
        <v>353923.45</v>
      </c>
      <c r="D723" s="162">
        <v>83131.14</v>
      </c>
      <c r="E723" s="162">
        <v>16613.419999999998</v>
      </c>
      <c r="F723" s="162">
        <v>453668.01</v>
      </c>
      <c r="G723" s="162">
        <v>8623.84</v>
      </c>
      <c r="H723" s="162">
        <v>221.51</v>
      </c>
      <c r="I723" s="162">
        <v>0</v>
      </c>
      <c r="J723" s="162">
        <v>2.87216</v>
      </c>
      <c r="K723" s="162">
        <v>13726.38</v>
      </c>
    </row>
    <row r="724" spans="1:11" ht="17.100000000000001" customHeight="1">
      <c r="A724" s="162">
        <v>2015</v>
      </c>
      <c r="B724" s="162">
        <v>3</v>
      </c>
      <c r="C724" s="162">
        <v>836588.7</v>
      </c>
      <c r="D724" s="162">
        <v>200475.81</v>
      </c>
      <c r="E724" s="162">
        <v>73988.75</v>
      </c>
      <c r="F724" s="162">
        <v>1111053.26</v>
      </c>
      <c r="G724" s="162">
        <v>17253.689999999999</v>
      </c>
      <c r="H724" s="162">
        <v>1138.95</v>
      </c>
      <c r="I724" s="162">
        <v>0</v>
      </c>
      <c r="J724" s="162">
        <v>3.0925699999999998</v>
      </c>
      <c r="K724" s="162">
        <v>11785.26</v>
      </c>
    </row>
    <row r="725" spans="1:11" ht="17.100000000000001" customHeight="1">
      <c r="A725" s="162">
        <v>2015</v>
      </c>
      <c r="B725" s="162">
        <v>4</v>
      </c>
      <c r="C725" s="162">
        <v>1184844.4099999999</v>
      </c>
      <c r="D725" s="162">
        <v>494758.34</v>
      </c>
      <c r="E725" s="162">
        <v>61380.1</v>
      </c>
      <c r="F725" s="162">
        <v>1740982.85</v>
      </c>
      <c r="G725" s="162">
        <v>19360.849999999999</v>
      </c>
      <c r="H725" s="162">
        <v>6120.78</v>
      </c>
      <c r="I725" s="162">
        <v>140.91999999999999</v>
      </c>
      <c r="J725" s="162">
        <v>2.8256600000000001</v>
      </c>
      <c r="K725" s="162">
        <v>19707.45</v>
      </c>
    </row>
    <row r="726" spans="1:11" ht="17.100000000000001" customHeight="1">
      <c r="A726" s="162">
        <v>2015</v>
      </c>
      <c r="B726" s="162">
        <v>5</v>
      </c>
      <c r="C726" s="162">
        <v>784738.71</v>
      </c>
      <c r="D726" s="162">
        <v>620822.72</v>
      </c>
      <c r="E726" s="162">
        <v>19018.14</v>
      </c>
      <c r="F726" s="162">
        <v>1424579.57</v>
      </c>
      <c r="G726" s="162">
        <v>10132.94</v>
      </c>
      <c r="H726" s="162">
        <v>7820.79</v>
      </c>
      <c r="I726" s="162">
        <v>70.06</v>
      </c>
      <c r="J726" s="162">
        <v>2.5912299999999999</v>
      </c>
      <c r="K726" s="162">
        <v>23367.13</v>
      </c>
    </row>
    <row r="727" spans="1:11" ht="17.100000000000001" customHeight="1">
      <c r="A727" s="162">
        <v>2015</v>
      </c>
      <c r="B727" s="162">
        <v>6</v>
      </c>
      <c r="C727" s="162">
        <v>376470.1</v>
      </c>
      <c r="D727" s="162">
        <v>143878.16</v>
      </c>
      <c r="E727" s="162">
        <v>14382</v>
      </c>
      <c r="F727" s="162">
        <v>534730.26</v>
      </c>
      <c r="G727" s="162">
        <v>5696.38</v>
      </c>
      <c r="H727" s="162">
        <v>867.06</v>
      </c>
      <c r="I727" s="162">
        <v>27.07</v>
      </c>
      <c r="J727" s="162">
        <v>2.75488</v>
      </c>
      <c r="K727" s="162">
        <v>14217.4</v>
      </c>
    </row>
    <row r="728" spans="1:11" ht="17.100000000000001" customHeight="1">
      <c r="A728" s="162">
        <v>2015</v>
      </c>
      <c r="B728" s="162">
        <v>7</v>
      </c>
      <c r="C728" s="162">
        <v>169762.97</v>
      </c>
      <c r="D728" s="162">
        <v>31715.09</v>
      </c>
      <c r="E728" s="162">
        <v>13668.83</v>
      </c>
      <c r="F728" s="162">
        <v>215146.89</v>
      </c>
      <c r="G728" s="162">
        <v>3878.68</v>
      </c>
      <c r="H728" s="162">
        <v>338.77</v>
      </c>
      <c r="I728" s="162">
        <v>15.17</v>
      </c>
      <c r="J728" s="162">
        <v>3.3360699999999999</v>
      </c>
      <c r="K728" s="162">
        <v>11546.46</v>
      </c>
    </row>
    <row r="729" spans="1:11" ht="17.100000000000001" customHeight="1">
      <c r="A729" s="162">
        <v>2015</v>
      </c>
      <c r="B729" s="162">
        <v>8</v>
      </c>
      <c r="C729" s="162">
        <v>1106059.03</v>
      </c>
      <c r="D729" s="162">
        <v>603531.9</v>
      </c>
      <c r="E729" s="162">
        <v>59156.5</v>
      </c>
      <c r="F729" s="162">
        <v>1768747.44</v>
      </c>
      <c r="G729" s="162">
        <v>15437.93</v>
      </c>
      <c r="H729" s="162">
        <v>7260.27</v>
      </c>
      <c r="I729" s="162">
        <v>183.14</v>
      </c>
      <c r="J729" s="162">
        <v>3.0004599999999999</v>
      </c>
      <c r="K729" s="162">
        <v>17625.3</v>
      </c>
    </row>
    <row r="730" spans="1:11" ht="17.100000000000001" customHeight="1">
      <c r="A730" s="162">
        <v>2015</v>
      </c>
      <c r="B730" s="162">
        <v>9</v>
      </c>
      <c r="C730" s="162">
        <v>903831.72</v>
      </c>
      <c r="D730" s="162">
        <v>488569.12</v>
      </c>
      <c r="E730" s="162">
        <v>42432.23</v>
      </c>
      <c r="F730" s="162">
        <v>1434833.07</v>
      </c>
      <c r="G730" s="162">
        <v>13741.24</v>
      </c>
      <c r="H730" s="162">
        <v>7136.51</v>
      </c>
      <c r="I730" s="162">
        <v>367.61</v>
      </c>
      <c r="J730" s="162">
        <v>2.968</v>
      </c>
      <c r="K730" s="162">
        <v>15785.23</v>
      </c>
    </row>
    <row r="731" spans="1:11" ht="17.100000000000001" customHeight="1">
      <c r="A731" s="162">
        <v>2015</v>
      </c>
      <c r="B731" s="162">
        <v>10</v>
      </c>
      <c r="C731" s="162">
        <v>1010198.34</v>
      </c>
      <c r="D731" s="162">
        <v>230285.83</v>
      </c>
      <c r="E731" s="162">
        <v>80116.94</v>
      </c>
      <c r="F731" s="162">
        <v>1320601.1100000001</v>
      </c>
      <c r="G731" s="162">
        <v>22245.41</v>
      </c>
      <c r="H731" s="162">
        <v>2250.61</v>
      </c>
      <c r="I731" s="162">
        <v>222.59</v>
      </c>
      <c r="J731" s="162">
        <v>3.2444700000000002</v>
      </c>
      <c r="K731" s="162">
        <v>11106.56</v>
      </c>
    </row>
    <row r="732" spans="1:11" ht="17.100000000000001" customHeight="1">
      <c r="A732" s="162">
        <v>2015</v>
      </c>
      <c r="B732" s="162">
        <v>11</v>
      </c>
      <c r="C732" s="162">
        <v>153692.59</v>
      </c>
      <c r="D732" s="162">
        <v>246378.59</v>
      </c>
      <c r="E732" s="162">
        <v>79.06</v>
      </c>
      <c r="F732" s="162">
        <v>400150.24</v>
      </c>
      <c r="G732" s="162">
        <v>695.02</v>
      </c>
      <c r="H732" s="162">
        <v>4109.3599999999997</v>
      </c>
      <c r="I732" s="162">
        <v>0.09</v>
      </c>
      <c r="J732" s="162">
        <v>2.9727199999999998</v>
      </c>
      <c r="K732" s="162">
        <v>15789.62</v>
      </c>
    </row>
    <row r="733" spans="1:11" ht="17.100000000000001" customHeight="1">
      <c r="A733" s="162">
        <v>2015</v>
      </c>
      <c r="B733" s="162">
        <v>12</v>
      </c>
      <c r="C733" s="162">
        <v>391962.69</v>
      </c>
      <c r="D733" s="162">
        <v>523078.06</v>
      </c>
      <c r="E733" s="162">
        <v>8630.44</v>
      </c>
      <c r="F733" s="162">
        <v>923671.2</v>
      </c>
      <c r="G733" s="162">
        <v>4829.05</v>
      </c>
      <c r="H733" s="162">
        <v>8059.19</v>
      </c>
      <c r="I733" s="162">
        <v>60.55</v>
      </c>
      <c r="J733" s="162">
        <v>2.97</v>
      </c>
      <c r="K733" s="162">
        <v>15785.04</v>
      </c>
    </row>
    <row r="734" spans="1:11" ht="17.100000000000001" customHeight="1">
      <c r="A734" s="162">
        <v>2015</v>
      </c>
      <c r="B734" s="162">
        <v>13</v>
      </c>
      <c r="C734" s="162">
        <v>722310.23</v>
      </c>
      <c r="D734" s="162">
        <v>489093.08</v>
      </c>
      <c r="E734" s="162">
        <v>45045.26</v>
      </c>
      <c r="F734" s="162">
        <v>1256448.57</v>
      </c>
      <c r="G734" s="162">
        <v>13025.49</v>
      </c>
      <c r="H734" s="162">
        <v>7036.02</v>
      </c>
      <c r="I734" s="162">
        <v>275.58</v>
      </c>
      <c r="J734" s="162">
        <v>2.7873299999999999</v>
      </c>
      <c r="K734" s="162">
        <v>17797.599999999999</v>
      </c>
    </row>
    <row r="735" spans="1:11" ht="17.100000000000001" customHeight="1">
      <c r="A735" s="162">
        <v>2015</v>
      </c>
      <c r="B735" s="162">
        <v>14</v>
      </c>
      <c r="C735" s="162">
        <v>48833.11</v>
      </c>
      <c r="D735" s="162">
        <v>53265.71</v>
      </c>
      <c r="E735" s="162">
        <v>324.83999999999997</v>
      </c>
      <c r="F735" s="162">
        <v>102423.66</v>
      </c>
      <c r="G735" s="162">
        <v>428.34</v>
      </c>
      <c r="H735" s="162">
        <v>944.85</v>
      </c>
      <c r="I735" s="162">
        <v>2.25</v>
      </c>
      <c r="J735" s="162">
        <v>2.9727199999999998</v>
      </c>
      <c r="K735" s="162">
        <v>15789.62</v>
      </c>
    </row>
    <row r="736" spans="1:11" ht="17.100000000000001" customHeight="1">
      <c r="A736" s="162">
        <v>2015</v>
      </c>
      <c r="B736" s="162">
        <v>15</v>
      </c>
      <c r="C736" s="162">
        <v>83890.93</v>
      </c>
      <c r="D736" s="162">
        <v>19894.09</v>
      </c>
      <c r="E736" s="162">
        <v>8114.16</v>
      </c>
      <c r="F736" s="162">
        <v>111899.18</v>
      </c>
      <c r="G736" s="162">
        <v>2050.0700000000002</v>
      </c>
      <c r="H736" s="162">
        <v>311.24</v>
      </c>
      <c r="I736" s="162">
        <v>11.22</v>
      </c>
      <c r="J736" s="162">
        <v>3.3322799999999999</v>
      </c>
      <c r="K736" s="162">
        <v>10799.5</v>
      </c>
    </row>
    <row r="737" spans="1:11" ht="17.100000000000001" customHeight="1">
      <c r="A737" s="162">
        <v>2015</v>
      </c>
      <c r="B737" s="162">
        <v>16</v>
      </c>
      <c r="C737" s="162">
        <v>26761.58</v>
      </c>
      <c r="D737" s="162">
        <v>21848.69</v>
      </c>
      <c r="E737" s="162">
        <v>166.32</v>
      </c>
      <c r="F737" s="162">
        <v>48776.58</v>
      </c>
      <c r="G737" s="162">
        <v>385.21</v>
      </c>
      <c r="H737" s="162">
        <v>267.89</v>
      </c>
      <c r="I737" s="162">
        <v>1.92</v>
      </c>
      <c r="J737" s="162">
        <v>2.9727199999999998</v>
      </c>
      <c r="K737" s="162">
        <v>15789.62</v>
      </c>
    </row>
    <row r="738" spans="1:11" ht="17.100000000000001" customHeight="1">
      <c r="A738" s="162">
        <v>2016</v>
      </c>
      <c r="B738" s="162">
        <v>1</v>
      </c>
      <c r="C738" s="162">
        <v>230882.06</v>
      </c>
      <c r="D738" s="162">
        <v>31132.04</v>
      </c>
      <c r="E738" s="162">
        <v>25009.55</v>
      </c>
      <c r="F738" s="162">
        <v>287023.65999999997</v>
      </c>
      <c r="G738" s="162">
        <v>2453.36</v>
      </c>
      <c r="H738" s="162">
        <v>133.38999999999999</v>
      </c>
      <c r="I738" s="162">
        <v>0</v>
      </c>
      <c r="J738" s="162">
        <v>2.3706999999999998</v>
      </c>
      <c r="K738" s="162">
        <v>15235.84</v>
      </c>
    </row>
    <row r="739" spans="1:11" ht="17.100000000000001" customHeight="1">
      <c r="A739" s="162">
        <v>2016</v>
      </c>
      <c r="B739" s="162">
        <v>2</v>
      </c>
      <c r="C739" s="162">
        <v>362628.4</v>
      </c>
      <c r="D739" s="162">
        <v>83192.72</v>
      </c>
      <c r="E739" s="162">
        <v>16540.13</v>
      </c>
      <c r="F739" s="162">
        <v>462361.25</v>
      </c>
      <c r="G739" s="162">
        <v>8704.9500000000007</v>
      </c>
      <c r="H739" s="162">
        <v>61.58</v>
      </c>
      <c r="I739" s="162">
        <v>0</v>
      </c>
      <c r="J739" s="162">
        <v>2.8692199999999999</v>
      </c>
      <c r="K739" s="162">
        <v>14082.87</v>
      </c>
    </row>
    <row r="740" spans="1:11" ht="17.100000000000001" customHeight="1">
      <c r="A740" s="162">
        <v>2016</v>
      </c>
      <c r="B740" s="162">
        <v>3</v>
      </c>
      <c r="C740" s="162">
        <v>854720.76</v>
      </c>
      <c r="D740" s="162">
        <v>201206.54</v>
      </c>
      <c r="E740" s="162">
        <v>73543.88</v>
      </c>
      <c r="F740" s="162">
        <v>1129471.17</v>
      </c>
      <c r="G740" s="162">
        <v>18132.05</v>
      </c>
      <c r="H740" s="162">
        <v>730.73</v>
      </c>
      <c r="I740" s="162">
        <v>0</v>
      </c>
      <c r="J740" s="162">
        <v>3.11368</v>
      </c>
      <c r="K740" s="162">
        <v>12029.7</v>
      </c>
    </row>
    <row r="741" spans="1:11" ht="17.100000000000001" customHeight="1">
      <c r="A741" s="162">
        <v>2016</v>
      </c>
      <c r="B741" s="162">
        <v>4</v>
      </c>
      <c r="C741" s="162">
        <v>1204623.82</v>
      </c>
      <c r="D741" s="162">
        <v>500116.46</v>
      </c>
      <c r="E741" s="162">
        <v>61491.9</v>
      </c>
      <c r="F741" s="162">
        <v>1766232.19</v>
      </c>
      <c r="G741" s="162">
        <v>19779.41</v>
      </c>
      <c r="H741" s="162">
        <v>5358.12</v>
      </c>
      <c r="I741" s="162">
        <v>111.8</v>
      </c>
      <c r="J741" s="162">
        <v>2.8061699999999998</v>
      </c>
      <c r="K741" s="162">
        <v>20405.47</v>
      </c>
    </row>
    <row r="742" spans="1:11" ht="17.100000000000001" customHeight="1">
      <c r="A742" s="162">
        <v>2016</v>
      </c>
      <c r="B742" s="162">
        <v>5</v>
      </c>
      <c r="C742" s="162">
        <v>794542.97</v>
      </c>
      <c r="D742" s="162">
        <v>628089.94999999995</v>
      </c>
      <c r="E742" s="162">
        <v>19071.78</v>
      </c>
      <c r="F742" s="162">
        <v>1441704.69</v>
      </c>
      <c r="G742" s="162">
        <v>9804.26</v>
      </c>
      <c r="H742" s="162">
        <v>7267.23</v>
      </c>
      <c r="I742" s="162">
        <v>53.64</v>
      </c>
      <c r="J742" s="162">
        <v>2.5724100000000001</v>
      </c>
      <c r="K742" s="162">
        <v>24201.86</v>
      </c>
    </row>
    <row r="743" spans="1:11" ht="17.100000000000001" customHeight="1">
      <c r="A743" s="162">
        <v>2016</v>
      </c>
      <c r="B743" s="162">
        <v>6</v>
      </c>
      <c r="C743" s="162">
        <v>383267.77</v>
      </c>
      <c r="D743" s="162">
        <v>144998.72</v>
      </c>
      <c r="E743" s="162">
        <v>14432.5</v>
      </c>
      <c r="F743" s="162">
        <v>542698.99</v>
      </c>
      <c r="G743" s="162">
        <v>6797.66</v>
      </c>
      <c r="H743" s="162">
        <v>1120.56</v>
      </c>
      <c r="I743" s="162">
        <v>50.5</v>
      </c>
      <c r="J743" s="162">
        <v>2.7464499999999998</v>
      </c>
      <c r="K743" s="162">
        <v>14633.65</v>
      </c>
    </row>
    <row r="744" spans="1:11" ht="17.100000000000001" customHeight="1">
      <c r="A744" s="162">
        <v>2016</v>
      </c>
      <c r="B744" s="162">
        <v>7</v>
      </c>
      <c r="C744" s="162">
        <v>174003.38</v>
      </c>
      <c r="D744" s="162">
        <v>31973.64</v>
      </c>
      <c r="E744" s="162">
        <v>13606.99</v>
      </c>
      <c r="F744" s="162">
        <v>219584.01</v>
      </c>
      <c r="G744" s="162">
        <v>4240.41</v>
      </c>
      <c r="H744" s="162">
        <v>258.55</v>
      </c>
      <c r="I744" s="162">
        <v>0</v>
      </c>
      <c r="J744" s="162">
        <v>3.3618600000000001</v>
      </c>
      <c r="K744" s="162">
        <v>11787.31</v>
      </c>
    </row>
    <row r="745" spans="1:11" ht="17.100000000000001" customHeight="1">
      <c r="A745" s="162">
        <v>2016</v>
      </c>
      <c r="B745" s="162">
        <v>8</v>
      </c>
      <c r="C745" s="162">
        <v>1122119.3700000001</v>
      </c>
      <c r="D745" s="162">
        <v>610321.85</v>
      </c>
      <c r="E745" s="162">
        <v>59343.06</v>
      </c>
      <c r="F745" s="162">
        <v>1791784.29</v>
      </c>
      <c r="G745" s="162">
        <v>16060.34</v>
      </c>
      <c r="H745" s="162">
        <v>6789.96</v>
      </c>
      <c r="I745" s="162">
        <v>186.56</v>
      </c>
      <c r="J745" s="162">
        <v>2.97912</v>
      </c>
      <c r="K745" s="162">
        <v>18211.259999999998</v>
      </c>
    </row>
    <row r="746" spans="1:11" ht="17.100000000000001" customHeight="1">
      <c r="A746" s="162">
        <v>2016</v>
      </c>
      <c r="B746" s="162">
        <v>9</v>
      </c>
      <c r="C746" s="162">
        <v>918203.9</v>
      </c>
      <c r="D746" s="162">
        <v>496004.9</v>
      </c>
      <c r="E746" s="162">
        <v>42864.42</v>
      </c>
      <c r="F746" s="162">
        <v>1457073.22</v>
      </c>
      <c r="G746" s="162">
        <v>14372.18</v>
      </c>
      <c r="H746" s="162">
        <v>7435.78</v>
      </c>
      <c r="I746" s="162">
        <v>432.19</v>
      </c>
      <c r="J746" s="162">
        <v>2.9491700000000001</v>
      </c>
      <c r="K746" s="162">
        <v>16312.4</v>
      </c>
    </row>
    <row r="747" spans="1:11" ht="17.100000000000001" customHeight="1">
      <c r="A747" s="162">
        <v>2016</v>
      </c>
      <c r="B747" s="162">
        <v>10</v>
      </c>
      <c r="C747" s="162">
        <v>1033897.99</v>
      </c>
      <c r="D747" s="162">
        <v>232373.24</v>
      </c>
      <c r="E747" s="162">
        <v>80335.73</v>
      </c>
      <c r="F747" s="162">
        <v>1346606.96</v>
      </c>
      <c r="G747" s="162">
        <v>23699.65</v>
      </c>
      <c r="H747" s="162">
        <v>2087.41</v>
      </c>
      <c r="I747" s="162">
        <v>218.79</v>
      </c>
      <c r="J747" s="162">
        <v>3.2410100000000002</v>
      </c>
      <c r="K747" s="162">
        <v>11392</v>
      </c>
    </row>
    <row r="748" spans="1:11" ht="17.100000000000001" customHeight="1">
      <c r="A748" s="162">
        <v>2016</v>
      </c>
      <c r="B748" s="162">
        <v>11</v>
      </c>
      <c r="C748" s="162">
        <v>154700.76999999999</v>
      </c>
      <c r="D748" s="162">
        <v>250425.59</v>
      </c>
      <c r="E748" s="162">
        <v>79.349999999999994</v>
      </c>
      <c r="F748" s="162">
        <v>405205.71</v>
      </c>
      <c r="G748" s="162">
        <v>1008.18</v>
      </c>
      <c r="H748" s="162">
        <v>4047</v>
      </c>
      <c r="I748" s="162">
        <v>0.28999999999999998</v>
      </c>
      <c r="J748" s="162">
        <v>2.9537</v>
      </c>
      <c r="K748" s="162">
        <v>16317.74</v>
      </c>
    </row>
    <row r="749" spans="1:11" ht="17.100000000000001" customHeight="1">
      <c r="A749" s="162">
        <v>2016</v>
      </c>
      <c r="B749" s="162">
        <v>12</v>
      </c>
      <c r="C749" s="162">
        <v>397199.24</v>
      </c>
      <c r="D749" s="162">
        <v>531345.93999999994</v>
      </c>
      <c r="E749" s="162">
        <v>8703.64</v>
      </c>
      <c r="F749" s="162">
        <v>937248.82</v>
      </c>
      <c r="G749" s="162">
        <v>5236.55</v>
      </c>
      <c r="H749" s="162">
        <v>8267.8799999999992</v>
      </c>
      <c r="I749" s="162">
        <v>73.2</v>
      </c>
      <c r="J749" s="162">
        <v>2.9510900000000002</v>
      </c>
      <c r="K749" s="162">
        <v>16312.68</v>
      </c>
    </row>
    <row r="750" spans="1:11" ht="17.100000000000001" customHeight="1">
      <c r="A750" s="162">
        <v>2016</v>
      </c>
      <c r="B750" s="162">
        <v>13</v>
      </c>
      <c r="C750" s="162">
        <v>736768.49</v>
      </c>
      <c r="D750" s="162">
        <v>496285.14</v>
      </c>
      <c r="E750" s="162">
        <v>45373.78</v>
      </c>
      <c r="F750" s="162">
        <v>1278427.3999999999</v>
      </c>
      <c r="G750" s="162">
        <v>14458.26</v>
      </c>
      <c r="H750" s="162">
        <v>7192.06</v>
      </c>
      <c r="I750" s="162">
        <v>328.52</v>
      </c>
      <c r="J750" s="162">
        <v>2.7671000000000001</v>
      </c>
      <c r="K750" s="162">
        <v>18356.740000000002</v>
      </c>
    </row>
    <row r="751" spans="1:11" ht="17.100000000000001" customHeight="1">
      <c r="A751" s="162">
        <v>2016</v>
      </c>
      <c r="B751" s="162">
        <v>14</v>
      </c>
      <c r="C751" s="162">
        <v>49334.45</v>
      </c>
      <c r="D751" s="162">
        <v>54205.3</v>
      </c>
      <c r="E751" s="162">
        <v>327.67</v>
      </c>
      <c r="F751" s="162">
        <v>103867.42</v>
      </c>
      <c r="G751" s="162">
        <v>501.34</v>
      </c>
      <c r="H751" s="162">
        <v>939.59</v>
      </c>
      <c r="I751" s="162">
        <v>2.83</v>
      </c>
      <c r="J751" s="162">
        <v>2.9537</v>
      </c>
      <c r="K751" s="162">
        <v>16317.74</v>
      </c>
    </row>
    <row r="752" spans="1:11" ht="17.100000000000001" customHeight="1">
      <c r="A752" s="162">
        <v>2016</v>
      </c>
      <c r="B752" s="162">
        <v>15</v>
      </c>
      <c r="C752" s="162">
        <v>86046.11</v>
      </c>
      <c r="D752" s="162">
        <v>20169.79</v>
      </c>
      <c r="E752" s="162">
        <v>8112.19</v>
      </c>
      <c r="F752" s="162">
        <v>114328.09</v>
      </c>
      <c r="G752" s="162">
        <v>2155.1799999999998</v>
      </c>
      <c r="H752" s="162">
        <v>275.7</v>
      </c>
      <c r="I752" s="162">
        <v>0</v>
      </c>
      <c r="J752" s="162">
        <v>3.3722699999999999</v>
      </c>
      <c r="K752" s="162">
        <v>10945.89</v>
      </c>
    </row>
    <row r="753" spans="1:11" ht="17.100000000000001" customHeight="1">
      <c r="A753" s="162">
        <v>2016</v>
      </c>
      <c r="B753" s="162">
        <v>16</v>
      </c>
      <c r="C753" s="162">
        <v>27161.21</v>
      </c>
      <c r="D753" s="162">
        <v>22134.54</v>
      </c>
      <c r="E753" s="162">
        <v>168.39</v>
      </c>
      <c r="F753" s="162">
        <v>49464.14</v>
      </c>
      <c r="G753" s="162">
        <v>399.63</v>
      </c>
      <c r="H753" s="162">
        <v>285.85000000000002</v>
      </c>
      <c r="I753" s="162">
        <v>2.08</v>
      </c>
      <c r="J753" s="162">
        <v>2.9537</v>
      </c>
      <c r="K753" s="162">
        <v>16317.74</v>
      </c>
    </row>
    <row r="754" spans="1:11" ht="17.100000000000001" customHeight="1">
      <c r="A754" s="162">
        <v>2017</v>
      </c>
      <c r="B754" s="162">
        <v>1</v>
      </c>
      <c r="C754" s="162">
        <v>233079.07</v>
      </c>
      <c r="D754" s="162">
        <v>31240.05</v>
      </c>
      <c r="E754" s="162">
        <v>24798</v>
      </c>
      <c r="F754" s="162">
        <v>289117.12</v>
      </c>
      <c r="G754" s="162">
        <v>2197</v>
      </c>
      <c r="H754" s="162">
        <v>108.01</v>
      </c>
      <c r="I754" s="162">
        <v>0</v>
      </c>
      <c r="J754" s="162">
        <v>2.3873000000000002</v>
      </c>
      <c r="K754" s="162">
        <v>15516.5</v>
      </c>
    </row>
    <row r="755" spans="1:11" ht="17.100000000000001" customHeight="1">
      <c r="A755" s="162">
        <v>2017</v>
      </c>
      <c r="B755" s="162">
        <v>2</v>
      </c>
      <c r="C755" s="162">
        <v>370926.21</v>
      </c>
      <c r="D755" s="162">
        <v>83227.05</v>
      </c>
      <c r="E755" s="162">
        <v>16467.349999999999</v>
      </c>
      <c r="F755" s="162">
        <v>470620.61</v>
      </c>
      <c r="G755" s="162">
        <v>8297.81</v>
      </c>
      <c r="H755" s="162">
        <v>34.33</v>
      </c>
      <c r="I755" s="162">
        <v>0</v>
      </c>
      <c r="J755" s="162">
        <v>2.8758400000000002</v>
      </c>
      <c r="K755" s="162">
        <v>14344.89</v>
      </c>
    </row>
    <row r="756" spans="1:11" ht="17.100000000000001" customHeight="1">
      <c r="A756" s="162">
        <v>2017</v>
      </c>
      <c r="B756" s="162">
        <v>3</v>
      </c>
      <c r="C756" s="162">
        <v>872134.09</v>
      </c>
      <c r="D756" s="162">
        <v>201807</v>
      </c>
      <c r="E756" s="162">
        <v>73060.789999999994</v>
      </c>
      <c r="F756" s="162">
        <v>1147001.8799999999</v>
      </c>
      <c r="G756" s="162">
        <v>17413.34</v>
      </c>
      <c r="H756" s="162">
        <v>600.46</v>
      </c>
      <c r="I756" s="162">
        <v>0</v>
      </c>
      <c r="J756" s="162">
        <v>3.1427999999999998</v>
      </c>
      <c r="K756" s="162">
        <v>12211.39</v>
      </c>
    </row>
    <row r="757" spans="1:11" ht="17.100000000000001" customHeight="1">
      <c r="A757" s="162">
        <v>2017</v>
      </c>
      <c r="B757" s="162">
        <v>4</v>
      </c>
      <c r="C757" s="162">
        <v>1223650.5900000001</v>
      </c>
      <c r="D757" s="162">
        <v>505173.18</v>
      </c>
      <c r="E757" s="162">
        <v>61597.15</v>
      </c>
      <c r="F757" s="162">
        <v>1790420.91</v>
      </c>
      <c r="G757" s="162">
        <v>19026.759999999998</v>
      </c>
      <c r="H757" s="162">
        <v>5056.72</v>
      </c>
      <c r="I757" s="162">
        <v>105.24</v>
      </c>
      <c r="J757" s="162">
        <v>2.78918</v>
      </c>
      <c r="K757" s="162">
        <v>21013.33</v>
      </c>
    </row>
    <row r="758" spans="1:11" ht="17.100000000000001" customHeight="1">
      <c r="A758" s="162">
        <v>2017</v>
      </c>
      <c r="B758" s="162">
        <v>5</v>
      </c>
      <c r="C758" s="162">
        <v>803905.35</v>
      </c>
      <c r="D758" s="162">
        <v>634955.77</v>
      </c>
      <c r="E758" s="162">
        <v>19131.599999999999</v>
      </c>
      <c r="F758" s="162">
        <v>1457992.73</v>
      </c>
      <c r="G758" s="162">
        <v>9362.39</v>
      </c>
      <c r="H758" s="162">
        <v>6865.82</v>
      </c>
      <c r="I758" s="162">
        <v>59.83</v>
      </c>
      <c r="J758" s="162">
        <v>2.55484</v>
      </c>
      <c r="K758" s="162">
        <v>24921.279999999999</v>
      </c>
    </row>
    <row r="759" spans="1:11" ht="17.100000000000001" customHeight="1">
      <c r="A759" s="162">
        <v>2017</v>
      </c>
      <c r="B759" s="162">
        <v>6</v>
      </c>
      <c r="C759" s="162">
        <v>390169.8</v>
      </c>
      <c r="D759" s="162">
        <v>146135.89000000001</v>
      </c>
      <c r="E759" s="162">
        <v>14486.99</v>
      </c>
      <c r="F759" s="162">
        <v>550792.68000000005</v>
      </c>
      <c r="G759" s="162">
        <v>6902.03</v>
      </c>
      <c r="H759" s="162">
        <v>1137.17</v>
      </c>
      <c r="I759" s="162">
        <v>54.5</v>
      </c>
      <c r="J759" s="162">
        <v>2.7383500000000001</v>
      </c>
      <c r="K759" s="162">
        <v>14995.95</v>
      </c>
    </row>
    <row r="760" spans="1:11" ht="17.100000000000001" customHeight="1">
      <c r="A760" s="162">
        <v>2017</v>
      </c>
      <c r="B760" s="162">
        <v>7</v>
      </c>
      <c r="C760" s="162">
        <v>178311.46</v>
      </c>
      <c r="D760" s="162">
        <v>32219.360000000001</v>
      </c>
      <c r="E760" s="162">
        <v>13507.23</v>
      </c>
      <c r="F760" s="162">
        <v>224038.06</v>
      </c>
      <c r="G760" s="162">
        <v>4308.09</v>
      </c>
      <c r="H760" s="162">
        <v>245.72</v>
      </c>
      <c r="I760" s="162">
        <v>0</v>
      </c>
      <c r="J760" s="162">
        <v>3.3982399999999999</v>
      </c>
      <c r="K760" s="162">
        <v>11969.58</v>
      </c>
    </row>
    <row r="761" spans="1:11" ht="17.100000000000001" customHeight="1">
      <c r="A761" s="162">
        <v>2017</v>
      </c>
      <c r="B761" s="162">
        <v>8</v>
      </c>
      <c r="C761" s="162">
        <v>1137355.56</v>
      </c>
      <c r="D761" s="162">
        <v>616426</v>
      </c>
      <c r="E761" s="162">
        <v>59508.06</v>
      </c>
      <c r="F761" s="162">
        <v>1813289.62</v>
      </c>
      <c r="G761" s="162">
        <v>15236.19</v>
      </c>
      <c r="H761" s="162">
        <v>6104.14</v>
      </c>
      <c r="I761" s="162">
        <v>165</v>
      </c>
      <c r="J761" s="162">
        <v>2.9595699999999998</v>
      </c>
      <c r="K761" s="162">
        <v>18712.78</v>
      </c>
    </row>
    <row r="762" spans="1:11" ht="17.100000000000001" customHeight="1">
      <c r="A762" s="162">
        <v>2017</v>
      </c>
      <c r="B762" s="162">
        <v>9</v>
      </c>
      <c r="C762" s="162">
        <v>931997.21</v>
      </c>
      <c r="D762" s="162">
        <v>503041.45</v>
      </c>
      <c r="E762" s="162">
        <v>43269.55</v>
      </c>
      <c r="F762" s="162">
        <v>1478308.21</v>
      </c>
      <c r="G762" s="162">
        <v>13793.31</v>
      </c>
      <c r="H762" s="162">
        <v>7036.55</v>
      </c>
      <c r="I762" s="162">
        <v>405.14</v>
      </c>
      <c r="J762" s="162">
        <v>2.9316599999999999</v>
      </c>
      <c r="K762" s="162">
        <v>16760.240000000002</v>
      </c>
    </row>
    <row r="763" spans="1:11" ht="17.100000000000001" customHeight="1">
      <c r="A763" s="162">
        <v>2017</v>
      </c>
      <c r="B763" s="162">
        <v>10</v>
      </c>
      <c r="C763" s="162">
        <v>1057747.27</v>
      </c>
      <c r="D763" s="162">
        <v>234474.77</v>
      </c>
      <c r="E763" s="162">
        <v>80547.16</v>
      </c>
      <c r="F763" s="162">
        <v>1372769.2</v>
      </c>
      <c r="G763" s="162">
        <v>23849.29</v>
      </c>
      <c r="H763" s="162">
        <v>2101.5300000000002</v>
      </c>
      <c r="I763" s="162">
        <v>211.43</v>
      </c>
      <c r="J763" s="162">
        <v>3.2346900000000001</v>
      </c>
      <c r="K763" s="162">
        <v>11638.46</v>
      </c>
    </row>
    <row r="764" spans="1:11" ht="17.100000000000001" customHeight="1">
      <c r="A764" s="162">
        <v>2017</v>
      </c>
      <c r="B764" s="162">
        <v>11</v>
      </c>
      <c r="C764" s="162">
        <v>155649.63</v>
      </c>
      <c r="D764" s="162">
        <v>254223.22</v>
      </c>
      <c r="E764" s="162">
        <v>79.61</v>
      </c>
      <c r="F764" s="162">
        <v>409952.46</v>
      </c>
      <c r="G764" s="162">
        <v>948.86</v>
      </c>
      <c r="H764" s="162">
        <v>3797.62</v>
      </c>
      <c r="I764" s="162">
        <v>0.26</v>
      </c>
      <c r="J764" s="162">
        <v>2.9360300000000001</v>
      </c>
      <c r="K764" s="162">
        <v>16766.189999999999</v>
      </c>
    </row>
    <row r="765" spans="1:11" ht="17.100000000000001" customHeight="1">
      <c r="A765" s="162">
        <v>2017</v>
      </c>
      <c r="B765" s="162">
        <v>12</v>
      </c>
      <c r="C765" s="162">
        <v>402210.61</v>
      </c>
      <c r="D765" s="162">
        <v>539180.96</v>
      </c>
      <c r="E765" s="162">
        <v>8771.58</v>
      </c>
      <c r="F765" s="162">
        <v>950163.14</v>
      </c>
      <c r="G765" s="162">
        <v>5011.37</v>
      </c>
      <c r="H765" s="162">
        <v>7835.02</v>
      </c>
      <c r="I765" s="162">
        <v>67.930000000000007</v>
      </c>
      <c r="J765" s="162">
        <v>2.9335399999999998</v>
      </c>
      <c r="K765" s="162">
        <v>16760.63</v>
      </c>
    </row>
    <row r="766" spans="1:11" ht="17.100000000000001" customHeight="1">
      <c r="A766" s="162">
        <v>2017</v>
      </c>
      <c r="B766" s="162">
        <v>13</v>
      </c>
      <c r="C766" s="162">
        <v>750197.45</v>
      </c>
      <c r="D766" s="162">
        <v>502804.33</v>
      </c>
      <c r="E766" s="162">
        <v>45673.21</v>
      </c>
      <c r="F766" s="162">
        <v>1298674.99</v>
      </c>
      <c r="G766" s="162">
        <v>13428.96</v>
      </c>
      <c r="H766" s="162">
        <v>6519.2</v>
      </c>
      <c r="I766" s="162">
        <v>299.43</v>
      </c>
      <c r="J766" s="162">
        <v>2.75135</v>
      </c>
      <c r="K766" s="162">
        <v>18852.259999999998</v>
      </c>
    </row>
    <row r="767" spans="1:11" ht="17.100000000000001" customHeight="1">
      <c r="A767" s="162">
        <v>2017</v>
      </c>
      <c r="B767" s="162">
        <v>14</v>
      </c>
      <c r="C767" s="162">
        <v>49809.59</v>
      </c>
      <c r="D767" s="162">
        <v>55096.19</v>
      </c>
      <c r="E767" s="162">
        <v>330.32</v>
      </c>
      <c r="F767" s="162">
        <v>105236.1</v>
      </c>
      <c r="G767" s="162">
        <v>475.14</v>
      </c>
      <c r="H767" s="162">
        <v>890.89</v>
      </c>
      <c r="I767" s="162">
        <v>2.65</v>
      </c>
      <c r="J767" s="162">
        <v>2.9360300000000001</v>
      </c>
      <c r="K767" s="162">
        <v>16766.189999999999</v>
      </c>
    </row>
    <row r="768" spans="1:11" ht="17.100000000000001" customHeight="1">
      <c r="A768" s="162">
        <v>2017</v>
      </c>
      <c r="B768" s="162">
        <v>15</v>
      </c>
      <c r="C768" s="162">
        <v>88190.05</v>
      </c>
      <c r="D768" s="162">
        <v>20431.28</v>
      </c>
      <c r="E768" s="162">
        <v>8103.22</v>
      </c>
      <c r="F768" s="162">
        <v>116724.55</v>
      </c>
      <c r="G768" s="162">
        <v>2143.94</v>
      </c>
      <c r="H768" s="162">
        <v>261.49</v>
      </c>
      <c r="I768" s="162">
        <v>0</v>
      </c>
      <c r="J768" s="162">
        <v>3.4164500000000002</v>
      </c>
      <c r="K768" s="162">
        <v>11038.75</v>
      </c>
    </row>
    <row r="769" spans="1:11" ht="17.100000000000001" customHeight="1">
      <c r="A769" s="162">
        <v>2017</v>
      </c>
      <c r="B769" s="162">
        <v>16</v>
      </c>
      <c r="C769" s="162">
        <v>27541.52</v>
      </c>
      <c r="D769" s="162">
        <v>22404.07</v>
      </c>
      <c r="E769" s="162">
        <v>170.35</v>
      </c>
      <c r="F769" s="162">
        <v>50115.94</v>
      </c>
      <c r="G769" s="162">
        <v>380.32</v>
      </c>
      <c r="H769" s="162">
        <v>269.52999999999997</v>
      </c>
      <c r="I769" s="162">
        <v>1.96</v>
      </c>
      <c r="J769" s="162">
        <v>2.9360300000000001</v>
      </c>
      <c r="K769" s="162">
        <v>16766.189999999999</v>
      </c>
    </row>
    <row r="770" spans="1:11" ht="17.100000000000001" customHeight="1">
      <c r="A770" s="162">
        <v>2018</v>
      </c>
      <c r="B770" s="162">
        <v>1</v>
      </c>
      <c r="C770" s="162">
        <v>234887.37</v>
      </c>
      <c r="D770" s="162">
        <v>31357.48</v>
      </c>
      <c r="E770" s="162">
        <v>24615.89</v>
      </c>
      <c r="F770" s="162">
        <v>290860.74</v>
      </c>
      <c r="G770" s="162">
        <v>1808.31</v>
      </c>
      <c r="H770" s="162">
        <v>117.43</v>
      </c>
      <c r="I770" s="162">
        <v>0</v>
      </c>
      <c r="J770" s="162">
        <v>2.41025</v>
      </c>
      <c r="K770" s="162">
        <v>15765.26</v>
      </c>
    </row>
    <row r="771" spans="1:11" ht="17.100000000000001" customHeight="1">
      <c r="A771" s="162">
        <v>2018</v>
      </c>
      <c r="B771" s="162">
        <v>2</v>
      </c>
      <c r="C771" s="162">
        <v>378544.78</v>
      </c>
      <c r="D771" s="162">
        <v>83443.7</v>
      </c>
      <c r="E771" s="162">
        <v>16435.34</v>
      </c>
      <c r="F771" s="162">
        <v>478423.82</v>
      </c>
      <c r="G771" s="162">
        <v>7618.57</v>
      </c>
      <c r="H771" s="162">
        <v>216.65</v>
      </c>
      <c r="I771" s="162">
        <v>0</v>
      </c>
      <c r="J771" s="162">
        <v>2.8895499999999998</v>
      </c>
      <c r="K771" s="162">
        <v>14566.71</v>
      </c>
    </row>
    <row r="772" spans="1:11" ht="17.100000000000001" customHeight="1">
      <c r="A772" s="162">
        <v>2018</v>
      </c>
      <c r="B772" s="162">
        <v>3</v>
      </c>
      <c r="C772" s="162">
        <v>887554.55</v>
      </c>
      <c r="D772" s="162">
        <v>202769.58</v>
      </c>
      <c r="E772" s="162">
        <v>72764.77</v>
      </c>
      <c r="F772" s="162">
        <v>1163088.8999999999</v>
      </c>
      <c r="G772" s="162">
        <v>15420.46</v>
      </c>
      <c r="H772" s="162">
        <v>962.58</v>
      </c>
      <c r="I772" s="162">
        <v>0</v>
      </c>
      <c r="J772" s="162">
        <v>3.1691099999999999</v>
      </c>
      <c r="K772" s="162">
        <v>12431.99</v>
      </c>
    </row>
    <row r="773" spans="1:11" ht="17.100000000000001" customHeight="1">
      <c r="A773" s="162">
        <v>2018</v>
      </c>
      <c r="B773" s="162">
        <v>4</v>
      </c>
      <c r="C773" s="162">
        <v>1241291.07</v>
      </c>
      <c r="D773" s="162">
        <v>510455.02</v>
      </c>
      <c r="E773" s="162">
        <v>61752.9</v>
      </c>
      <c r="F773" s="162">
        <v>1813498.98</v>
      </c>
      <c r="G773" s="162">
        <v>17640.48</v>
      </c>
      <c r="H773" s="162">
        <v>5281.84</v>
      </c>
      <c r="I773" s="162">
        <v>155.76</v>
      </c>
      <c r="J773" s="162">
        <v>2.7791800000000002</v>
      </c>
      <c r="K773" s="162">
        <v>21522</v>
      </c>
    </row>
    <row r="774" spans="1:11" ht="17.100000000000001" customHeight="1">
      <c r="A774" s="162">
        <v>2018</v>
      </c>
      <c r="B774" s="162">
        <v>5</v>
      </c>
      <c r="C774" s="162">
        <v>812517.86</v>
      </c>
      <c r="D774" s="162">
        <v>641737.13</v>
      </c>
      <c r="E774" s="162">
        <v>19207.330000000002</v>
      </c>
      <c r="F774" s="162">
        <v>1473462.32</v>
      </c>
      <c r="G774" s="162">
        <v>8612.51</v>
      </c>
      <c r="H774" s="162">
        <v>6781.36</v>
      </c>
      <c r="I774" s="162">
        <v>75.73</v>
      </c>
      <c r="J774" s="162">
        <v>2.5403799999999999</v>
      </c>
      <c r="K774" s="162">
        <v>25542.33</v>
      </c>
    </row>
    <row r="775" spans="1:11" ht="17.100000000000001" customHeight="1">
      <c r="A775" s="162">
        <v>2018</v>
      </c>
      <c r="B775" s="162">
        <v>6</v>
      </c>
      <c r="C775" s="162">
        <v>396672.21</v>
      </c>
      <c r="D775" s="162">
        <v>147363.51</v>
      </c>
      <c r="E775" s="162">
        <v>14553.33</v>
      </c>
      <c r="F775" s="162">
        <v>558589.05000000005</v>
      </c>
      <c r="G775" s="162">
        <v>6502.41</v>
      </c>
      <c r="H775" s="162">
        <v>1227.6300000000001</v>
      </c>
      <c r="I775" s="162">
        <v>66.33</v>
      </c>
      <c r="J775" s="162">
        <v>2.7309800000000002</v>
      </c>
      <c r="K775" s="162">
        <v>15350.15</v>
      </c>
    </row>
    <row r="776" spans="1:11" ht="17.100000000000001" customHeight="1">
      <c r="A776" s="162">
        <v>2018</v>
      </c>
      <c r="B776" s="162">
        <v>7</v>
      </c>
      <c r="C776" s="162">
        <v>182214.18</v>
      </c>
      <c r="D776" s="162">
        <v>32546.27</v>
      </c>
      <c r="E776" s="162">
        <v>13466.39</v>
      </c>
      <c r="F776" s="162">
        <v>228226.84</v>
      </c>
      <c r="G776" s="162">
        <v>3902.71</v>
      </c>
      <c r="H776" s="162">
        <v>326.91000000000003</v>
      </c>
      <c r="I776" s="162">
        <v>0</v>
      </c>
      <c r="J776" s="162">
        <v>3.42503</v>
      </c>
      <c r="K776" s="162">
        <v>12239.03</v>
      </c>
    </row>
    <row r="777" spans="1:11" ht="17.100000000000001" customHeight="1">
      <c r="A777" s="162">
        <v>2018</v>
      </c>
      <c r="B777" s="162">
        <v>8</v>
      </c>
      <c r="C777" s="162">
        <v>1151149.19</v>
      </c>
      <c r="D777" s="162">
        <v>622270.73</v>
      </c>
      <c r="E777" s="162">
        <v>59670.15</v>
      </c>
      <c r="F777" s="162">
        <v>1833090.08</v>
      </c>
      <c r="G777" s="162">
        <v>13793.63</v>
      </c>
      <c r="H777" s="162">
        <v>5844.74</v>
      </c>
      <c r="I777" s="162">
        <v>162.09</v>
      </c>
      <c r="J777" s="162">
        <v>2.9436200000000001</v>
      </c>
      <c r="K777" s="162">
        <v>19184.169999999998</v>
      </c>
    </row>
    <row r="778" spans="1:11" ht="17.100000000000001" customHeight="1">
      <c r="A778" s="162">
        <v>2018</v>
      </c>
      <c r="B778" s="162">
        <v>9</v>
      </c>
      <c r="C778" s="162">
        <v>945026.67</v>
      </c>
      <c r="D778" s="162">
        <v>509572.58</v>
      </c>
      <c r="E778" s="162">
        <v>43632.36</v>
      </c>
      <c r="F778" s="162">
        <v>1498231.61</v>
      </c>
      <c r="G778" s="162">
        <v>13029.47</v>
      </c>
      <c r="H778" s="162">
        <v>6531.13</v>
      </c>
      <c r="I778" s="162">
        <v>362.8</v>
      </c>
      <c r="J778" s="162">
        <v>2.92042</v>
      </c>
      <c r="K778" s="162">
        <v>17145.93</v>
      </c>
    </row>
    <row r="779" spans="1:11" ht="17.100000000000001" customHeight="1">
      <c r="A779" s="162">
        <v>2018</v>
      </c>
      <c r="B779" s="162">
        <v>10</v>
      </c>
      <c r="C779" s="162">
        <v>1080049.22</v>
      </c>
      <c r="D779" s="162">
        <v>236783.12</v>
      </c>
      <c r="E779" s="162">
        <v>80847.95</v>
      </c>
      <c r="F779" s="162">
        <v>1397680.29</v>
      </c>
      <c r="G779" s="162">
        <v>22301.95</v>
      </c>
      <c r="H779" s="162">
        <v>2308.34</v>
      </c>
      <c r="I779" s="162">
        <v>300.79000000000002</v>
      </c>
      <c r="J779" s="162">
        <v>3.23177</v>
      </c>
      <c r="K779" s="162">
        <v>11867.54</v>
      </c>
    </row>
    <row r="780" spans="1:11" ht="17.100000000000001" customHeight="1">
      <c r="A780" s="162">
        <v>2018</v>
      </c>
      <c r="B780" s="162">
        <v>11</v>
      </c>
      <c r="C780" s="162">
        <v>156478.41</v>
      </c>
      <c r="D780" s="162">
        <v>257749.05</v>
      </c>
      <c r="E780" s="162">
        <v>79.81</v>
      </c>
      <c r="F780" s="162">
        <v>414307.27</v>
      </c>
      <c r="G780" s="162">
        <v>828.78</v>
      </c>
      <c r="H780" s="162">
        <v>3525.83</v>
      </c>
      <c r="I780" s="162">
        <v>0.2</v>
      </c>
      <c r="J780" s="162">
        <v>2.92456</v>
      </c>
      <c r="K780" s="162">
        <v>17152.490000000002</v>
      </c>
    </row>
    <row r="781" spans="1:11" ht="17.100000000000001" customHeight="1">
      <c r="A781" s="162">
        <v>2018</v>
      </c>
      <c r="B781" s="162">
        <v>12</v>
      </c>
      <c r="C781" s="162">
        <v>406898.6</v>
      </c>
      <c r="D781" s="162">
        <v>546486.39</v>
      </c>
      <c r="E781" s="162">
        <v>8831.1299999999992</v>
      </c>
      <c r="F781" s="162">
        <v>962216.13</v>
      </c>
      <c r="G781" s="162">
        <v>4688</v>
      </c>
      <c r="H781" s="162">
        <v>7305.43</v>
      </c>
      <c r="I781" s="162">
        <v>59.55</v>
      </c>
      <c r="J781" s="162">
        <v>2.9222000000000001</v>
      </c>
      <c r="K781" s="162">
        <v>17146.57</v>
      </c>
    </row>
    <row r="782" spans="1:11" ht="17.100000000000001" customHeight="1">
      <c r="A782" s="162">
        <v>2018</v>
      </c>
      <c r="B782" s="162">
        <v>13</v>
      </c>
      <c r="C782" s="162">
        <v>762606.14</v>
      </c>
      <c r="D782" s="162">
        <v>509294.37</v>
      </c>
      <c r="E782" s="162">
        <v>45994.559999999998</v>
      </c>
      <c r="F782" s="162">
        <v>1317895.07</v>
      </c>
      <c r="G782" s="162">
        <v>12408.69</v>
      </c>
      <c r="H782" s="162">
        <v>6490.04</v>
      </c>
      <c r="I782" s="162">
        <v>321.35000000000002</v>
      </c>
      <c r="J782" s="162">
        <v>2.73705</v>
      </c>
      <c r="K782" s="162">
        <v>19333.349999999999</v>
      </c>
    </row>
    <row r="783" spans="1:11" ht="17.100000000000001" customHeight="1">
      <c r="A783" s="162">
        <v>2018</v>
      </c>
      <c r="B783" s="162">
        <v>14</v>
      </c>
      <c r="C783" s="162">
        <v>50242.54</v>
      </c>
      <c r="D783" s="162">
        <v>55932.78</v>
      </c>
      <c r="E783" s="162">
        <v>332.68</v>
      </c>
      <c r="F783" s="162">
        <v>106507.99</v>
      </c>
      <c r="G783" s="162">
        <v>432.95</v>
      </c>
      <c r="H783" s="162">
        <v>836.59</v>
      </c>
      <c r="I783" s="162">
        <v>2.36</v>
      </c>
      <c r="J783" s="162">
        <v>2.92456</v>
      </c>
      <c r="K783" s="162">
        <v>17152.490000000002</v>
      </c>
    </row>
    <row r="784" spans="1:11" ht="17.100000000000001" customHeight="1">
      <c r="A784" s="162">
        <v>2018</v>
      </c>
      <c r="B784" s="162">
        <v>15</v>
      </c>
      <c r="C784" s="162">
        <v>90139.79</v>
      </c>
      <c r="D784" s="162">
        <v>20707.39</v>
      </c>
      <c r="E784" s="162">
        <v>8109.74</v>
      </c>
      <c r="F784" s="162">
        <v>118956.92</v>
      </c>
      <c r="G784" s="162">
        <v>1949.75</v>
      </c>
      <c r="H784" s="162">
        <v>276.11</v>
      </c>
      <c r="I784" s="162">
        <v>6.52</v>
      </c>
      <c r="J784" s="162">
        <v>3.4269799999999999</v>
      </c>
      <c r="K784" s="162">
        <v>11252.69</v>
      </c>
    </row>
    <row r="785" spans="1:11" ht="17.100000000000001" customHeight="1">
      <c r="A785" s="162">
        <v>2018</v>
      </c>
      <c r="B785" s="162">
        <v>16</v>
      </c>
      <c r="C785" s="162">
        <v>27897.599999999999</v>
      </c>
      <c r="D785" s="162">
        <v>22651.9</v>
      </c>
      <c r="E785" s="162">
        <v>172.14</v>
      </c>
      <c r="F785" s="162">
        <v>50721.64</v>
      </c>
      <c r="G785" s="162">
        <v>356.08</v>
      </c>
      <c r="H785" s="162">
        <v>247.83</v>
      </c>
      <c r="I785" s="162">
        <v>1.79</v>
      </c>
      <c r="J785" s="162">
        <v>2.92456</v>
      </c>
      <c r="K785" s="162">
        <v>17152.490000000002</v>
      </c>
    </row>
    <row r="786" spans="1:11" ht="17.100000000000001" customHeight="1">
      <c r="A786" s="162">
        <v>2019</v>
      </c>
      <c r="B786" s="162">
        <v>1</v>
      </c>
      <c r="C786" s="162">
        <v>236403.8</v>
      </c>
      <c r="D786" s="162">
        <v>31453.279999999999</v>
      </c>
      <c r="E786" s="162">
        <v>24425.25</v>
      </c>
      <c r="F786" s="162">
        <v>292282.34000000003</v>
      </c>
      <c r="G786" s="162">
        <v>1516.43</v>
      </c>
      <c r="H786" s="162">
        <v>95.81</v>
      </c>
      <c r="I786" s="162">
        <v>0</v>
      </c>
      <c r="J786" s="162">
        <v>2.4370599999999998</v>
      </c>
      <c r="K786" s="162">
        <v>15956</v>
      </c>
    </row>
    <row r="787" spans="1:11" ht="17.100000000000001" customHeight="1">
      <c r="A787" s="162">
        <v>2019</v>
      </c>
      <c r="B787" s="162">
        <v>2</v>
      </c>
      <c r="C787" s="162">
        <v>385733.35</v>
      </c>
      <c r="D787" s="162">
        <v>83693.009999999995</v>
      </c>
      <c r="E787" s="162">
        <v>16415.62</v>
      </c>
      <c r="F787" s="162">
        <v>485841.98</v>
      </c>
      <c r="G787" s="162">
        <v>7188.57</v>
      </c>
      <c r="H787" s="162">
        <v>249.31</v>
      </c>
      <c r="I787" s="162">
        <v>0</v>
      </c>
      <c r="J787" s="162">
        <v>2.9075000000000002</v>
      </c>
      <c r="K787" s="162">
        <v>14722.26</v>
      </c>
    </row>
    <row r="788" spans="1:11" ht="17.100000000000001" customHeight="1">
      <c r="A788" s="162">
        <v>2019</v>
      </c>
      <c r="B788" s="162">
        <v>3</v>
      </c>
      <c r="C788" s="162">
        <v>901757.9</v>
      </c>
      <c r="D788" s="162">
        <v>203776.57</v>
      </c>
      <c r="E788" s="162">
        <v>72515.149999999994</v>
      </c>
      <c r="F788" s="162">
        <v>1178049.6200000001</v>
      </c>
      <c r="G788" s="162">
        <v>14203.34</v>
      </c>
      <c r="H788" s="162">
        <v>1006.99</v>
      </c>
      <c r="I788" s="162">
        <v>0</v>
      </c>
      <c r="J788" s="162">
        <v>3.2001599999999999</v>
      </c>
      <c r="K788" s="162">
        <v>12606.31</v>
      </c>
    </row>
    <row r="789" spans="1:11" ht="17.100000000000001" customHeight="1">
      <c r="A789" s="162">
        <v>2019</v>
      </c>
      <c r="B789" s="162">
        <v>4</v>
      </c>
      <c r="C789" s="162">
        <v>1258062.93</v>
      </c>
      <c r="D789" s="162">
        <v>515651.96</v>
      </c>
      <c r="E789" s="162">
        <v>61907</v>
      </c>
      <c r="F789" s="162">
        <v>1835621.89</v>
      </c>
      <c r="G789" s="162">
        <v>16771.87</v>
      </c>
      <c r="H789" s="162">
        <v>5196.9399999999996</v>
      </c>
      <c r="I789" s="162">
        <v>154.1</v>
      </c>
      <c r="J789" s="162">
        <v>2.7704900000000001</v>
      </c>
      <c r="K789" s="162">
        <v>21944.66</v>
      </c>
    </row>
    <row r="790" spans="1:11" ht="17.100000000000001" customHeight="1">
      <c r="A790" s="162">
        <v>2019</v>
      </c>
      <c r="B790" s="162">
        <v>5</v>
      </c>
      <c r="C790" s="162">
        <v>820602.79</v>
      </c>
      <c r="D790" s="162">
        <v>648257.79</v>
      </c>
      <c r="E790" s="162">
        <v>19284.599999999999</v>
      </c>
      <c r="F790" s="162">
        <v>1488145.17</v>
      </c>
      <c r="G790" s="162">
        <v>8084.92</v>
      </c>
      <c r="H790" s="162">
        <v>6520.66</v>
      </c>
      <c r="I790" s="162">
        <v>77.27</v>
      </c>
      <c r="J790" s="162">
        <v>2.52765</v>
      </c>
      <c r="K790" s="162">
        <v>26085.54</v>
      </c>
    </row>
    <row r="791" spans="1:11" ht="17.100000000000001" customHeight="1">
      <c r="A791" s="162">
        <v>2019</v>
      </c>
      <c r="B791" s="162">
        <v>6</v>
      </c>
      <c r="C791" s="162">
        <v>402922.94</v>
      </c>
      <c r="D791" s="162">
        <v>148585.07</v>
      </c>
      <c r="E791" s="162">
        <v>14622.51</v>
      </c>
      <c r="F791" s="162">
        <v>566130.52</v>
      </c>
      <c r="G791" s="162">
        <v>6250.73</v>
      </c>
      <c r="H791" s="162">
        <v>1221.55</v>
      </c>
      <c r="I791" s="162">
        <v>69.180000000000007</v>
      </c>
      <c r="J791" s="162">
        <v>2.72539</v>
      </c>
      <c r="K791" s="162">
        <v>15652.88</v>
      </c>
    </row>
    <row r="792" spans="1:11" ht="17.100000000000001" customHeight="1">
      <c r="A792" s="162">
        <v>2019</v>
      </c>
      <c r="B792" s="162">
        <v>7</v>
      </c>
      <c r="C792" s="162">
        <v>185878.83</v>
      </c>
      <c r="D792" s="162">
        <v>32895.19</v>
      </c>
      <c r="E792" s="162">
        <v>13451.74</v>
      </c>
      <c r="F792" s="162">
        <v>232225.76</v>
      </c>
      <c r="G792" s="162">
        <v>3664.65</v>
      </c>
      <c r="H792" s="162">
        <v>348.91</v>
      </c>
      <c r="I792" s="162">
        <v>0</v>
      </c>
      <c r="J792" s="162">
        <v>3.4569399999999999</v>
      </c>
      <c r="K792" s="162">
        <v>12453.72</v>
      </c>
    </row>
    <row r="793" spans="1:11" ht="17.100000000000001" customHeight="1">
      <c r="A793" s="162">
        <v>2019</v>
      </c>
      <c r="B793" s="162">
        <v>8</v>
      </c>
      <c r="C793" s="162">
        <v>1163873.42</v>
      </c>
      <c r="D793" s="162">
        <v>627680.29</v>
      </c>
      <c r="E793" s="162">
        <v>59799.6</v>
      </c>
      <c r="F793" s="162">
        <v>1851353.31</v>
      </c>
      <c r="G793" s="162">
        <v>12724.22</v>
      </c>
      <c r="H793" s="162">
        <v>5409.56</v>
      </c>
      <c r="I793" s="162">
        <v>129.44999999999999</v>
      </c>
      <c r="J793" s="162">
        <v>2.9298999999999999</v>
      </c>
      <c r="K793" s="162">
        <v>19597.7</v>
      </c>
    </row>
    <row r="794" spans="1:11" ht="17.100000000000001" customHeight="1">
      <c r="A794" s="162">
        <v>2019</v>
      </c>
      <c r="B794" s="162">
        <v>9</v>
      </c>
      <c r="C794" s="162">
        <v>957358.42</v>
      </c>
      <c r="D794" s="162">
        <v>515642.29</v>
      </c>
      <c r="E794" s="162">
        <v>43952.59</v>
      </c>
      <c r="F794" s="162">
        <v>1516953.3</v>
      </c>
      <c r="G794" s="162">
        <v>12331.75</v>
      </c>
      <c r="H794" s="162">
        <v>6069.71</v>
      </c>
      <c r="I794" s="162">
        <v>320.23</v>
      </c>
      <c r="J794" s="162">
        <v>2.9120400000000002</v>
      </c>
      <c r="K794" s="162">
        <v>17492.080000000002</v>
      </c>
    </row>
    <row r="795" spans="1:11" ht="17.100000000000001" customHeight="1">
      <c r="A795" s="162">
        <v>2019</v>
      </c>
      <c r="B795" s="162">
        <v>10</v>
      </c>
      <c r="C795" s="162">
        <v>1100756.02</v>
      </c>
      <c r="D795" s="162">
        <v>238944.85</v>
      </c>
      <c r="E795" s="162">
        <v>81089.7</v>
      </c>
      <c r="F795" s="162">
        <v>1420790.57</v>
      </c>
      <c r="G795" s="162">
        <v>20706.8</v>
      </c>
      <c r="H795" s="162">
        <v>2161.7399999999998</v>
      </c>
      <c r="I795" s="162">
        <v>241.75</v>
      </c>
      <c r="J795" s="162">
        <v>3.2357800000000001</v>
      </c>
      <c r="K795" s="162">
        <v>12038.95</v>
      </c>
    </row>
    <row r="796" spans="1:11" ht="17.100000000000001" customHeight="1">
      <c r="A796" s="162">
        <v>2019</v>
      </c>
      <c r="B796" s="162">
        <v>11</v>
      </c>
      <c r="C796" s="162">
        <v>157178.97</v>
      </c>
      <c r="D796" s="162">
        <v>261043.14</v>
      </c>
      <c r="E796" s="162">
        <v>79.94</v>
      </c>
      <c r="F796" s="162">
        <v>418302.05</v>
      </c>
      <c r="G796" s="162">
        <v>700.57</v>
      </c>
      <c r="H796" s="162">
        <v>3294.09</v>
      </c>
      <c r="I796" s="162">
        <v>0.12</v>
      </c>
      <c r="J796" s="162">
        <v>2.9159700000000002</v>
      </c>
      <c r="K796" s="162">
        <v>17499.12</v>
      </c>
    </row>
    <row r="797" spans="1:11" ht="17.100000000000001" customHeight="1">
      <c r="A797" s="162">
        <v>2019</v>
      </c>
      <c r="B797" s="162">
        <v>12</v>
      </c>
      <c r="C797" s="162">
        <v>411275.94</v>
      </c>
      <c r="D797" s="162">
        <v>553318.76</v>
      </c>
      <c r="E797" s="162">
        <v>8882.06</v>
      </c>
      <c r="F797" s="162">
        <v>973476.77</v>
      </c>
      <c r="G797" s="162">
        <v>4377.34</v>
      </c>
      <c r="H797" s="162">
        <v>6832.37</v>
      </c>
      <c r="I797" s="162">
        <v>50.93</v>
      </c>
      <c r="J797" s="162">
        <v>2.9137300000000002</v>
      </c>
      <c r="K797" s="162">
        <v>17492.849999999999</v>
      </c>
    </row>
    <row r="798" spans="1:11" ht="17.100000000000001" customHeight="1">
      <c r="A798" s="162">
        <v>2019</v>
      </c>
      <c r="B798" s="162">
        <v>13</v>
      </c>
      <c r="C798" s="162">
        <v>773407.88</v>
      </c>
      <c r="D798" s="162">
        <v>514895.51</v>
      </c>
      <c r="E798" s="162">
        <v>46249.83</v>
      </c>
      <c r="F798" s="162">
        <v>1334553.23</v>
      </c>
      <c r="G798" s="162">
        <v>10801.75</v>
      </c>
      <c r="H798" s="162">
        <v>5601.14</v>
      </c>
      <c r="I798" s="162">
        <v>255.27</v>
      </c>
      <c r="J798" s="162">
        <v>2.72776</v>
      </c>
      <c r="K798" s="162">
        <v>19741.84</v>
      </c>
    </row>
    <row r="799" spans="1:11" ht="17.100000000000001" customHeight="1">
      <c r="A799" s="162">
        <v>2019</v>
      </c>
      <c r="B799" s="162">
        <v>14</v>
      </c>
      <c r="C799" s="162">
        <v>50633.05</v>
      </c>
      <c r="D799" s="162">
        <v>56723.1</v>
      </c>
      <c r="E799" s="162">
        <v>334.74</v>
      </c>
      <c r="F799" s="162">
        <v>107690.89</v>
      </c>
      <c r="G799" s="162">
        <v>390.51</v>
      </c>
      <c r="H799" s="162">
        <v>790.32</v>
      </c>
      <c r="I799" s="162">
        <v>2.06</v>
      </c>
      <c r="J799" s="162">
        <v>2.9159700000000002</v>
      </c>
      <c r="K799" s="162">
        <v>17499.12</v>
      </c>
    </row>
    <row r="800" spans="1:11" ht="17.100000000000001" customHeight="1">
      <c r="A800" s="162">
        <v>2019</v>
      </c>
      <c r="B800" s="162">
        <v>15</v>
      </c>
      <c r="C800" s="162">
        <v>91984.8</v>
      </c>
      <c r="D800" s="162">
        <v>20979.29</v>
      </c>
      <c r="E800" s="162">
        <v>8120.96</v>
      </c>
      <c r="F800" s="162">
        <v>121085.05</v>
      </c>
      <c r="G800" s="162">
        <v>1845.01</v>
      </c>
      <c r="H800" s="162">
        <v>271.89999999999998</v>
      </c>
      <c r="I800" s="162">
        <v>11.22</v>
      </c>
      <c r="J800" s="162">
        <v>3.4411900000000002</v>
      </c>
      <c r="K800" s="162">
        <v>11427.06</v>
      </c>
    </row>
    <row r="801" spans="1:11" ht="17.100000000000001" customHeight="1">
      <c r="A801" s="162">
        <v>2019</v>
      </c>
      <c r="B801" s="162">
        <v>16</v>
      </c>
      <c r="C801" s="162">
        <v>28231.73</v>
      </c>
      <c r="D801" s="162">
        <v>22879.46</v>
      </c>
      <c r="E801" s="162">
        <v>173.78</v>
      </c>
      <c r="F801" s="162">
        <v>51284.959999999999</v>
      </c>
      <c r="G801" s="162">
        <v>334.12</v>
      </c>
      <c r="H801" s="162">
        <v>227.56</v>
      </c>
      <c r="I801" s="162">
        <v>1.64</v>
      </c>
      <c r="J801" s="162">
        <v>2.9159700000000002</v>
      </c>
      <c r="K801" s="162">
        <v>17499.12</v>
      </c>
    </row>
    <row r="802" spans="1:11" ht="17.100000000000001" customHeight="1">
      <c r="A802" s="162">
        <v>2020</v>
      </c>
      <c r="B802" s="162">
        <v>1</v>
      </c>
      <c r="C802" s="162">
        <v>237873.61</v>
      </c>
      <c r="D802" s="162">
        <v>31537.25</v>
      </c>
      <c r="E802" s="162">
        <v>24225.3</v>
      </c>
      <c r="F802" s="162">
        <v>293636.15999999997</v>
      </c>
      <c r="G802" s="162">
        <v>1469.8</v>
      </c>
      <c r="H802" s="162">
        <v>83.97</v>
      </c>
      <c r="I802" s="162">
        <v>0</v>
      </c>
      <c r="J802" s="162">
        <v>2.4609999999999999</v>
      </c>
      <c r="K802" s="162">
        <v>16126.42</v>
      </c>
    </row>
    <row r="803" spans="1:11" ht="17.100000000000001" customHeight="1">
      <c r="A803" s="162">
        <v>2020</v>
      </c>
      <c r="B803" s="162">
        <v>2</v>
      </c>
      <c r="C803" s="162">
        <v>393029.8</v>
      </c>
      <c r="D803" s="162">
        <v>83966.49</v>
      </c>
      <c r="E803" s="162">
        <v>16401.46</v>
      </c>
      <c r="F803" s="162">
        <v>493397.75</v>
      </c>
      <c r="G803" s="162">
        <v>7296.45</v>
      </c>
      <c r="H803" s="162">
        <v>273.48</v>
      </c>
      <c r="I803" s="162">
        <v>0</v>
      </c>
      <c r="J803" s="162">
        <v>2.9208099999999999</v>
      </c>
      <c r="K803" s="162">
        <v>14863.81</v>
      </c>
    </row>
    <row r="804" spans="1:11" ht="17.100000000000001" customHeight="1">
      <c r="A804" s="162">
        <v>2020</v>
      </c>
      <c r="B804" s="162">
        <v>3</v>
      </c>
      <c r="C804" s="162">
        <v>915971.26</v>
      </c>
      <c r="D804" s="162">
        <v>204785.81</v>
      </c>
      <c r="E804" s="162">
        <v>72279.42</v>
      </c>
      <c r="F804" s="162">
        <v>1193036.49</v>
      </c>
      <c r="G804" s="162">
        <v>14213.37</v>
      </c>
      <c r="H804" s="162">
        <v>1009.24</v>
      </c>
      <c r="I804" s="162">
        <v>0</v>
      </c>
      <c r="J804" s="162">
        <v>3.2237900000000002</v>
      </c>
      <c r="K804" s="162">
        <v>12788.15</v>
      </c>
    </row>
    <row r="805" spans="1:11" ht="17.100000000000001" customHeight="1">
      <c r="A805" s="162">
        <v>2020</v>
      </c>
      <c r="B805" s="162">
        <v>4</v>
      </c>
      <c r="C805" s="162">
        <v>1274784.81</v>
      </c>
      <c r="D805" s="162">
        <v>520777.42</v>
      </c>
      <c r="E805" s="162">
        <v>62054.73</v>
      </c>
      <c r="F805" s="162">
        <v>1857616.95</v>
      </c>
      <c r="G805" s="162">
        <v>16721.87</v>
      </c>
      <c r="H805" s="162">
        <v>5125.46</v>
      </c>
      <c r="I805" s="162">
        <v>147.72999999999999</v>
      </c>
      <c r="J805" s="162">
        <v>2.75651</v>
      </c>
      <c r="K805" s="162">
        <v>22361.5</v>
      </c>
    </row>
    <row r="806" spans="1:11" ht="17.100000000000001" customHeight="1">
      <c r="A806" s="162">
        <v>2020</v>
      </c>
      <c r="B806" s="162">
        <v>5</v>
      </c>
      <c r="C806" s="162">
        <v>828556.39</v>
      </c>
      <c r="D806" s="162">
        <v>654581.6</v>
      </c>
      <c r="E806" s="162">
        <v>19360.03</v>
      </c>
      <c r="F806" s="162">
        <v>1502498.02</v>
      </c>
      <c r="G806" s="162">
        <v>7953.61</v>
      </c>
      <c r="H806" s="162">
        <v>6323.81</v>
      </c>
      <c r="I806" s="162">
        <v>75.430000000000007</v>
      </c>
      <c r="J806" s="162">
        <v>2.5091999999999999</v>
      </c>
      <c r="K806" s="162">
        <v>26644.04</v>
      </c>
    </row>
    <row r="807" spans="1:11" ht="17.100000000000001" customHeight="1">
      <c r="A807" s="162">
        <v>2020</v>
      </c>
      <c r="B807" s="162">
        <v>6</v>
      </c>
      <c r="C807" s="162">
        <v>409296.09</v>
      </c>
      <c r="D807" s="162">
        <v>149857.54999999999</v>
      </c>
      <c r="E807" s="162">
        <v>14697.04</v>
      </c>
      <c r="F807" s="162">
        <v>573850.68000000005</v>
      </c>
      <c r="G807" s="162">
        <v>6373.15</v>
      </c>
      <c r="H807" s="162">
        <v>1272.49</v>
      </c>
      <c r="I807" s="162">
        <v>74.53</v>
      </c>
      <c r="J807" s="162">
        <v>2.7097000000000002</v>
      </c>
      <c r="K807" s="162">
        <v>15971.23</v>
      </c>
    </row>
    <row r="808" spans="1:11" ht="17.100000000000001" customHeight="1">
      <c r="A808" s="162">
        <v>2020</v>
      </c>
      <c r="B808" s="162">
        <v>7</v>
      </c>
      <c r="C808" s="162">
        <v>189554.61</v>
      </c>
      <c r="D808" s="162">
        <v>33246.1</v>
      </c>
      <c r="E808" s="162">
        <v>13437.24</v>
      </c>
      <c r="F808" s="162">
        <v>236237.96</v>
      </c>
      <c r="G808" s="162">
        <v>3675.78</v>
      </c>
      <c r="H808" s="162">
        <v>350.92</v>
      </c>
      <c r="I808" s="162">
        <v>0</v>
      </c>
      <c r="J808" s="162">
        <v>3.47871</v>
      </c>
      <c r="K808" s="162">
        <v>12689.84</v>
      </c>
    </row>
    <row r="809" spans="1:11" ht="17.100000000000001" customHeight="1">
      <c r="A809" s="162">
        <v>2020</v>
      </c>
      <c r="B809" s="162">
        <v>8</v>
      </c>
      <c r="C809" s="162">
        <v>1176506.1399999999</v>
      </c>
      <c r="D809" s="162">
        <v>632986.59</v>
      </c>
      <c r="E809" s="162">
        <v>59919.01</v>
      </c>
      <c r="F809" s="162">
        <v>1869411.74</v>
      </c>
      <c r="G809" s="162">
        <v>12632.73</v>
      </c>
      <c r="H809" s="162">
        <v>5306.29</v>
      </c>
      <c r="I809" s="162">
        <v>119.4</v>
      </c>
      <c r="J809" s="162">
        <v>2.9125299999999998</v>
      </c>
      <c r="K809" s="162">
        <v>19996.09</v>
      </c>
    </row>
    <row r="810" spans="1:11" ht="17.100000000000001" customHeight="1">
      <c r="A810" s="162">
        <v>2020</v>
      </c>
      <c r="B810" s="162">
        <v>9</v>
      </c>
      <c r="C810" s="162">
        <v>969786.39</v>
      </c>
      <c r="D810" s="162">
        <v>521688.58</v>
      </c>
      <c r="E810" s="162">
        <v>44266.59</v>
      </c>
      <c r="F810" s="162">
        <v>1535741.57</v>
      </c>
      <c r="G810" s="162">
        <v>12427.97</v>
      </c>
      <c r="H810" s="162">
        <v>6046.29</v>
      </c>
      <c r="I810" s="162">
        <v>314.01</v>
      </c>
      <c r="J810" s="162">
        <v>2.9222899999999998</v>
      </c>
      <c r="K810" s="162">
        <v>17680.57</v>
      </c>
    </row>
    <row r="811" spans="1:11" ht="17.100000000000001" customHeight="1">
      <c r="A811" s="162">
        <v>2020</v>
      </c>
      <c r="B811" s="162">
        <v>10</v>
      </c>
      <c r="C811" s="162">
        <v>1123262.8</v>
      </c>
      <c r="D811" s="162">
        <v>241471.88</v>
      </c>
      <c r="E811" s="162">
        <v>81457.850000000006</v>
      </c>
      <c r="F811" s="162">
        <v>1446192.52</v>
      </c>
      <c r="G811" s="162">
        <v>22506.77</v>
      </c>
      <c r="H811" s="162">
        <v>2527.02</v>
      </c>
      <c r="I811" s="162">
        <v>368.15</v>
      </c>
      <c r="J811" s="162">
        <v>3.2434400000000001</v>
      </c>
      <c r="K811" s="162">
        <v>12148.47</v>
      </c>
    </row>
    <row r="812" spans="1:11" ht="17.100000000000001" customHeight="1">
      <c r="A812" s="162">
        <v>2020</v>
      </c>
      <c r="B812" s="162">
        <v>11</v>
      </c>
      <c r="C812" s="162">
        <v>157876.78</v>
      </c>
      <c r="D812" s="162">
        <v>264333.07</v>
      </c>
      <c r="E812" s="162">
        <v>80.05</v>
      </c>
      <c r="F812" s="162">
        <v>422289.9</v>
      </c>
      <c r="G812" s="162">
        <v>697.8</v>
      </c>
      <c r="H812" s="162">
        <v>3289.94</v>
      </c>
      <c r="I812" s="162">
        <v>0.12</v>
      </c>
      <c r="J812" s="162">
        <v>2.9264800000000002</v>
      </c>
      <c r="K812" s="162">
        <v>17685.400000000001</v>
      </c>
    </row>
    <row r="813" spans="1:11" ht="17.100000000000001" customHeight="1">
      <c r="A813" s="162">
        <v>2020</v>
      </c>
      <c r="B813" s="162">
        <v>12</v>
      </c>
      <c r="C813" s="162">
        <v>415680.52</v>
      </c>
      <c r="D813" s="162">
        <v>560152.16</v>
      </c>
      <c r="E813" s="162">
        <v>8931.76</v>
      </c>
      <c r="F813" s="162">
        <v>984764.45</v>
      </c>
      <c r="G813" s="162">
        <v>4404.58</v>
      </c>
      <c r="H813" s="162">
        <v>6833.41</v>
      </c>
      <c r="I813" s="162">
        <v>49.7</v>
      </c>
      <c r="J813" s="162">
        <v>2.9242599999999999</v>
      </c>
      <c r="K813" s="162">
        <v>17679.36</v>
      </c>
    </row>
    <row r="814" spans="1:11" ht="17.100000000000001" customHeight="1">
      <c r="A814" s="162">
        <v>2020</v>
      </c>
      <c r="B814" s="162">
        <v>13</v>
      </c>
      <c r="C814" s="162">
        <v>784777.73</v>
      </c>
      <c r="D814" s="162">
        <v>520825.49</v>
      </c>
      <c r="E814" s="162">
        <v>46532.92</v>
      </c>
      <c r="F814" s="162">
        <v>1352136.14</v>
      </c>
      <c r="G814" s="162">
        <v>11369.84</v>
      </c>
      <c r="H814" s="162">
        <v>5929.98</v>
      </c>
      <c r="I814" s="162">
        <v>283.08999999999997</v>
      </c>
      <c r="J814" s="162">
        <v>2.7071499999999999</v>
      </c>
      <c r="K814" s="162">
        <v>20167.189999999999</v>
      </c>
    </row>
    <row r="815" spans="1:11" ht="17.100000000000001" customHeight="1">
      <c r="A815" s="162">
        <v>2020</v>
      </c>
      <c r="B815" s="162">
        <v>14</v>
      </c>
      <c r="C815" s="162">
        <v>51022.37</v>
      </c>
      <c r="D815" s="162">
        <v>57516.29</v>
      </c>
      <c r="E815" s="162">
        <v>336.76</v>
      </c>
      <c r="F815" s="162">
        <v>108875.43</v>
      </c>
      <c r="G815" s="162">
        <v>389.32</v>
      </c>
      <c r="H815" s="162">
        <v>793.19</v>
      </c>
      <c r="I815" s="162">
        <v>2.0299999999999998</v>
      </c>
      <c r="J815" s="162">
        <v>2.9264800000000002</v>
      </c>
      <c r="K815" s="162">
        <v>17685.400000000001</v>
      </c>
    </row>
    <row r="816" spans="1:11" ht="17.100000000000001" customHeight="1">
      <c r="A816" s="162">
        <v>2020</v>
      </c>
      <c r="B816" s="162">
        <v>15</v>
      </c>
      <c r="C816" s="162">
        <v>93933.72</v>
      </c>
      <c r="D816" s="162">
        <v>21267.200000000001</v>
      </c>
      <c r="E816" s="162">
        <v>8141.5</v>
      </c>
      <c r="F816" s="162">
        <v>123342.42</v>
      </c>
      <c r="G816" s="162">
        <v>1948.92</v>
      </c>
      <c r="H816" s="162">
        <v>287.91000000000003</v>
      </c>
      <c r="I816" s="162">
        <v>20.54</v>
      </c>
      <c r="J816" s="162">
        <v>3.4638499999999999</v>
      </c>
      <c r="K816" s="162">
        <v>11529.32</v>
      </c>
    </row>
    <row r="817" spans="1:11" ht="17.100000000000001" customHeight="1">
      <c r="A817" s="162">
        <v>2020</v>
      </c>
      <c r="B817" s="162">
        <v>16</v>
      </c>
      <c r="C817" s="162">
        <v>28567.62</v>
      </c>
      <c r="D817" s="162">
        <v>23106.05</v>
      </c>
      <c r="E817" s="162">
        <v>175.4</v>
      </c>
      <c r="F817" s="162">
        <v>51849.07</v>
      </c>
      <c r="G817" s="162">
        <v>335.89</v>
      </c>
      <c r="H817" s="162">
        <v>226.59</v>
      </c>
      <c r="I817" s="162">
        <v>1.63</v>
      </c>
      <c r="J817" s="162">
        <v>2.9264800000000002</v>
      </c>
      <c r="K817" s="162">
        <v>17685.400000000001</v>
      </c>
    </row>
    <row r="818" spans="1:11" ht="17.100000000000001" customHeight="1">
      <c r="A818" s="162">
        <v>2021</v>
      </c>
      <c r="B818" s="162">
        <v>1</v>
      </c>
      <c r="C818" s="162">
        <v>239217.46</v>
      </c>
      <c r="D818" s="162">
        <v>31599.93</v>
      </c>
      <c r="E818" s="162">
        <v>24010.21</v>
      </c>
      <c r="F818" s="162">
        <v>294827.59999999998</v>
      </c>
      <c r="G818" s="162">
        <v>1343.85</v>
      </c>
      <c r="H818" s="162">
        <v>62.68</v>
      </c>
      <c r="I818" s="162">
        <v>0</v>
      </c>
      <c r="J818" s="162">
        <v>2.4876</v>
      </c>
      <c r="K818" s="162">
        <v>16274.27</v>
      </c>
    </row>
    <row r="819" spans="1:11" ht="17.100000000000001" customHeight="1">
      <c r="A819" s="162">
        <v>2021</v>
      </c>
      <c r="B819" s="162">
        <v>2</v>
      </c>
      <c r="C819" s="162">
        <v>400161.03</v>
      </c>
      <c r="D819" s="162">
        <v>84190.720000000001</v>
      </c>
      <c r="E819" s="162">
        <v>16376</v>
      </c>
      <c r="F819" s="162">
        <v>500727.75</v>
      </c>
      <c r="G819" s="162">
        <v>7131.23</v>
      </c>
      <c r="H819" s="162">
        <v>224.23</v>
      </c>
      <c r="I819" s="162">
        <v>0</v>
      </c>
      <c r="J819" s="162">
        <v>2.9394</v>
      </c>
      <c r="K819" s="162">
        <v>14974.26</v>
      </c>
    </row>
    <row r="820" spans="1:11" ht="17.100000000000001" customHeight="1">
      <c r="A820" s="162">
        <v>2021</v>
      </c>
      <c r="B820" s="162">
        <v>3</v>
      </c>
      <c r="C820" s="162">
        <v>929879.99</v>
      </c>
      <c r="D820" s="162">
        <v>205662.53</v>
      </c>
      <c r="E820" s="162">
        <v>72004.53</v>
      </c>
      <c r="F820" s="162">
        <v>1207547.05</v>
      </c>
      <c r="G820" s="162">
        <v>13908.73</v>
      </c>
      <c r="H820" s="162">
        <v>876.72</v>
      </c>
      <c r="I820" s="162">
        <v>0</v>
      </c>
      <c r="J820" s="162">
        <v>3.2532899999999998</v>
      </c>
      <c r="K820" s="162">
        <v>12937.19</v>
      </c>
    </row>
    <row r="821" spans="1:11" ht="17.100000000000001" customHeight="1">
      <c r="A821" s="162">
        <v>2021</v>
      </c>
      <c r="B821" s="162">
        <v>4</v>
      </c>
      <c r="C821" s="162">
        <v>1290993.3799999999</v>
      </c>
      <c r="D821" s="162">
        <v>525560.57999999996</v>
      </c>
      <c r="E821" s="162">
        <v>62169.74</v>
      </c>
      <c r="F821" s="162">
        <v>1878723.69</v>
      </c>
      <c r="G821" s="162">
        <v>16208.57</v>
      </c>
      <c r="H821" s="162">
        <v>4783.16</v>
      </c>
      <c r="I821" s="162">
        <v>115.01</v>
      </c>
      <c r="J821" s="162">
        <v>2.7517499999999999</v>
      </c>
      <c r="K821" s="162">
        <v>22695.01</v>
      </c>
    </row>
    <row r="822" spans="1:11" ht="17.100000000000001" customHeight="1">
      <c r="A822" s="162">
        <v>2021</v>
      </c>
      <c r="B822" s="162">
        <v>5</v>
      </c>
      <c r="C822" s="162">
        <v>836059.05</v>
      </c>
      <c r="D822" s="162">
        <v>660509.51</v>
      </c>
      <c r="E822" s="162">
        <v>19420.98</v>
      </c>
      <c r="F822" s="162">
        <v>1515989.54</v>
      </c>
      <c r="G822" s="162">
        <v>7502.66</v>
      </c>
      <c r="H822" s="162">
        <v>5927.91</v>
      </c>
      <c r="I822" s="162">
        <v>60.96</v>
      </c>
      <c r="J822" s="162">
        <v>2.4992700000000001</v>
      </c>
      <c r="K822" s="162">
        <v>27109.39</v>
      </c>
    </row>
    <row r="823" spans="1:11" ht="17.100000000000001" customHeight="1">
      <c r="A823" s="162">
        <v>2021</v>
      </c>
      <c r="B823" s="162">
        <v>6</v>
      </c>
      <c r="C823" s="162">
        <v>415685.86</v>
      </c>
      <c r="D823" s="162">
        <v>151118.82</v>
      </c>
      <c r="E823" s="162">
        <v>14768.74</v>
      </c>
      <c r="F823" s="162">
        <v>581573.42000000004</v>
      </c>
      <c r="G823" s="162">
        <v>6389.77</v>
      </c>
      <c r="H823" s="162">
        <v>1261.27</v>
      </c>
      <c r="I823" s="162">
        <v>71.7</v>
      </c>
      <c r="J823" s="162">
        <v>2.7031499999999999</v>
      </c>
      <c r="K823" s="162">
        <v>16223.27</v>
      </c>
    </row>
    <row r="824" spans="1:11" ht="17.100000000000001" customHeight="1">
      <c r="A824" s="162">
        <v>2021</v>
      </c>
      <c r="B824" s="162">
        <v>7</v>
      </c>
      <c r="C824" s="162">
        <v>193162.43</v>
      </c>
      <c r="D824" s="162">
        <v>33575.89</v>
      </c>
      <c r="E824" s="162">
        <v>13410.84</v>
      </c>
      <c r="F824" s="162">
        <v>240149.16</v>
      </c>
      <c r="G824" s="162">
        <v>3607.81</v>
      </c>
      <c r="H824" s="162">
        <v>329.79</v>
      </c>
      <c r="I824" s="162">
        <v>0</v>
      </c>
      <c r="J824" s="162">
        <v>3.5073699999999999</v>
      </c>
      <c r="K824" s="162">
        <v>12902.56</v>
      </c>
    </row>
    <row r="825" spans="1:11" ht="17.100000000000001" customHeight="1">
      <c r="A825" s="162">
        <v>2021</v>
      </c>
      <c r="B825" s="162">
        <v>8</v>
      </c>
      <c r="C825" s="162">
        <v>1188731.3799999999</v>
      </c>
      <c r="D825" s="162">
        <v>638007.09</v>
      </c>
      <c r="E825" s="162">
        <v>60010.61</v>
      </c>
      <c r="F825" s="162">
        <v>1886749.08</v>
      </c>
      <c r="G825" s="162">
        <v>12225.24</v>
      </c>
      <c r="H825" s="162">
        <v>5020.51</v>
      </c>
      <c r="I825" s="162">
        <v>91.6</v>
      </c>
      <c r="J825" s="162">
        <v>2.9007700000000001</v>
      </c>
      <c r="K825" s="162">
        <v>20364.830000000002</v>
      </c>
    </row>
    <row r="826" spans="1:11" ht="17.100000000000001" customHeight="1">
      <c r="A826" s="162">
        <v>2021</v>
      </c>
      <c r="B826" s="162">
        <v>9</v>
      </c>
      <c r="C826" s="162">
        <v>981590.61</v>
      </c>
      <c r="D826" s="162">
        <v>527321.05000000005</v>
      </c>
      <c r="E826" s="162">
        <v>44543.13</v>
      </c>
      <c r="F826" s="162">
        <v>1553454.79</v>
      </c>
      <c r="G826" s="162">
        <v>11804.22</v>
      </c>
      <c r="H826" s="162">
        <v>5632.47</v>
      </c>
      <c r="I826" s="162">
        <v>276.54000000000002</v>
      </c>
      <c r="J826" s="162">
        <v>2.9155700000000002</v>
      </c>
      <c r="K826" s="162">
        <v>17968.73</v>
      </c>
    </row>
    <row r="827" spans="1:11" ht="17.100000000000001" customHeight="1">
      <c r="A827" s="162">
        <v>2021</v>
      </c>
      <c r="B827" s="162">
        <v>10</v>
      </c>
      <c r="C827" s="162">
        <v>1144595.57</v>
      </c>
      <c r="D827" s="162">
        <v>243696.49</v>
      </c>
      <c r="E827" s="162">
        <v>81708.820000000007</v>
      </c>
      <c r="F827" s="162">
        <v>1470000.89</v>
      </c>
      <c r="G827" s="162">
        <v>21332.78</v>
      </c>
      <c r="H827" s="162">
        <v>2224.61</v>
      </c>
      <c r="I827" s="162">
        <v>250.98</v>
      </c>
      <c r="J827" s="162">
        <v>3.2472099999999999</v>
      </c>
      <c r="K827" s="162">
        <v>12270.05</v>
      </c>
    </row>
    <row r="828" spans="1:11" ht="17.100000000000001" customHeight="1">
      <c r="A828" s="162">
        <v>2021</v>
      </c>
      <c r="B828" s="162">
        <v>11</v>
      </c>
      <c r="C828" s="162">
        <v>158455.38</v>
      </c>
      <c r="D828" s="162">
        <v>267418.43</v>
      </c>
      <c r="E828" s="162">
        <v>80.099999999999994</v>
      </c>
      <c r="F828" s="162">
        <v>425953.91</v>
      </c>
      <c r="G828" s="162">
        <v>578.6</v>
      </c>
      <c r="H828" s="162">
        <v>3085.35</v>
      </c>
      <c r="I828" s="162">
        <v>0.05</v>
      </c>
      <c r="J828" s="162">
        <v>2.9196200000000001</v>
      </c>
      <c r="K828" s="162">
        <v>17973.64</v>
      </c>
    </row>
    <row r="829" spans="1:11" ht="17.100000000000001" customHeight="1">
      <c r="A829" s="162">
        <v>2021</v>
      </c>
      <c r="B829" s="162">
        <v>12</v>
      </c>
      <c r="C829" s="162">
        <v>419804.13</v>
      </c>
      <c r="D829" s="162">
        <v>566563.81999999995</v>
      </c>
      <c r="E829" s="162">
        <v>8974.73</v>
      </c>
      <c r="F829" s="162">
        <v>995342.68</v>
      </c>
      <c r="G829" s="162">
        <v>4123.6000000000004</v>
      </c>
      <c r="H829" s="162">
        <v>6411.65</v>
      </c>
      <c r="I829" s="162">
        <v>42.97</v>
      </c>
      <c r="J829" s="162">
        <v>2.91751</v>
      </c>
      <c r="K829" s="162">
        <v>17967.330000000002</v>
      </c>
    </row>
    <row r="830" spans="1:11" ht="17.100000000000001" customHeight="1">
      <c r="A830" s="162">
        <v>2021</v>
      </c>
      <c r="B830" s="162">
        <v>13</v>
      </c>
      <c r="C830" s="162">
        <v>796104.65</v>
      </c>
      <c r="D830" s="162">
        <v>526631.43000000005</v>
      </c>
      <c r="E830" s="162">
        <v>46800.34</v>
      </c>
      <c r="F830" s="162">
        <v>1369536.42</v>
      </c>
      <c r="G830" s="162">
        <v>11326.92</v>
      </c>
      <c r="H830" s="162">
        <v>5805.94</v>
      </c>
      <c r="I830" s="162">
        <v>267.42</v>
      </c>
      <c r="J830" s="162">
        <v>2.6958000000000002</v>
      </c>
      <c r="K830" s="162">
        <v>20521.009999999998</v>
      </c>
    </row>
    <row r="831" spans="1:11" ht="17.100000000000001" customHeight="1">
      <c r="A831" s="162">
        <v>2021</v>
      </c>
      <c r="B831" s="162">
        <v>14</v>
      </c>
      <c r="C831" s="162">
        <v>51372.56</v>
      </c>
      <c r="D831" s="162">
        <v>58268.73</v>
      </c>
      <c r="E831" s="162">
        <v>338.51</v>
      </c>
      <c r="F831" s="162">
        <v>109979.8</v>
      </c>
      <c r="G831" s="162">
        <v>350.19</v>
      </c>
      <c r="H831" s="162">
        <v>752.43</v>
      </c>
      <c r="I831" s="162">
        <v>1.75</v>
      </c>
      <c r="J831" s="162">
        <v>2.9196200000000001</v>
      </c>
      <c r="K831" s="162">
        <v>17973.64</v>
      </c>
    </row>
    <row r="832" spans="1:11" ht="17.100000000000001" customHeight="1">
      <c r="A832" s="162">
        <v>2021</v>
      </c>
      <c r="B832" s="162">
        <v>15</v>
      </c>
      <c r="C832" s="162">
        <v>95795.89</v>
      </c>
      <c r="D832" s="162">
        <v>21532.31</v>
      </c>
      <c r="E832" s="162">
        <v>8151.43</v>
      </c>
      <c r="F832" s="162">
        <v>125479.63</v>
      </c>
      <c r="G832" s="162">
        <v>1862.16</v>
      </c>
      <c r="H832" s="162">
        <v>265.11</v>
      </c>
      <c r="I832" s="162">
        <v>9.93</v>
      </c>
      <c r="J832" s="162">
        <v>3.48169</v>
      </c>
      <c r="K832" s="162">
        <v>11646.12</v>
      </c>
    </row>
    <row r="833" spans="1:11" ht="17.100000000000001" customHeight="1">
      <c r="A833" s="162">
        <v>2021</v>
      </c>
      <c r="B833" s="162">
        <v>16</v>
      </c>
      <c r="C833" s="162">
        <v>28883.81</v>
      </c>
      <c r="D833" s="162">
        <v>23314.3</v>
      </c>
      <c r="E833" s="162">
        <v>176.89</v>
      </c>
      <c r="F833" s="162">
        <v>52375</v>
      </c>
      <c r="G833" s="162">
        <v>316.19</v>
      </c>
      <c r="H833" s="162">
        <v>208.25</v>
      </c>
      <c r="I833" s="162">
        <v>1.48</v>
      </c>
      <c r="J833" s="162">
        <v>2.9196200000000001</v>
      </c>
      <c r="K833" s="162">
        <v>17973.64</v>
      </c>
    </row>
    <row r="834" spans="1:11" ht="17.100000000000001" customHeight="1">
      <c r="A834" s="162">
        <v>2022</v>
      </c>
      <c r="B834" s="162">
        <v>1</v>
      </c>
      <c r="C834" s="162">
        <v>240465.62</v>
      </c>
      <c r="D834" s="162">
        <v>31648.33</v>
      </c>
      <c r="E834" s="162">
        <v>23787.19</v>
      </c>
      <c r="F834" s="162">
        <v>295901.13</v>
      </c>
      <c r="G834" s="162">
        <v>1248.1600000000001</v>
      </c>
      <c r="H834" s="162">
        <v>48.39</v>
      </c>
      <c r="I834" s="162">
        <v>0</v>
      </c>
      <c r="J834" s="162">
        <v>2.51545</v>
      </c>
      <c r="K834" s="162">
        <v>16456.8</v>
      </c>
    </row>
    <row r="835" spans="1:11" ht="17.100000000000001" customHeight="1">
      <c r="A835" s="162">
        <v>2022</v>
      </c>
      <c r="B835" s="162">
        <v>2</v>
      </c>
      <c r="C835" s="162">
        <v>407195.5</v>
      </c>
      <c r="D835" s="162">
        <v>84375.56</v>
      </c>
      <c r="E835" s="162">
        <v>16340.97</v>
      </c>
      <c r="F835" s="162">
        <v>507912.03</v>
      </c>
      <c r="G835" s="162">
        <v>7034.47</v>
      </c>
      <c r="H835" s="162">
        <v>184.84</v>
      </c>
      <c r="I835" s="162">
        <v>0</v>
      </c>
      <c r="J835" s="162">
        <v>2.9619800000000001</v>
      </c>
      <c r="K835" s="162">
        <v>15106.79</v>
      </c>
    </row>
    <row r="836" spans="1:11" ht="17.100000000000001" customHeight="1">
      <c r="A836" s="162">
        <v>2022</v>
      </c>
      <c r="B836" s="162">
        <v>3</v>
      </c>
      <c r="C836" s="162">
        <v>943399.89</v>
      </c>
      <c r="D836" s="162">
        <v>206377.15</v>
      </c>
      <c r="E836" s="162">
        <v>71693.06</v>
      </c>
      <c r="F836" s="162">
        <v>1221470.1000000001</v>
      </c>
      <c r="G836" s="162">
        <v>13519.9</v>
      </c>
      <c r="H836" s="162">
        <v>714.62</v>
      </c>
      <c r="I836" s="162">
        <v>0</v>
      </c>
      <c r="J836" s="162">
        <v>3.28627</v>
      </c>
      <c r="K836" s="162">
        <v>13107.81</v>
      </c>
    </row>
    <row r="837" spans="1:11" ht="17.100000000000001" customHeight="1">
      <c r="A837" s="162">
        <v>2022</v>
      </c>
      <c r="B837" s="162">
        <v>4</v>
      </c>
      <c r="C837" s="162">
        <v>1307014.3999999999</v>
      </c>
      <c r="D837" s="162">
        <v>530265.79</v>
      </c>
      <c r="E837" s="162">
        <v>62265.61</v>
      </c>
      <c r="F837" s="162">
        <v>1899545.8</v>
      </c>
      <c r="G837" s="162">
        <v>16021.03</v>
      </c>
      <c r="H837" s="162">
        <v>4705.21</v>
      </c>
      <c r="I837" s="162">
        <v>95.87</v>
      </c>
      <c r="J837" s="162">
        <v>2.7474099999999999</v>
      </c>
      <c r="K837" s="162">
        <v>23077.55</v>
      </c>
    </row>
    <row r="838" spans="1:11" ht="17.100000000000001" customHeight="1">
      <c r="A838" s="162">
        <v>2022</v>
      </c>
      <c r="B838" s="162">
        <v>5</v>
      </c>
      <c r="C838" s="162">
        <v>843109.08</v>
      </c>
      <c r="D838" s="162">
        <v>665999.26</v>
      </c>
      <c r="E838" s="162">
        <v>19467.75</v>
      </c>
      <c r="F838" s="162">
        <v>1528576.1</v>
      </c>
      <c r="G838" s="162">
        <v>7050.03</v>
      </c>
      <c r="H838" s="162">
        <v>5489.76</v>
      </c>
      <c r="I838" s="162">
        <v>46.77</v>
      </c>
      <c r="J838" s="162">
        <v>2.4906799999999998</v>
      </c>
      <c r="K838" s="162">
        <v>27635.7</v>
      </c>
    </row>
    <row r="839" spans="1:11" ht="17.100000000000001" customHeight="1">
      <c r="A839" s="162">
        <v>2022</v>
      </c>
      <c r="B839" s="162">
        <v>6</v>
      </c>
      <c r="C839" s="162">
        <v>422152.63</v>
      </c>
      <c r="D839" s="162">
        <v>152372.97</v>
      </c>
      <c r="E839" s="162">
        <v>14837.46</v>
      </c>
      <c r="F839" s="162">
        <v>589363.06000000006</v>
      </c>
      <c r="G839" s="162">
        <v>6466.77</v>
      </c>
      <c r="H839" s="162">
        <v>1254.1600000000001</v>
      </c>
      <c r="I839" s="162">
        <v>68.72</v>
      </c>
      <c r="J839" s="162">
        <v>2.6964199999999998</v>
      </c>
      <c r="K839" s="162">
        <v>16514.47</v>
      </c>
    </row>
    <row r="840" spans="1:11" ht="17.100000000000001" customHeight="1">
      <c r="A840" s="162">
        <v>2022</v>
      </c>
      <c r="B840" s="162">
        <v>7</v>
      </c>
      <c r="C840" s="162">
        <v>196677.25</v>
      </c>
      <c r="D840" s="162">
        <v>33876.370000000003</v>
      </c>
      <c r="E840" s="162">
        <v>13376.41</v>
      </c>
      <c r="F840" s="162">
        <v>243930.04</v>
      </c>
      <c r="G840" s="162">
        <v>3514.82</v>
      </c>
      <c r="H840" s="162">
        <v>300.48</v>
      </c>
      <c r="I840" s="162">
        <v>0</v>
      </c>
      <c r="J840" s="162">
        <v>3.5362399999999998</v>
      </c>
      <c r="K840" s="162">
        <v>13144.11</v>
      </c>
    </row>
    <row r="841" spans="1:11" ht="17.100000000000001" customHeight="1">
      <c r="A841" s="162">
        <v>2022</v>
      </c>
      <c r="B841" s="162">
        <v>8</v>
      </c>
      <c r="C841" s="162">
        <v>1200565.44</v>
      </c>
      <c r="D841" s="162">
        <v>642731.96</v>
      </c>
      <c r="E841" s="162">
        <v>60071.35</v>
      </c>
      <c r="F841" s="162">
        <v>1903368.75</v>
      </c>
      <c r="G841" s="162">
        <v>11834.06</v>
      </c>
      <c r="H841" s="162">
        <v>4724.87</v>
      </c>
      <c r="I841" s="162">
        <v>60.74</v>
      </c>
      <c r="J841" s="162">
        <v>2.8889200000000002</v>
      </c>
      <c r="K841" s="162">
        <v>20794.52</v>
      </c>
    </row>
    <row r="842" spans="1:11" ht="17.100000000000001" customHeight="1">
      <c r="A842" s="162">
        <v>2022</v>
      </c>
      <c r="B842" s="162">
        <v>9</v>
      </c>
      <c r="C842" s="162">
        <v>992880.04</v>
      </c>
      <c r="D842" s="162">
        <v>532609.78</v>
      </c>
      <c r="E842" s="162">
        <v>44789</v>
      </c>
      <c r="F842" s="162">
        <v>1570278.82</v>
      </c>
      <c r="G842" s="162">
        <v>11289.42</v>
      </c>
      <c r="H842" s="162">
        <v>5288.73</v>
      </c>
      <c r="I842" s="162">
        <v>245.87</v>
      </c>
      <c r="J842" s="162">
        <v>2.90957</v>
      </c>
      <c r="K842" s="162">
        <v>18308.39</v>
      </c>
    </row>
    <row r="843" spans="1:11" ht="17.100000000000001" customHeight="1">
      <c r="A843" s="162">
        <v>2022</v>
      </c>
      <c r="B843" s="162">
        <v>10</v>
      </c>
      <c r="C843" s="162">
        <v>1165718.93</v>
      </c>
      <c r="D843" s="162">
        <v>245808.69</v>
      </c>
      <c r="E843" s="162">
        <v>81914.740000000005</v>
      </c>
      <c r="F843" s="162">
        <v>1493442.36</v>
      </c>
      <c r="G843" s="162">
        <v>21123.360000000001</v>
      </c>
      <c r="H843" s="162">
        <v>2112.1999999999998</v>
      </c>
      <c r="I843" s="162">
        <v>205.91</v>
      </c>
      <c r="J843" s="162">
        <v>3.2510500000000002</v>
      </c>
      <c r="K843" s="162">
        <v>12424.12</v>
      </c>
    </row>
    <row r="844" spans="1:11" ht="17.100000000000001" customHeight="1">
      <c r="A844" s="162">
        <v>2022</v>
      </c>
      <c r="B844" s="162">
        <v>11</v>
      </c>
      <c r="C844" s="162">
        <v>158938.67000000001</v>
      </c>
      <c r="D844" s="162">
        <v>270331.45</v>
      </c>
      <c r="E844" s="162">
        <v>80.09</v>
      </c>
      <c r="F844" s="162">
        <v>429350.21</v>
      </c>
      <c r="G844" s="162">
        <v>483.28</v>
      </c>
      <c r="H844" s="162">
        <v>2913.02</v>
      </c>
      <c r="I844" s="162">
        <v>0</v>
      </c>
      <c r="J844" s="162">
        <v>2.9134799999999998</v>
      </c>
      <c r="K844" s="162">
        <v>18313.57</v>
      </c>
    </row>
    <row r="845" spans="1:11" ht="17.100000000000001" customHeight="1">
      <c r="A845" s="162">
        <v>2022</v>
      </c>
      <c r="B845" s="162">
        <v>12</v>
      </c>
      <c r="C845" s="162">
        <v>423698.32</v>
      </c>
      <c r="D845" s="162">
        <v>572627.48</v>
      </c>
      <c r="E845" s="162">
        <v>9012.24</v>
      </c>
      <c r="F845" s="162">
        <v>1005338.04</v>
      </c>
      <c r="G845" s="162">
        <v>3894.19</v>
      </c>
      <c r="H845" s="162">
        <v>6063.66</v>
      </c>
      <c r="I845" s="162">
        <v>37.51</v>
      </c>
      <c r="J845" s="162">
        <v>2.9114499999999999</v>
      </c>
      <c r="K845" s="162">
        <v>18306.95</v>
      </c>
    </row>
    <row r="846" spans="1:11" ht="17.100000000000001" customHeight="1">
      <c r="A846" s="162">
        <v>2022</v>
      </c>
      <c r="B846" s="162">
        <v>13</v>
      </c>
      <c r="C846" s="162">
        <v>806945.83</v>
      </c>
      <c r="D846" s="162">
        <v>531982.88</v>
      </c>
      <c r="E846" s="162">
        <v>47018.21</v>
      </c>
      <c r="F846" s="162">
        <v>1385946.92</v>
      </c>
      <c r="G846" s="162">
        <v>10841.18</v>
      </c>
      <c r="H846" s="162">
        <v>5351.45</v>
      </c>
      <c r="I846" s="162">
        <v>217.87</v>
      </c>
      <c r="J846" s="162">
        <v>2.68709</v>
      </c>
      <c r="K846" s="162">
        <v>20918.52</v>
      </c>
    </row>
    <row r="847" spans="1:11" ht="17.100000000000001" customHeight="1">
      <c r="A847" s="162">
        <v>2022</v>
      </c>
      <c r="B847" s="162">
        <v>14</v>
      </c>
      <c r="C847" s="162">
        <v>51690.95</v>
      </c>
      <c r="D847" s="162">
        <v>58987.18</v>
      </c>
      <c r="E847" s="162">
        <v>340.03</v>
      </c>
      <c r="F847" s="162">
        <v>111018.16</v>
      </c>
      <c r="G847" s="162">
        <v>318.39</v>
      </c>
      <c r="H847" s="162">
        <v>718.46</v>
      </c>
      <c r="I847" s="162">
        <v>1.52</v>
      </c>
      <c r="J847" s="162">
        <v>2.9134799999999998</v>
      </c>
      <c r="K847" s="162">
        <v>18313.57</v>
      </c>
    </row>
    <row r="848" spans="1:11" ht="17.100000000000001" customHeight="1">
      <c r="A848" s="162">
        <v>2022</v>
      </c>
      <c r="B848" s="162">
        <v>15</v>
      </c>
      <c r="C848" s="162">
        <v>97625.29</v>
      </c>
      <c r="D848" s="162">
        <v>21784.22</v>
      </c>
      <c r="E848" s="162">
        <v>8155.65</v>
      </c>
      <c r="F848" s="162">
        <v>127565.16</v>
      </c>
      <c r="G848" s="162">
        <v>1829.4</v>
      </c>
      <c r="H848" s="162">
        <v>251.91</v>
      </c>
      <c r="I848" s="162">
        <v>4.22</v>
      </c>
      <c r="J848" s="162">
        <v>3.50183</v>
      </c>
      <c r="K848" s="162">
        <v>11792.42</v>
      </c>
    </row>
    <row r="849" spans="1:11" ht="17.100000000000001" customHeight="1">
      <c r="A849" s="162">
        <v>2022</v>
      </c>
      <c r="B849" s="162">
        <v>16</v>
      </c>
      <c r="C849" s="162">
        <v>29183.78</v>
      </c>
      <c r="D849" s="162">
        <v>23507.46</v>
      </c>
      <c r="E849" s="162">
        <v>178.26</v>
      </c>
      <c r="F849" s="162">
        <v>52869.49</v>
      </c>
      <c r="G849" s="162">
        <v>299.97000000000003</v>
      </c>
      <c r="H849" s="162">
        <v>193.16</v>
      </c>
      <c r="I849" s="162">
        <v>1.37</v>
      </c>
      <c r="J849" s="162">
        <v>2.9134799999999998</v>
      </c>
      <c r="K849" s="162">
        <v>18313.57</v>
      </c>
    </row>
    <row r="850" spans="1:11" ht="17.100000000000001" customHeight="1">
      <c r="A850" s="162">
        <v>2023</v>
      </c>
      <c r="B850" s="162">
        <v>1</v>
      </c>
      <c r="C850" s="162">
        <v>241690.05</v>
      </c>
      <c r="D850" s="162">
        <v>31696.84</v>
      </c>
      <c r="E850" s="162">
        <v>23568.07</v>
      </c>
      <c r="F850" s="162">
        <v>296954.96999999997</v>
      </c>
      <c r="G850" s="162">
        <v>1224.44</v>
      </c>
      <c r="H850" s="162">
        <v>48.52</v>
      </c>
      <c r="I850" s="162">
        <v>0</v>
      </c>
      <c r="J850" s="162">
        <v>2.5395099999999999</v>
      </c>
      <c r="K850" s="162">
        <v>16703.48</v>
      </c>
    </row>
    <row r="851" spans="1:11" ht="17.100000000000001" customHeight="1">
      <c r="A851" s="162">
        <v>2023</v>
      </c>
      <c r="B851" s="162">
        <v>2</v>
      </c>
      <c r="C851" s="162">
        <v>414289.43</v>
      </c>
      <c r="D851" s="162">
        <v>84564.94</v>
      </c>
      <c r="E851" s="162">
        <v>16307.26</v>
      </c>
      <c r="F851" s="162">
        <v>515161.63</v>
      </c>
      <c r="G851" s="162">
        <v>7093.93</v>
      </c>
      <c r="H851" s="162">
        <v>189.38</v>
      </c>
      <c r="I851" s="162">
        <v>0</v>
      </c>
      <c r="J851" s="162">
        <v>2.9835799999999999</v>
      </c>
      <c r="K851" s="162">
        <v>15280.62</v>
      </c>
    </row>
    <row r="852" spans="1:11" ht="17.100000000000001" customHeight="1">
      <c r="A852" s="162">
        <v>2023</v>
      </c>
      <c r="B852" s="162">
        <v>3</v>
      </c>
      <c r="C852" s="162">
        <v>956777.47</v>
      </c>
      <c r="D852" s="162">
        <v>207004.64</v>
      </c>
      <c r="E852" s="162">
        <v>71370.63</v>
      </c>
      <c r="F852" s="162">
        <v>1235152.74</v>
      </c>
      <c r="G852" s="162">
        <v>13377.57</v>
      </c>
      <c r="H852" s="162">
        <v>627.49</v>
      </c>
      <c r="I852" s="162">
        <v>0</v>
      </c>
      <c r="J852" s="162">
        <v>3.31657</v>
      </c>
      <c r="K852" s="162">
        <v>13342.24</v>
      </c>
    </row>
    <row r="853" spans="1:11" ht="17.100000000000001" customHeight="1">
      <c r="A853" s="162">
        <v>2023</v>
      </c>
      <c r="B853" s="162">
        <v>4</v>
      </c>
      <c r="C853" s="162">
        <v>1323460.3799999999</v>
      </c>
      <c r="D853" s="162">
        <v>535024.04</v>
      </c>
      <c r="E853" s="162">
        <v>62354.96</v>
      </c>
      <c r="F853" s="162">
        <v>1920839.37</v>
      </c>
      <c r="G853" s="162">
        <v>16445.98</v>
      </c>
      <c r="H853" s="162">
        <v>4758.25</v>
      </c>
      <c r="I853" s="162">
        <v>89.35</v>
      </c>
      <c r="J853" s="162">
        <v>2.7447699999999999</v>
      </c>
      <c r="K853" s="162">
        <v>23466.23</v>
      </c>
    </row>
    <row r="854" spans="1:11" ht="17.100000000000001" customHeight="1">
      <c r="A854" s="162">
        <v>2023</v>
      </c>
      <c r="B854" s="162">
        <v>5</v>
      </c>
      <c r="C854" s="162">
        <v>850612.79</v>
      </c>
      <c r="D854" s="162">
        <v>671630.55</v>
      </c>
      <c r="E854" s="162">
        <v>19517.689999999999</v>
      </c>
      <c r="F854" s="162">
        <v>1541761.03</v>
      </c>
      <c r="G854" s="162">
        <v>7503.71</v>
      </c>
      <c r="H854" s="162">
        <v>5631.28</v>
      </c>
      <c r="I854" s="162">
        <v>49.93</v>
      </c>
      <c r="J854" s="162">
        <v>2.4806300000000001</v>
      </c>
      <c r="K854" s="162">
        <v>28189.31</v>
      </c>
    </row>
    <row r="855" spans="1:11" ht="17.100000000000001" customHeight="1">
      <c r="A855" s="162">
        <v>2023</v>
      </c>
      <c r="B855" s="162">
        <v>6</v>
      </c>
      <c r="C855" s="162">
        <v>428888.55</v>
      </c>
      <c r="D855" s="162">
        <v>153696.60999999999</v>
      </c>
      <c r="E855" s="162">
        <v>14912.73</v>
      </c>
      <c r="F855" s="162">
        <v>597497.89</v>
      </c>
      <c r="G855" s="162">
        <v>6735.93</v>
      </c>
      <c r="H855" s="162">
        <v>1323.63</v>
      </c>
      <c r="I855" s="162">
        <v>75.27</v>
      </c>
      <c r="J855" s="162">
        <v>2.6927300000000001</v>
      </c>
      <c r="K855" s="162">
        <v>16811.97</v>
      </c>
    </row>
    <row r="856" spans="1:11" ht="17.100000000000001" customHeight="1">
      <c r="A856" s="162">
        <v>2023</v>
      </c>
      <c r="B856" s="162">
        <v>7</v>
      </c>
      <c r="C856" s="162">
        <v>200165.45</v>
      </c>
      <c r="D856" s="162">
        <v>34161.82</v>
      </c>
      <c r="E856" s="162">
        <v>13345.41</v>
      </c>
      <c r="F856" s="162">
        <v>247672.69</v>
      </c>
      <c r="G856" s="162">
        <v>3488.21</v>
      </c>
      <c r="H856" s="162">
        <v>285.45</v>
      </c>
      <c r="I856" s="162">
        <v>0</v>
      </c>
      <c r="J856" s="162">
        <v>3.5623499999999999</v>
      </c>
      <c r="K856" s="162">
        <v>13462.47</v>
      </c>
    </row>
    <row r="857" spans="1:11" ht="17.100000000000001" customHeight="1">
      <c r="A857" s="162">
        <v>2023</v>
      </c>
      <c r="B857" s="162">
        <v>8</v>
      </c>
      <c r="C857" s="162">
        <v>1213556.0900000001</v>
      </c>
      <c r="D857" s="162">
        <v>648248.5</v>
      </c>
      <c r="E857" s="162">
        <v>60258.36</v>
      </c>
      <c r="F857" s="162">
        <v>1922062.95</v>
      </c>
      <c r="G857" s="162">
        <v>12990.65</v>
      </c>
      <c r="H857" s="162">
        <v>5516.54</v>
      </c>
      <c r="I857" s="162">
        <v>187.01</v>
      </c>
      <c r="J857" s="162">
        <v>2.8790900000000001</v>
      </c>
      <c r="K857" s="162">
        <v>21239.53</v>
      </c>
    </row>
    <row r="858" spans="1:11" ht="17.100000000000001" customHeight="1">
      <c r="A858" s="162">
        <v>2023</v>
      </c>
      <c r="B858" s="162">
        <v>9</v>
      </c>
      <c r="C858" s="162">
        <v>1001874.38</v>
      </c>
      <c r="D858" s="162">
        <v>537398.21</v>
      </c>
      <c r="E858" s="162">
        <v>45176.53</v>
      </c>
      <c r="F858" s="162">
        <v>1584449.12</v>
      </c>
      <c r="G858" s="162">
        <v>8994.34</v>
      </c>
      <c r="H858" s="162">
        <v>4788.43</v>
      </c>
      <c r="I858" s="162">
        <v>387.53</v>
      </c>
      <c r="J858" s="162">
        <v>2.9057900000000001</v>
      </c>
      <c r="K858" s="162">
        <v>18667.849999999999</v>
      </c>
    </row>
    <row r="859" spans="1:11" ht="17.100000000000001" customHeight="1">
      <c r="A859" s="162">
        <v>2023</v>
      </c>
      <c r="B859" s="162">
        <v>10</v>
      </c>
      <c r="C859" s="162">
        <v>1186827.04</v>
      </c>
      <c r="D859" s="162">
        <v>247845.34</v>
      </c>
      <c r="E859" s="162">
        <v>82098.69</v>
      </c>
      <c r="F859" s="162">
        <v>1516771.07</v>
      </c>
      <c r="G859" s="162">
        <v>21108.1</v>
      </c>
      <c r="H859" s="162">
        <v>2036.65</v>
      </c>
      <c r="I859" s="162">
        <v>183.95</v>
      </c>
      <c r="J859" s="162">
        <v>3.2592400000000001</v>
      </c>
      <c r="K859" s="162">
        <v>12594.89</v>
      </c>
    </row>
    <row r="860" spans="1:11" ht="17.100000000000001" customHeight="1">
      <c r="A860" s="162">
        <v>2023</v>
      </c>
      <c r="B860" s="162">
        <v>11</v>
      </c>
      <c r="C860" s="162">
        <v>160377.15</v>
      </c>
      <c r="D860" s="162">
        <v>272778.09999999998</v>
      </c>
      <c r="E860" s="162">
        <v>80.819999999999993</v>
      </c>
      <c r="F860" s="162">
        <v>433236.06</v>
      </c>
      <c r="G860" s="162">
        <v>1438.48</v>
      </c>
      <c r="H860" s="162">
        <v>2446.65</v>
      </c>
      <c r="I860" s="162">
        <v>0.72</v>
      </c>
      <c r="J860" s="162">
        <v>2.9095900000000001</v>
      </c>
      <c r="K860" s="162">
        <v>18673.189999999999</v>
      </c>
    </row>
    <row r="861" spans="1:11" ht="17.100000000000001" customHeight="1">
      <c r="A861" s="162">
        <v>2023</v>
      </c>
      <c r="B861" s="162">
        <v>12</v>
      </c>
      <c r="C861" s="162">
        <v>427520.66</v>
      </c>
      <c r="D861" s="162">
        <v>577806.15</v>
      </c>
      <c r="E861" s="162">
        <v>9082.51</v>
      </c>
      <c r="F861" s="162">
        <v>1014409.31</v>
      </c>
      <c r="G861" s="162">
        <v>3822.34</v>
      </c>
      <c r="H861" s="162">
        <v>5178.67</v>
      </c>
      <c r="I861" s="162">
        <v>70.27</v>
      </c>
      <c r="J861" s="162">
        <v>2.9076599999999999</v>
      </c>
      <c r="K861" s="162">
        <v>18666.28</v>
      </c>
    </row>
    <row r="862" spans="1:11" ht="17.100000000000001" customHeight="1">
      <c r="A862" s="162">
        <v>2023</v>
      </c>
      <c r="B862" s="162">
        <v>13</v>
      </c>
      <c r="C862" s="162">
        <v>817276.69</v>
      </c>
      <c r="D862" s="162">
        <v>536848.1</v>
      </c>
      <c r="E862" s="162">
        <v>47191.21</v>
      </c>
      <c r="F862" s="162">
        <v>1401316.01</v>
      </c>
      <c r="G862" s="162">
        <v>10330.870000000001</v>
      </c>
      <c r="H862" s="162">
        <v>4865.22</v>
      </c>
      <c r="I862" s="162">
        <v>173</v>
      </c>
      <c r="J862" s="162">
        <v>2.6790600000000002</v>
      </c>
      <c r="K862" s="162">
        <v>21345.99</v>
      </c>
    </row>
    <row r="863" spans="1:11" ht="17.100000000000001" customHeight="1">
      <c r="A863" s="162">
        <v>2023</v>
      </c>
      <c r="B863" s="162">
        <v>14</v>
      </c>
      <c r="C863" s="162">
        <v>52158.78</v>
      </c>
      <c r="D863" s="162">
        <v>59521.05</v>
      </c>
      <c r="E863" s="162">
        <v>343.11</v>
      </c>
      <c r="F863" s="162">
        <v>112022.94</v>
      </c>
      <c r="G863" s="162">
        <v>467.83</v>
      </c>
      <c r="H863" s="162">
        <v>533.87</v>
      </c>
      <c r="I863" s="162">
        <v>3.08</v>
      </c>
      <c r="J863" s="162">
        <v>2.9095900000000001</v>
      </c>
      <c r="K863" s="162">
        <v>18673.189999999999</v>
      </c>
    </row>
    <row r="864" spans="1:11" ht="17.100000000000001" customHeight="1">
      <c r="A864" s="162">
        <v>2023</v>
      </c>
      <c r="B864" s="162">
        <v>15</v>
      </c>
      <c r="C864" s="162">
        <v>99442.27</v>
      </c>
      <c r="D864" s="162">
        <v>22024.43</v>
      </c>
      <c r="E864" s="162">
        <v>8157.36</v>
      </c>
      <c r="F864" s="162">
        <v>129624.06</v>
      </c>
      <c r="G864" s="162">
        <v>1816.98</v>
      </c>
      <c r="H864" s="162">
        <v>240.2</v>
      </c>
      <c r="I864" s="162">
        <v>1.71</v>
      </c>
      <c r="J864" s="162">
        <v>3.51451</v>
      </c>
      <c r="K864" s="162">
        <v>12009.11</v>
      </c>
    </row>
    <row r="865" spans="1:11" ht="17.100000000000001" customHeight="1">
      <c r="A865" s="162">
        <v>2023</v>
      </c>
      <c r="B865" s="162">
        <v>16</v>
      </c>
      <c r="C865" s="162">
        <v>29447.91</v>
      </c>
      <c r="D865" s="162">
        <v>23720.21</v>
      </c>
      <c r="E865" s="162">
        <v>179.87</v>
      </c>
      <c r="F865" s="162">
        <v>53347.99</v>
      </c>
      <c r="G865" s="162">
        <v>264.13</v>
      </c>
      <c r="H865" s="162">
        <v>212.76</v>
      </c>
      <c r="I865" s="162">
        <v>1.61</v>
      </c>
      <c r="J865" s="162">
        <v>2.9095900000000001</v>
      </c>
      <c r="K865" s="162">
        <v>18673.189999999999</v>
      </c>
    </row>
    <row r="866" spans="1:11" ht="17.100000000000001" customHeight="1">
      <c r="A866" s="162">
        <v>2024</v>
      </c>
      <c r="B866" s="162">
        <v>1</v>
      </c>
      <c r="C866" s="162">
        <v>242793.49</v>
      </c>
      <c r="D866" s="162">
        <v>31723.05</v>
      </c>
      <c r="E866" s="162">
        <v>23339.46</v>
      </c>
      <c r="F866" s="162">
        <v>297856</v>
      </c>
      <c r="G866" s="162">
        <v>1103.43</v>
      </c>
      <c r="H866" s="162">
        <v>26.21</v>
      </c>
      <c r="I866" s="162">
        <v>0</v>
      </c>
      <c r="J866" s="162">
        <v>2.5628799999999998</v>
      </c>
      <c r="K866" s="162">
        <v>16953.84</v>
      </c>
    </row>
    <row r="867" spans="1:11" ht="17.100000000000001" customHeight="1">
      <c r="A867" s="162">
        <v>2024</v>
      </c>
      <c r="B867" s="162">
        <v>2</v>
      </c>
      <c r="C867" s="162">
        <v>421199.07</v>
      </c>
      <c r="D867" s="162">
        <v>84698.86</v>
      </c>
      <c r="E867" s="162">
        <v>16265</v>
      </c>
      <c r="F867" s="162">
        <v>522162.93</v>
      </c>
      <c r="G867" s="162">
        <v>6909.64</v>
      </c>
      <c r="H867" s="162">
        <v>133.91999999999999</v>
      </c>
      <c r="I867" s="162">
        <v>0</v>
      </c>
      <c r="J867" s="162">
        <v>2.9986000000000002</v>
      </c>
      <c r="K867" s="162">
        <v>15476.67</v>
      </c>
    </row>
    <row r="868" spans="1:11" ht="17.100000000000001" customHeight="1">
      <c r="A868" s="162">
        <v>2024</v>
      </c>
      <c r="B868" s="162">
        <v>3</v>
      </c>
      <c r="C868" s="162">
        <v>969514.05</v>
      </c>
      <c r="D868" s="162">
        <v>207441.3</v>
      </c>
      <c r="E868" s="162">
        <v>71008.649999999994</v>
      </c>
      <c r="F868" s="162">
        <v>1247964</v>
      </c>
      <c r="G868" s="162">
        <v>12736.58</v>
      </c>
      <c r="H868" s="162">
        <v>436.66</v>
      </c>
      <c r="I868" s="162">
        <v>0</v>
      </c>
      <c r="J868" s="162">
        <v>3.3459300000000001</v>
      </c>
      <c r="K868" s="162">
        <v>13569.29</v>
      </c>
    </row>
    <row r="869" spans="1:11" ht="17.100000000000001" customHeight="1">
      <c r="A869" s="162">
        <v>2024</v>
      </c>
      <c r="B869" s="162">
        <v>4</v>
      </c>
      <c r="C869" s="162">
        <v>1339075.49</v>
      </c>
      <c r="D869" s="162">
        <v>539342.51</v>
      </c>
      <c r="E869" s="162">
        <v>62400.31</v>
      </c>
      <c r="F869" s="162">
        <v>1940818.31</v>
      </c>
      <c r="G869" s="162">
        <v>15615.11</v>
      </c>
      <c r="H869" s="162">
        <v>4318.47</v>
      </c>
      <c r="I869" s="162">
        <v>45.35</v>
      </c>
      <c r="J869" s="162">
        <v>2.7433399999999999</v>
      </c>
      <c r="K869" s="162">
        <v>23861.919999999998</v>
      </c>
    </row>
    <row r="870" spans="1:11" ht="17.100000000000001" customHeight="1">
      <c r="A870" s="162">
        <v>2024</v>
      </c>
      <c r="B870" s="162">
        <v>5</v>
      </c>
      <c r="C870" s="162">
        <v>857588.7</v>
      </c>
      <c r="D870" s="162">
        <v>676785.96</v>
      </c>
      <c r="E870" s="162">
        <v>19552.439999999999</v>
      </c>
      <c r="F870" s="162">
        <v>1553927.1</v>
      </c>
      <c r="G870" s="162">
        <v>6975.91</v>
      </c>
      <c r="H870" s="162">
        <v>5155.41</v>
      </c>
      <c r="I870" s="162">
        <v>34.75</v>
      </c>
      <c r="J870" s="162">
        <v>2.47675</v>
      </c>
      <c r="K870" s="162">
        <v>28696.22</v>
      </c>
    </row>
    <row r="871" spans="1:11" ht="17.100000000000001" customHeight="1">
      <c r="A871" s="162">
        <v>2024</v>
      </c>
      <c r="B871" s="162">
        <v>6</v>
      </c>
      <c r="C871" s="162">
        <v>435511.33</v>
      </c>
      <c r="D871" s="162">
        <v>154934.76999999999</v>
      </c>
      <c r="E871" s="162">
        <v>14980.39</v>
      </c>
      <c r="F871" s="162">
        <v>605426.49</v>
      </c>
      <c r="G871" s="162">
        <v>6622.77</v>
      </c>
      <c r="H871" s="162">
        <v>1238.17</v>
      </c>
      <c r="I871" s="162">
        <v>67.66</v>
      </c>
      <c r="J871" s="162">
        <v>2.6892399999999999</v>
      </c>
      <c r="K871" s="162">
        <v>17099.64</v>
      </c>
    </row>
    <row r="872" spans="1:11" ht="17.100000000000001" customHeight="1">
      <c r="A872" s="162">
        <v>2024</v>
      </c>
      <c r="B872" s="162">
        <v>7</v>
      </c>
      <c r="C872" s="162">
        <v>203514.3</v>
      </c>
      <c r="D872" s="162">
        <v>34413.07</v>
      </c>
      <c r="E872" s="162">
        <v>13313.04</v>
      </c>
      <c r="F872" s="162">
        <v>251240.4</v>
      </c>
      <c r="G872" s="162">
        <v>3348.84</v>
      </c>
      <c r="H872" s="162">
        <v>251.25</v>
      </c>
      <c r="I872" s="162">
        <v>0</v>
      </c>
      <c r="J872" s="162">
        <v>3.5930599999999999</v>
      </c>
      <c r="K872" s="162">
        <v>13743.94</v>
      </c>
    </row>
    <row r="873" spans="1:11" ht="17.100000000000001" customHeight="1">
      <c r="A873" s="162">
        <v>2024</v>
      </c>
      <c r="B873" s="162">
        <v>8</v>
      </c>
      <c r="C873" s="162">
        <v>1226394.71</v>
      </c>
      <c r="D873" s="162">
        <v>653604.55000000005</v>
      </c>
      <c r="E873" s="162">
        <v>60437.26</v>
      </c>
      <c r="F873" s="162">
        <v>1940436.52</v>
      </c>
      <c r="G873" s="162">
        <v>12838.62</v>
      </c>
      <c r="H873" s="162">
        <v>5356.06</v>
      </c>
      <c r="I873" s="162">
        <v>178.9</v>
      </c>
      <c r="J873" s="162">
        <v>2.8693200000000001</v>
      </c>
      <c r="K873" s="162">
        <v>21685.01</v>
      </c>
    </row>
    <row r="874" spans="1:11" ht="17.100000000000001" customHeight="1">
      <c r="A874" s="162">
        <v>2024</v>
      </c>
      <c r="B874" s="162">
        <v>9</v>
      </c>
      <c r="C874" s="162">
        <v>1010126.85</v>
      </c>
      <c r="D874" s="162">
        <v>541786.92000000004</v>
      </c>
      <c r="E874" s="162">
        <v>45531.3</v>
      </c>
      <c r="F874" s="162">
        <v>1597445.06</v>
      </c>
      <c r="G874" s="162">
        <v>8252.4699999999993</v>
      </c>
      <c r="H874" s="162">
        <v>4388.7</v>
      </c>
      <c r="I874" s="162">
        <v>354.77</v>
      </c>
      <c r="J874" s="162">
        <v>2.9039799999999998</v>
      </c>
      <c r="K874" s="162">
        <v>19019.669999999998</v>
      </c>
    </row>
    <row r="875" spans="1:11" ht="17.100000000000001" customHeight="1">
      <c r="A875" s="162">
        <v>2024</v>
      </c>
      <c r="B875" s="162">
        <v>10</v>
      </c>
      <c r="C875" s="162">
        <v>1206781.8899999999</v>
      </c>
      <c r="D875" s="162">
        <v>249557.64</v>
      </c>
      <c r="E875" s="162">
        <v>82188.03</v>
      </c>
      <c r="F875" s="162">
        <v>1538527.56</v>
      </c>
      <c r="G875" s="162">
        <v>19954.86</v>
      </c>
      <c r="H875" s="162">
        <v>1712.29</v>
      </c>
      <c r="I875" s="162">
        <v>89.33</v>
      </c>
      <c r="J875" s="162">
        <v>3.2714500000000002</v>
      </c>
      <c r="K875" s="162">
        <v>12751.69</v>
      </c>
    </row>
    <row r="876" spans="1:11" ht="17.100000000000001" customHeight="1">
      <c r="A876" s="162">
        <v>2024</v>
      </c>
      <c r="B876" s="162">
        <v>11</v>
      </c>
      <c r="C876" s="162">
        <v>161696.4</v>
      </c>
      <c r="D876" s="162">
        <v>275021.95</v>
      </c>
      <c r="E876" s="162">
        <v>81.48</v>
      </c>
      <c r="F876" s="162">
        <v>436799.83</v>
      </c>
      <c r="G876" s="162">
        <v>1319.25</v>
      </c>
      <c r="H876" s="162">
        <v>2243.85</v>
      </c>
      <c r="I876" s="162">
        <v>0.66</v>
      </c>
      <c r="J876" s="162">
        <v>2.9076900000000001</v>
      </c>
      <c r="K876" s="162">
        <v>19025.04</v>
      </c>
    </row>
    <row r="877" spans="1:11" ht="17.100000000000001" customHeight="1">
      <c r="A877" s="162">
        <v>2024</v>
      </c>
      <c r="B877" s="162">
        <v>12</v>
      </c>
      <c r="C877" s="162">
        <v>431026.78</v>
      </c>
      <c r="D877" s="162">
        <v>582555.46</v>
      </c>
      <c r="E877" s="162">
        <v>9146.6200000000008</v>
      </c>
      <c r="F877" s="162">
        <v>1022728.87</v>
      </c>
      <c r="G877" s="162">
        <v>3506.12</v>
      </c>
      <c r="H877" s="162">
        <v>4749.32</v>
      </c>
      <c r="I877" s="162">
        <v>64.12</v>
      </c>
      <c r="J877" s="162">
        <v>2.9058199999999998</v>
      </c>
      <c r="K877" s="162">
        <v>19017.97</v>
      </c>
    </row>
    <row r="878" spans="1:11" ht="17.100000000000001" customHeight="1">
      <c r="A878" s="162">
        <v>2024</v>
      </c>
      <c r="B878" s="162">
        <v>13</v>
      </c>
      <c r="C878" s="162">
        <v>827128.59</v>
      </c>
      <c r="D878" s="162">
        <v>541227.78</v>
      </c>
      <c r="E878" s="162">
        <v>47327.67</v>
      </c>
      <c r="F878" s="162">
        <v>1415684.05</v>
      </c>
      <c r="G878" s="162">
        <v>9851.9</v>
      </c>
      <c r="H878" s="162">
        <v>4379.68</v>
      </c>
      <c r="I878" s="162">
        <v>136.46</v>
      </c>
      <c r="J878" s="162">
        <v>2.6720899999999999</v>
      </c>
      <c r="K878" s="162">
        <v>21779.33</v>
      </c>
    </row>
    <row r="879" spans="1:11" ht="17.100000000000001" customHeight="1">
      <c r="A879" s="162">
        <v>2024</v>
      </c>
      <c r="B879" s="162">
        <v>14</v>
      </c>
      <c r="C879" s="162">
        <v>52587.839999999997</v>
      </c>
      <c r="D879" s="162">
        <v>60010.66</v>
      </c>
      <c r="E879" s="162">
        <v>345.93</v>
      </c>
      <c r="F879" s="162">
        <v>112944.43</v>
      </c>
      <c r="G879" s="162">
        <v>429.05</v>
      </c>
      <c r="H879" s="162">
        <v>489.62</v>
      </c>
      <c r="I879" s="162">
        <v>2.82</v>
      </c>
      <c r="J879" s="162">
        <v>2.9076900000000001</v>
      </c>
      <c r="K879" s="162">
        <v>19025.04</v>
      </c>
    </row>
    <row r="880" spans="1:11" ht="17.100000000000001" customHeight="1">
      <c r="A880" s="162">
        <v>2024</v>
      </c>
      <c r="B880" s="162">
        <v>15</v>
      </c>
      <c r="C880" s="162">
        <v>101174.97</v>
      </c>
      <c r="D880" s="162">
        <v>22236.87</v>
      </c>
      <c r="E880" s="162">
        <v>8151.46</v>
      </c>
      <c r="F880" s="162">
        <v>131563.29</v>
      </c>
      <c r="G880" s="162">
        <v>1732.69</v>
      </c>
      <c r="H880" s="162">
        <v>212.44</v>
      </c>
      <c r="I880" s="162">
        <v>0</v>
      </c>
      <c r="J880" s="162">
        <v>3.5264099999999998</v>
      </c>
      <c r="K880" s="162">
        <v>12221</v>
      </c>
    </row>
    <row r="881" spans="1:11" ht="17.100000000000001" customHeight="1">
      <c r="A881" s="162">
        <v>2024</v>
      </c>
      <c r="B881" s="162">
        <v>16</v>
      </c>
      <c r="C881" s="162">
        <v>29690.15</v>
      </c>
      <c r="D881" s="162">
        <v>23915.33</v>
      </c>
      <c r="E881" s="162">
        <v>181.35</v>
      </c>
      <c r="F881" s="162">
        <v>53786.83</v>
      </c>
      <c r="G881" s="162">
        <v>242.24</v>
      </c>
      <c r="H881" s="162">
        <v>195.12</v>
      </c>
      <c r="I881" s="162">
        <v>1.48</v>
      </c>
      <c r="J881" s="162">
        <v>2.9076900000000001</v>
      </c>
      <c r="K881" s="162">
        <v>19025.04</v>
      </c>
    </row>
  </sheetData>
  <pageMargins left="1" right="1" top="1" bottom="1" header="0.5" footer="0.5"/>
  <pageSetup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P45" sqref="P45"/>
    </sheetView>
  </sheetViews>
  <sheetFormatPr defaultRowHeight="12.75"/>
  <cols>
    <col min="1" max="16384" width="9.140625" style="133"/>
  </cols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opLeftCell="A6" workbookViewId="0">
      <selection activeCell="A44" sqref="A44"/>
    </sheetView>
  </sheetViews>
  <sheetFormatPr defaultRowHeight="12.75"/>
  <cols>
    <col min="2" max="15" width="15.7109375" customWidth="1"/>
  </cols>
  <sheetData>
    <row r="1" spans="1:16">
      <c r="B1" s="236" t="s">
        <v>479</v>
      </c>
    </row>
    <row r="2" spans="1:16" ht="13.5" thickBot="1"/>
    <row r="3" spans="1:16" s="76" customFormat="1" ht="14.25" thickTop="1" thickBot="1">
      <c r="B3" s="78" t="s">
        <v>71</v>
      </c>
      <c r="C3" s="75" t="s">
        <v>72</v>
      </c>
    </row>
    <row r="4" spans="1:16" ht="13.5" thickTop="1"/>
    <row r="5" spans="1:16"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1:16">
      <c r="A6" s="18"/>
      <c r="B6" s="18"/>
      <c r="C6" s="18" t="s">
        <v>62</v>
      </c>
      <c r="D6" s="18"/>
      <c r="E6" s="18"/>
      <c r="F6" s="18"/>
      <c r="G6" s="18"/>
      <c r="H6" s="18"/>
      <c r="I6" s="18"/>
      <c r="J6" s="18"/>
      <c r="K6" s="18"/>
      <c r="L6" s="18"/>
      <c r="P6" s="18"/>
    </row>
    <row r="7" spans="1:16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P7" s="18"/>
    </row>
    <row r="8" spans="1:16" ht="15">
      <c r="A8" s="18"/>
      <c r="B8" s="30" t="s">
        <v>63</v>
      </c>
      <c r="C8" s="31" t="s">
        <v>64</v>
      </c>
      <c r="D8" s="32"/>
      <c r="E8" s="32"/>
      <c r="F8" s="32"/>
      <c r="G8" s="33"/>
      <c r="H8" s="34" t="s">
        <v>65</v>
      </c>
      <c r="I8" s="34"/>
      <c r="J8" s="34"/>
      <c r="K8" s="34"/>
      <c r="L8" s="34"/>
      <c r="P8" s="18"/>
    </row>
    <row r="9" spans="1:16" ht="30">
      <c r="A9" s="18"/>
      <c r="B9" s="35" t="s">
        <v>35</v>
      </c>
      <c r="C9" s="35" t="s">
        <v>66</v>
      </c>
      <c r="D9" s="35" t="s">
        <v>67</v>
      </c>
      <c r="E9" s="35" t="s">
        <v>2</v>
      </c>
      <c r="F9" s="36" t="s">
        <v>68</v>
      </c>
      <c r="G9" s="35" t="s">
        <v>69</v>
      </c>
      <c r="H9" s="35" t="s">
        <v>66</v>
      </c>
      <c r="I9" s="35" t="s">
        <v>67</v>
      </c>
      <c r="J9" s="35" t="s">
        <v>2</v>
      </c>
      <c r="K9" s="36" t="s">
        <v>68</v>
      </c>
      <c r="L9" s="35" t="s">
        <v>69</v>
      </c>
      <c r="P9" s="18"/>
    </row>
    <row r="10" spans="1:16">
      <c r="A10" s="18"/>
      <c r="B10" s="4">
        <v>2000</v>
      </c>
      <c r="C10" s="26">
        <v>35.606000000000002</v>
      </c>
      <c r="D10" s="26">
        <v>5.08</v>
      </c>
      <c r="E10" s="26">
        <f>D10+C10</f>
        <v>40.686</v>
      </c>
      <c r="F10" s="4">
        <f>D10/C10</f>
        <v>0.14267258327248217</v>
      </c>
      <c r="G10" s="37"/>
      <c r="H10" s="26">
        <v>16.853000000000002</v>
      </c>
      <c r="I10" s="26">
        <v>10.78</v>
      </c>
      <c r="J10" s="26">
        <f>I10+H10</f>
        <v>27.633000000000003</v>
      </c>
      <c r="K10" s="4">
        <f>I10/H10</f>
        <v>0.63964872722957322</v>
      </c>
      <c r="L10" s="37"/>
      <c r="P10" s="18"/>
    </row>
    <row r="11" spans="1:16">
      <c r="A11" s="18"/>
      <c r="B11" s="4">
        <v>2001</v>
      </c>
      <c r="C11" s="26">
        <v>35.381999999999998</v>
      </c>
      <c r="D11" s="26">
        <v>5.2949999999999999</v>
      </c>
      <c r="E11" s="26">
        <f t="shared" ref="E11:E22" si="0">D11+C11</f>
        <v>40.677</v>
      </c>
      <c r="F11" s="4">
        <f t="shared" ref="F11:F22" si="1">D11/C11</f>
        <v>0.14965236560963202</v>
      </c>
      <c r="G11" s="38"/>
      <c r="H11" s="26">
        <v>14.968</v>
      </c>
      <c r="I11" s="26">
        <v>9.3059999999999992</v>
      </c>
      <c r="J11" s="26">
        <f t="shared" ref="J11:J22" si="2">I11+H11</f>
        <v>24.274000000000001</v>
      </c>
      <c r="K11" s="4">
        <f t="shared" ref="K11:K22" si="3">I11/H11</f>
        <v>0.62172634954569739</v>
      </c>
      <c r="L11" s="38"/>
      <c r="P11" s="18"/>
    </row>
    <row r="12" spans="1:16">
      <c r="A12" s="18"/>
      <c r="B12" s="4">
        <v>2002</v>
      </c>
      <c r="C12" s="26">
        <v>39.826000000000001</v>
      </c>
      <c r="D12" s="26">
        <v>6.0119999999999996</v>
      </c>
      <c r="E12" s="26">
        <f t="shared" si="0"/>
        <v>45.838000000000001</v>
      </c>
      <c r="F12" s="4">
        <f t="shared" si="1"/>
        <v>0.15095666147742678</v>
      </c>
      <c r="G12" s="39"/>
      <c r="H12" s="26">
        <v>12.909000000000001</v>
      </c>
      <c r="I12" s="26">
        <v>7.6189999999999998</v>
      </c>
      <c r="J12" s="26">
        <f t="shared" si="2"/>
        <v>20.527999999999999</v>
      </c>
      <c r="K12" s="4">
        <f t="shared" si="3"/>
        <v>0.59020838174916723</v>
      </c>
      <c r="L12" s="39"/>
      <c r="P12" s="18"/>
    </row>
    <row r="13" spans="1:16">
      <c r="A13" s="18"/>
      <c r="B13" s="4">
        <v>2003</v>
      </c>
      <c r="C13" s="26">
        <v>45.671999999999997</v>
      </c>
      <c r="D13" s="26">
        <v>6.8579999999999997</v>
      </c>
      <c r="E13" s="26">
        <f t="shared" si="0"/>
        <v>52.529999999999994</v>
      </c>
      <c r="F13" s="4">
        <f t="shared" si="1"/>
        <v>0.15015764582238572</v>
      </c>
      <c r="G13" s="4">
        <f t="shared" ref="G13:G22" si="4">AVERAGE(F10:F13)</f>
        <v>0.14835981404548165</v>
      </c>
      <c r="H13" s="26">
        <v>11.52</v>
      </c>
      <c r="I13" s="26">
        <v>7.7590000000000003</v>
      </c>
      <c r="J13" s="26">
        <f t="shared" si="2"/>
        <v>19.279</v>
      </c>
      <c r="K13" s="4">
        <f t="shared" si="3"/>
        <v>0.67352430555555565</v>
      </c>
      <c r="L13" s="4">
        <f t="shared" ref="L13:L22" si="5">AVERAGE(K10:K13)</f>
        <v>0.63127694101999843</v>
      </c>
      <c r="P13" s="18"/>
    </row>
    <row r="14" spans="1:16">
      <c r="A14" s="18"/>
      <c r="B14" s="4">
        <v>2004</v>
      </c>
      <c r="C14" s="26">
        <v>49.055</v>
      </c>
      <c r="D14" s="26">
        <v>7.4420000000000002</v>
      </c>
      <c r="E14" s="26">
        <f t="shared" si="0"/>
        <v>56.497</v>
      </c>
      <c r="F14" s="4">
        <f t="shared" si="1"/>
        <v>0.15170726735297116</v>
      </c>
      <c r="G14" s="4">
        <f t="shared" si="4"/>
        <v>0.15061848506560394</v>
      </c>
      <c r="H14" s="26">
        <v>12.564</v>
      </c>
      <c r="I14" s="26">
        <v>7.84</v>
      </c>
      <c r="J14" s="26">
        <f t="shared" si="2"/>
        <v>20.404</v>
      </c>
      <c r="K14" s="4">
        <f t="shared" si="3"/>
        <v>0.62400509391913406</v>
      </c>
      <c r="L14" s="4">
        <f t="shared" si="5"/>
        <v>0.62736603269238855</v>
      </c>
      <c r="P14" s="18"/>
    </row>
    <row r="15" spans="1:16">
      <c r="A15" s="18"/>
      <c r="B15" s="4">
        <v>2005</v>
      </c>
      <c r="C15" s="26">
        <v>48.107999999999997</v>
      </c>
      <c r="D15" s="26">
        <v>7.8760000000000003</v>
      </c>
      <c r="E15" s="26">
        <f t="shared" si="0"/>
        <v>55.983999999999995</v>
      </c>
      <c r="F15" s="4">
        <f t="shared" si="1"/>
        <v>0.16371497464039247</v>
      </c>
      <c r="G15" s="4">
        <f t="shared" si="4"/>
        <v>0.15413413732329401</v>
      </c>
      <c r="H15" s="26">
        <v>13.814</v>
      </c>
      <c r="I15" s="26">
        <v>8.4039999999999999</v>
      </c>
      <c r="J15" s="26">
        <f t="shared" si="2"/>
        <v>22.218</v>
      </c>
      <c r="K15" s="4">
        <f t="shared" si="3"/>
        <v>0.60836832199218183</v>
      </c>
      <c r="L15" s="4">
        <f t="shared" si="5"/>
        <v>0.62402652580400975</v>
      </c>
      <c r="P15" s="18"/>
    </row>
    <row r="16" spans="1:16">
      <c r="A16" s="18"/>
      <c r="B16" s="4">
        <v>2006</v>
      </c>
      <c r="C16" s="26">
        <v>35.21</v>
      </c>
      <c r="D16" s="26">
        <v>7.2779999999999996</v>
      </c>
      <c r="E16" s="26">
        <f t="shared" si="0"/>
        <v>42.488</v>
      </c>
      <c r="F16" s="4">
        <f t="shared" si="1"/>
        <v>0.20670264129508661</v>
      </c>
      <c r="G16" s="4">
        <f t="shared" si="4"/>
        <v>0.16807063227770899</v>
      </c>
      <c r="H16" s="26">
        <v>15.254</v>
      </c>
      <c r="I16" s="26">
        <v>8.8550000000000004</v>
      </c>
      <c r="J16" s="26">
        <f t="shared" si="2"/>
        <v>24.109000000000002</v>
      </c>
      <c r="K16" s="4">
        <f t="shared" si="3"/>
        <v>0.58050347449849227</v>
      </c>
      <c r="L16" s="4">
        <f t="shared" si="5"/>
        <v>0.62160029899134095</v>
      </c>
      <c r="P16" s="18"/>
    </row>
    <row r="17" spans="1:16">
      <c r="A17" s="18"/>
      <c r="B17" s="4">
        <v>2007</v>
      </c>
      <c r="C17" s="26">
        <v>23.954000000000001</v>
      </c>
      <c r="D17" s="26">
        <v>6.6429999999999998</v>
      </c>
      <c r="E17" s="26">
        <f t="shared" si="0"/>
        <v>30.597000000000001</v>
      </c>
      <c r="F17" s="4">
        <f t="shared" si="1"/>
        <v>0.27732320280537698</v>
      </c>
      <c r="G17" s="4">
        <f t="shared" si="4"/>
        <v>0.19986202152345683</v>
      </c>
      <c r="H17" s="26">
        <v>14.981999999999999</v>
      </c>
      <c r="I17" s="26">
        <v>9.5790000000000006</v>
      </c>
      <c r="J17" s="26">
        <f t="shared" si="2"/>
        <v>24.561</v>
      </c>
      <c r="K17" s="4">
        <f t="shared" si="3"/>
        <v>0.63936724068882667</v>
      </c>
      <c r="L17" s="4">
        <f t="shared" si="5"/>
        <v>0.61306103277465873</v>
      </c>
      <c r="P17" s="18"/>
    </row>
    <row r="18" spans="1:16">
      <c r="A18" s="18"/>
      <c r="B18" s="4">
        <v>2008</v>
      </c>
      <c r="C18" s="26">
        <v>13.682</v>
      </c>
      <c r="D18" s="26">
        <v>5.3230000000000004</v>
      </c>
      <c r="E18" s="26">
        <f t="shared" si="0"/>
        <v>19.005000000000003</v>
      </c>
      <c r="F18" s="4">
        <f t="shared" si="1"/>
        <v>0.38905130828826195</v>
      </c>
      <c r="G18" s="4">
        <f t="shared" si="4"/>
        <v>0.25919803175727951</v>
      </c>
      <c r="H18" s="26">
        <v>11.012</v>
      </c>
      <c r="I18" s="26">
        <v>9.2629999999999999</v>
      </c>
      <c r="J18" s="26">
        <f t="shared" si="2"/>
        <v>20.274999999999999</v>
      </c>
      <c r="K18" s="4">
        <f t="shared" si="3"/>
        <v>0.84117326552851435</v>
      </c>
      <c r="L18" s="4">
        <f t="shared" si="5"/>
        <v>0.66735307567700375</v>
      </c>
      <c r="P18" s="18"/>
    </row>
    <row r="19" spans="1:16">
      <c r="A19" s="18"/>
      <c r="B19" s="4">
        <v>2009</v>
      </c>
      <c r="C19" s="26">
        <v>8.5380000000000003</v>
      </c>
      <c r="D19" s="26">
        <v>4.1210000000000004</v>
      </c>
      <c r="E19" s="26">
        <f t="shared" si="0"/>
        <v>12.659000000000001</v>
      </c>
      <c r="F19" s="4">
        <f t="shared" si="1"/>
        <v>0.48266572967908178</v>
      </c>
      <c r="G19" s="4">
        <f t="shared" si="4"/>
        <v>0.33893572051695181</v>
      </c>
      <c r="H19" s="26">
        <v>4.4550000000000001</v>
      </c>
      <c r="I19" s="26">
        <v>6.899</v>
      </c>
      <c r="J19" s="26">
        <f t="shared" si="2"/>
        <v>11.353999999999999</v>
      </c>
      <c r="K19" s="4">
        <f t="shared" si="3"/>
        <v>1.5485970819304153</v>
      </c>
      <c r="L19" s="4">
        <f t="shared" si="5"/>
        <v>0.90241026566156213</v>
      </c>
      <c r="P19" s="18"/>
    </row>
    <row r="20" spans="1:16">
      <c r="A20" s="18"/>
      <c r="B20" s="4">
        <v>2010</v>
      </c>
      <c r="C20" s="26">
        <v>9.8000000000000007</v>
      </c>
      <c r="D20" s="26">
        <v>4.444</v>
      </c>
      <c r="E20" s="26">
        <f t="shared" si="0"/>
        <v>14.244</v>
      </c>
      <c r="F20" s="4">
        <f t="shared" si="1"/>
        <v>0.45346938775510198</v>
      </c>
      <c r="G20" s="4">
        <f t="shared" si="4"/>
        <v>0.40062740713195566</v>
      </c>
      <c r="H20" s="26">
        <v>4.4349999999999996</v>
      </c>
      <c r="I20" s="26">
        <v>7.1550000000000002</v>
      </c>
      <c r="J20" s="26">
        <f t="shared" si="2"/>
        <v>11.59</v>
      </c>
      <c r="K20" s="4">
        <f t="shared" si="3"/>
        <v>1.6133032694475764</v>
      </c>
      <c r="L20" s="4">
        <f t="shared" si="5"/>
        <v>1.1606102143988331</v>
      </c>
      <c r="P20" s="18"/>
    </row>
    <row r="21" spans="1:16" ht="15">
      <c r="A21" s="40" t="s">
        <v>70</v>
      </c>
      <c r="B21" s="4">
        <v>2011</v>
      </c>
      <c r="C21" s="26">
        <v>9.9920000000000009</v>
      </c>
      <c r="D21" s="26">
        <v>4.3520000000000003</v>
      </c>
      <c r="E21" s="26">
        <f t="shared" si="0"/>
        <v>14.344000000000001</v>
      </c>
      <c r="F21" s="4">
        <f t="shared" si="1"/>
        <v>0.4355484387510008</v>
      </c>
      <c r="G21" s="4">
        <f t="shared" si="4"/>
        <v>0.4401837161183616</v>
      </c>
      <c r="H21" s="26">
        <v>4.66</v>
      </c>
      <c r="I21" s="26">
        <v>7.94</v>
      </c>
      <c r="J21" s="26">
        <f t="shared" si="2"/>
        <v>12.600000000000001</v>
      </c>
      <c r="K21" s="4">
        <f t="shared" si="3"/>
        <v>1.703862660944206</v>
      </c>
      <c r="L21" s="4">
        <f t="shared" si="5"/>
        <v>1.426734069462678</v>
      </c>
      <c r="P21" s="18"/>
    </row>
    <row r="22" spans="1:16" ht="15">
      <c r="A22" s="40" t="s">
        <v>70</v>
      </c>
      <c r="B22" s="4">
        <v>2012</v>
      </c>
      <c r="C22" s="26">
        <v>12.672000000000001</v>
      </c>
      <c r="D22" s="26">
        <v>4.6079999999999997</v>
      </c>
      <c r="E22" s="26">
        <f t="shared" si="0"/>
        <v>17.28</v>
      </c>
      <c r="F22" s="4">
        <f t="shared" si="1"/>
        <v>0.36363636363636359</v>
      </c>
      <c r="G22" s="41">
        <f t="shared" si="4"/>
        <v>0.43382997995538702</v>
      </c>
      <c r="H22" s="26">
        <v>4.7809999999999997</v>
      </c>
      <c r="I22" s="26">
        <v>8.5440000000000005</v>
      </c>
      <c r="J22" s="26">
        <f t="shared" si="2"/>
        <v>13.324999999999999</v>
      </c>
      <c r="K22" s="4">
        <f t="shared" si="3"/>
        <v>1.7870738339259571</v>
      </c>
      <c r="L22" s="41">
        <f t="shared" si="5"/>
        <v>1.6632092115620387</v>
      </c>
      <c r="P22" s="18"/>
    </row>
    <row r="23" spans="1:16"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</sheetData>
  <customSheetViews>
    <customSheetView guid="{A502891E-C8A1-43FC-8F1A-28481CC0427B}" topLeftCell="B1">
      <selection activeCell="J22" sqref="J22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9"/>
  <sheetViews>
    <sheetView workbookViewId="0">
      <pane ySplit="3" topLeftCell="A730" activePane="bottomLeft" state="frozen"/>
      <selection pane="bottomLeft" activeCell="C756" sqref="C756"/>
    </sheetView>
  </sheetViews>
  <sheetFormatPr defaultRowHeight="15"/>
  <cols>
    <col min="1" max="1" width="6.42578125" style="208" bestFit="1" customWidth="1"/>
    <col min="2" max="2" width="6.85546875" style="208" bestFit="1" customWidth="1"/>
    <col min="3" max="3" width="13.140625" style="208" bestFit="1" customWidth="1"/>
    <col min="4" max="4" width="10.7109375" style="208" bestFit="1" customWidth="1"/>
    <col min="5" max="5" width="9.7109375" style="208" bestFit="1" customWidth="1"/>
    <col min="6" max="6" width="9.140625" style="208" bestFit="1" customWidth="1"/>
    <col min="7" max="7" width="8.42578125" style="208" bestFit="1" customWidth="1"/>
    <col min="8" max="8" width="9.85546875" style="208" bestFit="1" customWidth="1"/>
    <col min="9" max="9" width="8.140625" style="208" customWidth="1"/>
    <col min="10" max="10" width="10.42578125" style="208" bestFit="1" customWidth="1"/>
    <col min="11" max="11" width="10.85546875" style="208" bestFit="1" customWidth="1"/>
    <col min="12" max="12" width="8.140625" style="208" bestFit="1" customWidth="1"/>
    <col min="13" max="13" width="8.85546875" style="208" bestFit="1" customWidth="1"/>
    <col min="14" max="14" width="9" style="208" bestFit="1" customWidth="1"/>
    <col min="15" max="16384" width="9.140625" style="208"/>
  </cols>
  <sheetData>
    <row r="1" spans="1:31">
      <c r="B1" s="208" t="s">
        <v>202</v>
      </c>
      <c r="C1" s="208" t="s">
        <v>248</v>
      </c>
      <c r="E1" s="209">
        <v>41452</v>
      </c>
      <c r="F1" s="210">
        <v>0.47291666666666665</v>
      </c>
      <c r="G1" s="208" t="s">
        <v>249</v>
      </c>
      <c r="I1" s="208" t="s">
        <v>250</v>
      </c>
    </row>
    <row r="2" spans="1:31">
      <c r="B2" s="208" t="s">
        <v>251</v>
      </c>
      <c r="C2" s="208" t="s">
        <v>252</v>
      </c>
      <c r="E2" s="208" t="s">
        <v>253</v>
      </c>
      <c r="F2" s="208" t="s">
        <v>254</v>
      </c>
      <c r="P2" s="263" t="s">
        <v>424</v>
      </c>
    </row>
    <row r="3" spans="1:31">
      <c r="A3" s="263" t="s">
        <v>139</v>
      </c>
      <c r="B3" s="208" t="s">
        <v>137</v>
      </c>
      <c r="C3" s="208" t="s">
        <v>23</v>
      </c>
      <c r="D3" s="208" t="s">
        <v>24</v>
      </c>
      <c r="E3" s="208" t="s">
        <v>25</v>
      </c>
      <c r="F3" s="208" t="s">
        <v>26</v>
      </c>
      <c r="G3" s="208" t="s">
        <v>27</v>
      </c>
      <c r="H3" s="208" t="s">
        <v>28</v>
      </c>
      <c r="I3" s="208" t="s">
        <v>29</v>
      </c>
      <c r="J3" s="208" t="s">
        <v>30</v>
      </c>
      <c r="K3" s="208" t="s">
        <v>31</v>
      </c>
      <c r="L3" s="208" t="s">
        <v>32</v>
      </c>
      <c r="M3" s="208" t="s">
        <v>33</v>
      </c>
      <c r="N3" s="208" t="s">
        <v>34</v>
      </c>
      <c r="P3" s="263">
        <v>1</v>
      </c>
      <c r="Q3" s="208">
        <v>2</v>
      </c>
      <c r="R3" s="208">
        <v>3</v>
      </c>
      <c r="S3" s="208">
        <v>4</v>
      </c>
      <c r="T3" s="208">
        <v>5</v>
      </c>
      <c r="U3" s="208">
        <v>6</v>
      </c>
      <c r="V3" s="208">
        <v>7</v>
      </c>
      <c r="W3" s="208">
        <v>8</v>
      </c>
      <c r="X3" s="208">
        <v>9</v>
      </c>
      <c r="Y3" s="208">
        <v>10</v>
      </c>
      <c r="Z3" s="208">
        <v>11</v>
      </c>
      <c r="AA3" s="208">
        <v>12</v>
      </c>
      <c r="AB3" s="208">
        <v>13</v>
      </c>
      <c r="AC3" s="208">
        <v>14</v>
      </c>
      <c r="AD3" s="208">
        <v>15</v>
      </c>
      <c r="AE3" s="208">
        <v>16</v>
      </c>
    </row>
    <row r="4" spans="1:31">
      <c r="A4" s="208">
        <v>1</v>
      </c>
      <c r="B4" s="208">
        <v>1964</v>
      </c>
      <c r="C4" s="208">
        <v>4.8444000000000003</v>
      </c>
      <c r="D4" s="208">
        <v>3.6103000000000001</v>
      </c>
      <c r="E4" s="208">
        <v>2.3311000000000002</v>
      </c>
      <c r="F4" s="208">
        <v>5.8978999999999999</v>
      </c>
      <c r="G4" s="208">
        <v>2.0935999999999999</v>
      </c>
      <c r="H4" s="208">
        <v>1.5496000000000001</v>
      </c>
      <c r="I4" s="208">
        <v>8.1299999999999997E-2</v>
      </c>
      <c r="J4" s="208">
        <v>4.9972000000000003</v>
      </c>
      <c r="K4" s="208">
        <v>3.2808999999999999</v>
      </c>
      <c r="L4" s="208">
        <v>2.5160999999999998</v>
      </c>
      <c r="M4" s="208">
        <v>0.54930000000000001</v>
      </c>
      <c r="N4" s="208">
        <v>5.4660000000000002</v>
      </c>
    </row>
    <row r="5" spans="1:31">
      <c r="A5" s="208">
        <v>2</v>
      </c>
      <c r="B5" s="208">
        <v>1964</v>
      </c>
      <c r="C5" s="208">
        <v>6.4513999999999996</v>
      </c>
      <c r="D5" s="208">
        <v>4.5929000000000002</v>
      </c>
      <c r="E5" s="208">
        <v>2.1953</v>
      </c>
      <c r="F5" s="208">
        <v>5.9368999999999996</v>
      </c>
      <c r="G5" s="208">
        <v>2.032</v>
      </c>
      <c r="H5" s="208">
        <v>1.7161999999999999</v>
      </c>
      <c r="I5" s="208">
        <v>0.18329999999999999</v>
      </c>
      <c r="J5" s="208">
        <v>7.3456999999999999</v>
      </c>
      <c r="K5" s="208">
        <v>3.6917</v>
      </c>
      <c r="L5" s="208">
        <v>2.9893000000000001</v>
      </c>
      <c r="M5" s="208">
        <v>2.5236000000000001</v>
      </c>
      <c r="N5" s="208">
        <v>4.6664000000000003</v>
      </c>
    </row>
    <row r="6" spans="1:31">
      <c r="A6" s="208">
        <v>3</v>
      </c>
      <c r="B6" s="208">
        <v>1964</v>
      </c>
      <c r="C6" s="208">
        <v>10.569100000000001</v>
      </c>
      <c r="D6" s="208">
        <v>13.7507</v>
      </c>
      <c r="E6" s="208">
        <v>6.3422000000000001</v>
      </c>
      <c r="F6" s="208">
        <v>15.7683</v>
      </c>
      <c r="G6" s="208">
        <v>5.3639999999999999</v>
      </c>
      <c r="H6" s="208">
        <v>11.7003</v>
      </c>
      <c r="I6" s="208">
        <v>1.7644</v>
      </c>
      <c r="J6" s="208">
        <v>19.390499999999999</v>
      </c>
      <c r="K6" s="208">
        <v>13.689</v>
      </c>
      <c r="L6" s="208">
        <v>8.2238000000000007</v>
      </c>
      <c r="M6" s="208">
        <v>6.1837999999999997</v>
      </c>
      <c r="N6" s="208">
        <v>18.8249</v>
      </c>
    </row>
    <row r="7" spans="1:31">
      <c r="A7" s="208">
        <v>4</v>
      </c>
      <c r="B7" s="208">
        <v>1964</v>
      </c>
      <c r="C7" s="208">
        <v>4.8445999999999998</v>
      </c>
      <c r="D7" s="208">
        <v>46.756</v>
      </c>
      <c r="E7" s="208">
        <v>11.1633</v>
      </c>
      <c r="F7" s="208">
        <v>41.069899999999997</v>
      </c>
      <c r="G7" s="208">
        <v>10.6806</v>
      </c>
      <c r="H7" s="208">
        <v>13.521100000000001</v>
      </c>
      <c r="I7" s="208">
        <v>1.1994</v>
      </c>
      <c r="J7" s="208">
        <v>36.097499999999997</v>
      </c>
      <c r="K7" s="208">
        <v>22.476700000000001</v>
      </c>
      <c r="L7" s="208">
        <v>13.8719</v>
      </c>
      <c r="M7" s="208">
        <v>16.186299999999999</v>
      </c>
      <c r="N7" s="208">
        <v>69.051100000000005</v>
      </c>
    </row>
    <row r="8" spans="1:31">
      <c r="A8" s="208">
        <v>5</v>
      </c>
      <c r="B8" s="208">
        <v>1964</v>
      </c>
      <c r="C8" s="208">
        <v>1.4686999999999999</v>
      </c>
      <c r="D8" s="208">
        <v>45.1738</v>
      </c>
      <c r="E8" s="208">
        <v>10.2308</v>
      </c>
      <c r="F8" s="208">
        <v>59.317599999999999</v>
      </c>
      <c r="G8" s="208">
        <v>13.607100000000001</v>
      </c>
      <c r="H8" s="208">
        <v>40.114100000000001</v>
      </c>
      <c r="I8" s="208">
        <v>2.5857999999999999</v>
      </c>
      <c r="J8" s="208">
        <v>38.347499999999997</v>
      </c>
      <c r="K8" s="208">
        <v>18.723099999999999</v>
      </c>
      <c r="L8" s="208">
        <v>7.9362000000000004</v>
      </c>
      <c r="M8" s="208">
        <v>11.962300000000001</v>
      </c>
      <c r="N8" s="208">
        <v>82.647800000000004</v>
      </c>
    </row>
    <row r="9" spans="1:31">
      <c r="A9" s="208">
        <v>6</v>
      </c>
      <c r="B9" s="208">
        <v>1964</v>
      </c>
      <c r="C9" s="208">
        <v>12.9688</v>
      </c>
      <c r="D9" s="208">
        <v>5.9692999999999996</v>
      </c>
      <c r="E9" s="208">
        <v>2.5674999999999999</v>
      </c>
      <c r="F9" s="208">
        <v>11.7737</v>
      </c>
      <c r="G9" s="208">
        <v>2.0310999999999999</v>
      </c>
      <c r="H9" s="208">
        <v>1.5960000000000001</v>
      </c>
      <c r="I9" s="208">
        <v>0.33960000000000001</v>
      </c>
      <c r="J9" s="208">
        <v>4.6154999999999999</v>
      </c>
      <c r="K9" s="208">
        <v>3.5571999999999999</v>
      </c>
      <c r="L9" s="208">
        <v>3.3368000000000002</v>
      </c>
      <c r="M9" s="208">
        <v>4.8372999999999999</v>
      </c>
      <c r="N9" s="208">
        <v>10.0322</v>
      </c>
    </row>
    <row r="10" spans="1:31">
      <c r="A10" s="208">
        <v>7</v>
      </c>
      <c r="B10" s="208">
        <v>1964</v>
      </c>
      <c r="C10" s="208">
        <v>3.6419999999999999</v>
      </c>
      <c r="D10" s="208">
        <v>1.8206</v>
      </c>
      <c r="E10" s="208">
        <v>0.45519999999999999</v>
      </c>
      <c r="F10" s="208">
        <v>4.9713000000000003</v>
      </c>
      <c r="G10" s="208">
        <v>1.8731</v>
      </c>
      <c r="H10" s="208">
        <v>1.2887999999999999</v>
      </c>
      <c r="I10" s="208">
        <v>0.27939999999999998</v>
      </c>
      <c r="J10" s="208">
        <v>4.2088000000000001</v>
      </c>
      <c r="K10" s="208">
        <v>0.69899999999999995</v>
      </c>
      <c r="L10" s="208">
        <v>0.33279999999999998</v>
      </c>
      <c r="M10" s="208">
        <v>0.66020000000000001</v>
      </c>
      <c r="N10" s="208">
        <v>1.6555</v>
      </c>
    </row>
    <row r="11" spans="1:31">
      <c r="A11" s="208">
        <v>8</v>
      </c>
      <c r="B11" s="208">
        <v>1964</v>
      </c>
      <c r="C11" s="208">
        <v>12.4655</v>
      </c>
      <c r="D11" s="208">
        <v>74.659099999999995</v>
      </c>
      <c r="E11" s="208">
        <v>7.9447999999999999</v>
      </c>
      <c r="F11" s="208">
        <v>54.498800000000003</v>
      </c>
      <c r="G11" s="208">
        <v>18.458500000000001</v>
      </c>
      <c r="H11" s="208">
        <v>108.1022</v>
      </c>
      <c r="I11" s="208">
        <v>7.1148999999999996</v>
      </c>
      <c r="J11" s="208">
        <v>63.7881</v>
      </c>
      <c r="K11" s="208">
        <v>25.7608</v>
      </c>
      <c r="L11" s="208">
        <v>2.1263999999999998</v>
      </c>
      <c r="M11" s="208">
        <v>14.971399999999999</v>
      </c>
      <c r="N11" s="208">
        <v>90.677499999999995</v>
      </c>
    </row>
    <row r="12" spans="1:31">
      <c r="A12" s="208">
        <v>9</v>
      </c>
      <c r="B12" s="208">
        <v>1964</v>
      </c>
      <c r="C12" s="208">
        <v>3.4992999999999999</v>
      </c>
      <c r="D12" s="208">
        <v>3.0464000000000002</v>
      </c>
      <c r="E12" s="208">
        <v>0.31830000000000003</v>
      </c>
      <c r="F12" s="208">
        <v>4.6174999999999997</v>
      </c>
      <c r="G12" s="208">
        <v>2.6509</v>
      </c>
      <c r="H12" s="208">
        <v>9.2009000000000007</v>
      </c>
      <c r="I12" s="208">
        <v>1.3978999999999999</v>
      </c>
      <c r="J12" s="208">
        <v>16.416899999999998</v>
      </c>
      <c r="K12" s="208">
        <v>4.8611000000000004</v>
      </c>
      <c r="L12" s="208">
        <v>0.60729999999999995</v>
      </c>
      <c r="M12" s="208">
        <v>1.0815999999999999</v>
      </c>
      <c r="N12" s="208">
        <v>12.031700000000001</v>
      </c>
    </row>
    <row r="13" spans="1:31">
      <c r="A13" s="208">
        <v>10</v>
      </c>
      <c r="B13" s="208">
        <v>1964</v>
      </c>
      <c r="C13" s="208">
        <v>9.0051000000000005</v>
      </c>
      <c r="D13" s="208">
        <v>11.492100000000001</v>
      </c>
      <c r="E13" s="208">
        <v>3.3883000000000001</v>
      </c>
      <c r="F13" s="208">
        <v>6.7710999999999997</v>
      </c>
      <c r="G13" s="208">
        <v>3.2694000000000001</v>
      </c>
      <c r="H13" s="208">
        <v>8.8336000000000006</v>
      </c>
      <c r="I13" s="208">
        <v>0.84750000000000003</v>
      </c>
      <c r="J13" s="208">
        <v>17.418500000000002</v>
      </c>
      <c r="K13" s="208">
        <v>7.1356000000000002</v>
      </c>
      <c r="L13" s="208">
        <v>1.9289000000000001</v>
      </c>
      <c r="M13" s="208">
        <v>2.7951999999999999</v>
      </c>
      <c r="N13" s="208">
        <v>4.1402999999999999</v>
      </c>
    </row>
    <row r="14" spans="1:31">
      <c r="A14" s="208">
        <v>11</v>
      </c>
      <c r="B14" s="208">
        <v>1964</v>
      </c>
      <c r="C14" s="208">
        <v>8.7852999999999994</v>
      </c>
      <c r="D14" s="208">
        <v>53.469000000000001</v>
      </c>
      <c r="E14" s="208">
        <v>5.2423999999999999</v>
      </c>
      <c r="F14" s="208">
        <v>26.353000000000002</v>
      </c>
      <c r="G14" s="208">
        <v>7.4778000000000002</v>
      </c>
      <c r="H14" s="208">
        <v>33.829900000000002</v>
      </c>
      <c r="I14" s="208">
        <v>1.861</v>
      </c>
      <c r="J14" s="208">
        <v>20.383299999999998</v>
      </c>
      <c r="K14" s="208">
        <v>19.391500000000001</v>
      </c>
      <c r="L14" s="208">
        <v>8.7362000000000002</v>
      </c>
      <c r="M14" s="208">
        <v>10.8644</v>
      </c>
      <c r="N14" s="208">
        <v>28.551600000000001</v>
      </c>
    </row>
    <row r="15" spans="1:31">
      <c r="A15" s="208">
        <v>12</v>
      </c>
      <c r="B15" s="208">
        <v>1964</v>
      </c>
      <c r="C15" s="208">
        <v>5.5399000000000003</v>
      </c>
      <c r="D15" s="208">
        <v>23.020199999999999</v>
      </c>
      <c r="E15" s="208">
        <v>1.3303</v>
      </c>
      <c r="F15" s="208">
        <v>9.2607999999999997</v>
      </c>
      <c r="G15" s="208">
        <v>3.2677</v>
      </c>
      <c r="H15" s="208">
        <v>13.905799999999999</v>
      </c>
      <c r="I15" s="208">
        <v>1.1689000000000001</v>
      </c>
      <c r="J15" s="208">
        <v>13.067</v>
      </c>
      <c r="K15" s="208">
        <v>12.795</v>
      </c>
      <c r="L15" s="208">
        <v>1.8150999999999999</v>
      </c>
      <c r="M15" s="208">
        <v>5.4621000000000004</v>
      </c>
      <c r="N15" s="208">
        <v>11.0374</v>
      </c>
    </row>
    <row r="16" spans="1:31">
      <c r="A16" s="208">
        <v>13</v>
      </c>
      <c r="B16" s="208">
        <v>1964</v>
      </c>
      <c r="C16" s="208">
        <v>32.1693</v>
      </c>
      <c r="D16" s="208">
        <v>0.33679999999999999</v>
      </c>
      <c r="E16" s="208">
        <v>6.4602000000000004</v>
      </c>
      <c r="F16" s="208">
        <v>12.624599999999999</v>
      </c>
      <c r="G16" s="208">
        <v>0.93540000000000001</v>
      </c>
      <c r="H16" s="208">
        <v>3.7109000000000001</v>
      </c>
      <c r="I16" s="208">
        <v>0.24429999999999999</v>
      </c>
      <c r="J16" s="208">
        <v>18.496200000000002</v>
      </c>
      <c r="K16" s="208">
        <v>3.0323000000000002</v>
      </c>
      <c r="L16" s="208">
        <v>5.8453999999999997</v>
      </c>
      <c r="M16" s="208">
        <v>4.9259000000000004</v>
      </c>
      <c r="N16" s="208">
        <v>1.5069999999999999</v>
      </c>
    </row>
    <row r="17" spans="1:14">
      <c r="A17" s="208">
        <v>14</v>
      </c>
      <c r="B17" s="208">
        <v>1964</v>
      </c>
      <c r="C17" s="208">
        <v>1.4020999999999999</v>
      </c>
      <c r="D17" s="208">
        <v>15.146599999999999</v>
      </c>
      <c r="E17" s="208">
        <v>0.85040000000000004</v>
      </c>
      <c r="F17" s="208">
        <v>5.7205000000000004</v>
      </c>
      <c r="G17" s="208">
        <v>1.2729999999999999</v>
      </c>
      <c r="H17" s="208">
        <v>0.71089999999999998</v>
      </c>
      <c r="I17" s="208">
        <v>2.3999999999999998E-3</v>
      </c>
      <c r="J17" s="208">
        <v>0.59730000000000005</v>
      </c>
      <c r="K17" s="208">
        <v>3.6873999999999998</v>
      </c>
      <c r="L17" s="208">
        <v>0.90259999999999996</v>
      </c>
      <c r="M17" s="208">
        <v>0.44209999999999999</v>
      </c>
      <c r="N17" s="208">
        <v>6.5918999999999999</v>
      </c>
    </row>
    <row r="18" spans="1:14">
      <c r="A18" s="208">
        <v>15</v>
      </c>
      <c r="B18" s="208">
        <v>1964</v>
      </c>
      <c r="C18" s="208">
        <v>3.7778</v>
      </c>
      <c r="D18" s="208">
        <v>2.0114999999999998</v>
      </c>
      <c r="E18" s="208">
        <v>0.4708</v>
      </c>
      <c r="F18" s="208">
        <v>2.8252000000000002</v>
      </c>
      <c r="G18" s="208">
        <v>1.1279999999999999</v>
      </c>
      <c r="H18" s="208">
        <v>4.5663999999999998</v>
      </c>
      <c r="I18" s="208">
        <v>0.10100000000000001</v>
      </c>
      <c r="J18" s="208">
        <v>0.90710000000000002</v>
      </c>
      <c r="K18" s="208">
        <v>7.7299999999999994E-2</v>
      </c>
      <c r="L18" s="208">
        <v>0.26129999999999998</v>
      </c>
      <c r="M18" s="208">
        <v>2.0196000000000001</v>
      </c>
      <c r="N18" s="208">
        <v>2.9266000000000001</v>
      </c>
    </row>
    <row r="19" spans="1:14">
      <c r="A19" s="208">
        <v>16</v>
      </c>
      <c r="B19" s="208">
        <v>1964</v>
      </c>
      <c r="C19" s="208">
        <v>0.74490000000000001</v>
      </c>
      <c r="D19" s="208">
        <v>8.0188000000000006</v>
      </c>
      <c r="E19" s="208">
        <v>0.4536</v>
      </c>
      <c r="F19" s="208">
        <v>3.0428000000000002</v>
      </c>
      <c r="G19" s="208">
        <v>0.67800000000000005</v>
      </c>
      <c r="H19" s="208">
        <v>0.39589999999999997</v>
      </c>
      <c r="I19" s="208">
        <v>1.6000000000000001E-3</v>
      </c>
      <c r="J19" s="208">
        <v>0.31659999999999999</v>
      </c>
      <c r="K19" s="208">
        <v>1.9421999999999999</v>
      </c>
      <c r="L19" s="208">
        <v>0.48530000000000001</v>
      </c>
      <c r="M19" s="208">
        <v>0.2397</v>
      </c>
      <c r="N19" s="208">
        <v>3.5118999999999998</v>
      </c>
    </row>
    <row r="20" spans="1:14">
      <c r="A20" s="208">
        <v>1</v>
      </c>
      <c r="B20" s="208">
        <v>1965</v>
      </c>
      <c r="C20" s="208">
        <v>4.8479000000000001</v>
      </c>
      <c r="D20" s="208">
        <v>3.6103000000000001</v>
      </c>
      <c r="E20" s="208">
        <v>2.3327</v>
      </c>
      <c r="F20" s="208">
        <v>5.9027000000000003</v>
      </c>
      <c r="G20" s="208">
        <v>2.0952999999999999</v>
      </c>
      <c r="H20" s="208">
        <v>1.5496000000000001</v>
      </c>
      <c r="I20" s="208">
        <v>8.1299999999999997E-2</v>
      </c>
      <c r="J20" s="208">
        <v>4.9972000000000003</v>
      </c>
      <c r="K20" s="208">
        <v>3.2808999999999999</v>
      </c>
      <c r="L20" s="208">
        <v>2.5160999999999998</v>
      </c>
      <c r="M20" s="208">
        <v>0.54930000000000001</v>
      </c>
      <c r="N20" s="208">
        <v>5.4770000000000003</v>
      </c>
    </row>
    <row r="21" spans="1:14">
      <c r="A21" s="208">
        <v>2</v>
      </c>
      <c r="B21" s="208">
        <v>1965</v>
      </c>
      <c r="C21" s="208">
        <v>6.4729000000000001</v>
      </c>
      <c r="D21" s="208">
        <v>4.5929000000000002</v>
      </c>
      <c r="E21" s="208">
        <v>2.2111999999999998</v>
      </c>
      <c r="F21" s="208">
        <v>6.0056000000000003</v>
      </c>
      <c r="G21" s="208">
        <v>2.0554000000000001</v>
      </c>
      <c r="H21" s="208">
        <v>1.7161999999999999</v>
      </c>
      <c r="I21" s="208">
        <v>0.18329999999999999</v>
      </c>
      <c r="J21" s="208">
        <v>7.3571999999999997</v>
      </c>
      <c r="K21" s="208">
        <v>3.6917</v>
      </c>
      <c r="L21" s="208">
        <v>2.9893000000000001</v>
      </c>
      <c r="M21" s="208">
        <v>2.5470999999999999</v>
      </c>
      <c r="N21" s="208">
        <v>4.6813000000000002</v>
      </c>
    </row>
    <row r="22" spans="1:14">
      <c r="A22" s="208">
        <v>3</v>
      </c>
      <c r="B22" s="208">
        <v>1965</v>
      </c>
      <c r="C22" s="208">
        <v>10.676399999999999</v>
      </c>
      <c r="D22" s="208">
        <v>13.7507</v>
      </c>
      <c r="E22" s="208">
        <v>6.3558000000000003</v>
      </c>
      <c r="F22" s="208">
        <v>15.8843</v>
      </c>
      <c r="G22" s="208">
        <v>5.4035000000000002</v>
      </c>
      <c r="H22" s="208">
        <v>11.7003</v>
      </c>
      <c r="I22" s="208">
        <v>1.7644</v>
      </c>
      <c r="J22" s="208">
        <v>19.394200000000001</v>
      </c>
      <c r="K22" s="208">
        <v>13.689</v>
      </c>
      <c r="L22" s="208">
        <v>8.2238000000000007</v>
      </c>
      <c r="M22" s="208">
        <v>6.1837999999999997</v>
      </c>
      <c r="N22" s="208">
        <v>18.866499999999998</v>
      </c>
    </row>
    <row r="23" spans="1:14">
      <c r="A23" s="208">
        <v>4</v>
      </c>
      <c r="B23" s="208">
        <v>1965</v>
      </c>
      <c r="C23" s="208">
        <v>5.0904999999999996</v>
      </c>
      <c r="D23" s="208">
        <v>46.756</v>
      </c>
      <c r="E23" s="208">
        <v>11.1633</v>
      </c>
      <c r="F23" s="208">
        <v>41.341000000000001</v>
      </c>
      <c r="G23" s="208">
        <v>10.751099999999999</v>
      </c>
      <c r="H23" s="208">
        <v>13.521100000000001</v>
      </c>
      <c r="I23" s="208">
        <v>1.1994</v>
      </c>
      <c r="J23" s="208">
        <v>36.097799999999999</v>
      </c>
      <c r="K23" s="208">
        <v>22.476700000000001</v>
      </c>
      <c r="L23" s="208">
        <v>13.8719</v>
      </c>
      <c r="M23" s="208">
        <v>16.2027</v>
      </c>
      <c r="N23" s="208">
        <v>69.140600000000006</v>
      </c>
    </row>
    <row r="24" spans="1:14">
      <c r="A24" s="208">
        <v>5</v>
      </c>
      <c r="B24" s="208">
        <v>1965</v>
      </c>
      <c r="C24" s="208">
        <v>1.7709999999999999</v>
      </c>
      <c r="D24" s="208">
        <v>45.1738</v>
      </c>
      <c r="E24" s="208">
        <v>10.232900000000001</v>
      </c>
      <c r="F24" s="208">
        <v>59.498699999999999</v>
      </c>
      <c r="G24" s="208">
        <v>13.6487</v>
      </c>
      <c r="H24" s="208">
        <v>40.114100000000001</v>
      </c>
      <c r="I24" s="208">
        <v>2.5857999999999999</v>
      </c>
      <c r="J24" s="208">
        <v>38.3568</v>
      </c>
      <c r="K24" s="208">
        <v>18.723099999999999</v>
      </c>
      <c r="L24" s="208">
        <v>7.9374000000000002</v>
      </c>
      <c r="M24" s="208">
        <v>11.968400000000001</v>
      </c>
      <c r="N24" s="208">
        <v>82.692499999999995</v>
      </c>
    </row>
    <row r="25" spans="1:14">
      <c r="A25" s="208">
        <v>6</v>
      </c>
      <c r="B25" s="208">
        <v>1965</v>
      </c>
      <c r="C25" s="208">
        <v>12.9937</v>
      </c>
      <c r="D25" s="208">
        <v>5.9692999999999996</v>
      </c>
      <c r="E25" s="208">
        <v>2.5674999999999999</v>
      </c>
      <c r="F25" s="208">
        <v>11.7737</v>
      </c>
      <c r="G25" s="208">
        <v>2.0310999999999999</v>
      </c>
      <c r="H25" s="208">
        <v>1.5960000000000001</v>
      </c>
      <c r="I25" s="208">
        <v>0.33960000000000001</v>
      </c>
      <c r="J25" s="208">
        <v>4.6212</v>
      </c>
      <c r="K25" s="208">
        <v>3.5571999999999999</v>
      </c>
      <c r="L25" s="208">
        <v>3.3368000000000002</v>
      </c>
      <c r="M25" s="208">
        <v>4.8391999999999999</v>
      </c>
      <c r="N25" s="208">
        <v>10.0328</v>
      </c>
    </row>
    <row r="26" spans="1:14">
      <c r="A26" s="208">
        <v>7</v>
      </c>
      <c r="B26" s="208">
        <v>1965</v>
      </c>
      <c r="C26" s="208">
        <v>3.6457999999999999</v>
      </c>
      <c r="D26" s="208">
        <v>1.8206</v>
      </c>
      <c r="E26" s="208">
        <v>0.45760000000000001</v>
      </c>
      <c r="F26" s="208">
        <v>4.9751000000000003</v>
      </c>
      <c r="G26" s="208">
        <v>1.8744000000000001</v>
      </c>
      <c r="H26" s="208">
        <v>1.2887999999999999</v>
      </c>
      <c r="I26" s="208">
        <v>0.27939999999999998</v>
      </c>
      <c r="J26" s="208">
        <v>4.2096</v>
      </c>
      <c r="K26" s="208">
        <v>0.69899999999999995</v>
      </c>
      <c r="L26" s="208">
        <v>0.33279999999999998</v>
      </c>
      <c r="M26" s="208">
        <v>0.66020000000000001</v>
      </c>
      <c r="N26" s="208">
        <v>1.6595</v>
      </c>
    </row>
    <row r="27" spans="1:14">
      <c r="A27" s="208">
        <v>8</v>
      </c>
      <c r="B27" s="208">
        <v>1965</v>
      </c>
      <c r="C27" s="208">
        <v>12.8765</v>
      </c>
      <c r="D27" s="208">
        <v>74.659099999999995</v>
      </c>
      <c r="E27" s="208">
        <v>7.9847000000000001</v>
      </c>
      <c r="F27" s="208">
        <v>54.784199999999998</v>
      </c>
      <c r="G27" s="208">
        <v>18.525400000000001</v>
      </c>
      <c r="H27" s="208">
        <v>108.1022</v>
      </c>
      <c r="I27" s="208">
        <v>7.1148999999999996</v>
      </c>
      <c r="J27" s="208">
        <v>63.791800000000002</v>
      </c>
      <c r="K27" s="208">
        <v>25.7608</v>
      </c>
      <c r="L27" s="208">
        <v>2.1585000000000001</v>
      </c>
      <c r="M27" s="208">
        <v>14.986000000000001</v>
      </c>
      <c r="N27" s="208">
        <v>90.677499999999995</v>
      </c>
    </row>
    <row r="28" spans="1:14">
      <c r="A28" s="208">
        <v>9</v>
      </c>
      <c r="B28" s="208">
        <v>1965</v>
      </c>
      <c r="C28" s="208">
        <v>3.5287999999999999</v>
      </c>
      <c r="D28" s="208">
        <v>3.0464000000000002</v>
      </c>
      <c r="E28" s="208">
        <v>0.32019999999999998</v>
      </c>
      <c r="F28" s="208">
        <v>4.6299000000000001</v>
      </c>
      <c r="G28" s="208">
        <v>2.6558999999999999</v>
      </c>
      <c r="H28" s="208">
        <v>9.2009000000000007</v>
      </c>
      <c r="I28" s="208">
        <v>1.3978999999999999</v>
      </c>
      <c r="J28" s="208">
        <v>16.416899999999998</v>
      </c>
      <c r="K28" s="208">
        <v>4.8611000000000004</v>
      </c>
      <c r="L28" s="208">
        <v>0.6089</v>
      </c>
      <c r="M28" s="208">
        <v>1.0815999999999999</v>
      </c>
      <c r="N28" s="208">
        <v>12.031700000000001</v>
      </c>
    </row>
    <row r="29" spans="1:14">
      <c r="A29" s="208">
        <v>10</v>
      </c>
      <c r="B29" s="208">
        <v>1965</v>
      </c>
      <c r="C29" s="208">
        <v>9.0978999999999992</v>
      </c>
      <c r="D29" s="208">
        <v>11.492100000000001</v>
      </c>
      <c r="E29" s="208">
        <v>3.4024000000000001</v>
      </c>
      <c r="F29" s="208">
        <v>6.8996000000000004</v>
      </c>
      <c r="G29" s="208">
        <v>3.3151000000000002</v>
      </c>
      <c r="H29" s="208">
        <v>8.8336000000000006</v>
      </c>
      <c r="I29" s="208">
        <v>0.84750000000000003</v>
      </c>
      <c r="J29" s="208">
        <v>17.422899999999998</v>
      </c>
      <c r="K29" s="208">
        <v>7.1356000000000002</v>
      </c>
      <c r="L29" s="208">
        <v>1.9401999999999999</v>
      </c>
      <c r="M29" s="208">
        <v>2.8064</v>
      </c>
      <c r="N29" s="208">
        <v>4.1574999999999998</v>
      </c>
    </row>
    <row r="30" spans="1:14">
      <c r="A30" s="208">
        <v>11</v>
      </c>
      <c r="B30" s="208">
        <v>1965</v>
      </c>
      <c r="C30" s="208">
        <v>8.9085000000000001</v>
      </c>
      <c r="D30" s="208">
        <v>53.469000000000001</v>
      </c>
      <c r="E30" s="208">
        <v>5.2481999999999998</v>
      </c>
      <c r="F30" s="208">
        <v>26.3749</v>
      </c>
      <c r="G30" s="208">
        <v>7.4820000000000002</v>
      </c>
      <c r="H30" s="208">
        <v>33.829900000000002</v>
      </c>
      <c r="I30" s="208">
        <v>1.861</v>
      </c>
      <c r="J30" s="208">
        <v>20.383299999999998</v>
      </c>
      <c r="K30" s="208">
        <v>19.391500000000001</v>
      </c>
      <c r="L30" s="208">
        <v>8.7363</v>
      </c>
      <c r="M30" s="208">
        <v>10.8644</v>
      </c>
      <c r="N30" s="208">
        <v>28.551600000000001</v>
      </c>
    </row>
    <row r="31" spans="1:14">
      <c r="A31" s="208">
        <v>12</v>
      </c>
      <c r="B31" s="208">
        <v>1965</v>
      </c>
      <c r="C31" s="208">
        <v>5.5919999999999996</v>
      </c>
      <c r="D31" s="208">
        <v>23.020199999999999</v>
      </c>
      <c r="E31" s="208">
        <v>1.3312999999999999</v>
      </c>
      <c r="F31" s="208">
        <v>9.2650000000000006</v>
      </c>
      <c r="G31" s="208">
        <v>3.2686000000000002</v>
      </c>
      <c r="H31" s="208">
        <v>13.905799999999999</v>
      </c>
      <c r="I31" s="208">
        <v>1.1689000000000001</v>
      </c>
      <c r="J31" s="208">
        <v>13.068099999999999</v>
      </c>
      <c r="K31" s="208">
        <v>12.795</v>
      </c>
      <c r="L31" s="208">
        <v>1.8150999999999999</v>
      </c>
      <c r="M31" s="208">
        <v>5.4621000000000004</v>
      </c>
      <c r="N31" s="208">
        <v>11.0374</v>
      </c>
    </row>
    <row r="32" spans="1:14">
      <c r="A32" s="208">
        <v>13</v>
      </c>
      <c r="B32" s="208">
        <v>1965</v>
      </c>
      <c r="C32" s="208">
        <v>32.246499999999997</v>
      </c>
      <c r="D32" s="208">
        <v>0.33679999999999999</v>
      </c>
      <c r="E32" s="208">
        <v>6.4935</v>
      </c>
      <c r="F32" s="208">
        <v>12.711600000000001</v>
      </c>
      <c r="G32" s="208">
        <v>0.94130000000000003</v>
      </c>
      <c r="H32" s="208">
        <v>3.7109000000000001</v>
      </c>
      <c r="I32" s="208">
        <v>0.24429999999999999</v>
      </c>
      <c r="J32" s="208">
        <v>18.496200000000002</v>
      </c>
      <c r="K32" s="208">
        <v>3.0384000000000002</v>
      </c>
      <c r="L32" s="208">
        <v>5.8453999999999997</v>
      </c>
      <c r="M32" s="208">
        <v>4.9259000000000004</v>
      </c>
      <c r="N32" s="208">
        <v>1.5107999999999999</v>
      </c>
    </row>
    <row r="33" spans="1:14">
      <c r="A33" s="208">
        <v>14</v>
      </c>
      <c r="B33" s="208">
        <v>1965</v>
      </c>
      <c r="C33" s="208">
        <v>1.407</v>
      </c>
      <c r="D33" s="208">
        <v>15.146599999999999</v>
      </c>
      <c r="E33" s="208">
        <v>0.85219999999999996</v>
      </c>
      <c r="F33" s="208">
        <v>5.7206999999999999</v>
      </c>
      <c r="G33" s="208">
        <v>1.2730999999999999</v>
      </c>
      <c r="H33" s="208">
        <v>0.71089999999999998</v>
      </c>
      <c r="I33" s="208">
        <v>2.3999999999999998E-3</v>
      </c>
      <c r="J33" s="208">
        <v>0.59760000000000002</v>
      </c>
      <c r="K33" s="208">
        <v>3.6873999999999998</v>
      </c>
      <c r="L33" s="208">
        <v>0.90290000000000004</v>
      </c>
      <c r="M33" s="208">
        <v>0.44209999999999999</v>
      </c>
      <c r="N33" s="208">
        <v>6.5918999999999999</v>
      </c>
    </row>
    <row r="34" spans="1:14">
      <c r="A34" s="208">
        <v>15</v>
      </c>
      <c r="B34" s="208">
        <v>1965</v>
      </c>
      <c r="C34" s="208">
        <v>3.7785000000000002</v>
      </c>
      <c r="D34" s="208">
        <v>2.0110999999999999</v>
      </c>
      <c r="E34" s="208">
        <v>0.47060000000000002</v>
      </c>
      <c r="F34" s="208">
        <v>2.8389000000000002</v>
      </c>
      <c r="G34" s="208">
        <v>1.1335999999999999</v>
      </c>
      <c r="H34" s="208">
        <v>4.5594999999999999</v>
      </c>
      <c r="I34" s="208">
        <v>0.1007</v>
      </c>
      <c r="J34" s="208">
        <v>0.90680000000000005</v>
      </c>
      <c r="K34" s="208">
        <v>7.7299999999999994E-2</v>
      </c>
      <c r="L34" s="208">
        <v>0.26129999999999998</v>
      </c>
      <c r="M34" s="208">
        <v>2.0190999999999999</v>
      </c>
      <c r="N34" s="208">
        <v>2.9287999999999998</v>
      </c>
    </row>
    <row r="35" spans="1:14">
      <c r="A35" s="208">
        <v>16</v>
      </c>
      <c r="B35" s="208">
        <v>1965</v>
      </c>
      <c r="C35" s="208">
        <v>0.74750000000000005</v>
      </c>
      <c r="D35" s="208">
        <v>8.0188000000000006</v>
      </c>
      <c r="E35" s="208">
        <v>0.4546</v>
      </c>
      <c r="F35" s="208">
        <v>3.0430000000000001</v>
      </c>
      <c r="G35" s="208">
        <v>0.67810000000000004</v>
      </c>
      <c r="H35" s="208">
        <v>0.39589999999999997</v>
      </c>
      <c r="I35" s="208">
        <v>1.6000000000000001E-3</v>
      </c>
      <c r="J35" s="208">
        <v>0.31680000000000003</v>
      </c>
      <c r="K35" s="208">
        <v>1.9421999999999999</v>
      </c>
      <c r="L35" s="208">
        <v>0.4854</v>
      </c>
      <c r="M35" s="208">
        <v>0.2397</v>
      </c>
      <c r="N35" s="208">
        <v>3.5118999999999998</v>
      </c>
    </row>
    <row r="36" spans="1:14">
      <c r="A36" s="208">
        <v>1</v>
      </c>
      <c r="B36" s="208">
        <v>1966</v>
      </c>
      <c r="C36" s="208">
        <v>4.9059999999999997</v>
      </c>
      <c r="D36" s="208">
        <v>3.6821000000000002</v>
      </c>
      <c r="E36" s="208">
        <v>2.3428</v>
      </c>
      <c r="F36" s="208">
        <v>6.0705</v>
      </c>
      <c r="G36" s="208">
        <v>2.1547999999999998</v>
      </c>
      <c r="H36" s="208">
        <v>1.5496000000000001</v>
      </c>
      <c r="I36" s="208">
        <v>8.1299999999999997E-2</v>
      </c>
      <c r="J36" s="208">
        <v>5.0819000000000001</v>
      </c>
      <c r="K36" s="208">
        <v>3.3348</v>
      </c>
      <c r="L36" s="208">
        <v>2.6252</v>
      </c>
      <c r="M36" s="208">
        <v>0.7621</v>
      </c>
      <c r="N36" s="208">
        <v>5.5347</v>
      </c>
    </row>
    <row r="37" spans="1:14">
      <c r="A37" s="208">
        <v>2</v>
      </c>
      <c r="B37" s="208">
        <v>1966</v>
      </c>
      <c r="C37" s="208">
        <v>6.6619000000000002</v>
      </c>
      <c r="D37" s="208">
        <v>4.8033000000000001</v>
      </c>
      <c r="E37" s="208">
        <v>2.2332999999999998</v>
      </c>
      <c r="F37" s="208">
        <v>6.5125999999999999</v>
      </c>
      <c r="G37" s="208">
        <v>2.2288999999999999</v>
      </c>
      <c r="H37" s="208">
        <v>1.8874</v>
      </c>
      <c r="I37" s="208">
        <v>0.19189999999999999</v>
      </c>
      <c r="J37" s="208">
        <v>7.6086999999999998</v>
      </c>
      <c r="K37" s="208">
        <v>3.7603</v>
      </c>
      <c r="L37" s="208">
        <v>3.1082999999999998</v>
      </c>
      <c r="M37" s="208">
        <v>2.5470999999999999</v>
      </c>
      <c r="N37" s="208">
        <v>5.0892999999999997</v>
      </c>
    </row>
    <row r="38" spans="1:14">
      <c r="A38" s="208">
        <v>3</v>
      </c>
      <c r="B38" s="208">
        <v>1966</v>
      </c>
      <c r="C38" s="208">
        <v>11.2197</v>
      </c>
      <c r="D38" s="208">
        <v>13.886200000000001</v>
      </c>
      <c r="E38" s="208">
        <v>6.3827999999999996</v>
      </c>
      <c r="F38" s="208">
        <v>16.726800000000001</v>
      </c>
      <c r="G38" s="208">
        <v>5.69</v>
      </c>
      <c r="H38" s="208">
        <v>11.842000000000001</v>
      </c>
      <c r="I38" s="208">
        <v>1.7706999999999999</v>
      </c>
      <c r="J38" s="208">
        <v>20.4008</v>
      </c>
      <c r="K38" s="208">
        <v>13.889699999999999</v>
      </c>
      <c r="L38" s="208">
        <v>8.3623999999999992</v>
      </c>
      <c r="M38" s="208">
        <v>6.3136000000000001</v>
      </c>
      <c r="N38" s="208">
        <v>19.5749</v>
      </c>
    </row>
    <row r="39" spans="1:14">
      <c r="A39" s="208">
        <v>4</v>
      </c>
      <c r="B39" s="208">
        <v>1966</v>
      </c>
      <c r="C39" s="208">
        <v>6.5053999999999998</v>
      </c>
      <c r="D39" s="208">
        <v>47.0715</v>
      </c>
      <c r="E39" s="208">
        <v>11.2112</v>
      </c>
      <c r="F39" s="208">
        <v>44.147399999999998</v>
      </c>
      <c r="G39" s="208">
        <v>11.4809</v>
      </c>
      <c r="H39" s="208">
        <v>13.722200000000001</v>
      </c>
      <c r="I39" s="208">
        <v>1.2092000000000001</v>
      </c>
      <c r="J39" s="208">
        <v>37.8245</v>
      </c>
      <c r="K39" s="208">
        <v>22.770199999999999</v>
      </c>
      <c r="L39" s="208">
        <v>14.2256</v>
      </c>
      <c r="M39" s="208">
        <v>16.3748</v>
      </c>
      <c r="N39" s="208">
        <v>70.728999999999999</v>
      </c>
    </row>
    <row r="40" spans="1:14">
      <c r="A40" s="208">
        <v>5</v>
      </c>
      <c r="B40" s="208">
        <v>1966</v>
      </c>
      <c r="C40" s="208">
        <v>3.0922000000000001</v>
      </c>
      <c r="D40" s="208">
        <v>45.948900000000002</v>
      </c>
      <c r="E40" s="208">
        <v>10.4131</v>
      </c>
      <c r="F40" s="208">
        <v>61.912999999999997</v>
      </c>
      <c r="G40" s="208">
        <v>14.202500000000001</v>
      </c>
      <c r="H40" s="208">
        <v>40.722000000000001</v>
      </c>
      <c r="I40" s="208">
        <v>2.6173000000000002</v>
      </c>
      <c r="J40" s="208">
        <v>39.148600000000002</v>
      </c>
      <c r="K40" s="208">
        <v>19.040800000000001</v>
      </c>
      <c r="L40" s="208">
        <v>8.4786000000000001</v>
      </c>
      <c r="M40" s="208">
        <v>12.0852</v>
      </c>
      <c r="N40" s="208">
        <v>84.209900000000005</v>
      </c>
    </row>
    <row r="41" spans="1:14">
      <c r="A41" s="208">
        <v>6</v>
      </c>
      <c r="B41" s="208">
        <v>1966</v>
      </c>
      <c r="C41" s="208">
        <v>13.3148</v>
      </c>
      <c r="D41" s="208">
        <v>6.0758000000000001</v>
      </c>
      <c r="E41" s="208">
        <v>2.5676000000000001</v>
      </c>
      <c r="F41" s="208">
        <v>12.4932</v>
      </c>
      <c r="G41" s="208">
        <v>2.1734</v>
      </c>
      <c r="H41" s="208">
        <v>1.7319</v>
      </c>
      <c r="I41" s="208">
        <v>0.34289999999999998</v>
      </c>
      <c r="J41" s="208">
        <v>5.0479000000000003</v>
      </c>
      <c r="K41" s="208">
        <v>3.5775999999999999</v>
      </c>
      <c r="L41" s="208">
        <v>3.5205000000000002</v>
      </c>
      <c r="M41" s="208">
        <v>4.8428000000000004</v>
      </c>
      <c r="N41" s="208">
        <v>10.384399999999999</v>
      </c>
    </row>
    <row r="42" spans="1:14">
      <c r="A42" s="208">
        <v>7</v>
      </c>
      <c r="B42" s="208">
        <v>1966</v>
      </c>
      <c r="C42" s="208">
        <v>3.681</v>
      </c>
      <c r="D42" s="208">
        <v>1.8287</v>
      </c>
      <c r="E42" s="208">
        <v>0.46289999999999998</v>
      </c>
      <c r="F42" s="208">
        <v>5.1188000000000002</v>
      </c>
      <c r="G42" s="208">
        <v>1.9258</v>
      </c>
      <c r="H42" s="208">
        <v>1.2887999999999999</v>
      </c>
      <c r="I42" s="208">
        <v>0.27939999999999998</v>
      </c>
      <c r="J42" s="208">
        <v>4.3676000000000004</v>
      </c>
      <c r="K42" s="208">
        <v>0.72030000000000005</v>
      </c>
      <c r="L42" s="208">
        <v>0.35370000000000001</v>
      </c>
      <c r="M42" s="208">
        <v>0.68500000000000005</v>
      </c>
      <c r="N42" s="208">
        <v>1.7084999999999999</v>
      </c>
    </row>
    <row r="43" spans="1:14">
      <c r="A43" s="208">
        <v>8</v>
      </c>
      <c r="B43" s="208">
        <v>1966</v>
      </c>
      <c r="C43" s="208">
        <v>16.0838</v>
      </c>
      <c r="D43" s="208">
        <v>75.584599999999995</v>
      </c>
      <c r="E43" s="208">
        <v>8.3843999999999994</v>
      </c>
      <c r="F43" s="208">
        <v>60.401000000000003</v>
      </c>
      <c r="G43" s="208">
        <v>19.908000000000001</v>
      </c>
      <c r="H43" s="208">
        <v>108.4653</v>
      </c>
      <c r="I43" s="208">
        <v>7.2015000000000002</v>
      </c>
      <c r="J43" s="208">
        <v>65.675600000000003</v>
      </c>
      <c r="K43" s="208">
        <v>26.162400000000002</v>
      </c>
      <c r="L43" s="208">
        <v>3.5510999999999999</v>
      </c>
      <c r="M43" s="208">
        <v>15.687799999999999</v>
      </c>
      <c r="N43" s="208">
        <v>93.087199999999996</v>
      </c>
    </row>
    <row r="44" spans="1:14">
      <c r="A44" s="208">
        <v>9</v>
      </c>
      <c r="B44" s="208">
        <v>1966</v>
      </c>
      <c r="C44" s="208">
        <v>3.8166000000000002</v>
      </c>
      <c r="D44" s="208">
        <v>3.0908000000000002</v>
      </c>
      <c r="E44" s="208">
        <v>0.33829999999999999</v>
      </c>
      <c r="F44" s="208">
        <v>4.9447000000000001</v>
      </c>
      <c r="G44" s="208">
        <v>2.7902999999999998</v>
      </c>
      <c r="H44" s="208">
        <v>9.2925000000000004</v>
      </c>
      <c r="I44" s="208">
        <v>1.4004000000000001</v>
      </c>
      <c r="J44" s="208">
        <v>16.765799999999999</v>
      </c>
      <c r="K44" s="208">
        <v>4.9764999999999997</v>
      </c>
      <c r="L44" s="208">
        <v>0.72509999999999997</v>
      </c>
      <c r="M44" s="208">
        <v>1.1173999999999999</v>
      </c>
      <c r="N44" s="208">
        <v>12.2453</v>
      </c>
    </row>
    <row r="45" spans="1:14">
      <c r="A45" s="208">
        <v>10</v>
      </c>
      <c r="B45" s="208">
        <v>1966</v>
      </c>
      <c r="C45" s="208">
        <v>9.6407000000000007</v>
      </c>
      <c r="D45" s="208">
        <v>11.5893</v>
      </c>
      <c r="E45" s="208">
        <v>3.5011999999999999</v>
      </c>
      <c r="F45" s="208">
        <v>8.2767999999999997</v>
      </c>
      <c r="G45" s="208">
        <v>3.8182999999999998</v>
      </c>
      <c r="H45" s="208">
        <v>8.8536000000000001</v>
      </c>
      <c r="I45" s="208">
        <v>0.84750000000000003</v>
      </c>
      <c r="J45" s="208">
        <v>18.2254</v>
      </c>
      <c r="K45" s="208">
        <v>7.2967000000000004</v>
      </c>
      <c r="L45" s="208">
        <v>2.0796999999999999</v>
      </c>
      <c r="M45" s="208">
        <v>2.97</v>
      </c>
      <c r="N45" s="208">
        <v>4.7865000000000002</v>
      </c>
    </row>
    <row r="46" spans="1:14">
      <c r="A46" s="208">
        <v>11</v>
      </c>
      <c r="B46" s="208">
        <v>1966</v>
      </c>
      <c r="C46" s="208">
        <v>9.9003999999999994</v>
      </c>
      <c r="D46" s="208">
        <v>54.561</v>
      </c>
      <c r="E46" s="208">
        <v>5.3404999999999996</v>
      </c>
      <c r="F46" s="208">
        <v>27.282399999999999</v>
      </c>
      <c r="G46" s="208">
        <v>7.6959</v>
      </c>
      <c r="H46" s="208">
        <v>34.024900000000002</v>
      </c>
      <c r="I46" s="208">
        <v>1.8611</v>
      </c>
      <c r="J46" s="208">
        <v>20.904399999999999</v>
      </c>
      <c r="K46" s="208">
        <v>19.563099999999999</v>
      </c>
      <c r="L46" s="208">
        <v>8.8862000000000005</v>
      </c>
      <c r="M46" s="208">
        <v>10.9994</v>
      </c>
      <c r="N46" s="208">
        <v>29.075299999999999</v>
      </c>
    </row>
    <row r="47" spans="1:14">
      <c r="A47" s="208">
        <v>12</v>
      </c>
      <c r="B47" s="208">
        <v>1966</v>
      </c>
      <c r="C47" s="208">
        <v>6.0244</v>
      </c>
      <c r="D47" s="208">
        <v>23.414200000000001</v>
      </c>
      <c r="E47" s="208">
        <v>1.3494999999999999</v>
      </c>
      <c r="F47" s="208">
        <v>9.5254999999999992</v>
      </c>
      <c r="G47" s="208">
        <v>3.3472</v>
      </c>
      <c r="H47" s="208">
        <v>13.9605</v>
      </c>
      <c r="I47" s="208">
        <v>1.1689000000000001</v>
      </c>
      <c r="J47" s="208">
        <v>13.3744</v>
      </c>
      <c r="K47" s="208">
        <v>12.893000000000001</v>
      </c>
      <c r="L47" s="208">
        <v>1.8428</v>
      </c>
      <c r="M47" s="208">
        <v>5.5189000000000004</v>
      </c>
      <c r="N47" s="208">
        <v>11.2066</v>
      </c>
    </row>
    <row r="48" spans="1:14">
      <c r="A48" s="208">
        <v>13</v>
      </c>
      <c r="B48" s="208">
        <v>1966</v>
      </c>
      <c r="C48" s="208">
        <v>32.603700000000003</v>
      </c>
      <c r="D48" s="208">
        <v>0.36980000000000002</v>
      </c>
      <c r="E48" s="208">
        <v>6.7171000000000003</v>
      </c>
      <c r="F48" s="208">
        <v>14.0525</v>
      </c>
      <c r="G48" s="208">
        <v>1.0397000000000001</v>
      </c>
      <c r="H48" s="208">
        <v>3.8207</v>
      </c>
      <c r="I48" s="208">
        <v>0.24829999999999999</v>
      </c>
      <c r="J48" s="208">
        <v>18.942299999999999</v>
      </c>
      <c r="K48" s="208">
        <v>3.5994000000000002</v>
      </c>
      <c r="L48" s="208">
        <v>6.1473000000000004</v>
      </c>
      <c r="M48" s="208">
        <v>5.1109999999999998</v>
      </c>
      <c r="N48" s="208">
        <v>1.6506000000000001</v>
      </c>
    </row>
    <row r="49" spans="1:14">
      <c r="A49" s="208">
        <v>14</v>
      </c>
      <c r="B49" s="208">
        <v>1966</v>
      </c>
      <c r="C49" s="208">
        <v>1.4618</v>
      </c>
      <c r="D49" s="208">
        <v>15.196099999999999</v>
      </c>
      <c r="E49" s="208">
        <v>0.87119999999999997</v>
      </c>
      <c r="F49" s="208">
        <v>5.8731999999999998</v>
      </c>
      <c r="G49" s="208">
        <v>1.3093999999999999</v>
      </c>
      <c r="H49" s="208">
        <v>0.75139999999999996</v>
      </c>
      <c r="I49" s="208">
        <v>3.3E-3</v>
      </c>
      <c r="J49" s="208">
        <v>0.66369999999999996</v>
      </c>
      <c r="K49" s="208">
        <v>3.7035999999999998</v>
      </c>
      <c r="L49" s="208">
        <v>0.96730000000000005</v>
      </c>
      <c r="M49" s="208">
        <v>0.46250000000000002</v>
      </c>
      <c r="N49" s="208">
        <v>6.6703999999999999</v>
      </c>
    </row>
    <row r="50" spans="1:14">
      <c r="A50" s="208">
        <v>15</v>
      </c>
      <c r="B50" s="208">
        <v>1966</v>
      </c>
      <c r="C50" s="208">
        <v>3.8085</v>
      </c>
      <c r="D50" s="208">
        <v>2.0106000000000002</v>
      </c>
      <c r="E50" s="208">
        <v>0.47560000000000002</v>
      </c>
      <c r="F50" s="208">
        <v>2.9817</v>
      </c>
      <c r="G50" s="208">
        <v>1.1914</v>
      </c>
      <c r="H50" s="208">
        <v>4.5511999999999997</v>
      </c>
      <c r="I50" s="208">
        <v>0.157</v>
      </c>
      <c r="J50" s="208">
        <v>0.96489999999999998</v>
      </c>
      <c r="K50" s="208">
        <v>0.10730000000000001</v>
      </c>
      <c r="L50" s="208">
        <v>0.32500000000000001</v>
      </c>
      <c r="M50" s="208">
        <v>2.0516000000000001</v>
      </c>
      <c r="N50" s="208">
        <v>2.9643999999999999</v>
      </c>
    </row>
    <row r="51" spans="1:14">
      <c r="A51" s="208">
        <v>16</v>
      </c>
      <c r="B51" s="208">
        <v>1966</v>
      </c>
      <c r="C51" s="208">
        <v>0.77669999999999995</v>
      </c>
      <c r="D51" s="208">
        <v>8.0449999999999999</v>
      </c>
      <c r="E51" s="208">
        <v>0.4647</v>
      </c>
      <c r="F51" s="208">
        <v>3.1240000000000001</v>
      </c>
      <c r="G51" s="208">
        <v>0.69740000000000002</v>
      </c>
      <c r="H51" s="208">
        <v>0.41849999999999998</v>
      </c>
      <c r="I51" s="208">
        <v>2.0999999999999999E-3</v>
      </c>
      <c r="J51" s="208">
        <v>0.3518</v>
      </c>
      <c r="K51" s="208">
        <v>1.9508000000000001</v>
      </c>
      <c r="L51" s="208">
        <v>0.52</v>
      </c>
      <c r="M51" s="208">
        <v>0.25080000000000002</v>
      </c>
      <c r="N51" s="208">
        <v>3.5537999999999998</v>
      </c>
    </row>
    <row r="52" spans="1:14">
      <c r="A52" s="208">
        <v>1</v>
      </c>
      <c r="B52" s="208">
        <v>1967</v>
      </c>
      <c r="C52" s="208">
        <v>4.9561000000000002</v>
      </c>
      <c r="D52" s="208">
        <v>3.6821000000000002</v>
      </c>
      <c r="E52" s="208">
        <v>2.3513999999999999</v>
      </c>
      <c r="F52" s="208">
        <v>6.0951000000000004</v>
      </c>
      <c r="G52" s="208">
        <v>2.1636000000000002</v>
      </c>
      <c r="H52" s="208">
        <v>1.5496000000000001</v>
      </c>
      <c r="I52" s="208">
        <v>8.1299999999999997E-2</v>
      </c>
      <c r="J52" s="208">
        <v>5.3776999999999999</v>
      </c>
      <c r="K52" s="208">
        <v>3.3778999999999999</v>
      </c>
      <c r="L52" s="208">
        <v>2.6307</v>
      </c>
      <c r="M52" s="208">
        <v>0.84630000000000005</v>
      </c>
      <c r="N52" s="208">
        <v>5.6811999999999996</v>
      </c>
    </row>
    <row r="53" spans="1:14">
      <c r="A53" s="208">
        <v>2</v>
      </c>
      <c r="B53" s="208">
        <v>1967</v>
      </c>
      <c r="C53" s="208">
        <v>6.8723999999999998</v>
      </c>
      <c r="D53" s="208">
        <v>4.9058999999999999</v>
      </c>
      <c r="E53" s="208">
        <v>2.2690999999999999</v>
      </c>
      <c r="F53" s="208">
        <v>6.8285</v>
      </c>
      <c r="G53" s="208">
        <v>2.3371</v>
      </c>
      <c r="H53" s="208">
        <v>1.9396</v>
      </c>
      <c r="I53" s="208">
        <v>0.19450000000000001</v>
      </c>
      <c r="J53" s="208">
        <v>8.0198999999999998</v>
      </c>
      <c r="K53" s="208">
        <v>4.3205</v>
      </c>
      <c r="L53" s="208">
        <v>3.3872</v>
      </c>
      <c r="M53" s="208">
        <v>2.6280999999999999</v>
      </c>
      <c r="N53" s="208">
        <v>6.1614000000000004</v>
      </c>
    </row>
    <row r="54" spans="1:14">
      <c r="A54" s="208">
        <v>3</v>
      </c>
      <c r="B54" s="208">
        <v>1967</v>
      </c>
      <c r="C54" s="208">
        <v>11.6631</v>
      </c>
      <c r="D54" s="208">
        <v>14.2508</v>
      </c>
      <c r="E54" s="208">
        <v>6.4162999999999997</v>
      </c>
      <c r="F54" s="208">
        <v>17.5352</v>
      </c>
      <c r="G54" s="208">
        <v>5.9650999999999996</v>
      </c>
      <c r="H54" s="208">
        <v>12.181800000000001</v>
      </c>
      <c r="I54" s="208">
        <v>1.788</v>
      </c>
      <c r="J54" s="208">
        <v>21.2715</v>
      </c>
      <c r="K54" s="208">
        <v>14.2654</v>
      </c>
      <c r="L54" s="208">
        <v>8.5800999999999998</v>
      </c>
      <c r="M54" s="208">
        <v>6.3841000000000001</v>
      </c>
      <c r="N54" s="208">
        <v>20.687899999999999</v>
      </c>
    </row>
    <row r="55" spans="1:14">
      <c r="A55" s="208">
        <v>4</v>
      </c>
      <c r="B55" s="208">
        <v>1967</v>
      </c>
      <c r="C55" s="208">
        <v>7.8449999999999998</v>
      </c>
      <c r="D55" s="208">
        <v>48.006100000000004</v>
      </c>
      <c r="E55" s="208">
        <v>11.3332</v>
      </c>
      <c r="F55" s="208">
        <v>47.408299999999997</v>
      </c>
      <c r="G55" s="208">
        <v>12.329000000000001</v>
      </c>
      <c r="H55" s="208">
        <v>14.035</v>
      </c>
      <c r="I55" s="208">
        <v>1.2248000000000001</v>
      </c>
      <c r="J55" s="208">
        <v>39.800199999999997</v>
      </c>
      <c r="K55" s="208">
        <v>23.652799999999999</v>
      </c>
      <c r="L55" s="208">
        <v>14.6685</v>
      </c>
      <c r="M55" s="208">
        <v>16.584199999999999</v>
      </c>
      <c r="N55" s="208">
        <v>73.442300000000003</v>
      </c>
    </row>
    <row r="56" spans="1:14">
      <c r="A56" s="208">
        <v>5</v>
      </c>
      <c r="B56" s="208">
        <v>1967</v>
      </c>
      <c r="C56" s="208">
        <v>4.3308</v>
      </c>
      <c r="D56" s="208">
        <v>49.682600000000001</v>
      </c>
      <c r="E56" s="208">
        <v>10.5267</v>
      </c>
      <c r="F56" s="208">
        <v>64.284700000000001</v>
      </c>
      <c r="G56" s="208">
        <v>14.746600000000001</v>
      </c>
      <c r="H56" s="208">
        <v>42.750799999999998</v>
      </c>
      <c r="I56" s="208">
        <v>2.7233999999999998</v>
      </c>
      <c r="J56" s="208">
        <v>40.4358</v>
      </c>
      <c r="K56" s="208">
        <v>20.052700000000002</v>
      </c>
      <c r="L56" s="208">
        <v>9.3359000000000005</v>
      </c>
      <c r="M56" s="208">
        <v>12.448</v>
      </c>
      <c r="N56" s="208">
        <v>87.889099999999999</v>
      </c>
    </row>
    <row r="57" spans="1:14">
      <c r="A57" s="208">
        <v>6</v>
      </c>
      <c r="B57" s="208">
        <v>1967</v>
      </c>
      <c r="C57" s="208">
        <v>13.5718</v>
      </c>
      <c r="D57" s="208">
        <v>6.3631000000000002</v>
      </c>
      <c r="E57" s="208">
        <v>2.5752999999999999</v>
      </c>
      <c r="F57" s="208">
        <v>12.850300000000001</v>
      </c>
      <c r="G57" s="208">
        <v>2.2442000000000002</v>
      </c>
      <c r="H57" s="208">
        <v>1.8134999999999999</v>
      </c>
      <c r="I57" s="208">
        <v>0.3448</v>
      </c>
      <c r="J57" s="208">
        <v>5.53</v>
      </c>
      <c r="K57" s="208">
        <v>3.7464</v>
      </c>
      <c r="L57" s="208">
        <v>3.6206</v>
      </c>
      <c r="M57" s="208">
        <v>4.8449999999999998</v>
      </c>
      <c r="N57" s="208">
        <v>10.7653</v>
      </c>
    </row>
    <row r="58" spans="1:14">
      <c r="A58" s="208">
        <v>7</v>
      </c>
      <c r="B58" s="208">
        <v>1967</v>
      </c>
      <c r="C58" s="208">
        <v>3.7222</v>
      </c>
      <c r="D58" s="208">
        <v>1.8287</v>
      </c>
      <c r="E58" s="208">
        <v>0.4662</v>
      </c>
      <c r="F58" s="208">
        <v>5.2473999999999998</v>
      </c>
      <c r="G58" s="208">
        <v>1.9716</v>
      </c>
      <c r="H58" s="208">
        <v>1.2887999999999999</v>
      </c>
      <c r="I58" s="208">
        <v>0.27939999999999998</v>
      </c>
      <c r="J58" s="208">
        <v>4.4854000000000003</v>
      </c>
      <c r="K58" s="208">
        <v>0.8145</v>
      </c>
      <c r="L58" s="208">
        <v>0.36499999999999999</v>
      </c>
      <c r="M58" s="208">
        <v>0.70809999999999995</v>
      </c>
      <c r="N58" s="208">
        <v>1.8544</v>
      </c>
    </row>
    <row r="59" spans="1:14">
      <c r="A59" s="208">
        <v>8</v>
      </c>
      <c r="B59" s="208">
        <v>1967</v>
      </c>
      <c r="C59" s="208">
        <v>19.535299999999999</v>
      </c>
      <c r="D59" s="208">
        <v>78.696299999999994</v>
      </c>
      <c r="E59" s="208">
        <v>8.8994999999999997</v>
      </c>
      <c r="F59" s="208">
        <v>68.769800000000004</v>
      </c>
      <c r="G59" s="208">
        <v>21.978100000000001</v>
      </c>
      <c r="H59" s="208">
        <v>109.20959999999999</v>
      </c>
      <c r="I59" s="208">
        <v>7.2015000000000002</v>
      </c>
      <c r="J59" s="208">
        <v>69.663600000000002</v>
      </c>
      <c r="K59" s="208">
        <v>28.190100000000001</v>
      </c>
      <c r="L59" s="208">
        <v>5.9741999999999997</v>
      </c>
      <c r="M59" s="208">
        <v>15.9803</v>
      </c>
      <c r="N59" s="208">
        <v>98.796700000000001</v>
      </c>
    </row>
    <row r="60" spans="1:14">
      <c r="A60" s="208">
        <v>9</v>
      </c>
      <c r="B60" s="208">
        <v>1967</v>
      </c>
      <c r="C60" s="208">
        <v>4.0925000000000002</v>
      </c>
      <c r="D60" s="208">
        <v>3.2566999999999999</v>
      </c>
      <c r="E60" s="208">
        <v>0.35610000000000003</v>
      </c>
      <c r="F60" s="208">
        <v>5.4131</v>
      </c>
      <c r="G60" s="208">
        <v>2.9944999999999999</v>
      </c>
      <c r="H60" s="208">
        <v>9.4072999999999993</v>
      </c>
      <c r="I60" s="208">
        <v>1.4004000000000001</v>
      </c>
      <c r="J60" s="208">
        <v>17.430099999999999</v>
      </c>
      <c r="K60" s="208">
        <v>5.4574999999999996</v>
      </c>
      <c r="L60" s="208">
        <v>0.89500000000000002</v>
      </c>
      <c r="M60" s="208">
        <v>1.1529</v>
      </c>
      <c r="N60" s="208">
        <v>12.736700000000001</v>
      </c>
    </row>
    <row r="61" spans="1:14">
      <c r="A61" s="208">
        <v>10</v>
      </c>
      <c r="B61" s="208">
        <v>1967</v>
      </c>
      <c r="C61" s="208">
        <v>10.1289</v>
      </c>
      <c r="D61" s="208">
        <v>11.9306</v>
      </c>
      <c r="E61" s="208">
        <v>3.5687000000000002</v>
      </c>
      <c r="F61" s="208">
        <v>9.9512999999999998</v>
      </c>
      <c r="G61" s="208">
        <v>4.4294000000000002</v>
      </c>
      <c r="H61" s="208">
        <v>8.8970000000000002</v>
      </c>
      <c r="I61" s="208">
        <v>0.84750000000000003</v>
      </c>
      <c r="J61" s="208">
        <v>19.800699999999999</v>
      </c>
      <c r="K61" s="208">
        <v>8.0230999999999995</v>
      </c>
      <c r="L61" s="208">
        <v>2.4047999999999998</v>
      </c>
      <c r="M61" s="208">
        <v>3.1972</v>
      </c>
      <c r="N61" s="208">
        <v>5.6247999999999996</v>
      </c>
    </row>
    <row r="62" spans="1:14">
      <c r="A62" s="208">
        <v>11</v>
      </c>
      <c r="B62" s="208">
        <v>1967</v>
      </c>
      <c r="C62" s="208">
        <v>10.813800000000001</v>
      </c>
      <c r="D62" s="208">
        <v>58.314599999999999</v>
      </c>
      <c r="E62" s="208">
        <v>5.4335000000000004</v>
      </c>
      <c r="F62" s="208">
        <v>28.651299999999999</v>
      </c>
      <c r="G62" s="208">
        <v>8.0235000000000003</v>
      </c>
      <c r="H62" s="208">
        <v>34.290999999999997</v>
      </c>
      <c r="I62" s="208">
        <v>1.8611</v>
      </c>
      <c r="J62" s="208">
        <v>21.7865</v>
      </c>
      <c r="K62" s="208">
        <v>20.2363</v>
      </c>
      <c r="L62" s="208">
        <v>9.0893999999999995</v>
      </c>
      <c r="M62" s="208">
        <v>11.1492</v>
      </c>
      <c r="N62" s="208">
        <v>30.486499999999999</v>
      </c>
    </row>
    <row r="63" spans="1:14">
      <c r="A63" s="208">
        <v>12</v>
      </c>
      <c r="B63" s="208">
        <v>1967</v>
      </c>
      <c r="C63" s="208">
        <v>6.4306999999999999</v>
      </c>
      <c r="D63" s="208">
        <v>24.784400000000002</v>
      </c>
      <c r="E63" s="208">
        <v>1.3680000000000001</v>
      </c>
      <c r="F63" s="208">
        <v>9.9210999999999991</v>
      </c>
      <c r="G63" s="208">
        <v>3.4681000000000002</v>
      </c>
      <c r="H63" s="208">
        <v>14.042999999999999</v>
      </c>
      <c r="I63" s="208">
        <v>1.1689000000000001</v>
      </c>
      <c r="J63" s="208">
        <v>13.9023</v>
      </c>
      <c r="K63" s="208">
        <v>13.282299999999999</v>
      </c>
      <c r="L63" s="208">
        <v>1.8806</v>
      </c>
      <c r="M63" s="208">
        <v>5.5834000000000001</v>
      </c>
      <c r="N63" s="208">
        <v>11.671799999999999</v>
      </c>
    </row>
    <row r="64" spans="1:14">
      <c r="A64" s="208">
        <v>13</v>
      </c>
      <c r="B64" s="208">
        <v>1967</v>
      </c>
      <c r="C64" s="208">
        <v>32.902099999999997</v>
      </c>
      <c r="D64" s="208">
        <v>0.38729999999999998</v>
      </c>
      <c r="E64" s="208">
        <v>6.843</v>
      </c>
      <c r="F64" s="208">
        <v>15.242900000000001</v>
      </c>
      <c r="G64" s="208">
        <v>1.1308</v>
      </c>
      <c r="H64" s="208">
        <v>4.0084999999999997</v>
      </c>
      <c r="I64" s="208">
        <v>0.24829999999999999</v>
      </c>
      <c r="J64" s="208">
        <v>19.657900000000001</v>
      </c>
      <c r="K64" s="208">
        <v>4.6208</v>
      </c>
      <c r="L64" s="208">
        <v>6.4378000000000002</v>
      </c>
      <c r="M64" s="208">
        <v>5.3712</v>
      </c>
      <c r="N64" s="208">
        <v>1.8122</v>
      </c>
    </row>
    <row r="65" spans="1:14">
      <c r="A65" s="208">
        <v>14</v>
      </c>
      <c r="B65" s="208">
        <v>1967</v>
      </c>
      <c r="C65" s="208">
        <v>1.5161</v>
      </c>
      <c r="D65" s="208">
        <v>15.4153</v>
      </c>
      <c r="E65" s="208">
        <v>0.88970000000000005</v>
      </c>
      <c r="F65" s="208">
        <v>6.1059999999999999</v>
      </c>
      <c r="G65" s="208">
        <v>1.3644000000000001</v>
      </c>
      <c r="H65" s="208">
        <v>0.7964</v>
      </c>
      <c r="I65" s="208">
        <v>3.3E-3</v>
      </c>
      <c r="J65" s="208">
        <v>0.79039999999999999</v>
      </c>
      <c r="K65" s="208">
        <v>3.7867000000000002</v>
      </c>
      <c r="L65" s="208">
        <v>1.0618000000000001</v>
      </c>
      <c r="M65" s="208">
        <v>0.4824</v>
      </c>
      <c r="N65" s="208">
        <v>6.8582999999999998</v>
      </c>
    </row>
    <row r="66" spans="1:14">
      <c r="A66" s="208">
        <v>15</v>
      </c>
      <c r="B66" s="208">
        <v>1967</v>
      </c>
      <c r="C66" s="208">
        <v>3.8351000000000002</v>
      </c>
      <c r="D66" s="208">
        <v>2.0124</v>
      </c>
      <c r="E66" s="208">
        <v>0.47889999999999999</v>
      </c>
      <c r="F66" s="208">
        <v>3.1038999999999999</v>
      </c>
      <c r="G66" s="208">
        <v>1.2407999999999999</v>
      </c>
      <c r="H66" s="208">
        <v>4.5427999999999997</v>
      </c>
      <c r="I66" s="208">
        <v>0.15670000000000001</v>
      </c>
      <c r="J66" s="208">
        <v>1.1236999999999999</v>
      </c>
      <c r="K66" s="208">
        <v>0.1431</v>
      </c>
      <c r="L66" s="208">
        <v>0.34860000000000002</v>
      </c>
      <c r="M66" s="208">
        <v>2.0716000000000001</v>
      </c>
      <c r="N66" s="208">
        <v>3.0127000000000002</v>
      </c>
    </row>
    <row r="67" spans="1:14">
      <c r="A67" s="208">
        <v>16</v>
      </c>
      <c r="B67" s="208">
        <v>1967</v>
      </c>
      <c r="C67" s="208">
        <v>0.80549999999999999</v>
      </c>
      <c r="D67" s="208">
        <v>8.1610999999999994</v>
      </c>
      <c r="E67" s="208">
        <v>0.47449999999999998</v>
      </c>
      <c r="F67" s="208">
        <v>3.2479</v>
      </c>
      <c r="G67" s="208">
        <v>0.72670000000000001</v>
      </c>
      <c r="H67" s="208">
        <v>0.44359999999999999</v>
      </c>
      <c r="I67" s="208">
        <v>2.0999999999999999E-3</v>
      </c>
      <c r="J67" s="208">
        <v>0.41899999999999998</v>
      </c>
      <c r="K67" s="208">
        <v>1.9944999999999999</v>
      </c>
      <c r="L67" s="208">
        <v>0.57079999999999997</v>
      </c>
      <c r="M67" s="208">
        <v>0.2616</v>
      </c>
      <c r="N67" s="208">
        <v>3.6539000000000001</v>
      </c>
    </row>
    <row r="68" spans="1:14">
      <c r="A68" s="208">
        <v>1</v>
      </c>
      <c r="B68" s="208">
        <v>1968</v>
      </c>
      <c r="C68" s="208">
        <v>4.9763000000000002</v>
      </c>
      <c r="D68" s="208">
        <v>3.7473000000000001</v>
      </c>
      <c r="E68" s="208">
        <v>2.3546999999999998</v>
      </c>
      <c r="F68" s="208">
        <v>6.1292999999999997</v>
      </c>
      <c r="G68" s="208">
        <v>2.1757</v>
      </c>
      <c r="H68" s="208">
        <v>1.5632999999999999</v>
      </c>
      <c r="I68" s="208">
        <v>8.2000000000000003E-2</v>
      </c>
      <c r="J68" s="208">
        <v>5.6050000000000004</v>
      </c>
      <c r="K68" s="208">
        <v>3.5684</v>
      </c>
      <c r="L68" s="208">
        <v>2.7115999999999998</v>
      </c>
      <c r="M68" s="208">
        <v>0.87170000000000003</v>
      </c>
      <c r="N68" s="208">
        <v>5.7933000000000003</v>
      </c>
    </row>
    <row r="69" spans="1:14">
      <c r="A69" s="208">
        <v>2</v>
      </c>
      <c r="B69" s="208">
        <v>1968</v>
      </c>
      <c r="C69" s="208">
        <v>7.0242000000000004</v>
      </c>
      <c r="D69" s="208">
        <v>5.0754999999999999</v>
      </c>
      <c r="E69" s="208">
        <v>2.2690999999999999</v>
      </c>
      <c r="F69" s="208">
        <v>7.0770999999999997</v>
      </c>
      <c r="G69" s="208">
        <v>2.4220999999999999</v>
      </c>
      <c r="H69" s="208">
        <v>2.1332</v>
      </c>
      <c r="I69" s="208">
        <v>0.20419999999999999</v>
      </c>
      <c r="J69" s="208">
        <v>8.1614000000000004</v>
      </c>
      <c r="K69" s="208">
        <v>4.4248000000000003</v>
      </c>
      <c r="L69" s="208">
        <v>3.4828999999999999</v>
      </c>
      <c r="M69" s="208">
        <v>2.6602000000000001</v>
      </c>
      <c r="N69" s="208">
        <v>6.7731000000000003</v>
      </c>
    </row>
    <row r="70" spans="1:14">
      <c r="A70" s="208">
        <v>3</v>
      </c>
      <c r="B70" s="208">
        <v>1968</v>
      </c>
      <c r="C70" s="208">
        <v>12.2079</v>
      </c>
      <c r="D70" s="208">
        <v>14.3965</v>
      </c>
      <c r="E70" s="208">
        <v>6.4523999999999999</v>
      </c>
      <c r="F70" s="208">
        <v>18.488600000000002</v>
      </c>
      <c r="G70" s="208">
        <v>6.2893999999999997</v>
      </c>
      <c r="H70" s="208">
        <v>12.257300000000001</v>
      </c>
      <c r="I70" s="208">
        <v>1.8238000000000001</v>
      </c>
      <c r="J70" s="208">
        <v>22.242599999999999</v>
      </c>
      <c r="K70" s="208">
        <v>14.960599999999999</v>
      </c>
      <c r="L70" s="208">
        <v>8.7910000000000004</v>
      </c>
      <c r="M70" s="208">
        <v>6.4714</v>
      </c>
      <c r="N70" s="208">
        <v>21.377400000000002</v>
      </c>
    </row>
    <row r="71" spans="1:14">
      <c r="A71" s="208">
        <v>4</v>
      </c>
      <c r="B71" s="208">
        <v>1968</v>
      </c>
      <c r="C71" s="208">
        <v>9.1142000000000003</v>
      </c>
      <c r="D71" s="208">
        <v>48.744799999999998</v>
      </c>
      <c r="E71" s="208">
        <v>11.4427</v>
      </c>
      <c r="F71" s="208">
        <v>50.855499999999999</v>
      </c>
      <c r="G71" s="208">
        <v>13.2255</v>
      </c>
      <c r="H71" s="208">
        <v>14.59</v>
      </c>
      <c r="I71" s="208">
        <v>1.3167</v>
      </c>
      <c r="J71" s="208">
        <v>41.753399999999999</v>
      </c>
      <c r="K71" s="208">
        <v>24.542100000000001</v>
      </c>
      <c r="L71" s="208">
        <v>15.744899999999999</v>
      </c>
      <c r="M71" s="208">
        <v>16.9208</v>
      </c>
      <c r="N71" s="208">
        <v>75.568799999999996</v>
      </c>
    </row>
    <row r="72" spans="1:14">
      <c r="A72" s="208">
        <v>5</v>
      </c>
      <c r="B72" s="208">
        <v>1968</v>
      </c>
      <c r="C72" s="208">
        <v>5.4069000000000003</v>
      </c>
      <c r="D72" s="208">
        <v>52.244399999999999</v>
      </c>
      <c r="E72" s="208">
        <v>10.602</v>
      </c>
      <c r="F72" s="208">
        <v>66.112099999999998</v>
      </c>
      <c r="G72" s="208">
        <v>15.165800000000001</v>
      </c>
      <c r="H72" s="208">
        <v>44.090600000000002</v>
      </c>
      <c r="I72" s="208">
        <v>2.8363999999999998</v>
      </c>
      <c r="J72" s="208">
        <v>41.118899999999996</v>
      </c>
      <c r="K72" s="208">
        <v>20.598500000000001</v>
      </c>
      <c r="L72" s="208">
        <v>12.2105</v>
      </c>
      <c r="M72" s="208">
        <v>12.530900000000001</v>
      </c>
      <c r="N72" s="208">
        <v>89.912899999999993</v>
      </c>
    </row>
    <row r="73" spans="1:14">
      <c r="A73" s="208">
        <v>6</v>
      </c>
      <c r="B73" s="208">
        <v>1968</v>
      </c>
      <c r="C73" s="208">
        <v>13.801600000000001</v>
      </c>
      <c r="D73" s="208">
        <v>6.835</v>
      </c>
      <c r="E73" s="208">
        <v>2.5895000000000001</v>
      </c>
      <c r="F73" s="208">
        <v>13.4621</v>
      </c>
      <c r="G73" s="208">
        <v>2.3649</v>
      </c>
      <c r="H73" s="208">
        <v>1.8471</v>
      </c>
      <c r="I73" s="208">
        <v>0.34570000000000001</v>
      </c>
      <c r="J73" s="208">
        <v>6.0571999999999999</v>
      </c>
      <c r="K73" s="208">
        <v>3.8491</v>
      </c>
      <c r="L73" s="208">
        <v>3.6928000000000001</v>
      </c>
      <c r="M73" s="208">
        <v>4.8564999999999996</v>
      </c>
      <c r="N73" s="208">
        <v>11.0686</v>
      </c>
    </row>
    <row r="74" spans="1:14">
      <c r="A74" s="208">
        <v>7</v>
      </c>
      <c r="B74" s="208">
        <v>1968</v>
      </c>
      <c r="C74" s="208">
        <v>3.7759</v>
      </c>
      <c r="D74" s="208">
        <v>1.8357000000000001</v>
      </c>
      <c r="E74" s="208">
        <v>0.4723</v>
      </c>
      <c r="F74" s="208">
        <v>5.3960999999999997</v>
      </c>
      <c r="G74" s="208">
        <v>2.0242</v>
      </c>
      <c r="H74" s="208">
        <v>1.2887999999999999</v>
      </c>
      <c r="I74" s="208">
        <v>0.27939999999999998</v>
      </c>
      <c r="J74" s="208">
        <v>4.8249000000000004</v>
      </c>
      <c r="K74" s="208">
        <v>0.86609999999999998</v>
      </c>
      <c r="L74" s="208">
        <v>0.4128</v>
      </c>
      <c r="M74" s="208">
        <v>0.70809999999999995</v>
      </c>
      <c r="N74" s="208">
        <v>1.9058999999999999</v>
      </c>
    </row>
    <row r="75" spans="1:14">
      <c r="A75" s="208">
        <v>8</v>
      </c>
      <c r="B75" s="208">
        <v>1968</v>
      </c>
      <c r="C75" s="208">
        <v>22.2316</v>
      </c>
      <c r="D75" s="208">
        <v>81.889600000000002</v>
      </c>
      <c r="E75" s="208">
        <v>9.6795000000000009</v>
      </c>
      <c r="F75" s="208">
        <v>74.607399999999998</v>
      </c>
      <c r="G75" s="208">
        <v>23.3582</v>
      </c>
      <c r="H75" s="208">
        <v>110.5954</v>
      </c>
      <c r="I75" s="208">
        <v>7.2015000000000002</v>
      </c>
      <c r="J75" s="208">
        <v>73.794799999999995</v>
      </c>
      <c r="K75" s="208">
        <v>30.0425</v>
      </c>
      <c r="L75" s="208">
        <v>9.6039999999999992</v>
      </c>
      <c r="M75" s="208">
        <v>16.443300000000001</v>
      </c>
      <c r="N75" s="208">
        <v>104.01479999999999</v>
      </c>
    </row>
    <row r="76" spans="1:14">
      <c r="A76" s="208">
        <v>9</v>
      </c>
      <c r="B76" s="208">
        <v>1968</v>
      </c>
      <c r="C76" s="208">
        <v>4.3631000000000002</v>
      </c>
      <c r="D76" s="208">
        <v>3.3681999999999999</v>
      </c>
      <c r="E76" s="208">
        <v>0.38540000000000002</v>
      </c>
      <c r="F76" s="208">
        <v>5.7972000000000001</v>
      </c>
      <c r="G76" s="208">
        <v>3.1501999999999999</v>
      </c>
      <c r="H76" s="208">
        <v>9.6414000000000009</v>
      </c>
      <c r="I76" s="208">
        <v>1.4004000000000001</v>
      </c>
      <c r="J76" s="208">
        <v>18.3583</v>
      </c>
      <c r="K76" s="208">
        <v>5.9004000000000003</v>
      </c>
      <c r="L76" s="208">
        <v>1.2058</v>
      </c>
      <c r="M76" s="208">
        <v>1.1820999999999999</v>
      </c>
      <c r="N76" s="208">
        <v>13.303900000000001</v>
      </c>
    </row>
    <row r="77" spans="1:14">
      <c r="A77" s="208">
        <v>10</v>
      </c>
      <c r="B77" s="208">
        <v>1968</v>
      </c>
      <c r="C77" s="208">
        <v>10.728400000000001</v>
      </c>
      <c r="D77" s="208">
        <v>12.0456</v>
      </c>
      <c r="E77" s="208">
        <v>3.6966999999999999</v>
      </c>
      <c r="F77" s="208">
        <v>11.127599999999999</v>
      </c>
      <c r="G77" s="208">
        <v>4.8495999999999997</v>
      </c>
      <c r="H77" s="208">
        <v>9.0205000000000002</v>
      </c>
      <c r="I77" s="208">
        <v>0.84750000000000003</v>
      </c>
      <c r="J77" s="208">
        <v>21.049199999999999</v>
      </c>
      <c r="K77" s="208">
        <v>8.4848999999999997</v>
      </c>
      <c r="L77" s="208">
        <v>3.2665999999999999</v>
      </c>
      <c r="M77" s="208">
        <v>3.2785000000000002</v>
      </c>
      <c r="N77" s="208">
        <v>6.3620000000000001</v>
      </c>
    </row>
    <row r="78" spans="1:14">
      <c r="A78" s="208">
        <v>11</v>
      </c>
      <c r="B78" s="208">
        <v>1968</v>
      </c>
      <c r="C78" s="208">
        <v>11.6526</v>
      </c>
      <c r="D78" s="208">
        <v>60.734400000000001</v>
      </c>
      <c r="E78" s="208">
        <v>5.5951000000000004</v>
      </c>
      <c r="F78" s="208">
        <v>29.7347</v>
      </c>
      <c r="G78" s="208">
        <v>8.2698999999999998</v>
      </c>
      <c r="H78" s="208">
        <v>34.849600000000002</v>
      </c>
      <c r="I78" s="208">
        <v>1.8611</v>
      </c>
      <c r="J78" s="208">
        <v>22.879100000000001</v>
      </c>
      <c r="K78" s="208">
        <v>20.780200000000001</v>
      </c>
      <c r="L78" s="208">
        <v>9.4301999999999992</v>
      </c>
      <c r="M78" s="208">
        <v>11.275600000000001</v>
      </c>
      <c r="N78" s="208">
        <v>32.013599999999997</v>
      </c>
    </row>
    <row r="79" spans="1:14">
      <c r="A79" s="208">
        <v>12</v>
      </c>
      <c r="B79" s="208">
        <v>1968</v>
      </c>
      <c r="C79" s="208">
        <v>6.7977999999999996</v>
      </c>
      <c r="D79" s="208">
        <v>25.6707</v>
      </c>
      <c r="E79" s="208">
        <v>1.4001999999999999</v>
      </c>
      <c r="F79" s="208">
        <v>10.2349</v>
      </c>
      <c r="G79" s="208">
        <v>3.5592999999999999</v>
      </c>
      <c r="H79" s="208">
        <v>14.2226</v>
      </c>
      <c r="I79" s="208">
        <v>1.1689000000000001</v>
      </c>
      <c r="J79" s="208">
        <v>14.5428</v>
      </c>
      <c r="K79" s="208">
        <v>13.598100000000001</v>
      </c>
      <c r="L79" s="208">
        <v>1.9495</v>
      </c>
      <c r="M79" s="208">
        <v>5.6376999999999997</v>
      </c>
      <c r="N79" s="208">
        <v>12.177300000000001</v>
      </c>
    </row>
    <row r="80" spans="1:14">
      <c r="A80" s="208">
        <v>13</v>
      </c>
      <c r="B80" s="208">
        <v>1968</v>
      </c>
      <c r="C80" s="208">
        <v>33.409300000000002</v>
      </c>
      <c r="D80" s="208">
        <v>0.42909999999999998</v>
      </c>
      <c r="E80" s="208">
        <v>7.0002000000000004</v>
      </c>
      <c r="F80" s="208">
        <v>16.7608</v>
      </c>
      <c r="G80" s="208">
        <v>1.2436</v>
      </c>
      <c r="H80" s="208">
        <v>4.1718000000000002</v>
      </c>
      <c r="I80" s="208">
        <v>0.24940000000000001</v>
      </c>
      <c r="J80" s="208">
        <v>20.040800000000001</v>
      </c>
      <c r="K80" s="208">
        <v>6.4099000000000004</v>
      </c>
      <c r="L80" s="208">
        <v>6.7283999999999997</v>
      </c>
      <c r="M80" s="208">
        <v>6.5136000000000003</v>
      </c>
      <c r="N80" s="208">
        <v>2.0627</v>
      </c>
    </row>
    <row r="81" spans="1:14">
      <c r="A81" s="208">
        <v>14</v>
      </c>
      <c r="B81" s="208">
        <v>1968</v>
      </c>
      <c r="C81" s="208">
        <v>1.5763</v>
      </c>
      <c r="D81" s="208">
        <v>15.5595</v>
      </c>
      <c r="E81" s="208">
        <v>0.91979999999999995</v>
      </c>
      <c r="F81" s="208">
        <v>6.2887000000000004</v>
      </c>
      <c r="G81" s="208">
        <v>1.4089</v>
      </c>
      <c r="H81" s="208">
        <v>0.88349999999999995</v>
      </c>
      <c r="I81" s="208">
        <v>3.3999999999999998E-3</v>
      </c>
      <c r="J81" s="208">
        <v>0.96809999999999996</v>
      </c>
      <c r="K81" s="208">
        <v>3.8601000000000001</v>
      </c>
      <c r="L81" s="208">
        <v>1.2294</v>
      </c>
      <c r="M81" s="208">
        <v>0.49890000000000001</v>
      </c>
      <c r="N81" s="208">
        <v>7.0749000000000004</v>
      </c>
    </row>
    <row r="82" spans="1:14">
      <c r="A82" s="208">
        <v>15</v>
      </c>
      <c r="B82" s="208">
        <v>1968</v>
      </c>
      <c r="C82" s="208">
        <v>3.8544999999999998</v>
      </c>
      <c r="D82" s="208">
        <v>2.012</v>
      </c>
      <c r="E82" s="208">
        <v>0.47870000000000001</v>
      </c>
      <c r="F82" s="208">
        <v>3.1313</v>
      </c>
      <c r="G82" s="208">
        <v>1.2521</v>
      </c>
      <c r="H82" s="208">
        <v>4.5997000000000003</v>
      </c>
      <c r="I82" s="208">
        <v>0.15720000000000001</v>
      </c>
      <c r="J82" s="208">
        <v>1.2005999999999999</v>
      </c>
      <c r="K82" s="208">
        <v>0.1452</v>
      </c>
      <c r="L82" s="208">
        <v>0.37319999999999998</v>
      </c>
      <c r="M82" s="208">
        <v>2.0771999999999999</v>
      </c>
      <c r="N82" s="208">
        <v>3.0352000000000001</v>
      </c>
    </row>
    <row r="83" spans="1:14">
      <c r="A83" s="208">
        <v>16</v>
      </c>
      <c r="B83" s="208">
        <v>1968</v>
      </c>
      <c r="C83" s="208">
        <v>0.83750000000000002</v>
      </c>
      <c r="D83" s="208">
        <v>8.2373999999999992</v>
      </c>
      <c r="E83" s="208">
        <v>0.49059999999999998</v>
      </c>
      <c r="F83" s="208">
        <v>3.3451</v>
      </c>
      <c r="G83" s="208">
        <v>0.75039999999999996</v>
      </c>
      <c r="H83" s="208">
        <v>0.49209999999999998</v>
      </c>
      <c r="I83" s="208">
        <v>2.2000000000000001E-3</v>
      </c>
      <c r="J83" s="208">
        <v>0.51319999999999999</v>
      </c>
      <c r="K83" s="208">
        <v>2.0331999999999999</v>
      </c>
      <c r="L83" s="208">
        <v>0.66090000000000004</v>
      </c>
      <c r="M83" s="208">
        <v>0.27050000000000002</v>
      </c>
      <c r="N83" s="208">
        <v>3.7692999999999999</v>
      </c>
    </row>
    <row r="84" spans="1:14">
      <c r="A84" s="208">
        <v>1</v>
      </c>
      <c r="B84" s="208">
        <v>1969</v>
      </c>
      <c r="C84" s="208">
        <v>5.0145</v>
      </c>
      <c r="D84" s="208">
        <v>3.7473000000000001</v>
      </c>
      <c r="E84" s="208">
        <v>2.3546999999999998</v>
      </c>
      <c r="F84" s="208">
        <v>6.1409000000000002</v>
      </c>
      <c r="G84" s="208">
        <v>2.1798999999999999</v>
      </c>
      <c r="H84" s="208">
        <v>1.5965</v>
      </c>
      <c r="I84" s="208">
        <v>8.3900000000000002E-2</v>
      </c>
      <c r="J84" s="208">
        <v>5.7622999999999998</v>
      </c>
      <c r="K84" s="208">
        <v>3.8096999999999999</v>
      </c>
      <c r="L84" s="208">
        <v>2.7172999999999998</v>
      </c>
      <c r="M84" s="208">
        <v>0.88629999999999998</v>
      </c>
      <c r="N84" s="208">
        <v>5.8609</v>
      </c>
    </row>
    <row r="85" spans="1:14">
      <c r="A85" s="208">
        <v>2</v>
      </c>
      <c r="B85" s="208">
        <v>1969</v>
      </c>
      <c r="C85" s="208">
        <v>7.1814999999999998</v>
      </c>
      <c r="D85" s="208">
        <v>5.0831999999999997</v>
      </c>
      <c r="E85" s="208">
        <v>2.3313999999999999</v>
      </c>
      <c r="F85" s="208">
        <v>7.4901</v>
      </c>
      <c r="G85" s="208">
        <v>2.5634000000000001</v>
      </c>
      <c r="H85" s="208">
        <v>2.3323999999999998</v>
      </c>
      <c r="I85" s="208">
        <v>0.21410000000000001</v>
      </c>
      <c r="J85" s="208">
        <v>8.2949999999999999</v>
      </c>
      <c r="K85" s="208">
        <v>4.9574999999999996</v>
      </c>
      <c r="L85" s="208">
        <v>3.8700999999999999</v>
      </c>
      <c r="M85" s="208">
        <v>2.7214999999999998</v>
      </c>
      <c r="N85" s="208">
        <v>7.1101999999999999</v>
      </c>
    </row>
    <row r="86" spans="1:14">
      <c r="A86" s="208">
        <v>3</v>
      </c>
      <c r="B86" s="208">
        <v>1969</v>
      </c>
      <c r="C86" s="208">
        <v>12.6053</v>
      </c>
      <c r="D86" s="208">
        <v>14.491199999999999</v>
      </c>
      <c r="E86" s="208">
        <v>6.4827000000000004</v>
      </c>
      <c r="F86" s="208">
        <v>19.412199999999999</v>
      </c>
      <c r="G86" s="208">
        <v>6.6036000000000001</v>
      </c>
      <c r="H86" s="208">
        <v>12.3825</v>
      </c>
      <c r="I86" s="208">
        <v>1.9080999999999999</v>
      </c>
      <c r="J86" s="208">
        <v>22.794</v>
      </c>
      <c r="K86" s="208">
        <v>15.6793</v>
      </c>
      <c r="L86" s="208">
        <v>8.9626000000000001</v>
      </c>
      <c r="M86" s="208">
        <v>6.6463999999999999</v>
      </c>
      <c r="N86" s="208">
        <v>22.0686</v>
      </c>
    </row>
    <row r="87" spans="1:14">
      <c r="A87" s="208">
        <v>4</v>
      </c>
      <c r="B87" s="208">
        <v>1969</v>
      </c>
      <c r="C87" s="208">
        <v>10.5541</v>
      </c>
      <c r="D87" s="208">
        <v>49.361199999999997</v>
      </c>
      <c r="E87" s="208">
        <v>11.752800000000001</v>
      </c>
      <c r="F87" s="208">
        <v>53.894799999999996</v>
      </c>
      <c r="G87" s="208">
        <v>14.0159</v>
      </c>
      <c r="H87" s="208">
        <v>14.9742</v>
      </c>
      <c r="I87" s="208">
        <v>1.3524</v>
      </c>
      <c r="J87" s="208">
        <v>43.309899999999999</v>
      </c>
      <c r="K87" s="208">
        <v>26.703299999999999</v>
      </c>
      <c r="L87" s="208">
        <v>16.4894</v>
      </c>
      <c r="M87" s="208">
        <v>17.458300000000001</v>
      </c>
      <c r="N87" s="208">
        <v>77.928700000000006</v>
      </c>
    </row>
    <row r="88" spans="1:14">
      <c r="A88" s="208">
        <v>5</v>
      </c>
      <c r="B88" s="208">
        <v>1969</v>
      </c>
      <c r="C88" s="208">
        <v>6.4238999999999997</v>
      </c>
      <c r="D88" s="208">
        <v>56.472000000000001</v>
      </c>
      <c r="E88" s="208">
        <v>10.802300000000001</v>
      </c>
      <c r="F88" s="208">
        <v>69.465400000000002</v>
      </c>
      <c r="G88" s="208">
        <v>15.935</v>
      </c>
      <c r="H88" s="208">
        <v>44.930999999999997</v>
      </c>
      <c r="I88" s="208">
        <v>2.88</v>
      </c>
      <c r="J88" s="208">
        <v>42.657400000000003</v>
      </c>
      <c r="K88" s="208">
        <v>21.9588</v>
      </c>
      <c r="L88" s="208">
        <v>12.921200000000001</v>
      </c>
      <c r="M88" s="208">
        <v>12.8193</v>
      </c>
      <c r="N88" s="208">
        <v>91.745500000000007</v>
      </c>
    </row>
    <row r="89" spans="1:14">
      <c r="A89" s="208">
        <v>6</v>
      </c>
      <c r="B89" s="208">
        <v>1969</v>
      </c>
      <c r="C89" s="208">
        <v>13.994999999999999</v>
      </c>
      <c r="D89" s="208">
        <v>7.3307000000000002</v>
      </c>
      <c r="E89" s="208">
        <v>2.6150000000000002</v>
      </c>
      <c r="F89" s="208">
        <v>13.882300000000001</v>
      </c>
      <c r="G89" s="208">
        <v>2.4483999999999999</v>
      </c>
      <c r="H89" s="208">
        <v>2.2071000000000001</v>
      </c>
      <c r="I89" s="208">
        <v>0.35420000000000001</v>
      </c>
      <c r="J89" s="208">
        <v>6.2862</v>
      </c>
      <c r="K89" s="208">
        <v>3.9792000000000001</v>
      </c>
      <c r="L89" s="208">
        <v>3.8954</v>
      </c>
      <c r="M89" s="208">
        <v>4.8826000000000001</v>
      </c>
      <c r="N89" s="208">
        <v>11.4612</v>
      </c>
    </row>
    <row r="90" spans="1:14">
      <c r="A90" s="208">
        <v>7</v>
      </c>
      <c r="B90" s="208">
        <v>1969</v>
      </c>
      <c r="C90" s="208">
        <v>3.8094000000000001</v>
      </c>
      <c r="D90" s="208">
        <v>1.8527</v>
      </c>
      <c r="E90" s="208">
        <v>0.47870000000000001</v>
      </c>
      <c r="F90" s="208">
        <v>5.4634999999999998</v>
      </c>
      <c r="G90" s="208">
        <v>2.0470999999999999</v>
      </c>
      <c r="H90" s="208">
        <v>1.3009999999999999</v>
      </c>
      <c r="I90" s="208">
        <v>0.27939999999999998</v>
      </c>
      <c r="J90" s="208">
        <v>4.9219999999999997</v>
      </c>
      <c r="K90" s="208">
        <v>0.87109999999999999</v>
      </c>
      <c r="L90" s="208">
        <v>0.57920000000000005</v>
      </c>
      <c r="M90" s="208">
        <v>0.71879999999999999</v>
      </c>
      <c r="N90" s="208">
        <v>1.9550000000000001</v>
      </c>
    </row>
    <row r="91" spans="1:14">
      <c r="A91" s="208">
        <v>8</v>
      </c>
      <c r="B91" s="208">
        <v>1969</v>
      </c>
      <c r="C91" s="208">
        <v>25.849399999999999</v>
      </c>
      <c r="D91" s="208">
        <v>85.108000000000004</v>
      </c>
      <c r="E91" s="208">
        <v>11.311400000000001</v>
      </c>
      <c r="F91" s="208">
        <v>80.027699999999996</v>
      </c>
      <c r="G91" s="208">
        <v>24.598400000000002</v>
      </c>
      <c r="H91" s="208">
        <v>112.4546</v>
      </c>
      <c r="I91" s="208">
        <v>7.2066999999999997</v>
      </c>
      <c r="J91" s="208">
        <v>76.5959</v>
      </c>
      <c r="K91" s="208">
        <v>32.035600000000002</v>
      </c>
      <c r="L91" s="208">
        <v>13.4633</v>
      </c>
      <c r="M91" s="208">
        <v>17.522200000000002</v>
      </c>
      <c r="N91" s="208">
        <v>109.64830000000001</v>
      </c>
    </row>
    <row r="92" spans="1:14">
      <c r="A92" s="208">
        <v>9</v>
      </c>
      <c r="B92" s="208">
        <v>1969</v>
      </c>
      <c r="C92" s="208">
        <v>4.7176</v>
      </c>
      <c r="D92" s="208">
        <v>3.4828000000000001</v>
      </c>
      <c r="E92" s="208">
        <v>0.43590000000000001</v>
      </c>
      <c r="F92" s="208">
        <v>6.1783999999999999</v>
      </c>
      <c r="G92" s="208">
        <v>3.3060999999999998</v>
      </c>
      <c r="H92" s="208">
        <v>9.8498999999999999</v>
      </c>
      <c r="I92" s="208">
        <v>1.4015</v>
      </c>
      <c r="J92" s="208">
        <v>19.1891</v>
      </c>
      <c r="K92" s="208">
        <v>6.2488999999999999</v>
      </c>
      <c r="L92" s="208">
        <v>1.49</v>
      </c>
      <c r="M92" s="208">
        <v>1.2379</v>
      </c>
      <c r="N92" s="208">
        <v>13.9274</v>
      </c>
    </row>
    <row r="93" spans="1:14">
      <c r="A93" s="208">
        <v>10</v>
      </c>
      <c r="B93" s="208">
        <v>1969</v>
      </c>
      <c r="C93" s="208">
        <v>11.1031</v>
      </c>
      <c r="D93" s="208">
        <v>12.0456</v>
      </c>
      <c r="E93" s="208">
        <v>3.8622000000000001</v>
      </c>
      <c r="F93" s="208">
        <v>12.7844</v>
      </c>
      <c r="G93" s="208">
        <v>5.4310999999999998</v>
      </c>
      <c r="H93" s="208">
        <v>9.3207000000000004</v>
      </c>
      <c r="I93" s="208">
        <v>0.86229999999999996</v>
      </c>
      <c r="J93" s="208">
        <v>21.7468</v>
      </c>
      <c r="K93" s="208">
        <v>9.0851000000000006</v>
      </c>
      <c r="L93" s="208">
        <v>3.5375999999999999</v>
      </c>
      <c r="M93" s="208">
        <v>3.4786000000000001</v>
      </c>
      <c r="N93" s="208">
        <v>7.0265000000000004</v>
      </c>
    </row>
    <row r="94" spans="1:14">
      <c r="A94" s="208">
        <v>11</v>
      </c>
      <c r="B94" s="208">
        <v>1969</v>
      </c>
      <c r="C94" s="208">
        <v>12.7318</v>
      </c>
      <c r="D94" s="208">
        <v>63.091000000000001</v>
      </c>
      <c r="E94" s="208">
        <v>5.8304999999999998</v>
      </c>
      <c r="F94" s="208">
        <v>30.8093</v>
      </c>
      <c r="G94" s="208">
        <v>8.516</v>
      </c>
      <c r="H94" s="208">
        <v>35.337899999999998</v>
      </c>
      <c r="I94" s="208">
        <v>1.8611</v>
      </c>
      <c r="J94" s="208">
        <v>23.732399999999998</v>
      </c>
      <c r="K94" s="208">
        <v>21.155899999999999</v>
      </c>
      <c r="L94" s="208">
        <v>9.7308000000000003</v>
      </c>
      <c r="M94" s="208">
        <v>11.5419</v>
      </c>
      <c r="N94" s="208">
        <v>33.748199999999997</v>
      </c>
    </row>
    <row r="95" spans="1:14">
      <c r="A95" s="208">
        <v>12</v>
      </c>
      <c r="B95" s="208">
        <v>1969</v>
      </c>
      <c r="C95" s="208">
        <v>7.2724000000000002</v>
      </c>
      <c r="D95" s="208">
        <v>26.537199999999999</v>
      </c>
      <c r="E95" s="208">
        <v>1.4474</v>
      </c>
      <c r="F95" s="208">
        <v>10.5471</v>
      </c>
      <c r="G95" s="208">
        <v>3.6505999999999998</v>
      </c>
      <c r="H95" s="208">
        <v>14.3787</v>
      </c>
      <c r="I95" s="208">
        <v>1.1689000000000001</v>
      </c>
      <c r="J95" s="208">
        <v>15.051500000000001</v>
      </c>
      <c r="K95" s="208">
        <v>13.816800000000001</v>
      </c>
      <c r="L95" s="208">
        <v>2.0059</v>
      </c>
      <c r="M95" s="208">
        <v>5.7542999999999997</v>
      </c>
      <c r="N95" s="208">
        <v>12.754200000000001</v>
      </c>
    </row>
    <row r="96" spans="1:14">
      <c r="A96" s="208">
        <v>13</v>
      </c>
      <c r="B96" s="208">
        <v>1969</v>
      </c>
      <c r="C96" s="208">
        <v>34.1813</v>
      </c>
      <c r="D96" s="208">
        <v>0.48089999999999999</v>
      </c>
      <c r="E96" s="208">
        <v>7.51</v>
      </c>
      <c r="F96" s="208">
        <v>19.023399999999999</v>
      </c>
      <c r="G96" s="208">
        <v>1.4188000000000001</v>
      </c>
      <c r="H96" s="208">
        <v>4.5690999999999997</v>
      </c>
      <c r="I96" s="208">
        <v>0.24940000000000001</v>
      </c>
      <c r="J96" s="208">
        <v>21.026</v>
      </c>
      <c r="K96" s="208">
        <v>9.7736999999999998</v>
      </c>
      <c r="L96" s="208">
        <v>7.2744</v>
      </c>
      <c r="M96" s="208">
        <v>7.3967000000000001</v>
      </c>
      <c r="N96" s="208">
        <v>2.3435999999999999</v>
      </c>
    </row>
    <row r="97" spans="1:14">
      <c r="A97" s="208">
        <v>14</v>
      </c>
      <c r="B97" s="208">
        <v>1969</v>
      </c>
      <c r="C97" s="208">
        <v>1.6508</v>
      </c>
      <c r="D97" s="208">
        <v>15.706799999999999</v>
      </c>
      <c r="E97" s="208">
        <v>0.97409999999999997</v>
      </c>
      <c r="F97" s="208">
        <v>6.4695999999999998</v>
      </c>
      <c r="G97" s="208">
        <v>1.4529000000000001</v>
      </c>
      <c r="H97" s="208">
        <v>0.96230000000000004</v>
      </c>
      <c r="I97" s="208">
        <v>4.4999999999999997E-3</v>
      </c>
      <c r="J97" s="208">
        <v>1.1265000000000001</v>
      </c>
      <c r="K97" s="208">
        <v>3.9167000000000001</v>
      </c>
      <c r="L97" s="208">
        <v>1.3875999999999999</v>
      </c>
      <c r="M97" s="208">
        <v>0.53010000000000002</v>
      </c>
      <c r="N97" s="208">
        <v>7.3125999999999998</v>
      </c>
    </row>
    <row r="98" spans="1:14">
      <c r="A98" s="208">
        <v>15</v>
      </c>
      <c r="B98" s="208">
        <v>1969</v>
      </c>
      <c r="C98" s="208">
        <v>3.9135</v>
      </c>
      <c r="D98" s="208">
        <v>2.0110999999999999</v>
      </c>
      <c r="E98" s="208">
        <v>0.47910000000000003</v>
      </c>
      <c r="F98" s="208">
        <v>3.1486999999999998</v>
      </c>
      <c r="G98" s="208">
        <v>1.2589999999999999</v>
      </c>
      <c r="H98" s="208">
        <v>4.9058000000000002</v>
      </c>
      <c r="I98" s="208">
        <v>0.16020000000000001</v>
      </c>
      <c r="J98" s="208">
        <v>1.3185</v>
      </c>
      <c r="K98" s="208">
        <v>0.1633</v>
      </c>
      <c r="L98" s="208">
        <v>0.38269999999999998</v>
      </c>
      <c r="M98" s="208">
        <v>2.0775000000000001</v>
      </c>
      <c r="N98" s="208">
        <v>3.0566</v>
      </c>
    </row>
    <row r="99" spans="1:14">
      <c r="A99" s="208">
        <v>16</v>
      </c>
      <c r="B99" s="208">
        <v>1969</v>
      </c>
      <c r="C99" s="208">
        <v>0.87709999999999999</v>
      </c>
      <c r="D99" s="208">
        <v>8.3154000000000003</v>
      </c>
      <c r="E99" s="208">
        <v>0.51959999999999995</v>
      </c>
      <c r="F99" s="208">
        <v>3.4413</v>
      </c>
      <c r="G99" s="208">
        <v>0.77390000000000003</v>
      </c>
      <c r="H99" s="208">
        <v>0.53600000000000003</v>
      </c>
      <c r="I99" s="208">
        <v>2.8999999999999998E-3</v>
      </c>
      <c r="J99" s="208">
        <v>0.59719999999999995</v>
      </c>
      <c r="K99" s="208">
        <v>2.0630000000000002</v>
      </c>
      <c r="L99" s="208">
        <v>0.746</v>
      </c>
      <c r="M99" s="208">
        <v>0.28749999999999998</v>
      </c>
      <c r="N99" s="208">
        <v>3.8959000000000001</v>
      </c>
    </row>
    <row r="100" spans="1:14">
      <c r="A100" s="208">
        <v>1</v>
      </c>
      <c r="B100" s="208">
        <v>1970</v>
      </c>
      <c r="C100" s="208">
        <v>5.0279999999999996</v>
      </c>
      <c r="D100" s="208">
        <v>3.7473000000000001</v>
      </c>
      <c r="E100" s="208">
        <v>2.3546999999999998</v>
      </c>
      <c r="F100" s="208">
        <v>6.1573000000000002</v>
      </c>
      <c r="G100" s="208">
        <v>2.1856</v>
      </c>
      <c r="H100" s="208">
        <v>1.641</v>
      </c>
      <c r="I100" s="208">
        <v>8.6199999999999999E-2</v>
      </c>
      <c r="J100" s="208">
        <v>5.8057999999999996</v>
      </c>
      <c r="K100" s="208">
        <v>3.9754</v>
      </c>
      <c r="L100" s="208">
        <v>2.7534999999999998</v>
      </c>
      <c r="M100" s="208">
        <v>1.0541</v>
      </c>
      <c r="N100" s="208">
        <v>6.0420999999999996</v>
      </c>
    </row>
    <row r="101" spans="1:14">
      <c r="A101" s="208">
        <v>2</v>
      </c>
      <c r="B101" s="208">
        <v>1970</v>
      </c>
      <c r="C101" s="208">
        <v>7.3406000000000002</v>
      </c>
      <c r="D101" s="208">
        <v>5.0880000000000001</v>
      </c>
      <c r="E101" s="208">
        <v>2.3357999999999999</v>
      </c>
      <c r="F101" s="208">
        <v>7.7362000000000002</v>
      </c>
      <c r="G101" s="208">
        <v>2.6476000000000002</v>
      </c>
      <c r="H101" s="208">
        <v>2.5834000000000001</v>
      </c>
      <c r="I101" s="208">
        <v>0.34939999999999999</v>
      </c>
      <c r="J101" s="208">
        <v>8.4685000000000006</v>
      </c>
      <c r="K101" s="208">
        <v>5.1471999999999998</v>
      </c>
      <c r="L101" s="208">
        <v>4.1134000000000004</v>
      </c>
      <c r="M101" s="208">
        <v>2.7410999999999999</v>
      </c>
      <c r="N101" s="208">
        <v>7.4481000000000002</v>
      </c>
    </row>
    <row r="102" spans="1:14">
      <c r="A102" s="208">
        <v>3</v>
      </c>
      <c r="B102" s="208">
        <v>1970</v>
      </c>
      <c r="C102" s="208">
        <v>13.0063</v>
      </c>
      <c r="D102" s="208">
        <v>14.5601</v>
      </c>
      <c r="E102" s="208">
        <v>6.5278999999999998</v>
      </c>
      <c r="F102" s="208">
        <v>20.164300000000001</v>
      </c>
      <c r="G102" s="208">
        <v>6.8594999999999997</v>
      </c>
      <c r="H102" s="208">
        <v>12.555300000000001</v>
      </c>
      <c r="I102" s="208">
        <v>1.9159999999999999</v>
      </c>
      <c r="J102" s="208">
        <v>23.5029</v>
      </c>
      <c r="K102" s="208">
        <v>15.826499999999999</v>
      </c>
      <c r="L102" s="208">
        <v>9.3407999999999998</v>
      </c>
      <c r="M102" s="208">
        <v>6.6478999999999999</v>
      </c>
      <c r="N102" s="208">
        <v>22.777899999999999</v>
      </c>
    </row>
    <row r="103" spans="1:14">
      <c r="A103" s="208">
        <v>4</v>
      </c>
      <c r="B103" s="208">
        <v>1970</v>
      </c>
      <c r="C103" s="208">
        <v>12.1341</v>
      </c>
      <c r="D103" s="208">
        <v>50.192599999999999</v>
      </c>
      <c r="E103" s="208">
        <v>11.9169</v>
      </c>
      <c r="F103" s="208">
        <v>56.301099999999998</v>
      </c>
      <c r="G103" s="208">
        <v>14.6418</v>
      </c>
      <c r="H103" s="208">
        <v>16.1416</v>
      </c>
      <c r="I103" s="208">
        <v>1.4436</v>
      </c>
      <c r="J103" s="208">
        <v>45.050699999999999</v>
      </c>
      <c r="K103" s="208">
        <v>28.083200000000001</v>
      </c>
      <c r="L103" s="208">
        <v>17.9056</v>
      </c>
      <c r="M103" s="208">
        <v>18.119700000000002</v>
      </c>
      <c r="N103" s="208">
        <v>80.4071</v>
      </c>
    </row>
    <row r="104" spans="1:14">
      <c r="A104" s="208">
        <v>5</v>
      </c>
      <c r="B104" s="208">
        <v>1970</v>
      </c>
      <c r="C104" s="208">
        <v>7.6430999999999996</v>
      </c>
      <c r="D104" s="208">
        <v>60.314300000000003</v>
      </c>
      <c r="E104" s="208">
        <v>11.038</v>
      </c>
      <c r="F104" s="208">
        <v>70.786799999999999</v>
      </c>
      <c r="G104" s="208">
        <v>16.238099999999999</v>
      </c>
      <c r="H104" s="208">
        <v>46.340499999999999</v>
      </c>
      <c r="I104" s="208">
        <v>2.9535999999999998</v>
      </c>
      <c r="J104" s="208">
        <v>44.3001</v>
      </c>
      <c r="K104" s="208">
        <v>23.862300000000001</v>
      </c>
      <c r="L104" s="208">
        <v>13.936999999999999</v>
      </c>
      <c r="M104" s="208">
        <v>15.9542</v>
      </c>
      <c r="N104" s="208">
        <v>92.897900000000007</v>
      </c>
    </row>
    <row r="105" spans="1:14">
      <c r="A105" s="208">
        <v>6</v>
      </c>
      <c r="B105" s="208">
        <v>1970</v>
      </c>
      <c r="C105" s="208">
        <v>14.157400000000001</v>
      </c>
      <c r="D105" s="208">
        <v>7.7045000000000003</v>
      </c>
      <c r="E105" s="208">
        <v>2.6259999999999999</v>
      </c>
      <c r="F105" s="208">
        <v>14.2552</v>
      </c>
      <c r="G105" s="208">
        <v>2.5228000000000002</v>
      </c>
      <c r="H105" s="208">
        <v>2.3006000000000002</v>
      </c>
      <c r="I105" s="208">
        <v>0.35649999999999998</v>
      </c>
      <c r="J105" s="208">
        <v>6.4035000000000002</v>
      </c>
      <c r="K105" s="208">
        <v>4.3726000000000003</v>
      </c>
      <c r="L105" s="208">
        <v>4.2271000000000001</v>
      </c>
      <c r="M105" s="208">
        <v>4.9375999999999998</v>
      </c>
      <c r="N105" s="208">
        <v>11.785500000000001</v>
      </c>
    </row>
    <row r="106" spans="1:14">
      <c r="A106" s="208">
        <v>7</v>
      </c>
      <c r="B106" s="208">
        <v>1970</v>
      </c>
      <c r="C106" s="208">
        <v>3.8559999999999999</v>
      </c>
      <c r="D106" s="208">
        <v>1.8527</v>
      </c>
      <c r="E106" s="208">
        <v>0.4874</v>
      </c>
      <c r="F106" s="208">
        <v>5.5286999999999997</v>
      </c>
      <c r="G106" s="208">
        <v>2.0680000000000001</v>
      </c>
      <c r="H106" s="208">
        <v>1.3250999999999999</v>
      </c>
      <c r="I106" s="208">
        <v>0.27939999999999998</v>
      </c>
      <c r="J106" s="208">
        <v>5.0316999999999998</v>
      </c>
      <c r="K106" s="208">
        <v>0.88990000000000002</v>
      </c>
      <c r="L106" s="208">
        <v>0.66979999999999995</v>
      </c>
      <c r="M106" s="208">
        <v>0.7198</v>
      </c>
      <c r="N106" s="208">
        <v>2.0145</v>
      </c>
    </row>
    <row r="107" spans="1:14">
      <c r="A107" s="208">
        <v>8</v>
      </c>
      <c r="B107" s="208">
        <v>1970</v>
      </c>
      <c r="C107" s="208">
        <v>30.215599999999998</v>
      </c>
      <c r="D107" s="208">
        <v>88.445300000000003</v>
      </c>
      <c r="E107" s="208">
        <v>12.638999999999999</v>
      </c>
      <c r="F107" s="208">
        <v>86.989699999999999</v>
      </c>
      <c r="G107" s="208">
        <v>26.177600000000002</v>
      </c>
      <c r="H107" s="208">
        <v>115.1294</v>
      </c>
      <c r="I107" s="208">
        <v>7.2366000000000001</v>
      </c>
      <c r="J107" s="208">
        <v>78.8292</v>
      </c>
      <c r="K107" s="208">
        <v>34.211199999999998</v>
      </c>
      <c r="L107" s="208">
        <v>19.476400000000002</v>
      </c>
      <c r="M107" s="208">
        <v>19.198599999999999</v>
      </c>
      <c r="N107" s="208">
        <v>114.49379999999999</v>
      </c>
    </row>
    <row r="108" spans="1:14">
      <c r="A108" s="208">
        <v>9</v>
      </c>
      <c r="B108" s="208">
        <v>1970</v>
      </c>
      <c r="C108" s="208">
        <v>5.1521999999999997</v>
      </c>
      <c r="D108" s="208">
        <v>3.6168999999999998</v>
      </c>
      <c r="E108" s="208">
        <v>0.48299999999999998</v>
      </c>
      <c r="F108" s="208">
        <v>6.5598999999999998</v>
      </c>
      <c r="G108" s="208">
        <v>3.4485000000000001</v>
      </c>
      <c r="H108" s="208">
        <v>10.2273</v>
      </c>
      <c r="I108" s="208">
        <v>1.4114</v>
      </c>
      <c r="J108" s="208">
        <v>19.762899999999998</v>
      </c>
      <c r="K108" s="208">
        <v>6.7016999999999998</v>
      </c>
      <c r="L108" s="208">
        <v>1.8973</v>
      </c>
      <c r="M108" s="208">
        <v>1.2847</v>
      </c>
      <c r="N108" s="208">
        <v>14.4697</v>
      </c>
    </row>
    <row r="109" spans="1:14">
      <c r="A109" s="208">
        <v>10</v>
      </c>
      <c r="B109" s="208">
        <v>1970</v>
      </c>
      <c r="C109" s="208">
        <v>11.385199999999999</v>
      </c>
      <c r="D109" s="208">
        <v>12.1661</v>
      </c>
      <c r="E109" s="208">
        <v>4.1337000000000002</v>
      </c>
      <c r="F109" s="208">
        <v>14.092499999999999</v>
      </c>
      <c r="G109" s="208">
        <v>5.8743999999999996</v>
      </c>
      <c r="H109" s="208">
        <v>9.73</v>
      </c>
      <c r="I109" s="208">
        <v>0.86229999999999996</v>
      </c>
      <c r="J109" s="208">
        <v>22.4129</v>
      </c>
      <c r="K109" s="208">
        <v>9.4050999999999991</v>
      </c>
      <c r="L109" s="208">
        <v>4.0975000000000001</v>
      </c>
      <c r="M109" s="208">
        <v>3.6503000000000001</v>
      </c>
      <c r="N109" s="208">
        <v>7.8360000000000003</v>
      </c>
    </row>
    <row r="110" spans="1:14">
      <c r="A110" s="208">
        <v>11</v>
      </c>
      <c r="B110" s="208">
        <v>1970</v>
      </c>
      <c r="C110" s="208">
        <v>13.9549</v>
      </c>
      <c r="D110" s="208">
        <v>65.799400000000006</v>
      </c>
      <c r="E110" s="208">
        <v>6.0960000000000001</v>
      </c>
      <c r="F110" s="208">
        <v>31.877500000000001</v>
      </c>
      <c r="G110" s="208">
        <v>8.7454000000000001</v>
      </c>
      <c r="H110" s="208">
        <v>36.258200000000002</v>
      </c>
      <c r="I110" s="208">
        <v>1.8631</v>
      </c>
      <c r="J110" s="208">
        <v>24.284700000000001</v>
      </c>
      <c r="K110" s="208">
        <v>21.599499999999999</v>
      </c>
      <c r="L110" s="208">
        <v>10.1532</v>
      </c>
      <c r="M110" s="208">
        <v>11.7819</v>
      </c>
      <c r="N110" s="208">
        <v>35.0779</v>
      </c>
    </row>
    <row r="111" spans="1:14">
      <c r="A111" s="208">
        <v>12</v>
      </c>
      <c r="B111" s="208">
        <v>1970</v>
      </c>
      <c r="C111" s="208">
        <v>7.8209999999999997</v>
      </c>
      <c r="D111" s="208">
        <v>27.537400000000002</v>
      </c>
      <c r="E111" s="208">
        <v>1.5007999999999999</v>
      </c>
      <c r="F111" s="208">
        <v>10.858499999999999</v>
      </c>
      <c r="G111" s="208">
        <v>3.7360000000000002</v>
      </c>
      <c r="H111" s="208">
        <v>14.6797</v>
      </c>
      <c r="I111" s="208">
        <v>1.1689000000000001</v>
      </c>
      <c r="J111" s="208">
        <v>15.379300000000001</v>
      </c>
      <c r="K111" s="208">
        <v>14.077199999999999</v>
      </c>
      <c r="L111" s="208">
        <v>2.0855000000000001</v>
      </c>
      <c r="M111" s="208">
        <v>5.8593999999999999</v>
      </c>
      <c r="N111" s="208">
        <v>13.1974</v>
      </c>
    </row>
    <row r="112" spans="1:14">
      <c r="A112" s="208">
        <v>13</v>
      </c>
      <c r="B112" s="208">
        <v>1970</v>
      </c>
      <c r="C112" s="208">
        <v>34.909399999999998</v>
      </c>
      <c r="D112" s="208">
        <v>0.50700000000000001</v>
      </c>
      <c r="E112" s="208">
        <v>7.9687000000000001</v>
      </c>
      <c r="F112" s="208">
        <v>21.0123</v>
      </c>
      <c r="G112" s="208">
        <v>1.5871999999999999</v>
      </c>
      <c r="H112" s="208">
        <v>5.2294</v>
      </c>
      <c r="I112" s="208">
        <v>0.24940000000000001</v>
      </c>
      <c r="J112" s="208">
        <v>21.648700000000002</v>
      </c>
      <c r="K112" s="208">
        <v>13.1934</v>
      </c>
      <c r="L112" s="208">
        <v>7.7488999999999999</v>
      </c>
      <c r="M112" s="208">
        <v>8.3844999999999992</v>
      </c>
      <c r="N112" s="208">
        <v>2.5960000000000001</v>
      </c>
    </row>
    <row r="113" spans="1:14">
      <c r="A113" s="208">
        <v>14</v>
      </c>
      <c r="B113" s="208">
        <v>1970</v>
      </c>
      <c r="C113" s="208">
        <v>1.7484999999999999</v>
      </c>
      <c r="D113" s="208">
        <v>15.885400000000001</v>
      </c>
      <c r="E113" s="208">
        <v>1.0244</v>
      </c>
      <c r="F113" s="208">
        <v>6.6486999999999998</v>
      </c>
      <c r="G113" s="208">
        <v>1.4981</v>
      </c>
      <c r="H113" s="208">
        <v>1.1039000000000001</v>
      </c>
      <c r="I113" s="208">
        <v>6.1000000000000004E-3</v>
      </c>
      <c r="J113" s="208">
        <v>1.2425999999999999</v>
      </c>
      <c r="K113" s="208">
        <v>3.9904000000000002</v>
      </c>
      <c r="L113" s="208">
        <v>1.6218999999999999</v>
      </c>
      <c r="M113" s="208">
        <v>0.55730000000000002</v>
      </c>
      <c r="N113" s="208">
        <v>7.5244</v>
      </c>
    </row>
    <row r="114" spans="1:14">
      <c r="A114" s="208">
        <v>15</v>
      </c>
      <c r="B114" s="208">
        <v>1970</v>
      </c>
      <c r="C114" s="208">
        <v>3.9176000000000002</v>
      </c>
      <c r="D114" s="208">
        <v>2.0102000000000002</v>
      </c>
      <c r="E114" s="208">
        <v>0.47889999999999999</v>
      </c>
      <c r="F114" s="208">
        <v>3.1928999999999998</v>
      </c>
      <c r="G114" s="208">
        <v>1.2770999999999999</v>
      </c>
      <c r="H114" s="208">
        <v>5.2827000000000002</v>
      </c>
      <c r="I114" s="208">
        <v>0.16420000000000001</v>
      </c>
      <c r="J114" s="208">
        <v>1.3371</v>
      </c>
      <c r="K114" s="208">
        <v>0.23649999999999999</v>
      </c>
      <c r="L114" s="208">
        <v>0.40310000000000001</v>
      </c>
      <c r="M114" s="208">
        <v>2.1031</v>
      </c>
      <c r="N114" s="208">
        <v>3.0847000000000002</v>
      </c>
    </row>
    <row r="115" spans="1:14">
      <c r="A115" s="208">
        <v>16</v>
      </c>
      <c r="B115" s="208">
        <v>1970</v>
      </c>
      <c r="C115" s="208">
        <v>0.92900000000000005</v>
      </c>
      <c r="D115" s="208">
        <v>8.41</v>
      </c>
      <c r="E115" s="208">
        <v>0.5464</v>
      </c>
      <c r="F115" s="208">
        <v>3.5365000000000002</v>
      </c>
      <c r="G115" s="208">
        <v>0.79800000000000004</v>
      </c>
      <c r="H115" s="208">
        <v>0.61480000000000001</v>
      </c>
      <c r="I115" s="208">
        <v>3.8999999999999998E-3</v>
      </c>
      <c r="J115" s="208">
        <v>0.65869999999999995</v>
      </c>
      <c r="K115" s="208">
        <v>2.1017999999999999</v>
      </c>
      <c r="L115" s="208">
        <v>0.87190000000000001</v>
      </c>
      <c r="M115" s="208">
        <v>0.30220000000000002</v>
      </c>
      <c r="N115" s="208">
        <v>4.0087999999999999</v>
      </c>
    </row>
    <row r="116" spans="1:14">
      <c r="A116" s="208">
        <v>1</v>
      </c>
      <c r="B116" s="208">
        <v>1971</v>
      </c>
      <c r="C116" s="208">
        <v>5.0175000000000001</v>
      </c>
      <c r="D116" s="208">
        <v>3.7349000000000001</v>
      </c>
      <c r="E116" s="208">
        <v>2.3561000000000001</v>
      </c>
      <c r="F116" s="208">
        <v>6.1723999999999997</v>
      </c>
      <c r="G116" s="208">
        <v>2.1909999999999998</v>
      </c>
      <c r="H116" s="208">
        <v>1.6667000000000001</v>
      </c>
      <c r="I116" s="208">
        <v>8.7599999999999997E-2</v>
      </c>
      <c r="J116" s="208">
        <v>5.8422999999999998</v>
      </c>
      <c r="K116" s="208">
        <v>4.1017999999999999</v>
      </c>
      <c r="L116" s="208">
        <v>2.8290000000000002</v>
      </c>
      <c r="M116" s="208">
        <v>1.1101000000000001</v>
      </c>
      <c r="N116" s="208">
        <v>6.1768000000000001</v>
      </c>
    </row>
    <row r="117" spans="1:14">
      <c r="A117" s="208">
        <v>2</v>
      </c>
      <c r="B117" s="208">
        <v>1971</v>
      </c>
      <c r="C117" s="208">
        <v>7.4715999999999996</v>
      </c>
      <c r="D117" s="208">
        <v>5.0529000000000002</v>
      </c>
      <c r="E117" s="208">
        <v>2.3460000000000001</v>
      </c>
      <c r="F117" s="208">
        <v>7.88</v>
      </c>
      <c r="G117" s="208">
        <v>2.6968000000000001</v>
      </c>
      <c r="H117" s="208">
        <v>2.7282999999999999</v>
      </c>
      <c r="I117" s="208">
        <v>0.3589</v>
      </c>
      <c r="J117" s="208">
        <v>8.6724999999999994</v>
      </c>
      <c r="K117" s="208">
        <v>5.2328999999999999</v>
      </c>
      <c r="L117" s="208">
        <v>4.2294</v>
      </c>
      <c r="M117" s="208">
        <v>2.7616999999999998</v>
      </c>
      <c r="N117" s="208">
        <v>8.2584</v>
      </c>
    </row>
    <row r="118" spans="1:14">
      <c r="A118" s="208">
        <v>3</v>
      </c>
      <c r="B118" s="208">
        <v>1971</v>
      </c>
      <c r="C118" s="208">
        <v>13.3384</v>
      </c>
      <c r="D118" s="208">
        <v>14.449299999999999</v>
      </c>
      <c r="E118" s="208">
        <v>6.5799000000000003</v>
      </c>
      <c r="F118" s="208">
        <v>21.402899999999999</v>
      </c>
      <c r="G118" s="208">
        <v>7.2808000000000002</v>
      </c>
      <c r="H118" s="208">
        <v>12.706899999999999</v>
      </c>
      <c r="I118" s="208">
        <v>1.9177999999999999</v>
      </c>
      <c r="J118" s="208">
        <v>24.001999999999999</v>
      </c>
      <c r="K118" s="208">
        <v>16.097200000000001</v>
      </c>
      <c r="L118" s="208">
        <v>10.1523</v>
      </c>
      <c r="M118" s="208">
        <v>6.8228</v>
      </c>
      <c r="N118" s="208">
        <v>23.895900000000001</v>
      </c>
    </row>
    <row r="119" spans="1:14">
      <c r="A119" s="208">
        <v>4</v>
      </c>
      <c r="B119" s="208">
        <v>1971</v>
      </c>
      <c r="C119" s="208">
        <v>12.6752</v>
      </c>
      <c r="D119" s="208">
        <v>51.221600000000002</v>
      </c>
      <c r="E119" s="208">
        <v>11.968999999999999</v>
      </c>
      <c r="F119" s="208">
        <v>58.511699999999998</v>
      </c>
      <c r="G119" s="208">
        <v>15.216699999999999</v>
      </c>
      <c r="H119" s="208">
        <v>16.917999999999999</v>
      </c>
      <c r="I119" s="208">
        <v>1.5286</v>
      </c>
      <c r="J119" s="208">
        <v>46.1248</v>
      </c>
      <c r="K119" s="208">
        <v>28.663699999999999</v>
      </c>
      <c r="L119" s="208">
        <v>18.3293</v>
      </c>
      <c r="M119" s="208">
        <v>18.198799999999999</v>
      </c>
      <c r="N119" s="208">
        <v>82.463099999999997</v>
      </c>
    </row>
    <row r="120" spans="1:14">
      <c r="A120" s="208">
        <v>5</v>
      </c>
      <c r="B120" s="208">
        <v>1971</v>
      </c>
      <c r="C120" s="208">
        <v>8.1913999999999998</v>
      </c>
      <c r="D120" s="208">
        <v>62.895899999999997</v>
      </c>
      <c r="E120" s="208">
        <v>11.0815</v>
      </c>
      <c r="F120" s="208">
        <v>72.465299999999999</v>
      </c>
      <c r="G120" s="208">
        <v>16.623100000000001</v>
      </c>
      <c r="H120" s="208">
        <v>47.122</v>
      </c>
      <c r="I120" s="208">
        <v>2.9983</v>
      </c>
      <c r="J120" s="208">
        <v>44.704500000000003</v>
      </c>
      <c r="K120" s="208">
        <v>25.695699999999999</v>
      </c>
      <c r="L120" s="208">
        <v>15.054500000000001</v>
      </c>
      <c r="M120" s="208">
        <v>16.3109</v>
      </c>
      <c r="N120" s="208">
        <v>94.599500000000006</v>
      </c>
    </row>
    <row r="121" spans="1:14">
      <c r="A121" s="208">
        <v>6</v>
      </c>
      <c r="B121" s="208">
        <v>1971</v>
      </c>
      <c r="C121" s="208">
        <v>14.295999999999999</v>
      </c>
      <c r="D121" s="208">
        <v>7.8395000000000001</v>
      </c>
      <c r="E121" s="208">
        <v>2.6012</v>
      </c>
      <c r="F121" s="208">
        <v>14.663</v>
      </c>
      <c r="G121" s="208">
        <v>2.6025</v>
      </c>
      <c r="H121" s="208">
        <v>2.8913000000000002</v>
      </c>
      <c r="I121" s="208">
        <v>0.4582</v>
      </c>
      <c r="J121" s="208">
        <v>6.4725999999999999</v>
      </c>
      <c r="K121" s="208">
        <v>4.6063999999999998</v>
      </c>
      <c r="L121" s="208">
        <v>4.5614999999999997</v>
      </c>
      <c r="M121" s="208">
        <v>4.9344999999999999</v>
      </c>
      <c r="N121" s="208">
        <v>12.0678</v>
      </c>
    </row>
    <row r="122" spans="1:14">
      <c r="A122" s="208">
        <v>7</v>
      </c>
      <c r="B122" s="208">
        <v>1971</v>
      </c>
      <c r="C122" s="208">
        <v>3.8997999999999999</v>
      </c>
      <c r="D122" s="208">
        <v>1.8352999999999999</v>
      </c>
      <c r="E122" s="208">
        <v>0.49370000000000003</v>
      </c>
      <c r="F122" s="208">
        <v>5.5871000000000004</v>
      </c>
      <c r="G122" s="208">
        <v>2.0870000000000002</v>
      </c>
      <c r="H122" s="208">
        <v>1.3269</v>
      </c>
      <c r="I122" s="208">
        <v>0.27660000000000001</v>
      </c>
      <c r="J122" s="208">
        <v>5.2045000000000003</v>
      </c>
      <c r="K122" s="208">
        <v>0.90469999999999995</v>
      </c>
      <c r="L122" s="208">
        <v>0.69230000000000003</v>
      </c>
      <c r="M122" s="208">
        <v>0.7389</v>
      </c>
      <c r="N122" s="208">
        <v>2.3683999999999998</v>
      </c>
    </row>
    <row r="123" spans="1:14">
      <c r="A123" s="208">
        <v>8</v>
      </c>
      <c r="B123" s="208">
        <v>1971</v>
      </c>
      <c r="C123" s="208">
        <v>30.912400000000002</v>
      </c>
      <c r="D123" s="208">
        <v>92.628699999999995</v>
      </c>
      <c r="E123" s="208">
        <v>13.2722</v>
      </c>
      <c r="F123" s="208">
        <v>91.665300000000002</v>
      </c>
      <c r="G123" s="208">
        <v>27.334399999999999</v>
      </c>
      <c r="H123" s="208">
        <v>116.7471</v>
      </c>
      <c r="I123" s="208">
        <v>7.2671000000000001</v>
      </c>
      <c r="J123" s="208">
        <v>79.606300000000005</v>
      </c>
      <c r="K123" s="208">
        <v>34.661799999999999</v>
      </c>
      <c r="L123" s="208">
        <v>21.0975</v>
      </c>
      <c r="M123" s="208">
        <v>20.156500000000001</v>
      </c>
      <c r="N123" s="208">
        <v>118.8091</v>
      </c>
    </row>
    <row r="124" spans="1:14">
      <c r="A124" s="208">
        <v>9</v>
      </c>
      <c r="B124" s="208">
        <v>1971</v>
      </c>
      <c r="C124" s="208">
        <v>5.4375</v>
      </c>
      <c r="D124" s="208">
        <v>6.6258999999999997</v>
      </c>
      <c r="E124" s="208">
        <v>0.92700000000000005</v>
      </c>
      <c r="F124" s="208">
        <v>8.5873000000000008</v>
      </c>
      <c r="G124" s="208">
        <v>3.9034</v>
      </c>
      <c r="H124" s="208">
        <v>11.6495</v>
      </c>
      <c r="I124" s="208">
        <v>1.4422999999999999</v>
      </c>
      <c r="J124" s="208">
        <v>20.072800000000001</v>
      </c>
      <c r="K124" s="208">
        <v>7.1673999999999998</v>
      </c>
      <c r="L124" s="208">
        <v>3.7717999999999998</v>
      </c>
      <c r="M124" s="208">
        <v>1.7381</v>
      </c>
      <c r="N124" s="208">
        <v>18.488499999999998</v>
      </c>
    </row>
    <row r="125" spans="1:14">
      <c r="A125" s="208">
        <v>10</v>
      </c>
      <c r="B125" s="208">
        <v>1971</v>
      </c>
      <c r="C125" s="208">
        <v>11.651300000000001</v>
      </c>
      <c r="D125" s="208">
        <v>12.1569</v>
      </c>
      <c r="E125" s="208">
        <v>4.2478999999999996</v>
      </c>
      <c r="F125" s="208">
        <v>15.304</v>
      </c>
      <c r="G125" s="208">
        <v>6.2751999999999999</v>
      </c>
      <c r="H125" s="208">
        <v>9.9297000000000004</v>
      </c>
      <c r="I125" s="208">
        <v>0.88839999999999997</v>
      </c>
      <c r="J125" s="208">
        <v>22.744299999999999</v>
      </c>
      <c r="K125" s="208">
        <v>9.9478000000000009</v>
      </c>
      <c r="L125" s="208">
        <v>4.7396000000000003</v>
      </c>
      <c r="M125" s="208">
        <v>3.7974999999999999</v>
      </c>
      <c r="N125" s="208">
        <v>9.1485000000000003</v>
      </c>
    </row>
    <row r="126" spans="1:14">
      <c r="A126" s="208">
        <v>11</v>
      </c>
      <c r="B126" s="208">
        <v>1971</v>
      </c>
      <c r="C126" s="208">
        <v>14.0922</v>
      </c>
      <c r="D126" s="208">
        <v>67.054400000000001</v>
      </c>
      <c r="E126" s="208">
        <v>6.3</v>
      </c>
      <c r="F126" s="208">
        <v>32.699399999999997</v>
      </c>
      <c r="G126" s="208">
        <v>8.9326000000000008</v>
      </c>
      <c r="H126" s="208">
        <v>36.945099999999996</v>
      </c>
      <c r="I126" s="208">
        <v>1.8792</v>
      </c>
      <c r="J126" s="208">
        <v>24.398599999999998</v>
      </c>
      <c r="K126" s="208">
        <v>21.819299999999998</v>
      </c>
      <c r="L126" s="208">
        <v>10.946</v>
      </c>
      <c r="M126" s="208">
        <v>11.968400000000001</v>
      </c>
      <c r="N126" s="208">
        <v>36.569499999999998</v>
      </c>
    </row>
    <row r="127" spans="1:14">
      <c r="A127" s="208">
        <v>12</v>
      </c>
      <c r="B127" s="208">
        <v>1971</v>
      </c>
      <c r="C127" s="208">
        <v>7.9573999999999998</v>
      </c>
      <c r="D127" s="208">
        <v>29.215</v>
      </c>
      <c r="E127" s="208">
        <v>1.802</v>
      </c>
      <c r="F127" s="208">
        <v>12.0154</v>
      </c>
      <c r="G127" s="208">
        <v>3.9963000000000002</v>
      </c>
      <c r="H127" s="208">
        <v>15.5982</v>
      </c>
      <c r="I127" s="208">
        <v>1.1839999999999999</v>
      </c>
      <c r="J127" s="208">
        <v>15.4968</v>
      </c>
      <c r="K127" s="208">
        <v>14.285299999999999</v>
      </c>
      <c r="L127" s="208">
        <v>3.2879999999999998</v>
      </c>
      <c r="M127" s="208">
        <v>6.0907</v>
      </c>
      <c r="N127" s="208">
        <v>15.3771</v>
      </c>
    </row>
    <row r="128" spans="1:14">
      <c r="A128" s="208">
        <v>13</v>
      </c>
      <c r="B128" s="208">
        <v>1971</v>
      </c>
      <c r="C128" s="208">
        <v>35.3172</v>
      </c>
      <c r="D128" s="208">
        <v>1.3012999999999999</v>
      </c>
      <c r="E128" s="208">
        <v>8.1873000000000005</v>
      </c>
      <c r="F128" s="208">
        <v>22.599499999999999</v>
      </c>
      <c r="G128" s="208">
        <v>2.0356999999999998</v>
      </c>
      <c r="H128" s="208">
        <v>5.6722000000000001</v>
      </c>
      <c r="I128" s="208">
        <v>0.24690000000000001</v>
      </c>
      <c r="J128" s="208">
        <v>21.977599999999999</v>
      </c>
      <c r="K128" s="208">
        <v>13.7645</v>
      </c>
      <c r="L128" s="208">
        <v>8.7318999999999996</v>
      </c>
      <c r="M128" s="208">
        <v>9.3005999999999993</v>
      </c>
      <c r="N128" s="208">
        <v>5.0662000000000003</v>
      </c>
    </row>
    <row r="129" spans="1:14">
      <c r="A129" s="208">
        <v>14</v>
      </c>
      <c r="B129" s="208">
        <v>1971</v>
      </c>
      <c r="C129" s="208">
        <v>1.7767999999999999</v>
      </c>
      <c r="D129" s="208">
        <v>16.049199999999999</v>
      </c>
      <c r="E129" s="208">
        <v>1.0524</v>
      </c>
      <c r="F129" s="208">
        <v>6.7774999999999999</v>
      </c>
      <c r="G129" s="208">
        <v>1.5311999999999999</v>
      </c>
      <c r="H129" s="208">
        <v>1.2236</v>
      </c>
      <c r="I129" s="208">
        <v>9.4999999999999998E-3</v>
      </c>
      <c r="J129" s="208">
        <v>1.2682</v>
      </c>
      <c r="K129" s="208">
        <v>4.0178000000000003</v>
      </c>
      <c r="L129" s="208">
        <v>1.7643</v>
      </c>
      <c r="M129" s="208">
        <v>0.59179999999999999</v>
      </c>
      <c r="N129" s="208">
        <v>7.8193999999999999</v>
      </c>
    </row>
    <row r="130" spans="1:14">
      <c r="A130" s="208">
        <v>15</v>
      </c>
      <c r="B130" s="208">
        <v>1971</v>
      </c>
      <c r="C130" s="208">
        <v>3.9091999999999998</v>
      </c>
      <c r="D130" s="208">
        <v>2.0062000000000002</v>
      </c>
      <c r="E130" s="208">
        <v>0.49149999999999999</v>
      </c>
      <c r="F130" s="208">
        <v>3.3479000000000001</v>
      </c>
      <c r="G130" s="208">
        <v>1.3391</v>
      </c>
      <c r="H130" s="208">
        <v>5.2812999999999999</v>
      </c>
      <c r="I130" s="208">
        <v>0.16339999999999999</v>
      </c>
      <c r="J130" s="208">
        <v>1.3661000000000001</v>
      </c>
      <c r="K130" s="208">
        <v>0.2409</v>
      </c>
      <c r="L130" s="208">
        <v>0.46489999999999998</v>
      </c>
      <c r="M130" s="208">
        <v>2.1032999999999999</v>
      </c>
      <c r="N130" s="208">
        <v>3.2027999999999999</v>
      </c>
    </row>
    <row r="131" spans="1:14">
      <c r="A131" s="208">
        <v>16</v>
      </c>
      <c r="B131" s="208">
        <v>1971</v>
      </c>
      <c r="C131" s="208">
        <v>0.94320000000000004</v>
      </c>
      <c r="D131" s="208">
        <v>8.4915000000000003</v>
      </c>
      <c r="E131" s="208">
        <v>0.5605</v>
      </c>
      <c r="F131" s="208">
        <v>3.6012</v>
      </c>
      <c r="G131" s="208">
        <v>0.81459999999999999</v>
      </c>
      <c r="H131" s="208">
        <v>0.6754</v>
      </c>
      <c r="I131" s="208">
        <v>5.5999999999999999E-3</v>
      </c>
      <c r="J131" s="208">
        <v>0.67159999999999997</v>
      </c>
      <c r="K131" s="208">
        <v>2.1156000000000001</v>
      </c>
      <c r="L131" s="208">
        <v>0.94410000000000005</v>
      </c>
      <c r="M131" s="208">
        <v>0.3196</v>
      </c>
      <c r="N131" s="208">
        <v>4.1577000000000002</v>
      </c>
    </row>
    <row r="132" spans="1:14">
      <c r="A132" s="208">
        <v>1</v>
      </c>
      <c r="B132" s="208">
        <v>1972</v>
      </c>
      <c r="C132" s="208">
        <v>5.0419</v>
      </c>
      <c r="D132" s="208">
        <v>3.7225999999999999</v>
      </c>
      <c r="E132" s="208">
        <v>2.3647</v>
      </c>
      <c r="F132" s="208">
        <v>6.218</v>
      </c>
      <c r="G132" s="208">
        <v>2.2071999999999998</v>
      </c>
      <c r="H132" s="208">
        <v>1.7061999999999999</v>
      </c>
      <c r="I132" s="208">
        <v>8.9599999999999999E-2</v>
      </c>
      <c r="J132" s="208">
        <v>6.0392000000000001</v>
      </c>
      <c r="K132" s="208">
        <v>4.1908000000000003</v>
      </c>
      <c r="L132" s="208">
        <v>2.9822000000000002</v>
      </c>
      <c r="M132" s="208">
        <v>1.1912</v>
      </c>
      <c r="N132" s="208">
        <v>6.3811999999999998</v>
      </c>
    </row>
    <row r="133" spans="1:14">
      <c r="A133" s="208">
        <v>2</v>
      </c>
      <c r="B133" s="208">
        <v>1972</v>
      </c>
      <c r="C133" s="208">
        <v>7.6117999999999997</v>
      </c>
      <c r="D133" s="208">
        <v>5.2691999999999997</v>
      </c>
      <c r="E133" s="208">
        <v>2.383</v>
      </c>
      <c r="F133" s="208">
        <v>8.1570999999999998</v>
      </c>
      <c r="G133" s="208">
        <v>2.7915999999999999</v>
      </c>
      <c r="H133" s="208">
        <v>2.915</v>
      </c>
      <c r="I133" s="208">
        <v>0.36909999999999998</v>
      </c>
      <c r="J133" s="208">
        <v>8.8346999999999998</v>
      </c>
      <c r="K133" s="208">
        <v>5.2770999999999999</v>
      </c>
      <c r="L133" s="208">
        <v>4.3033000000000001</v>
      </c>
      <c r="M133" s="208">
        <v>2.7869000000000002</v>
      </c>
      <c r="N133" s="208">
        <v>8.7445000000000004</v>
      </c>
    </row>
    <row r="134" spans="1:14">
      <c r="A134" s="208">
        <v>3</v>
      </c>
      <c r="B134" s="208">
        <v>1972</v>
      </c>
      <c r="C134" s="208">
        <v>13.7325</v>
      </c>
      <c r="D134" s="208">
        <v>14.960699999999999</v>
      </c>
      <c r="E134" s="208">
        <v>6.6284999999999998</v>
      </c>
      <c r="F134" s="208">
        <v>22.310600000000001</v>
      </c>
      <c r="G134" s="208">
        <v>7.5895999999999999</v>
      </c>
      <c r="H134" s="208">
        <v>12.9581</v>
      </c>
      <c r="I134" s="208">
        <v>1.9249000000000001</v>
      </c>
      <c r="J134" s="208">
        <v>24.584099999999999</v>
      </c>
      <c r="K134" s="208">
        <v>16.193100000000001</v>
      </c>
      <c r="L134" s="208">
        <v>10.6136</v>
      </c>
      <c r="M134" s="208">
        <v>7.1845999999999997</v>
      </c>
      <c r="N134" s="208">
        <v>24.966899999999999</v>
      </c>
    </row>
    <row r="135" spans="1:14">
      <c r="A135" s="208">
        <v>4</v>
      </c>
      <c r="B135" s="208">
        <v>1972</v>
      </c>
      <c r="C135" s="208">
        <v>13.5684</v>
      </c>
      <c r="D135" s="208">
        <v>52.375</v>
      </c>
      <c r="E135" s="208">
        <v>12.0989</v>
      </c>
      <c r="F135" s="208">
        <v>62.182099999999998</v>
      </c>
      <c r="G135" s="208">
        <v>16.171199999999999</v>
      </c>
      <c r="H135" s="208">
        <v>17.857700000000001</v>
      </c>
      <c r="I135" s="208">
        <v>1.5926</v>
      </c>
      <c r="J135" s="208">
        <v>47.011400000000002</v>
      </c>
      <c r="K135" s="208">
        <v>28.704899999999999</v>
      </c>
      <c r="L135" s="208">
        <v>19.0015</v>
      </c>
      <c r="M135" s="208">
        <v>18.574100000000001</v>
      </c>
      <c r="N135" s="208">
        <v>84.297799999999995</v>
      </c>
    </row>
    <row r="136" spans="1:14">
      <c r="A136" s="208">
        <v>5</v>
      </c>
      <c r="B136" s="208">
        <v>1972</v>
      </c>
      <c r="C136" s="208">
        <v>8.8077000000000005</v>
      </c>
      <c r="D136" s="208">
        <v>66.442400000000006</v>
      </c>
      <c r="E136" s="208">
        <v>11.2019</v>
      </c>
      <c r="F136" s="208">
        <v>73.920599999999993</v>
      </c>
      <c r="G136" s="208">
        <v>16.957000000000001</v>
      </c>
      <c r="H136" s="208">
        <v>47.506399999999999</v>
      </c>
      <c r="I136" s="208">
        <v>3.0253000000000001</v>
      </c>
      <c r="J136" s="208">
        <v>45.142699999999998</v>
      </c>
      <c r="K136" s="208">
        <v>25.760400000000001</v>
      </c>
      <c r="L136" s="208">
        <v>16.407900000000001</v>
      </c>
      <c r="M136" s="208">
        <v>22.041399999999999</v>
      </c>
      <c r="N136" s="208">
        <v>97.179599999999994</v>
      </c>
    </row>
    <row r="137" spans="1:14">
      <c r="A137" s="208">
        <v>6</v>
      </c>
      <c r="B137" s="208">
        <v>1972</v>
      </c>
      <c r="C137" s="208">
        <v>14.503399999999999</v>
      </c>
      <c r="D137" s="208">
        <v>7.976</v>
      </c>
      <c r="E137" s="208">
        <v>2.6101000000000001</v>
      </c>
      <c r="F137" s="208">
        <v>15.9209</v>
      </c>
      <c r="G137" s="208">
        <v>2.8441999999999998</v>
      </c>
      <c r="H137" s="208">
        <v>3.3210000000000002</v>
      </c>
      <c r="I137" s="208">
        <v>0.45910000000000001</v>
      </c>
      <c r="J137" s="208">
        <v>6.5427999999999997</v>
      </c>
      <c r="K137" s="208">
        <v>4.6327999999999996</v>
      </c>
      <c r="L137" s="208">
        <v>4.6379000000000001</v>
      </c>
      <c r="M137" s="208">
        <v>4.9913999999999996</v>
      </c>
      <c r="N137" s="208">
        <v>12.6561</v>
      </c>
    </row>
    <row r="138" spans="1:14">
      <c r="A138" s="208">
        <v>7</v>
      </c>
      <c r="B138" s="208">
        <v>1972</v>
      </c>
      <c r="C138" s="208">
        <v>3.9104000000000001</v>
      </c>
      <c r="D138" s="208">
        <v>1.8287</v>
      </c>
      <c r="E138" s="208">
        <v>0.50119999999999998</v>
      </c>
      <c r="F138" s="208">
        <v>5.7008000000000001</v>
      </c>
      <c r="G138" s="208">
        <v>2.1263999999999998</v>
      </c>
      <c r="H138" s="208">
        <v>1.3203</v>
      </c>
      <c r="I138" s="208">
        <v>0.27389999999999998</v>
      </c>
      <c r="J138" s="208">
        <v>5.2076000000000002</v>
      </c>
      <c r="K138" s="208">
        <v>0.93089999999999995</v>
      </c>
      <c r="L138" s="208">
        <v>0.73399999999999999</v>
      </c>
      <c r="M138" s="208">
        <v>0.77849999999999997</v>
      </c>
      <c r="N138" s="208">
        <v>2.4731999999999998</v>
      </c>
    </row>
    <row r="139" spans="1:14">
      <c r="A139" s="208">
        <v>8</v>
      </c>
      <c r="B139" s="208">
        <v>1972</v>
      </c>
      <c r="C139" s="208">
        <v>31.695900000000002</v>
      </c>
      <c r="D139" s="208">
        <v>97.805899999999994</v>
      </c>
      <c r="E139" s="208">
        <v>13.854699999999999</v>
      </c>
      <c r="F139" s="208">
        <v>95.417400000000001</v>
      </c>
      <c r="G139" s="208">
        <v>28.215800000000002</v>
      </c>
      <c r="H139" s="208">
        <v>118.8186</v>
      </c>
      <c r="I139" s="208">
        <v>7.2497999999999996</v>
      </c>
      <c r="J139" s="208">
        <v>80.384900000000002</v>
      </c>
      <c r="K139" s="208">
        <v>34.893500000000003</v>
      </c>
      <c r="L139" s="208">
        <v>22.198799999999999</v>
      </c>
      <c r="M139" s="208">
        <v>21.241</v>
      </c>
      <c r="N139" s="208">
        <v>122.74290000000001</v>
      </c>
    </row>
    <row r="140" spans="1:14">
      <c r="A140" s="208">
        <v>9</v>
      </c>
      <c r="B140" s="208">
        <v>1972</v>
      </c>
      <c r="C140" s="208">
        <v>5.8037000000000001</v>
      </c>
      <c r="D140" s="208">
        <v>14.085699999999999</v>
      </c>
      <c r="E140" s="208">
        <v>1.3872</v>
      </c>
      <c r="F140" s="208">
        <v>11.370900000000001</v>
      </c>
      <c r="G140" s="208">
        <v>4.5536000000000003</v>
      </c>
      <c r="H140" s="208">
        <v>13.3201</v>
      </c>
      <c r="I140" s="208">
        <v>1.4312</v>
      </c>
      <c r="J140" s="208">
        <v>20.341799999999999</v>
      </c>
      <c r="K140" s="208">
        <v>7.3380999999999998</v>
      </c>
      <c r="L140" s="208">
        <v>4.7888000000000002</v>
      </c>
      <c r="M140" s="208">
        <v>2.1513</v>
      </c>
      <c r="N140" s="208">
        <v>21.444299999999998</v>
      </c>
    </row>
    <row r="141" spans="1:14">
      <c r="A141" s="208">
        <v>10</v>
      </c>
      <c r="B141" s="208">
        <v>1972</v>
      </c>
      <c r="C141" s="208">
        <v>12.062900000000001</v>
      </c>
      <c r="D141" s="208">
        <v>12.3247</v>
      </c>
      <c r="E141" s="208">
        <v>4.4244000000000003</v>
      </c>
      <c r="F141" s="208">
        <v>16.386800000000001</v>
      </c>
      <c r="G141" s="208">
        <v>6.6275000000000004</v>
      </c>
      <c r="H141" s="208">
        <v>10.160600000000001</v>
      </c>
      <c r="I141" s="208">
        <v>0.90610000000000002</v>
      </c>
      <c r="J141" s="208">
        <v>22.974399999999999</v>
      </c>
      <c r="K141" s="208">
        <v>10.025600000000001</v>
      </c>
      <c r="L141" s="208">
        <v>5.2897999999999996</v>
      </c>
      <c r="M141" s="208">
        <v>4.0848000000000004</v>
      </c>
      <c r="N141" s="208">
        <v>10.3361</v>
      </c>
    </row>
    <row r="142" spans="1:14">
      <c r="A142" s="208">
        <v>11</v>
      </c>
      <c r="B142" s="208">
        <v>1972</v>
      </c>
      <c r="C142" s="208">
        <v>14.2601</v>
      </c>
      <c r="D142" s="208">
        <v>70.073599999999999</v>
      </c>
      <c r="E142" s="208">
        <v>6.5111999999999997</v>
      </c>
      <c r="F142" s="208">
        <v>33.807099999999998</v>
      </c>
      <c r="G142" s="208">
        <v>9.1906999999999996</v>
      </c>
      <c r="H142" s="208">
        <v>37.732199999999999</v>
      </c>
      <c r="I142" s="208">
        <v>1.8782000000000001</v>
      </c>
      <c r="J142" s="208">
        <v>24.505700000000001</v>
      </c>
      <c r="K142" s="208">
        <v>21.9193</v>
      </c>
      <c r="L142" s="208">
        <v>11.395</v>
      </c>
      <c r="M142" s="208">
        <v>12.135999999999999</v>
      </c>
      <c r="N142" s="208">
        <v>37.5837</v>
      </c>
    </row>
    <row r="143" spans="1:14">
      <c r="A143" s="208">
        <v>12</v>
      </c>
      <c r="B143" s="208">
        <v>1972</v>
      </c>
      <c r="C143" s="208">
        <v>8.1463000000000001</v>
      </c>
      <c r="D143" s="208">
        <v>33.686999999999998</v>
      </c>
      <c r="E143" s="208">
        <v>2.1208</v>
      </c>
      <c r="F143" s="208">
        <v>13.6416</v>
      </c>
      <c r="G143" s="208">
        <v>4.3761999999999999</v>
      </c>
      <c r="H143" s="208">
        <v>16.695599999999999</v>
      </c>
      <c r="I143" s="208">
        <v>1.1728000000000001</v>
      </c>
      <c r="J143" s="208">
        <v>15.6073</v>
      </c>
      <c r="K143" s="208">
        <v>14.314399999999999</v>
      </c>
      <c r="L143" s="208">
        <v>3.9784000000000002</v>
      </c>
      <c r="M143" s="208">
        <v>6.2986000000000004</v>
      </c>
      <c r="N143" s="208">
        <v>16.858899999999998</v>
      </c>
    </row>
    <row r="144" spans="1:14">
      <c r="A144" s="208">
        <v>13</v>
      </c>
      <c r="B144" s="208">
        <v>1972</v>
      </c>
      <c r="C144" s="208">
        <v>35.869199999999999</v>
      </c>
      <c r="D144" s="208">
        <v>2.3022</v>
      </c>
      <c r="E144" s="208">
        <v>8.2925000000000004</v>
      </c>
      <c r="F144" s="208">
        <v>24.242000000000001</v>
      </c>
      <c r="G144" s="208">
        <v>2.5188000000000001</v>
      </c>
      <c r="H144" s="208">
        <v>6.2606999999999999</v>
      </c>
      <c r="I144" s="208">
        <v>0.24740000000000001</v>
      </c>
      <c r="J144" s="208">
        <v>22.5823</v>
      </c>
      <c r="K144" s="208">
        <v>13.8261</v>
      </c>
      <c r="L144" s="208">
        <v>9.3185000000000002</v>
      </c>
      <c r="M144" s="208">
        <v>10.0435</v>
      </c>
      <c r="N144" s="208">
        <v>6.3361000000000001</v>
      </c>
    </row>
    <row r="145" spans="1:14">
      <c r="A145" s="208">
        <v>14</v>
      </c>
      <c r="B145" s="208">
        <v>1972</v>
      </c>
      <c r="C145" s="208">
        <v>1.8127</v>
      </c>
      <c r="D145" s="208">
        <v>16.563400000000001</v>
      </c>
      <c r="E145" s="208">
        <v>1.0807</v>
      </c>
      <c r="F145" s="208">
        <v>6.9642999999999997</v>
      </c>
      <c r="G145" s="208">
        <v>1.5781000000000001</v>
      </c>
      <c r="H145" s="208">
        <v>1.3616999999999999</v>
      </c>
      <c r="I145" s="208">
        <v>9.4999999999999998E-3</v>
      </c>
      <c r="J145" s="208">
        <v>1.292</v>
      </c>
      <c r="K145" s="208">
        <v>4.0202999999999998</v>
      </c>
      <c r="L145" s="208">
        <v>1.8379000000000001</v>
      </c>
      <c r="M145" s="208">
        <v>0.62260000000000004</v>
      </c>
      <c r="N145" s="208">
        <v>8.0258000000000003</v>
      </c>
    </row>
    <row r="146" spans="1:14">
      <c r="A146" s="208">
        <v>15</v>
      </c>
      <c r="B146" s="208">
        <v>1972</v>
      </c>
      <c r="C146" s="208">
        <v>3.9257</v>
      </c>
      <c r="D146" s="208">
        <v>1.9991000000000001</v>
      </c>
      <c r="E146" s="208">
        <v>0.50039999999999996</v>
      </c>
      <c r="F146" s="208">
        <v>3.3835999999999999</v>
      </c>
      <c r="G146" s="208">
        <v>1.3534999999999999</v>
      </c>
      <c r="H146" s="208">
        <v>5.3223000000000003</v>
      </c>
      <c r="I146" s="208">
        <v>0.16470000000000001</v>
      </c>
      <c r="J146" s="208">
        <v>1.3788</v>
      </c>
      <c r="K146" s="208">
        <v>0.24390000000000001</v>
      </c>
      <c r="L146" s="208">
        <v>0.50690000000000002</v>
      </c>
      <c r="M146" s="208">
        <v>2.1118999999999999</v>
      </c>
      <c r="N146" s="208">
        <v>3.2923</v>
      </c>
    </row>
    <row r="147" spans="1:14">
      <c r="A147" s="208">
        <v>16</v>
      </c>
      <c r="B147" s="208">
        <v>1972</v>
      </c>
      <c r="C147" s="208">
        <v>0.96109999999999995</v>
      </c>
      <c r="D147" s="208">
        <v>8.7498000000000005</v>
      </c>
      <c r="E147" s="208">
        <v>0.57469999999999999</v>
      </c>
      <c r="F147" s="208">
        <v>3.6947999999999999</v>
      </c>
      <c r="G147" s="208">
        <v>0.83809999999999996</v>
      </c>
      <c r="H147" s="208">
        <v>0.745</v>
      </c>
      <c r="I147" s="208">
        <v>5.5999999999999999E-3</v>
      </c>
      <c r="J147" s="208">
        <v>0.68359999999999999</v>
      </c>
      <c r="K147" s="208">
        <v>2.1166999999999998</v>
      </c>
      <c r="L147" s="208">
        <v>0.98099999999999998</v>
      </c>
      <c r="M147" s="208">
        <v>0.3352</v>
      </c>
      <c r="N147" s="208">
        <v>4.2610999999999999</v>
      </c>
    </row>
    <row r="148" spans="1:14">
      <c r="A148" s="208">
        <v>1</v>
      </c>
      <c r="B148" s="208">
        <v>1973</v>
      </c>
      <c r="C148" s="208">
        <v>5.0922999999999998</v>
      </c>
      <c r="D148" s="208">
        <v>3.7362000000000002</v>
      </c>
      <c r="E148" s="208">
        <v>2.3894000000000002</v>
      </c>
      <c r="F148" s="208">
        <v>6.4363999999999999</v>
      </c>
      <c r="G148" s="208">
        <v>2.2848000000000002</v>
      </c>
      <c r="H148" s="208">
        <v>1.7306999999999999</v>
      </c>
      <c r="I148" s="208">
        <v>9.0899999999999995E-2</v>
      </c>
      <c r="J148" s="208">
        <v>6.2671000000000001</v>
      </c>
      <c r="K148" s="208">
        <v>4.1905000000000001</v>
      </c>
      <c r="L148" s="208">
        <v>2.9830000000000001</v>
      </c>
      <c r="M148" s="208">
        <v>1.4289000000000001</v>
      </c>
      <c r="N148" s="208">
        <v>6.7126999999999999</v>
      </c>
    </row>
    <row r="149" spans="1:14">
      <c r="A149" s="208">
        <v>2</v>
      </c>
      <c r="B149" s="208">
        <v>1973</v>
      </c>
      <c r="C149" s="208">
        <v>7.8007999999999997</v>
      </c>
      <c r="D149" s="208">
        <v>5.2977999999999996</v>
      </c>
      <c r="E149" s="208">
        <v>2.4053</v>
      </c>
      <c r="F149" s="208">
        <v>8.4738000000000007</v>
      </c>
      <c r="G149" s="208">
        <v>2.9</v>
      </c>
      <c r="H149" s="208">
        <v>3.0937000000000001</v>
      </c>
      <c r="I149" s="208">
        <v>0.38140000000000002</v>
      </c>
      <c r="J149" s="208">
        <v>8.8907000000000007</v>
      </c>
      <c r="K149" s="208">
        <v>5.4039999999999999</v>
      </c>
      <c r="L149" s="208">
        <v>4.3028000000000004</v>
      </c>
      <c r="M149" s="208">
        <v>2.8246000000000002</v>
      </c>
      <c r="N149" s="208">
        <v>9.4223999999999997</v>
      </c>
    </row>
    <row r="150" spans="1:14">
      <c r="A150" s="208">
        <v>3</v>
      </c>
      <c r="B150" s="208">
        <v>1973</v>
      </c>
      <c r="C150" s="208">
        <v>14.150499999999999</v>
      </c>
      <c r="D150" s="208">
        <v>14.9482</v>
      </c>
      <c r="E150" s="208">
        <v>6.7443999999999997</v>
      </c>
      <c r="F150" s="208">
        <v>23.712900000000001</v>
      </c>
      <c r="G150" s="208">
        <v>8.0667000000000009</v>
      </c>
      <c r="H150" s="208">
        <v>12.9658</v>
      </c>
      <c r="I150" s="208">
        <v>2.0114000000000001</v>
      </c>
      <c r="J150" s="208">
        <v>25.3904</v>
      </c>
      <c r="K150" s="208">
        <v>16.2973</v>
      </c>
      <c r="L150" s="208">
        <v>10.9389</v>
      </c>
      <c r="M150" s="208">
        <v>7.8742999999999999</v>
      </c>
      <c r="N150" s="208">
        <v>25.747499999999999</v>
      </c>
    </row>
    <row r="151" spans="1:14">
      <c r="A151" s="208">
        <v>4</v>
      </c>
      <c r="B151" s="208">
        <v>1973</v>
      </c>
      <c r="C151" s="208">
        <v>14.5852</v>
      </c>
      <c r="D151" s="208">
        <v>53.264499999999998</v>
      </c>
      <c r="E151" s="208">
        <v>12.2591</v>
      </c>
      <c r="F151" s="208">
        <v>64.612399999999994</v>
      </c>
      <c r="G151" s="208">
        <v>16.8033</v>
      </c>
      <c r="H151" s="208">
        <v>18.961200000000002</v>
      </c>
      <c r="I151" s="208">
        <v>1.7315</v>
      </c>
      <c r="J151" s="208">
        <v>47.815800000000003</v>
      </c>
      <c r="K151" s="208">
        <v>28.848600000000001</v>
      </c>
      <c r="L151" s="208">
        <v>19.774000000000001</v>
      </c>
      <c r="M151" s="208">
        <v>18.7837</v>
      </c>
      <c r="N151" s="208">
        <v>85.799499999999995</v>
      </c>
    </row>
    <row r="152" spans="1:14">
      <c r="A152" s="208">
        <v>5</v>
      </c>
      <c r="B152" s="208">
        <v>1973</v>
      </c>
      <c r="C152" s="208">
        <v>9.6044999999999998</v>
      </c>
      <c r="D152" s="208">
        <v>69.177499999999995</v>
      </c>
      <c r="E152" s="208">
        <v>11.367000000000001</v>
      </c>
      <c r="F152" s="208">
        <v>76.105099999999993</v>
      </c>
      <c r="G152" s="208">
        <v>17.458100000000002</v>
      </c>
      <c r="H152" s="208">
        <v>48.6355</v>
      </c>
      <c r="I152" s="208">
        <v>3.0813999999999999</v>
      </c>
      <c r="J152" s="208">
        <v>45.916499999999999</v>
      </c>
      <c r="K152" s="208">
        <v>26.017600000000002</v>
      </c>
      <c r="L152" s="208">
        <v>17.068899999999999</v>
      </c>
      <c r="M152" s="208">
        <v>22.6464</v>
      </c>
      <c r="N152" s="208">
        <v>99.090400000000002</v>
      </c>
    </row>
    <row r="153" spans="1:14">
      <c r="A153" s="208">
        <v>6</v>
      </c>
      <c r="B153" s="208">
        <v>1973</v>
      </c>
      <c r="C153" s="208">
        <v>14.808999999999999</v>
      </c>
      <c r="D153" s="208">
        <v>8.1395</v>
      </c>
      <c r="E153" s="208">
        <v>2.6385999999999998</v>
      </c>
      <c r="F153" s="208">
        <v>17.071200000000001</v>
      </c>
      <c r="G153" s="208">
        <v>3.0653000000000001</v>
      </c>
      <c r="H153" s="208">
        <v>4.1516999999999999</v>
      </c>
      <c r="I153" s="208">
        <v>0.62609999999999999</v>
      </c>
      <c r="J153" s="208">
        <v>6.5613999999999999</v>
      </c>
      <c r="K153" s="208">
        <v>4.6485000000000003</v>
      </c>
      <c r="L153" s="208">
        <v>4.7522000000000002</v>
      </c>
      <c r="M153" s="208">
        <v>5.0411999999999999</v>
      </c>
      <c r="N153" s="208">
        <v>13.3787</v>
      </c>
    </row>
    <row r="154" spans="1:14">
      <c r="A154" s="208">
        <v>7</v>
      </c>
      <c r="B154" s="208">
        <v>1973</v>
      </c>
      <c r="C154" s="208">
        <v>3.9738000000000002</v>
      </c>
      <c r="D154" s="208">
        <v>1.8244</v>
      </c>
      <c r="E154" s="208">
        <v>0.52710000000000001</v>
      </c>
      <c r="F154" s="208">
        <v>5.7213000000000003</v>
      </c>
      <c r="G154" s="208">
        <v>2.1316999999999999</v>
      </c>
      <c r="H154" s="208">
        <v>1.3230999999999999</v>
      </c>
      <c r="I154" s="208">
        <v>0.2712</v>
      </c>
      <c r="J154" s="208">
        <v>5.2630999999999997</v>
      </c>
      <c r="K154" s="208">
        <v>0.96989999999999998</v>
      </c>
      <c r="L154" s="208">
        <v>0.81010000000000004</v>
      </c>
      <c r="M154" s="208">
        <v>0.77749999999999997</v>
      </c>
      <c r="N154" s="208">
        <v>2.6221000000000001</v>
      </c>
    </row>
    <row r="155" spans="1:14">
      <c r="A155" s="208">
        <v>8</v>
      </c>
      <c r="B155" s="208">
        <v>1973</v>
      </c>
      <c r="C155" s="208">
        <v>32.490200000000002</v>
      </c>
      <c r="D155" s="208">
        <v>100.9122</v>
      </c>
      <c r="E155" s="208">
        <v>14.6662</v>
      </c>
      <c r="F155" s="208">
        <v>99.415400000000005</v>
      </c>
      <c r="G155" s="208">
        <v>29.163799999999998</v>
      </c>
      <c r="H155" s="208">
        <v>120.8841</v>
      </c>
      <c r="I155" s="208">
        <v>7.3311000000000002</v>
      </c>
      <c r="J155" s="208">
        <v>81.606899999999996</v>
      </c>
      <c r="K155" s="208">
        <v>35.240400000000001</v>
      </c>
      <c r="L155" s="208">
        <v>23.784400000000002</v>
      </c>
      <c r="M155" s="208">
        <v>23.0746</v>
      </c>
      <c r="N155" s="208">
        <v>126.8592</v>
      </c>
    </row>
    <row r="156" spans="1:14">
      <c r="A156" s="208">
        <v>9</v>
      </c>
      <c r="B156" s="208">
        <v>1973</v>
      </c>
      <c r="C156" s="208">
        <v>6.0983999999999998</v>
      </c>
      <c r="D156" s="208">
        <v>16.2119</v>
      </c>
      <c r="E156" s="208">
        <v>1.8267</v>
      </c>
      <c r="F156" s="208">
        <v>13.7247</v>
      </c>
      <c r="G156" s="208">
        <v>5.0960999999999999</v>
      </c>
      <c r="H156" s="208">
        <v>14.800800000000001</v>
      </c>
      <c r="I156" s="208">
        <v>1.4322999999999999</v>
      </c>
      <c r="J156" s="208">
        <v>20.4543</v>
      </c>
      <c r="K156" s="208">
        <v>7.4983000000000004</v>
      </c>
      <c r="L156" s="208">
        <v>5.8559000000000001</v>
      </c>
      <c r="M156" s="208">
        <v>3.3022999999999998</v>
      </c>
      <c r="N156" s="208">
        <v>23.9834</v>
      </c>
    </row>
    <row r="157" spans="1:14">
      <c r="A157" s="208">
        <v>10</v>
      </c>
      <c r="B157" s="208">
        <v>1973</v>
      </c>
      <c r="C157" s="208">
        <v>12.456799999999999</v>
      </c>
      <c r="D157" s="208">
        <v>12.61</v>
      </c>
      <c r="E157" s="208">
        <v>4.6048</v>
      </c>
      <c r="F157" s="208">
        <v>17.723500000000001</v>
      </c>
      <c r="G157" s="208">
        <v>7.0731000000000002</v>
      </c>
      <c r="H157" s="208">
        <v>10.3698</v>
      </c>
      <c r="I157" s="208">
        <v>0.90149999999999997</v>
      </c>
      <c r="J157" s="208">
        <v>23.2943</v>
      </c>
      <c r="K157" s="208">
        <v>10.167199999999999</v>
      </c>
      <c r="L157" s="208">
        <v>5.8335999999999997</v>
      </c>
      <c r="M157" s="208">
        <v>4.1825000000000001</v>
      </c>
      <c r="N157" s="208">
        <v>11.5406</v>
      </c>
    </row>
    <row r="158" spans="1:14">
      <c r="A158" s="208">
        <v>11</v>
      </c>
      <c r="B158" s="208">
        <v>1973</v>
      </c>
      <c r="C158" s="208">
        <v>14.3939</v>
      </c>
      <c r="D158" s="208">
        <v>70.943100000000001</v>
      </c>
      <c r="E158" s="208">
        <v>6.7053000000000003</v>
      </c>
      <c r="F158" s="208">
        <v>34.731200000000001</v>
      </c>
      <c r="G158" s="208">
        <v>9.4046000000000003</v>
      </c>
      <c r="H158" s="208">
        <v>38.4221</v>
      </c>
      <c r="I158" s="208">
        <v>1.8818999999999999</v>
      </c>
      <c r="J158" s="208">
        <v>24.547000000000001</v>
      </c>
      <c r="K158" s="208">
        <v>22.012</v>
      </c>
      <c r="L158" s="208">
        <v>11.851900000000001</v>
      </c>
      <c r="M158" s="208">
        <v>12.586600000000001</v>
      </c>
      <c r="N158" s="208">
        <v>38.441299999999998</v>
      </c>
    </row>
    <row r="159" spans="1:14">
      <c r="A159" s="208">
        <v>12</v>
      </c>
      <c r="B159" s="208">
        <v>1973</v>
      </c>
      <c r="C159" s="208">
        <v>8.2882999999999996</v>
      </c>
      <c r="D159" s="208">
        <v>34.8339</v>
      </c>
      <c r="E159" s="208">
        <v>2.4192999999999998</v>
      </c>
      <c r="F159" s="208">
        <v>15.013</v>
      </c>
      <c r="G159" s="208">
        <v>4.6927000000000003</v>
      </c>
      <c r="H159" s="208">
        <v>17.6646</v>
      </c>
      <c r="I159" s="208">
        <v>1.1694</v>
      </c>
      <c r="J159" s="208">
        <v>15.618600000000001</v>
      </c>
      <c r="K159" s="208">
        <v>14.336399999999999</v>
      </c>
      <c r="L159" s="208">
        <v>4.6955999999999998</v>
      </c>
      <c r="M159" s="208">
        <v>6.9703999999999997</v>
      </c>
      <c r="N159" s="208">
        <v>18.119900000000001</v>
      </c>
    </row>
    <row r="160" spans="1:14">
      <c r="A160" s="208">
        <v>13</v>
      </c>
      <c r="B160" s="208">
        <v>1973</v>
      </c>
      <c r="C160" s="208">
        <v>36.3247</v>
      </c>
      <c r="D160" s="208">
        <v>4.2385999999999999</v>
      </c>
      <c r="E160" s="208">
        <v>8.6045999999999996</v>
      </c>
      <c r="F160" s="208">
        <v>26.316199999999998</v>
      </c>
      <c r="G160" s="208">
        <v>3.2010000000000001</v>
      </c>
      <c r="H160" s="208">
        <v>7.5110000000000001</v>
      </c>
      <c r="I160" s="208">
        <v>0.24490000000000001</v>
      </c>
      <c r="J160" s="208">
        <v>23.302499999999998</v>
      </c>
      <c r="K160" s="208">
        <v>13.8474</v>
      </c>
      <c r="L160" s="208">
        <v>10.2475</v>
      </c>
      <c r="M160" s="208">
        <v>10.614599999999999</v>
      </c>
      <c r="N160" s="208">
        <v>8.4916999999999998</v>
      </c>
    </row>
    <row r="161" spans="1:14">
      <c r="A161" s="208">
        <v>14</v>
      </c>
      <c r="B161" s="208">
        <v>1973</v>
      </c>
      <c r="C161" s="208">
        <v>1.8407</v>
      </c>
      <c r="D161" s="208">
        <v>16.6526</v>
      </c>
      <c r="E161" s="208">
        <v>1.1069</v>
      </c>
      <c r="F161" s="208">
        <v>7.1151999999999997</v>
      </c>
      <c r="G161" s="208">
        <v>1.6163000000000001</v>
      </c>
      <c r="H161" s="208">
        <v>1.4826999999999999</v>
      </c>
      <c r="I161" s="208">
        <v>1.0500000000000001E-2</v>
      </c>
      <c r="J161" s="208">
        <v>1.3031999999999999</v>
      </c>
      <c r="K161" s="208">
        <v>4.0225999999999997</v>
      </c>
      <c r="L161" s="208">
        <v>1.9142999999999999</v>
      </c>
      <c r="M161" s="208">
        <v>0.71</v>
      </c>
      <c r="N161" s="208">
        <v>8.1968999999999994</v>
      </c>
    </row>
    <row r="162" spans="1:14">
      <c r="A162" s="208">
        <v>15</v>
      </c>
      <c r="B162" s="208">
        <v>1973</v>
      </c>
      <c r="C162" s="208">
        <v>3.9479000000000002</v>
      </c>
      <c r="D162" s="208">
        <v>2.0022000000000002</v>
      </c>
      <c r="E162" s="208">
        <v>0.50390000000000001</v>
      </c>
      <c r="F162" s="208">
        <v>3.4367999999999999</v>
      </c>
      <c r="G162" s="208">
        <v>1.3747</v>
      </c>
      <c r="H162" s="208">
        <v>5.3784999999999998</v>
      </c>
      <c r="I162" s="208">
        <v>0.16539999999999999</v>
      </c>
      <c r="J162" s="208">
        <v>1.4018999999999999</v>
      </c>
      <c r="K162" s="208">
        <v>0.254</v>
      </c>
      <c r="L162" s="208">
        <v>0.53569999999999995</v>
      </c>
      <c r="M162" s="208">
        <v>2.1238999999999999</v>
      </c>
      <c r="N162" s="208">
        <v>3.379</v>
      </c>
    </row>
    <row r="163" spans="1:14">
      <c r="A163" s="208">
        <v>16</v>
      </c>
      <c r="B163" s="208">
        <v>1973</v>
      </c>
      <c r="C163" s="208">
        <v>0.97499999999999998</v>
      </c>
      <c r="D163" s="208">
        <v>8.7927999999999997</v>
      </c>
      <c r="E163" s="208">
        <v>0.5877</v>
      </c>
      <c r="F163" s="208">
        <v>3.77</v>
      </c>
      <c r="G163" s="208">
        <v>0.85709999999999997</v>
      </c>
      <c r="H163" s="208">
        <v>0.80569999999999997</v>
      </c>
      <c r="I163" s="208">
        <v>6.1000000000000004E-3</v>
      </c>
      <c r="J163" s="208">
        <v>0.68920000000000003</v>
      </c>
      <c r="K163" s="208">
        <v>2.1177000000000001</v>
      </c>
      <c r="L163" s="208">
        <v>1.0193000000000001</v>
      </c>
      <c r="M163" s="208">
        <v>0.37909999999999999</v>
      </c>
      <c r="N163" s="208">
        <v>4.3463000000000003</v>
      </c>
    </row>
    <row r="164" spans="1:14">
      <c r="A164" s="208">
        <v>1</v>
      </c>
      <c r="B164" s="208">
        <v>1974</v>
      </c>
      <c r="C164" s="208">
        <v>5.1944999999999997</v>
      </c>
      <c r="D164" s="208">
        <v>3.7471999999999999</v>
      </c>
      <c r="E164" s="208">
        <v>2.4049999999999998</v>
      </c>
      <c r="F164" s="208">
        <v>6.6699000000000002</v>
      </c>
      <c r="G164" s="208">
        <v>2.3677000000000001</v>
      </c>
      <c r="H164" s="208">
        <v>1.7774000000000001</v>
      </c>
      <c r="I164" s="208">
        <v>9.3399999999999997E-2</v>
      </c>
      <c r="J164" s="208">
        <v>6.4032</v>
      </c>
      <c r="K164" s="208">
        <v>4.2118000000000002</v>
      </c>
      <c r="L164" s="208">
        <v>2.9964</v>
      </c>
      <c r="M164" s="208">
        <v>1.6238999999999999</v>
      </c>
      <c r="N164" s="208">
        <v>6.8887999999999998</v>
      </c>
    </row>
    <row r="165" spans="1:14">
      <c r="A165" s="208">
        <v>2</v>
      </c>
      <c r="B165" s="208">
        <v>1974</v>
      </c>
      <c r="C165" s="208">
        <v>7.9097</v>
      </c>
      <c r="D165" s="208">
        <v>5.2674000000000003</v>
      </c>
      <c r="E165" s="208">
        <v>2.452</v>
      </c>
      <c r="F165" s="208">
        <v>8.7605000000000004</v>
      </c>
      <c r="G165" s="208">
        <v>2.9981</v>
      </c>
      <c r="H165" s="208">
        <v>3.3946000000000001</v>
      </c>
      <c r="I165" s="208">
        <v>0.41599999999999998</v>
      </c>
      <c r="J165" s="208">
        <v>9.0747</v>
      </c>
      <c r="K165" s="208">
        <v>5.4607000000000001</v>
      </c>
      <c r="L165" s="208">
        <v>4.3315999999999999</v>
      </c>
      <c r="M165" s="208">
        <v>2.9268999999999998</v>
      </c>
      <c r="N165" s="208">
        <v>10.1957</v>
      </c>
    </row>
    <row r="166" spans="1:14">
      <c r="A166" s="208">
        <v>3</v>
      </c>
      <c r="B166" s="208">
        <v>1974</v>
      </c>
      <c r="C166" s="208">
        <v>14.5854</v>
      </c>
      <c r="D166" s="208">
        <v>15.0532</v>
      </c>
      <c r="E166" s="208">
        <v>6.8285999999999998</v>
      </c>
      <c r="F166" s="208">
        <v>25.7163</v>
      </c>
      <c r="G166" s="208">
        <v>8.7482000000000006</v>
      </c>
      <c r="H166" s="208">
        <v>13.334899999999999</v>
      </c>
      <c r="I166" s="208">
        <v>2.0728</v>
      </c>
      <c r="J166" s="208">
        <v>25.811499999999999</v>
      </c>
      <c r="K166" s="208">
        <v>16.662199999999999</v>
      </c>
      <c r="L166" s="208">
        <v>11.341200000000001</v>
      </c>
      <c r="M166" s="208">
        <v>8.0497999999999994</v>
      </c>
      <c r="N166" s="208">
        <v>27.161000000000001</v>
      </c>
    </row>
    <row r="167" spans="1:14">
      <c r="A167" s="208">
        <v>4</v>
      </c>
      <c r="B167" s="208">
        <v>1974</v>
      </c>
      <c r="C167" s="208">
        <v>15.6463</v>
      </c>
      <c r="D167" s="208">
        <v>54.2774</v>
      </c>
      <c r="E167" s="208">
        <v>12.504799999999999</v>
      </c>
      <c r="F167" s="208">
        <v>66.739099999999993</v>
      </c>
      <c r="G167" s="208">
        <v>17.356300000000001</v>
      </c>
      <c r="H167" s="208">
        <v>19.950099999999999</v>
      </c>
      <c r="I167" s="208">
        <v>1.7834000000000001</v>
      </c>
      <c r="J167" s="208">
        <v>48.899500000000003</v>
      </c>
      <c r="K167" s="208">
        <v>29.3233</v>
      </c>
      <c r="L167" s="208">
        <v>20.780999999999999</v>
      </c>
      <c r="M167" s="208">
        <v>19.412400000000002</v>
      </c>
      <c r="N167" s="208">
        <v>87.131799999999998</v>
      </c>
    </row>
    <row r="168" spans="1:14">
      <c r="A168" s="208">
        <v>5</v>
      </c>
      <c r="B168" s="208">
        <v>1974</v>
      </c>
      <c r="C168" s="208">
        <v>10.4335</v>
      </c>
      <c r="D168" s="208">
        <v>76.278300000000002</v>
      </c>
      <c r="E168" s="208">
        <v>11.5047</v>
      </c>
      <c r="F168" s="208">
        <v>77.213200000000001</v>
      </c>
      <c r="G168" s="208">
        <v>17.712299999999999</v>
      </c>
      <c r="H168" s="208">
        <v>49.883000000000003</v>
      </c>
      <c r="I168" s="208">
        <v>3.1438000000000001</v>
      </c>
      <c r="J168" s="208">
        <v>46.229500000000002</v>
      </c>
      <c r="K168" s="208">
        <v>26.386500000000002</v>
      </c>
      <c r="L168" s="208">
        <v>18.897600000000001</v>
      </c>
      <c r="M168" s="208">
        <v>22.941099999999999</v>
      </c>
      <c r="N168" s="208">
        <v>100.6366</v>
      </c>
    </row>
    <row r="169" spans="1:14">
      <c r="A169" s="208">
        <v>6</v>
      </c>
      <c r="B169" s="208">
        <v>1974</v>
      </c>
      <c r="C169" s="208">
        <v>15.157400000000001</v>
      </c>
      <c r="D169" s="208">
        <v>8.5318000000000005</v>
      </c>
      <c r="E169" s="208">
        <v>2.6901999999999999</v>
      </c>
      <c r="F169" s="208">
        <v>17.998899999999999</v>
      </c>
      <c r="G169" s="208">
        <v>3.2441</v>
      </c>
      <c r="H169" s="208">
        <v>4.5162000000000004</v>
      </c>
      <c r="I169" s="208">
        <v>0.62639999999999996</v>
      </c>
      <c r="J169" s="208">
        <v>6.5937000000000001</v>
      </c>
      <c r="K169" s="208">
        <v>4.6676000000000002</v>
      </c>
      <c r="L169" s="208">
        <v>4.8330000000000002</v>
      </c>
      <c r="M169" s="208">
        <v>5.1121999999999996</v>
      </c>
      <c r="N169" s="208">
        <v>14.346399999999999</v>
      </c>
    </row>
    <row r="170" spans="1:14">
      <c r="A170" s="208">
        <v>7</v>
      </c>
      <c r="B170" s="208">
        <v>1974</v>
      </c>
      <c r="C170" s="208">
        <v>4.0437000000000003</v>
      </c>
      <c r="D170" s="208">
        <v>1.8845000000000001</v>
      </c>
      <c r="E170" s="208">
        <v>0.5383</v>
      </c>
      <c r="F170" s="208">
        <v>5.9244000000000003</v>
      </c>
      <c r="G170" s="208">
        <v>2.2012999999999998</v>
      </c>
      <c r="H170" s="208">
        <v>1.3429</v>
      </c>
      <c r="I170" s="208">
        <v>0.27239999999999998</v>
      </c>
      <c r="J170" s="208">
        <v>5.2998000000000003</v>
      </c>
      <c r="K170" s="208">
        <v>1.0167999999999999</v>
      </c>
      <c r="L170" s="208">
        <v>0.83499999999999996</v>
      </c>
      <c r="M170" s="208">
        <v>0.7712</v>
      </c>
      <c r="N170" s="208">
        <v>2.7210000000000001</v>
      </c>
    </row>
    <row r="171" spans="1:14">
      <c r="A171" s="208">
        <v>8</v>
      </c>
      <c r="B171" s="208">
        <v>1974</v>
      </c>
      <c r="C171" s="208">
        <v>33.441800000000001</v>
      </c>
      <c r="D171" s="208">
        <v>105.5796</v>
      </c>
      <c r="E171" s="208">
        <v>15.4819</v>
      </c>
      <c r="F171" s="208">
        <v>103.55029999999999</v>
      </c>
      <c r="G171" s="208">
        <v>30.1145</v>
      </c>
      <c r="H171" s="208">
        <v>123.53530000000001</v>
      </c>
      <c r="I171" s="208">
        <v>7.3121999999999998</v>
      </c>
      <c r="J171" s="208">
        <v>82.823599999999999</v>
      </c>
      <c r="K171" s="208">
        <v>35.595599999999997</v>
      </c>
      <c r="L171" s="208">
        <v>25.39</v>
      </c>
      <c r="M171" s="208">
        <v>24.222899999999999</v>
      </c>
      <c r="N171" s="208">
        <v>131.35820000000001</v>
      </c>
    </row>
    <row r="172" spans="1:14">
      <c r="A172" s="208">
        <v>9</v>
      </c>
      <c r="B172" s="208">
        <v>1974</v>
      </c>
      <c r="C172" s="208">
        <v>6.4111000000000002</v>
      </c>
      <c r="D172" s="208">
        <v>19.973800000000001</v>
      </c>
      <c r="E172" s="208">
        <v>2.3353999999999999</v>
      </c>
      <c r="F172" s="208">
        <v>16.686900000000001</v>
      </c>
      <c r="G172" s="208">
        <v>5.7815000000000003</v>
      </c>
      <c r="H172" s="208">
        <v>16.715599999999998</v>
      </c>
      <c r="I172" s="208">
        <v>1.4235</v>
      </c>
      <c r="J172" s="208">
        <v>20.683700000000002</v>
      </c>
      <c r="K172" s="208">
        <v>7.6780999999999997</v>
      </c>
      <c r="L172" s="208">
        <v>6.8952</v>
      </c>
      <c r="M172" s="208">
        <v>3.8416000000000001</v>
      </c>
      <c r="N172" s="208">
        <v>26.6631</v>
      </c>
    </row>
    <row r="173" spans="1:14">
      <c r="A173" s="208">
        <v>10</v>
      </c>
      <c r="B173" s="208">
        <v>1974</v>
      </c>
      <c r="C173" s="208">
        <v>12.906499999999999</v>
      </c>
      <c r="D173" s="208">
        <v>13.037699999999999</v>
      </c>
      <c r="E173" s="208">
        <v>4.7854000000000001</v>
      </c>
      <c r="F173" s="208">
        <v>19.1465</v>
      </c>
      <c r="G173" s="208">
        <v>7.5312999999999999</v>
      </c>
      <c r="H173" s="208">
        <v>10.817500000000001</v>
      </c>
      <c r="I173" s="208">
        <v>0.8972</v>
      </c>
      <c r="J173" s="208">
        <v>23.5185</v>
      </c>
      <c r="K173" s="208">
        <v>10.191599999999999</v>
      </c>
      <c r="L173" s="208">
        <v>5.9682000000000004</v>
      </c>
      <c r="M173" s="208">
        <v>4.3762999999999996</v>
      </c>
      <c r="N173" s="208">
        <v>13.0085</v>
      </c>
    </row>
    <row r="174" spans="1:14">
      <c r="A174" s="208">
        <v>11</v>
      </c>
      <c r="B174" s="208">
        <v>1974</v>
      </c>
      <c r="C174" s="208">
        <v>14.533099999999999</v>
      </c>
      <c r="D174" s="208">
        <v>72.439499999999995</v>
      </c>
      <c r="E174" s="208">
        <v>6.9305000000000003</v>
      </c>
      <c r="F174" s="208">
        <v>35.853700000000003</v>
      </c>
      <c r="G174" s="208">
        <v>9.6638000000000002</v>
      </c>
      <c r="H174" s="208">
        <v>39.277500000000003</v>
      </c>
      <c r="I174" s="208">
        <v>1.8814</v>
      </c>
      <c r="J174" s="208">
        <v>24.6358</v>
      </c>
      <c r="K174" s="208">
        <v>22.1128</v>
      </c>
      <c r="L174" s="208">
        <v>12.2996</v>
      </c>
      <c r="M174" s="208">
        <v>12.792400000000001</v>
      </c>
      <c r="N174" s="208">
        <v>39.280299999999997</v>
      </c>
    </row>
    <row r="175" spans="1:14">
      <c r="A175" s="208">
        <v>12</v>
      </c>
      <c r="B175" s="208">
        <v>1974</v>
      </c>
      <c r="C175" s="208">
        <v>8.4430999999999994</v>
      </c>
      <c r="D175" s="208">
        <v>37.030099999999997</v>
      </c>
      <c r="E175" s="208">
        <v>2.7749000000000001</v>
      </c>
      <c r="F175" s="208">
        <v>16.735700000000001</v>
      </c>
      <c r="G175" s="208">
        <v>5.0919999999999996</v>
      </c>
      <c r="H175" s="208">
        <v>18.9285</v>
      </c>
      <c r="I175" s="208">
        <v>1.1594</v>
      </c>
      <c r="J175" s="208">
        <v>15.710800000000001</v>
      </c>
      <c r="K175" s="208">
        <v>14.3759</v>
      </c>
      <c r="L175" s="208">
        <v>5.4128999999999996</v>
      </c>
      <c r="M175" s="208">
        <v>7.2523</v>
      </c>
      <c r="N175" s="208">
        <v>19.3826</v>
      </c>
    </row>
    <row r="176" spans="1:14">
      <c r="A176" s="208">
        <v>13</v>
      </c>
      <c r="B176" s="208">
        <v>1974</v>
      </c>
      <c r="C176" s="208">
        <v>36.804099999999998</v>
      </c>
      <c r="D176" s="208">
        <v>6.4588999999999999</v>
      </c>
      <c r="E176" s="208">
        <v>8.8564000000000007</v>
      </c>
      <c r="F176" s="208">
        <v>28.173999999999999</v>
      </c>
      <c r="G176" s="208">
        <v>3.8662999999999998</v>
      </c>
      <c r="H176" s="208">
        <v>8.9877000000000002</v>
      </c>
      <c r="I176" s="208">
        <v>0.24299999999999999</v>
      </c>
      <c r="J176" s="208">
        <v>23.534700000000001</v>
      </c>
      <c r="K176" s="208">
        <v>13.891299999999999</v>
      </c>
      <c r="L176" s="208">
        <v>11.085699999999999</v>
      </c>
      <c r="M176" s="208">
        <v>10.824</v>
      </c>
      <c r="N176" s="208">
        <v>9.9664000000000001</v>
      </c>
    </row>
    <row r="177" spans="1:14">
      <c r="A177" s="208">
        <v>14</v>
      </c>
      <c r="B177" s="208">
        <v>1974</v>
      </c>
      <c r="C177" s="208">
        <v>1.8723000000000001</v>
      </c>
      <c r="D177" s="208">
        <v>16.867100000000001</v>
      </c>
      <c r="E177" s="208">
        <v>1.1376999999999999</v>
      </c>
      <c r="F177" s="208">
        <v>7.3068</v>
      </c>
      <c r="G177" s="208">
        <v>1.6646000000000001</v>
      </c>
      <c r="H177" s="208">
        <v>1.6348</v>
      </c>
      <c r="I177" s="208">
        <v>1.06E-2</v>
      </c>
      <c r="J177" s="208">
        <v>1.3232999999999999</v>
      </c>
      <c r="K177" s="208">
        <v>4.0244999999999997</v>
      </c>
      <c r="L177" s="208">
        <v>1.9877</v>
      </c>
      <c r="M177" s="208">
        <v>0.74880000000000002</v>
      </c>
      <c r="N177" s="208">
        <v>8.3742999999999999</v>
      </c>
    </row>
    <row r="178" spans="1:14">
      <c r="A178" s="208">
        <v>15</v>
      </c>
      <c r="B178" s="208">
        <v>1974</v>
      </c>
      <c r="C178" s="208">
        <v>3.9573</v>
      </c>
      <c r="D178" s="208">
        <v>2.0358000000000001</v>
      </c>
      <c r="E178" s="208">
        <v>0.51170000000000004</v>
      </c>
      <c r="F178" s="208">
        <v>3.5209000000000001</v>
      </c>
      <c r="G178" s="208">
        <v>1.4084000000000001</v>
      </c>
      <c r="H178" s="208">
        <v>5.4504000000000001</v>
      </c>
      <c r="I178" s="208">
        <v>0.17460000000000001</v>
      </c>
      <c r="J178" s="208">
        <v>1.41</v>
      </c>
      <c r="K178" s="208">
        <v>0.2535</v>
      </c>
      <c r="L178" s="208">
        <v>0.53500000000000003</v>
      </c>
      <c r="M178" s="208">
        <v>2.1187</v>
      </c>
      <c r="N178" s="208">
        <v>3.4712000000000001</v>
      </c>
    </row>
    <row r="179" spans="1:14">
      <c r="A179" s="208">
        <v>16</v>
      </c>
      <c r="B179" s="208">
        <v>1974</v>
      </c>
      <c r="C179" s="208">
        <v>0.99039999999999995</v>
      </c>
      <c r="D179" s="208">
        <v>8.8970000000000002</v>
      </c>
      <c r="E179" s="208">
        <v>0.60289999999999999</v>
      </c>
      <c r="F179" s="208">
        <v>3.8641999999999999</v>
      </c>
      <c r="G179" s="208">
        <v>0.88090000000000002</v>
      </c>
      <c r="H179" s="208">
        <v>0.88100000000000001</v>
      </c>
      <c r="I179" s="208">
        <v>6.1999999999999998E-3</v>
      </c>
      <c r="J179" s="208">
        <v>0.69920000000000004</v>
      </c>
      <c r="K179" s="208">
        <v>2.1183999999999998</v>
      </c>
      <c r="L179" s="208">
        <v>1.0555000000000001</v>
      </c>
      <c r="M179" s="208">
        <v>0.39829999999999999</v>
      </c>
      <c r="N179" s="208">
        <v>4.4333</v>
      </c>
    </row>
    <row r="180" spans="1:14">
      <c r="A180" s="208">
        <v>1</v>
      </c>
      <c r="B180" s="208">
        <v>1975</v>
      </c>
      <c r="C180" s="208">
        <v>5.3409000000000004</v>
      </c>
      <c r="D180" s="208">
        <v>3.7658999999999998</v>
      </c>
      <c r="E180" s="208">
        <v>2.4367000000000001</v>
      </c>
      <c r="F180" s="208">
        <v>6.7286999999999999</v>
      </c>
      <c r="G180" s="208">
        <v>2.3885999999999998</v>
      </c>
      <c r="H180" s="208">
        <v>1.7951999999999999</v>
      </c>
      <c r="I180" s="208">
        <v>9.4299999999999995E-2</v>
      </c>
      <c r="J180" s="208">
        <v>6.5724</v>
      </c>
      <c r="K180" s="208">
        <v>4.2114000000000003</v>
      </c>
      <c r="L180" s="208">
        <v>3.0933000000000002</v>
      </c>
      <c r="M180" s="208">
        <v>1.649</v>
      </c>
      <c r="N180" s="208">
        <v>7.1570999999999998</v>
      </c>
    </row>
    <row r="181" spans="1:14">
      <c r="A181" s="208">
        <v>2</v>
      </c>
      <c r="B181" s="208">
        <v>1975</v>
      </c>
      <c r="C181" s="208">
        <v>8.1129999999999995</v>
      </c>
      <c r="D181" s="208">
        <v>5.4884000000000004</v>
      </c>
      <c r="E181" s="208">
        <v>2.4655</v>
      </c>
      <c r="F181" s="208">
        <v>9.0744000000000007</v>
      </c>
      <c r="G181" s="208">
        <v>3.1055000000000001</v>
      </c>
      <c r="H181" s="208">
        <v>3.8740999999999999</v>
      </c>
      <c r="I181" s="208">
        <v>0.44159999999999999</v>
      </c>
      <c r="J181" s="208">
        <v>9.2536000000000005</v>
      </c>
      <c r="K181" s="208">
        <v>5.5967000000000002</v>
      </c>
      <c r="L181" s="208">
        <v>4.3593999999999999</v>
      </c>
      <c r="M181" s="208">
        <v>3.0346000000000002</v>
      </c>
      <c r="N181" s="208">
        <v>10.780200000000001</v>
      </c>
    </row>
    <row r="182" spans="1:14">
      <c r="A182" s="208">
        <v>3</v>
      </c>
      <c r="B182" s="208">
        <v>1975</v>
      </c>
      <c r="C182" s="208">
        <v>15.145799999999999</v>
      </c>
      <c r="D182" s="208">
        <v>15.158099999999999</v>
      </c>
      <c r="E182" s="208">
        <v>6.9042000000000003</v>
      </c>
      <c r="F182" s="208">
        <v>27.1297</v>
      </c>
      <c r="G182" s="208">
        <v>9.2289999999999992</v>
      </c>
      <c r="H182" s="208">
        <v>13.665100000000001</v>
      </c>
      <c r="I182" s="208">
        <v>2.1183999999999998</v>
      </c>
      <c r="J182" s="208">
        <v>26.573499999999999</v>
      </c>
      <c r="K182" s="208">
        <v>16.801500000000001</v>
      </c>
      <c r="L182" s="208">
        <v>11.7073</v>
      </c>
      <c r="M182" s="208">
        <v>8.3142999999999994</v>
      </c>
      <c r="N182" s="208">
        <v>28.623200000000001</v>
      </c>
    </row>
    <row r="183" spans="1:14">
      <c r="A183" s="208">
        <v>4</v>
      </c>
      <c r="B183" s="208">
        <v>1975</v>
      </c>
      <c r="C183" s="208">
        <v>16.523099999999999</v>
      </c>
      <c r="D183" s="208">
        <v>55.7928</v>
      </c>
      <c r="E183" s="208">
        <v>12.661099999999999</v>
      </c>
      <c r="F183" s="208">
        <v>68.962800000000001</v>
      </c>
      <c r="G183" s="208">
        <v>17.934699999999999</v>
      </c>
      <c r="H183" s="208">
        <v>21.223600000000001</v>
      </c>
      <c r="I183" s="208">
        <v>1.9169</v>
      </c>
      <c r="J183" s="208">
        <v>49.978200000000001</v>
      </c>
      <c r="K183" s="208">
        <v>29.670999999999999</v>
      </c>
      <c r="L183" s="208">
        <v>21.099299999999999</v>
      </c>
      <c r="M183" s="208">
        <v>19.7042</v>
      </c>
      <c r="N183" s="208">
        <v>89.718999999999994</v>
      </c>
    </row>
    <row r="184" spans="1:14">
      <c r="A184" s="208">
        <v>5</v>
      </c>
      <c r="B184" s="208">
        <v>1975</v>
      </c>
      <c r="C184" s="208">
        <v>11.120799999999999</v>
      </c>
      <c r="D184" s="208">
        <v>80.971500000000006</v>
      </c>
      <c r="E184" s="208">
        <v>11.5738</v>
      </c>
      <c r="F184" s="208">
        <v>78.7517</v>
      </c>
      <c r="G184" s="208">
        <v>18.065200000000001</v>
      </c>
      <c r="H184" s="208">
        <v>50.872100000000003</v>
      </c>
      <c r="I184" s="208">
        <v>3.1926000000000001</v>
      </c>
      <c r="J184" s="208">
        <v>46.470399999999998</v>
      </c>
      <c r="K184" s="208">
        <v>26.8141</v>
      </c>
      <c r="L184" s="208">
        <v>18.997699999999998</v>
      </c>
      <c r="M184" s="208">
        <v>23.5152</v>
      </c>
      <c r="N184" s="208">
        <v>102.33540000000001</v>
      </c>
    </row>
    <row r="185" spans="1:14">
      <c r="A185" s="208">
        <v>6</v>
      </c>
      <c r="B185" s="208">
        <v>1975</v>
      </c>
      <c r="C185" s="208">
        <v>15.3932</v>
      </c>
      <c r="D185" s="208">
        <v>8.9160000000000004</v>
      </c>
      <c r="E185" s="208">
        <v>2.8090999999999999</v>
      </c>
      <c r="F185" s="208">
        <v>18.740200000000002</v>
      </c>
      <c r="G185" s="208">
        <v>3.3872</v>
      </c>
      <c r="H185" s="208">
        <v>5.1326000000000001</v>
      </c>
      <c r="I185" s="208">
        <v>0.62929999999999997</v>
      </c>
      <c r="J185" s="208">
        <v>6.8723999999999998</v>
      </c>
      <c r="K185" s="208">
        <v>4.9550999999999998</v>
      </c>
      <c r="L185" s="208">
        <v>4.9231999999999996</v>
      </c>
      <c r="M185" s="208">
        <v>5.3890000000000002</v>
      </c>
      <c r="N185" s="208">
        <v>14.8988</v>
      </c>
    </row>
    <row r="186" spans="1:14">
      <c r="A186" s="208">
        <v>7</v>
      </c>
      <c r="B186" s="208">
        <v>1975</v>
      </c>
      <c r="C186" s="208">
        <v>4.1181999999999999</v>
      </c>
      <c r="D186" s="208">
        <v>1.9117999999999999</v>
      </c>
      <c r="E186" s="208">
        <v>0.57050000000000001</v>
      </c>
      <c r="F186" s="208">
        <v>6.2080000000000002</v>
      </c>
      <c r="G186" s="208">
        <v>2.3007</v>
      </c>
      <c r="H186" s="208">
        <v>1.3514999999999999</v>
      </c>
      <c r="I186" s="208">
        <v>0.27029999999999998</v>
      </c>
      <c r="J186" s="208">
        <v>5.3952999999999998</v>
      </c>
      <c r="K186" s="208">
        <v>1.0178</v>
      </c>
      <c r="L186" s="208">
        <v>0.91400000000000003</v>
      </c>
      <c r="M186" s="208">
        <v>0.78910000000000002</v>
      </c>
      <c r="N186" s="208">
        <v>2.8574000000000002</v>
      </c>
    </row>
    <row r="187" spans="1:14">
      <c r="A187" s="208">
        <v>8</v>
      </c>
      <c r="B187" s="208">
        <v>1975</v>
      </c>
      <c r="C187" s="208">
        <v>34.317300000000003</v>
      </c>
      <c r="D187" s="208">
        <v>110.3554</v>
      </c>
      <c r="E187" s="208">
        <v>16.359400000000001</v>
      </c>
      <c r="F187" s="208">
        <v>108.3896</v>
      </c>
      <c r="G187" s="208">
        <v>31.190799999999999</v>
      </c>
      <c r="H187" s="208">
        <v>127.2824</v>
      </c>
      <c r="I187" s="208">
        <v>7.5087000000000002</v>
      </c>
      <c r="J187" s="208">
        <v>84.049899999999994</v>
      </c>
      <c r="K187" s="208">
        <v>36.351100000000002</v>
      </c>
      <c r="L187" s="208">
        <v>26.592300000000002</v>
      </c>
      <c r="M187" s="208">
        <v>25.158100000000001</v>
      </c>
      <c r="N187" s="208">
        <v>135.34200000000001</v>
      </c>
    </row>
    <row r="188" spans="1:14">
      <c r="A188" s="208">
        <v>9</v>
      </c>
      <c r="B188" s="208">
        <v>1975</v>
      </c>
      <c r="C188" s="208">
        <v>6.7374999999999998</v>
      </c>
      <c r="D188" s="208">
        <v>25.027999999999999</v>
      </c>
      <c r="E188" s="208">
        <v>2.7538999999999998</v>
      </c>
      <c r="F188" s="208">
        <v>18.854500000000002</v>
      </c>
      <c r="G188" s="208">
        <v>6.2385999999999999</v>
      </c>
      <c r="H188" s="208">
        <v>18.762599999999999</v>
      </c>
      <c r="I188" s="208">
        <v>1.4141999999999999</v>
      </c>
      <c r="J188" s="208">
        <v>21.2072</v>
      </c>
      <c r="K188" s="208">
        <v>7.8446999999999996</v>
      </c>
      <c r="L188" s="208">
        <v>8.4625000000000004</v>
      </c>
      <c r="M188" s="208">
        <v>4.1268000000000002</v>
      </c>
      <c r="N188" s="208">
        <v>29.037199999999999</v>
      </c>
    </row>
    <row r="189" spans="1:14">
      <c r="A189" s="208">
        <v>10</v>
      </c>
      <c r="B189" s="208">
        <v>1975</v>
      </c>
      <c r="C189" s="208">
        <v>13.2873</v>
      </c>
      <c r="D189" s="208">
        <v>13.4236</v>
      </c>
      <c r="E189" s="208">
        <v>4.8989000000000003</v>
      </c>
      <c r="F189" s="208">
        <v>20.335999999999999</v>
      </c>
      <c r="G189" s="208">
        <v>7.9135</v>
      </c>
      <c r="H189" s="208">
        <v>11.164400000000001</v>
      </c>
      <c r="I189" s="208">
        <v>0.89729999999999999</v>
      </c>
      <c r="J189" s="208">
        <v>23.653400000000001</v>
      </c>
      <c r="K189" s="208">
        <v>10.211399999999999</v>
      </c>
      <c r="L189" s="208">
        <v>6.1885000000000003</v>
      </c>
      <c r="M189" s="208">
        <v>4.4153000000000002</v>
      </c>
      <c r="N189" s="208">
        <v>14.263999999999999</v>
      </c>
    </row>
    <row r="190" spans="1:14">
      <c r="A190" s="208">
        <v>11</v>
      </c>
      <c r="B190" s="208">
        <v>1975</v>
      </c>
      <c r="C190" s="208">
        <v>14.676500000000001</v>
      </c>
      <c r="D190" s="208">
        <v>74.393699999999995</v>
      </c>
      <c r="E190" s="208">
        <v>7.1189999999999998</v>
      </c>
      <c r="F190" s="208">
        <v>36.659300000000002</v>
      </c>
      <c r="G190" s="208">
        <v>9.8383000000000003</v>
      </c>
      <c r="H190" s="208">
        <v>40.173499999999997</v>
      </c>
      <c r="I190" s="208">
        <v>1.8807</v>
      </c>
      <c r="J190" s="208">
        <v>24.762599999999999</v>
      </c>
      <c r="K190" s="208">
        <v>22.2073</v>
      </c>
      <c r="L190" s="208">
        <v>12.9397</v>
      </c>
      <c r="M190" s="208">
        <v>12.884</v>
      </c>
      <c r="N190" s="208">
        <v>39.969200000000001</v>
      </c>
    </row>
    <row r="191" spans="1:14">
      <c r="A191" s="208">
        <v>12</v>
      </c>
      <c r="B191" s="208">
        <v>1975</v>
      </c>
      <c r="C191" s="208">
        <v>8.6100999999999992</v>
      </c>
      <c r="D191" s="208">
        <v>40.036499999999997</v>
      </c>
      <c r="E191" s="208">
        <v>3.0769000000000002</v>
      </c>
      <c r="F191" s="208">
        <v>17.974299999999999</v>
      </c>
      <c r="G191" s="208">
        <v>5.3566000000000003</v>
      </c>
      <c r="H191" s="208">
        <v>20.2867</v>
      </c>
      <c r="I191" s="208">
        <v>1.1491</v>
      </c>
      <c r="J191" s="208">
        <v>15.8729</v>
      </c>
      <c r="K191" s="208">
        <v>14.4094</v>
      </c>
      <c r="L191" s="208">
        <v>6.4638999999999998</v>
      </c>
      <c r="M191" s="208">
        <v>7.3521999999999998</v>
      </c>
      <c r="N191" s="208">
        <v>20.439399999999999</v>
      </c>
    </row>
    <row r="192" spans="1:14">
      <c r="A192" s="208">
        <v>13</v>
      </c>
      <c r="B192" s="208">
        <v>1975</v>
      </c>
      <c r="C192" s="208">
        <v>37.349200000000003</v>
      </c>
      <c r="D192" s="208">
        <v>8.7251999999999992</v>
      </c>
      <c r="E192" s="208">
        <v>9.0128000000000004</v>
      </c>
      <c r="F192" s="208">
        <v>30.544699999999999</v>
      </c>
      <c r="G192" s="208">
        <v>4.7130000000000001</v>
      </c>
      <c r="H192" s="208">
        <v>10.8789</v>
      </c>
      <c r="I192" s="208">
        <v>0.252</v>
      </c>
      <c r="J192" s="208">
        <v>24.568200000000001</v>
      </c>
      <c r="K192" s="208">
        <v>14.151</v>
      </c>
      <c r="L192" s="208">
        <v>11.6091</v>
      </c>
      <c r="M192" s="208">
        <v>10.882999999999999</v>
      </c>
      <c r="N192" s="208">
        <v>12.4542</v>
      </c>
    </row>
    <row r="193" spans="1:14">
      <c r="A193" s="208">
        <v>14</v>
      </c>
      <c r="B193" s="208">
        <v>1975</v>
      </c>
      <c r="C193" s="208">
        <v>1.9064000000000001</v>
      </c>
      <c r="D193" s="208">
        <v>17.1831</v>
      </c>
      <c r="E193" s="208">
        <v>1.1614</v>
      </c>
      <c r="F193" s="208">
        <v>7.4371999999999998</v>
      </c>
      <c r="G193" s="208">
        <v>1.6991000000000001</v>
      </c>
      <c r="H193" s="208">
        <v>1.7985</v>
      </c>
      <c r="I193" s="208">
        <v>1.0699999999999999E-2</v>
      </c>
      <c r="J193" s="208">
        <v>1.3515999999999999</v>
      </c>
      <c r="K193" s="208">
        <v>4.0248999999999997</v>
      </c>
      <c r="L193" s="208">
        <v>2.1023999999999998</v>
      </c>
      <c r="M193" s="208">
        <v>0.76529999999999998</v>
      </c>
      <c r="N193" s="208">
        <v>8.5288000000000004</v>
      </c>
    </row>
    <row r="194" spans="1:14">
      <c r="A194" s="208">
        <v>15</v>
      </c>
      <c r="B194" s="208">
        <v>1975</v>
      </c>
      <c r="C194" s="208">
        <v>3.9613</v>
      </c>
      <c r="D194" s="208">
        <v>2.0546000000000002</v>
      </c>
      <c r="E194" s="208">
        <v>0.51280000000000003</v>
      </c>
      <c r="F194" s="208">
        <v>3.6023999999999998</v>
      </c>
      <c r="G194" s="208">
        <v>1.4410000000000001</v>
      </c>
      <c r="H194" s="208">
        <v>5.4861000000000004</v>
      </c>
      <c r="I194" s="208">
        <v>0.18129999999999999</v>
      </c>
      <c r="J194" s="208">
        <v>1.4088000000000001</v>
      </c>
      <c r="K194" s="208">
        <v>0.25319999999999998</v>
      </c>
      <c r="L194" s="208">
        <v>0.66459999999999997</v>
      </c>
      <c r="M194" s="208">
        <v>2.1126</v>
      </c>
      <c r="N194" s="208">
        <v>3.5640999999999998</v>
      </c>
    </row>
    <row r="195" spans="1:14">
      <c r="A195" s="208">
        <v>16</v>
      </c>
      <c r="B195" s="208">
        <v>1975</v>
      </c>
      <c r="C195" s="208">
        <v>1.0068999999999999</v>
      </c>
      <c r="D195" s="208">
        <v>9.0496999999999996</v>
      </c>
      <c r="E195" s="208">
        <v>0.61439999999999995</v>
      </c>
      <c r="F195" s="208">
        <v>3.9270999999999998</v>
      </c>
      <c r="G195" s="208">
        <v>0.89759999999999995</v>
      </c>
      <c r="H195" s="208">
        <v>0.96130000000000004</v>
      </c>
      <c r="I195" s="208">
        <v>6.1999999999999998E-3</v>
      </c>
      <c r="J195" s="208">
        <v>0.71299999999999997</v>
      </c>
      <c r="K195" s="208">
        <v>2.1183000000000001</v>
      </c>
      <c r="L195" s="208">
        <v>1.1115999999999999</v>
      </c>
      <c r="M195" s="208">
        <v>0.40629999999999999</v>
      </c>
      <c r="N195" s="208">
        <v>4.5079000000000002</v>
      </c>
    </row>
    <row r="196" spans="1:14">
      <c r="A196" s="208">
        <v>1</v>
      </c>
      <c r="B196" s="208">
        <v>1976</v>
      </c>
      <c r="C196" s="208">
        <v>5.3845000000000001</v>
      </c>
      <c r="D196" s="208">
        <v>3.8517999999999999</v>
      </c>
      <c r="E196" s="208">
        <v>2.4397000000000002</v>
      </c>
      <c r="F196" s="208">
        <v>6.7858000000000001</v>
      </c>
      <c r="G196" s="208">
        <v>2.4089</v>
      </c>
      <c r="H196" s="208">
        <v>1.9201999999999999</v>
      </c>
      <c r="I196" s="208">
        <v>0.1009</v>
      </c>
      <c r="J196" s="208">
        <v>6.8898999999999999</v>
      </c>
      <c r="K196" s="208">
        <v>4.3117999999999999</v>
      </c>
      <c r="L196" s="208">
        <v>3.1133000000000002</v>
      </c>
      <c r="M196" s="208">
        <v>1.8211999999999999</v>
      </c>
      <c r="N196" s="208">
        <v>7.5404999999999998</v>
      </c>
    </row>
    <row r="197" spans="1:14">
      <c r="A197" s="208">
        <v>2</v>
      </c>
      <c r="B197" s="208">
        <v>1976</v>
      </c>
      <c r="C197" s="208">
        <v>8.2768999999999995</v>
      </c>
      <c r="D197" s="208">
        <v>5.5991999999999997</v>
      </c>
      <c r="E197" s="208">
        <v>2.5068000000000001</v>
      </c>
      <c r="F197" s="208">
        <v>9.2751999999999999</v>
      </c>
      <c r="G197" s="208">
        <v>3.1743000000000001</v>
      </c>
      <c r="H197" s="208">
        <v>4.3612000000000002</v>
      </c>
      <c r="I197" s="208">
        <v>0.48230000000000001</v>
      </c>
      <c r="J197" s="208">
        <v>9.5734999999999992</v>
      </c>
      <c r="K197" s="208">
        <v>6.0831999999999997</v>
      </c>
      <c r="L197" s="208">
        <v>4.3945999999999996</v>
      </c>
      <c r="M197" s="208">
        <v>3.0238</v>
      </c>
      <c r="N197" s="208">
        <v>11.7004</v>
      </c>
    </row>
    <row r="198" spans="1:14">
      <c r="A198" s="208">
        <v>3</v>
      </c>
      <c r="B198" s="208">
        <v>1976</v>
      </c>
      <c r="C198" s="208">
        <v>15.730700000000001</v>
      </c>
      <c r="D198" s="208">
        <v>15.2799</v>
      </c>
      <c r="E198" s="208">
        <v>7.0328999999999997</v>
      </c>
      <c r="F198" s="208">
        <v>28.355899999999998</v>
      </c>
      <c r="G198" s="208">
        <v>9.6462000000000003</v>
      </c>
      <c r="H198" s="208">
        <v>14.303699999999999</v>
      </c>
      <c r="I198" s="208">
        <v>2.2151000000000001</v>
      </c>
      <c r="J198" s="208">
        <v>27.710799999999999</v>
      </c>
      <c r="K198" s="208">
        <v>17.146899999999999</v>
      </c>
      <c r="L198" s="208">
        <v>12.071300000000001</v>
      </c>
      <c r="M198" s="208">
        <v>8.3352000000000004</v>
      </c>
      <c r="N198" s="208">
        <v>30.642199999999999</v>
      </c>
    </row>
    <row r="199" spans="1:14">
      <c r="A199" s="208">
        <v>4</v>
      </c>
      <c r="B199" s="208">
        <v>1976</v>
      </c>
      <c r="C199" s="208">
        <v>17.442799999999998</v>
      </c>
      <c r="D199" s="208">
        <v>56.527700000000003</v>
      </c>
      <c r="E199" s="208">
        <v>12.761799999999999</v>
      </c>
      <c r="F199" s="208">
        <v>70.658299999999997</v>
      </c>
      <c r="G199" s="208">
        <v>18.375599999999999</v>
      </c>
      <c r="H199" s="208">
        <v>22.415400000000002</v>
      </c>
      <c r="I199" s="208">
        <v>1.9986999999999999</v>
      </c>
      <c r="J199" s="208">
        <v>51.215400000000002</v>
      </c>
      <c r="K199" s="208">
        <v>29.827400000000001</v>
      </c>
      <c r="L199" s="208">
        <v>21.614599999999999</v>
      </c>
      <c r="M199" s="208">
        <v>20.055</v>
      </c>
      <c r="N199" s="208">
        <v>91.997299999999996</v>
      </c>
    </row>
    <row r="200" spans="1:14">
      <c r="A200" s="208">
        <v>5</v>
      </c>
      <c r="B200" s="208">
        <v>1976</v>
      </c>
      <c r="C200" s="208">
        <v>11.650399999999999</v>
      </c>
      <c r="D200" s="208">
        <v>82.575699999999998</v>
      </c>
      <c r="E200" s="208">
        <v>11.6958</v>
      </c>
      <c r="F200" s="208">
        <v>79.180700000000002</v>
      </c>
      <c r="G200" s="208">
        <v>18.163599999999999</v>
      </c>
      <c r="H200" s="208">
        <v>52.737099999999998</v>
      </c>
      <c r="I200" s="208">
        <v>3.4394</v>
      </c>
      <c r="J200" s="208">
        <v>46.9636</v>
      </c>
      <c r="K200" s="208">
        <v>27.416699999999999</v>
      </c>
      <c r="L200" s="208">
        <v>19.267700000000001</v>
      </c>
      <c r="M200" s="208">
        <v>23.626300000000001</v>
      </c>
      <c r="N200" s="208">
        <v>103.87479999999999</v>
      </c>
    </row>
    <row r="201" spans="1:14">
      <c r="A201" s="208">
        <v>6</v>
      </c>
      <c r="B201" s="208">
        <v>1976</v>
      </c>
      <c r="C201" s="208">
        <v>15.568199999999999</v>
      </c>
      <c r="D201" s="208">
        <v>9.0863999999999994</v>
      </c>
      <c r="E201" s="208">
        <v>2.8567999999999998</v>
      </c>
      <c r="F201" s="208">
        <v>19.148499999999999</v>
      </c>
      <c r="G201" s="208">
        <v>3.4668999999999999</v>
      </c>
      <c r="H201" s="208">
        <v>5.4574999999999996</v>
      </c>
      <c r="I201" s="208">
        <v>0.62929999999999997</v>
      </c>
      <c r="J201" s="208">
        <v>7.0308000000000002</v>
      </c>
      <c r="K201" s="208">
        <v>4.9546999999999999</v>
      </c>
      <c r="L201" s="208">
        <v>4.9619999999999997</v>
      </c>
      <c r="M201" s="208">
        <v>5.3808999999999996</v>
      </c>
      <c r="N201" s="208">
        <v>15.330299999999999</v>
      </c>
    </row>
    <row r="202" spans="1:14">
      <c r="A202" s="208">
        <v>7</v>
      </c>
      <c r="B202" s="208">
        <v>1976</v>
      </c>
      <c r="C202" s="208">
        <v>4.1665999999999999</v>
      </c>
      <c r="D202" s="208">
        <v>1.8951</v>
      </c>
      <c r="E202" s="208">
        <v>0.59419999999999995</v>
      </c>
      <c r="F202" s="208">
        <v>6.2831000000000001</v>
      </c>
      <c r="G202" s="208">
        <v>2.3239000000000001</v>
      </c>
      <c r="H202" s="208">
        <v>1.3765000000000001</v>
      </c>
      <c r="I202" s="208">
        <v>0.2878</v>
      </c>
      <c r="J202" s="208">
        <v>5.52</v>
      </c>
      <c r="K202" s="208">
        <v>1.0654999999999999</v>
      </c>
      <c r="L202" s="208">
        <v>0.9909</v>
      </c>
      <c r="M202" s="208">
        <v>0.79020000000000001</v>
      </c>
      <c r="N202" s="208">
        <v>3.2837999999999998</v>
      </c>
    </row>
    <row r="203" spans="1:14">
      <c r="A203" s="208">
        <v>8</v>
      </c>
      <c r="B203" s="208">
        <v>1976</v>
      </c>
      <c r="C203" s="208">
        <v>35.304900000000004</v>
      </c>
      <c r="D203" s="208">
        <v>112.9134</v>
      </c>
      <c r="E203" s="208">
        <v>17.454000000000001</v>
      </c>
      <c r="F203" s="208">
        <v>112.24550000000001</v>
      </c>
      <c r="G203" s="208">
        <v>31.880600000000001</v>
      </c>
      <c r="H203" s="208">
        <v>133.10470000000001</v>
      </c>
      <c r="I203" s="208">
        <v>7.5488</v>
      </c>
      <c r="J203" s="208">
        <v>84.758499999999998</v>
      </c>
      <c r="K203" s="208">
        <v>37.342100000000002</v>
      </c>
      <c r="L203" s="208">
        <v>27.1587</v>
      </c>
      <c r="M203" s="208">
        <v>25.851500000000001</v>
      </c>
      <c r="N203" s="208">
        <v>140.59809999999999</v>
      </c>
    </row>
    <row r="204" spans="1:14">
      <c r="A204" s="208">
        <v>9</v>
      </c>
      <c r="B204" s="208">
        <v>1976</v>
      </c>
      <c r="C204" s="208">
        <v>7.0175999999999998</v>
      </c>
      <c r="D204" s="208">
        <v>26.8872</v>
      </c>
      <c r="E204" s="208">
        <v>3.1865000000000001</v>
      </c>
      <c r="F204" s="208">
        <v>20.962399999999999</v>
      </c>
      <c r="G204" s="208">
        <v>6.6680999999999999</v>
      </c>
      <c r="H204" s="208">
        <v>20.994599999999998</v>
      </c>
      <c r="I204" s="208">
        <v>1.5188999999999999</v>
      </c>
      <c r="J204" s="208">
        <v>21.4254</v>
      </c>
      <c r="K204" s="208">
        <v>8.3712999999999997</v>
      </c>
      <c r="L204" s="208">
        <v>9.0435999999999996</v>
      </c>
      <c r="M204" s="208">
        <v>4.3746999999999998</v>
      </c>
      <c r="N204" s="208">
        <v>32.130299999999998</v>
      </c>
    </row>
    <row r="205" spans="1:14">
      <c r="A205" s="208">
        <v>10</v>
      </c>
      <c r="B205" s="208">
        <v>1976</v>
      </c>
      <c r="C205" s="208">
        <v>13.541700000000001</v>
      </c>
      <c r="D205" s="208">
        <v>13.5885</v>
      </c>
      <c r="E205" s="208">
        <v>5.0278999999999998</v>
      </c>
      <c r="F205" s="208">
        <v>20.917100000000001</v>
      </c>
      <c r="G205" s="208">
        <v>8.0785</v>
      </c>
      <c r="H205" s="208">
        <v>11.4877</v>
      </c>
      <c r="I205" s="208">
        <v>0.90939999999999999</v>
      </c>
      <c r="J205" s="208">
        <v>23.8062</v>
      </c>
      <c r="K205" s="208">
        <v>10.441599999999999</v>
      </c>
      <c r="L205" s="208">
        <v>6.2678000000000003</v>
      </c>
      <c r="M205" s="208">
        <v>4.4109999999999996</v>
      </c>
      <c r="N205" s="208">
        <v>15.616300000000001</v>
      </c>
    </row>
    <row r="206" spans="1:14">
      <c r="A206" s="208">
        <v>11</v>
      </c>
      <c r="B206" s="208">
        <v>1976</v>
      </c>
      <c r="C206" s="208">
        <v>14.801600000000001</v>
      </c>
      <c r="D206" s="208">
        <v>75.137699999999995</v>
      </c>
      <c r="E206" s="208">
        <v>7.3143000000000002</v>
      </c>
      <c r="F206" s="208">
        <v>37.430999999999997</v>
      </c>
      <c r="G206" s="208">
        <v>10.000999999999999</v>
      </c>
      <c r="H206" s="208">
        <v>41.143599999999999</v>
      </c>
      <c r="I206" s="208">
        <v>1.9222999999999999</v>
      </c>
      <c r="J206" s="208">
        <v>24.8461</v>
      </c>
      <c r="K206" s="208">
        <v>22.436699999999998</v>
      </c>
      <c r="L206" s="208">
        <v>13.2089</v>
      </c>
      <c r="M206" s="208">
        <v>12.9787</v>
      </c>
      <c r="N206" s="208">
        <v>40.896599999999999</v>
      </c>
    </row>
    <row r="207" spans="1:14">
      <c r="A207" s="208">
        <v>12</v>
      </c>
      <c r="B207" s="208">
        <v>1976</v>
      </c>
      <c r="C207" s="208">
        <v>8.7516999999999996</v>
      </c>
      <c r="D207" s="208">
        <v>41.065399999999997</v>
      </c>
      <c r="E207" s="208">
        <v>3.3969999999999998</v>
      </c>
      <c r="F207" s="208">
        <v>19.1843</v>
      </c>
      <c r="G207" s="208">
        <v>5.6070000000000002</v>
      </c>
      <c r="H207" s="208">
        <v>21.8019</v>
      </c>
      <c r="I207" s="208">
        <v>1.2105999999999999</v>
      </c>
      <c r="J207" s="208">
        <v>15.9664</v>
      </c>
      <c r="K207" s="208">
        <v>14.6754</v>
      </c>
      <c r="L207" s="208">
        <v>6.9093999999999998</v>
      </c>
      <c r="M207" s="208">
        <v>7.4611000000000001</v>
      </c>
      <c r="N207" s="208">
        <v>21.906700000000001</v>
      </c>
    </row>
    <row r="208" spans="1:14">
      <c r="A208" s="208">
        <v>13</v>
      </c>
      <c r="B208" s="208">
        <v>1976</v>
      </c>
      <c r="C208" s="208">
        <v>37.984699999999997</v>
      </c>
      <c r="D208" s="208">
        <v>10.1595</v>
      </c>
      <c r="E208" s="208">
        <v>9.3560999999999996</v>
      </c>
      <c r="F208" s="208">
        <v>31.676500000000001</v>
      </c>
      <c r="G208" s="208">
        <v>5.2408999999999999</v>
      </c>
      <c r="H208" s="208">
        <v>12.572900000000001</v>
      </c>
      <c r="I208" s="208">
        <v>0.24959999999999999</v>
      </c>
      <c r="J208" s="208">
        <v>25.363600000000002</v>
      </c>
      <c r="K208" s="208">
        <v>14.3657</v>
      </c>
      <c r="L208" s="208">
        <v>12.2704</v>
      </c>
      <c r="M208" s="208">
        <v>11.0199</v>
      </c>
      <c r="N208" s="208">
        <v>14.573600000000001</v>
      </c>
    </row>
    <row r="209" spans="1:14">
      <c r="A209" s="208">
        <v>14</v>
      </c>
      <c r="B209" s="208">
        <v>1976</v>
      </c>
      <c r="C209" s="208">
        <v>1.9379999999999999</v>
      </c>
      <c r="D209" s="208">
        <v>17.2501</v>
      </c>
      <c r="E209" s="208">
        <v>1.1858</v>
      </c>
      <c r="F209" s="208">
        <v>7.5602999999999998</v>
      </c>
      <c r="G209" s="208">
        <v>1.7321</v>
      </c>
      <c r="H209" s="208">
        <v>1.9764999999999999</v>
      </c>
      <c r="I209" s="208">
        <v>1.95E-2</v>
      </c>
      <c r="J209" s="208">
        <v>1.3707</v>
      </c>
      <c r="K209" s="208">
        <v>4.0521000000000003</v>
      </c>
      <c r="L209" s="208">
        <v>2.1400999999999999</v>
      </c>
      <c r="M209" s="208">
        <v>0.78239999999999998</v>
      </c>
      <c r="N209" s="208">
        <v>8.7367000000000008</v>
      </c>
    </row>
    <row r="210" spans="1:14">
      <c r="A210" s="208">
        <v>15</v>
      </c>
      <c r="B210" s="208">
        <v>1976</v>
      </c>
      <c r="C210" s="208">
        <v>4.0119999999999996</v>
      </c>
      <c r="D210" s="208">
        <v>2.0503</v>
      </c>
      <c r="E210" s="208">
        <v>0.53920000000000001</v>
      </c>
      <c r="F210" s="208">
        <v>3.7717000000000001</v>
      </c>
      <c r="G210" s="208">
        <v>1.5086999999999999</v>
      </c>
      <c r="H210" s="208">
        <v>5.5807000000000002</v>
      </c>
      <c r="I210" s="208">
        <v>0.182</v>
      </c>
      <c r="J210" s="208">
        <v>1.4507000000000001</v>
      </c>
      <c r="K210" s="208">
        <v>0.25609999999999999</v>
      </c>
      <c r="L210" s="208">
        <v>0.66400000000000003</v>
      </c>
      <c r="M210" s="208">
        <v>2.105</v>
      </c>
      <c r="N210" s="208">
        <v>3.7237</v>
      </c>
    </row>
    <row r="211" spans="1:14">
      <c r="A211" s="208">
        <v>16</v>
      </c>
      <c r="B211" s="208">
        <v>1976</v>
      </c>
      <c r="C211" s="208">
        <v>1.022</v>
      </c>
      <c r="D211" s="208">
        <v>9.0795999999999992</v>
      </c>
      <c r="E211" s="208">
        <v>0.62609999999999999</v>
      </c>
      <c r="F211" s="208">
        <v>3.9862000000000002</v>
      </c>
      <c r="G211" s="208">
        <v>0.91349999999999998</v>
      </c>
      <c r="H211" s="208">
        <v>1.0483</v>
      </c>
      <c r="I211" s="208">
        <v>1.0500000000000001E-2</v>
      </c>
      <c r="J211" s="208">
        <v>0.72230000000000005</v>
      </c>
      <c r="K211" s="208">
        <v>2.1314000000000002</v>
      </c>
      <c r="L211" s="208">
        <v>1.1296999999999999</v>
      </c>
      <c r="M211" s="208">
        <v>0.41449999999999998</v>
      </c>
      <c r="N211" s="208">
        <v>4.6083999999999996</v>
      </c>
    </row>
    <row r="212" spans="1:14">
      <c r="A212" s="208">
        <v>1</v>
      </c>
      <c r="B212" s="208">
        <v>1977</v>
      </c>
      <c r="C212" s="208">
        <v>5.4100999999999999</v>
      </c>
      <c r="D212" s="208">
        <v>3.8702999999999999</v>
      </c>
      <c r="E212" s="208">
        <v>2.4579</v>
      </c>
      <c r="F212" s="208">
        <v>7.0377999999999998</v>
      </c>
      <c r="G212" s="208">
        <v>2.4984000000000002</v>
      </c>
      <c r="H212" s="208">
        <v>1.9268000000000001</v>
      </c>
      <c r="I212" s="208">
        <v>0.1012</v>
      </c>
      <c r="J212" s="208">
        <v>6.9284999999999997</v>
      </c>
      <c r="K212" s="208">
        <v>4.3263999999999996</v>
      </c>
      <c r="L212" s="208">
        <v>3.1467999999999998</v>
      </c>
      <c r="M212" s="208">
        <v>1.8216000000000001</v>
      </c>
      <c r="N212" s="208">
        <v>7.9095000000000004</v>
      </c>
    </row>
    <row r="213" spans="1:14">
      <c r="A213" s="208">
        <v>2</v>
      </c>
      <c r="B213" s="208">
        <v>1977</v>
      </c>
      <c r="C213" s="208">
        <v>8.4974000000000007</v>
      </c>
      <c r="D213" s="208">
        <v>5.5759999999999996</v>
      </c>
      <c r="E213" s="208">
        <v>2.5629</v>
      </c>
      <c r="F213" s="208">
        <v>9.8390000000000004</v>
      </c>
      <c r="G213" s="208">
        <v>3.3672</v>
      </c>
      <c r="H213" s="208">
        <v>4.4960000000000004</v>
      </c>
      <c r="I213" s="208">
        <v>0.51690000000000003</v>
      </c>
      <c r="J213" s="208">
        <v>9.8496000000000006</v>
      </c>
      <c r="K213" s="208">
        <v>6.0827999999999998</v>
      </c>
      <c r="L213" s="208">
        <v>4.4964000000000004</v>
      </c>
      <c r="M213" s="208">
        <v>3.0329000000000002</v>
      </c>
      <c r="N213" s="208">
        <v>12.5527</v>
      </c>
    </row>
    <row r="214" spans="1:14">
      <c r="A214" s="208">
        <v>3</v>
      </c>
      <c r="B214" s="208">
        <v>1977</v>
      </c>
      <c r="C214" s="208">
        <v>16.378399999999999</v>
      </c>
      <c r="D214" s="208">
        <v>15.2766</v>
      </c>
      <c r="E214" s="208">
        <v>7.1238000000000001</v>
      </c>
      <c r="F214" s="208">
        <v>29.72</v>
      </c>
      <c r="G214" s="208">
        <v>10.110200000000001</v>
      </c>
      <c r="H214" s="208">
        <v>14.9161</v>
      </c>
      <c r="I214" s="208">
        <v>2.2614000000000001</v>
      </c>
      <c r="J214" s="208">
        <v>28.076799999999999</v>
      </c>
      <c r="K214" s="208">
        <v>17.198399999999999</v>
      </c>
      <c r="L214" s="208">
        <v>12.280200000000001</v>
      </c>
      <c r="M214" s="208">
        <v>8.4755000000000003</v>
      </c>
      <c r="N214" s="208">
        <v>31.976900000000001</v>
      </c>
    </row>
    <row r="215" spans="1:14">
      <c r="A215" s="208">
        <v>4</v>
      </c>
      <c r="B215" s="208">
        <v>1977</v>
      </c>
      <c r="C215" s="208">
        <v>18.2818</v>
      </c>
      <c r="D215" s="208">
        <v>57.610300000000002</v>
      </c>
      <c r="E215" s="208">
        <v>13.1137</v>
      </c>
      <c r="F215" s="208">
        <v>73.522000000000006</v>
      </c>
      <c r="G215" s="208">
        <v>19.1204</v>
      </c>
      <c r="H215" s="208">
        <v>23.964400000000001</v>
      </c>
      <c r="I215" s="208">
        <v>2.08</v>
      </c>
      <c r="J215" s="208">
        <v>51.918799999999997</v>
      </c>
      <c r="K215" s="208">
        <v>30.458300000000001</v>
      </c>
      <c r="L215" s="208">
        <v>22.043800000000001</v>
      </c>
      <c r="M215" s="208">
        <v>20.1738</v>
      </c>
      <c r="N215" s="208">
        <v>93.763999999999996</v>
      </c>
    </row>
    <row r="216" spans="1:14">
      <c r="A216" s="208">
        <v>5</v>
      </c>
      <c r="B216" s="208">
        <v>1977</v>
      </c>
      <c r="C216" s="208">
        <v>12.182</v>
      </c>
      <c r="D216" s="208">
        <v>84.357500000000002</v>
      </c>
      <c r="E216" s="208">
        <v>11.8309</v>
      </c>
      <c r="F216" s="208">
        <v>80.509100000000004</v>
      </c>
      <c r="G216" s="208">
        <v>18.468299999999999</v>
      </c>
      <c r="H216" s="208">
        <v>53.9405</v>
      </c>
      <c r="I216" s="208">
        <v>3.4994999999999998</v>
      </c>
      <c r="J216" s="208">
        <v>47.870699999999999</v>
      </c>
      <c r="K216" s="208">
        <v>28.010400000000001</v>
      </c>
      <c r="L216" s="208">
        <v>20.051200000000001</v>
      </c>
      <c r="M216" s="208">
        <v>23.6784</v>
      </c>
      <c r="N216" s="208">
        <v>104.5189</v>
      </c>
    </row>
    <row r="217" spans="1:14">
      <c r="A217" s="208">
        <v>6</v>
      </c>
      <c r="B217" s="208">
        <v>1977</v>
      </c>
      <c r="C217" s="208">
        <v>15.7997</v>
      </c>
      <c r="D217" s="208">
        <v>9.9056999999999995</v>
      </c>
      <c r="E217" s="208">
        <v>2.9007999999999998</v>
      </c>
      <c r="F217" s="208">
        <v>19.6372</v>
      </c>
      <c r="G217" s="208">
        <v>3.5619000000000001</v>
      </c>
      <c r="H217" s="208">
        <v>5.7149999999999999</v>
      </c>
      <c r="I217" s="208">
        <v>0.62860000000000005</v>
      </c>
      <c r="J217" s="208">
        <v>7.3650000000000002</v>
      </c>
      <c r="K217" s="208">
        <v>4.9573</v>
      </c>
      <c r="L217" s="208">
        <v>5.0256999999999996</v>
      </c>
      <c r="M217" s="208">
        <v>5.3818999999999999</v>
      </c>
      <c r="N217" s="208">
        <v>15.835599999999999</v>
      </c>
    </row>
    <row r="218" spans="1:14">
      <c r="A218" s="208">
        <v>7</v>
      </c>
      <c r="B218" s="208">
        <v>1977</v>
      </c>
      <c r="C218" s="208">
        <v>4.2266000000000004</v>
      </c>
      <c r="D218" s="208">
        <v>1.9043000000000001</v>
      </c>
      <c r="E218" s="208">
        <v>0.62870000000000004</v>
      </c>
      <c r="F218" s="208">
        <v>6.3935000000000004</v>
      </c>
      <c r="G218" s="208">
        <v>2.3538999999999999</v>
      </c>
      <c r="H218" s="208">
        <v>1.4766999999999999</v>
      </c>
      <c r="I218" s="208">
        <v>0.28539999999999999</v>
      </c>
      <c r="J218" s="208">
        <v>5.5457000000000001</v>
      </c>
      <c r="K218" s="208">
        <v>1.0841000000000001</v>
      </c>
      <c r="L218" s="208">
        <v>1.0215000000000001</v>
      </c>
      <c r="M218" s="208">
        <v>0.90459999999999996</v>
      </c>
      <c r="N218" s="208">
        <v>3.5167999999999999</v>
      </c>
    </row>
    <row r="219" spans="1:14">
      <c r="A219" s="208">
        <v>8</v>
      </c>
      <c r="B219" s="208">
        <v>1977</v>
      </c>
      <c r="C219" s="208">
        <v>36.231200000000001</v>
      </c>
      <c r="D219" s="208">
        <v>116.8235</v>
      </c>
      <c r="E219" s="208">
        <v>18.389700000000001</v>
      </c>
      <c r="F219" s="208">
        <v>116.33629999999999</v>
      </c>
      <c r="G219" s="208">
        <v>32.798900000000003</v>
      </c>
      <c r="H219" s="208">
        <v>136.1069</v>
      </c>
      <c r="I219" s="208">
        <v>7.6599000000000004</v>
      </c>
      <c r="J219" s="208">
        <v>85.313500000000005</v>
      </c>
      <c r="K219" s="208">
        <v>37.7226</v>
      </c>
      <c r="L219" s="208">
        <v>27.735099999999999</v>
      </c>
      <c r="M219" s="208">
        <v>26.544599999999999</v>
      </c>
      <c r="N219" s="208">
        <v>144.6833</v>
      </c>
    </row>
    <row r="220" spans="1:14">
      <c r="A220" s="208">
        <v>9</v>
      </c>
      <c r="B220" s="208">
        <v>1977</v>
      </c>
      <c r="C220" s="208">
        <v>7.2916999999999996</v>
      </c>
      <c r="D220" s="208">
        <v>28.378</v>
      </c>
      <c r="E220" s="208">
        <v>3.6244999999999998</v>
      </c>
      <c r="F220" s="208">
        <v>23.126899999999999</v>
      </c>
      <c r="G220" s="208">
        <v>7.1688999999999998</v>
      </c>
      <c r="H220" s="208">
        <v>22.308199999999999</v>
      </c>
      <c r="I220" s="208">
        <v>1.5712999999999999</v>
      </c>
      <c r="J220" s="208">
        <v>21.747</v>
      </c>
      <c r="K220" s="208">
        <v>8.5434000000000001</v>
      </c>
      <c r="L220" s="208">
        <v>9.8699999999999992</v>
      </c>
      <c r="M220" s="208">
        <v>5.2309000000000001</v>
      </c>
      <c r="N220" s="208">
        <v>34.601399999999998</v>
      </c>
    </row>
    <row r="221" spans="1:14">
      <c r="A221" s="208">
        <v>10</v>
      </c>
      <c r="B221" s="208">
        <v>1977</v>
      </c>
      <c r="C221" s="208">
        <v>13.8712</v>
      </c>
      <c r="D221" s="208">
        <v>13.7872</v>
      </c>
      <c r="E221" s="208">
        <v>5.2096</v>
      </c>
      <c r="F221" s="208">
        <v>21.7026</v>
      </c>
      <c r="G221" s="208">
        <v>8.3150999999999993</v>
      </c>
      <c r="H221" s="208">
        <v>11.8405</v>
      </c>
      <c r="I221" s="208">
        <v>0.90500000000000003</v>
      </c>
      <c r="J221" s="208">
        <v>23.886900000000001</v>
      </c>
      <c r="K221" s="208">
        <v>10.4864</v>
      </c>
      <c r="L221" s="208">
        <v>6.9607999999999999</v>
      </c>
      <c r="M221" s="208">
        <v>4.4706000000000001</v>
      </c>
      <c r="N221" s="208">
        <v>16.581800000000001</v>
      </c>
    </row>
    <row r="222" spans="1:14">
      <c r="A222" s="208">
        <v>11</v>
      </c>
      <c r="B222" s="208">
        <v>1977</v>
      </c>
      <c r="C222" s="208">
        <v>14.9192</v>
      </c>
      <c r="D222" s="208">
        <v>75.706500000000005</v>
      </c>
      <c r="E222" s="208">
        <v>7.4931999999999999</v>
      </c>
      <c r="F222" s="208">
        <v>38.218000000000004</v>
      </c>
      <c r="G222" s="208">
        <v>10.183999999999999</v>
      </c>
      <c r="H222" s="208">
        <v>41.711799999999997</v>
      </c>
      <c r="I222" s="208">
        <v>1.9441999999999999</v>
      </c>
      <c r="J222" s="208">
        <v>24.9557</v>
      </c>
      <c r="K222" s="208">
        <v>22.524899999999999</v>
      </c>
      <c r="L222" s="208">
        <v>13.5322</v>
      </c>
      <c r="M222" s="208">
        <v>13.286799999999999</v>
      </c>
      <c r="N222" s="208">
        <v>41.677399999999999</v>
      </c>
    </row>
    <row r="223" spans="1:14">
      <c r="A223" s="208">
        <v>12</v>
      </c>
      <c r="B223" s="208">
        <v>1977</v>
      </c>
      <c r="C223" s="208">
        <v>8.8854000000000006</v>
      </c>
      <c r="D223" s="208">
        <v>41.820300000000003</v>
      </c>
      <c r="E223" s="208">
        <v>3.6956000000000002</v>
      </c>
      <c r="F223" s="208">
        <v>20.447399999999998</v>
      </c>
      <c r="G223" s="208">
        <v>5.8994999999999997</v>
      </c>
      <c r="H223" s="208">
        <v>22.658799999999999</v>
      </c>
      <c r="I223" s="208">
        <v>1.2396</v>
      </c>
      <c r="J223" s="208">
        <v>16.110199999999999</v>
      </c>
      <c r="K223" s="208">
        <v>14.707100000000001</v>
      </c>
      <c r="L223" s="208">
        <v>7.4619999999999997</v>
      </c>
      <c r="M223" s="208">
        <v>7.9420999999999999</v>
      </c>
      <c r="N223" s="208">
        <v>23.154499999999999</v>
      </c>
    </row>
    <row r="224" spans="1:14">
      <c r="A224" s="208">
        <v>13</v>
      </c>
      <c r="B224" s="208">
        <v>1977</v>
      </c>
      <c r="C224" s="208">
        <v>38.560600000000001</v>
      </c>
      <c r="D224" s="208">
        <v>11.1935</v>
      </c>
      <c r="E224" s="208">
        <v>9.6672999999999991</v>
      </c>
      <c r="F224" s="208">
        <v>33.412199999999999</v>
      </c>
      <c r="G224" s="208">
        <v>5.8719999999999999</v>
      </c>
      <c r="H224" s="208">
        <v>14.012700000000001</v>
      </c>
      <c r="I224" s="208">
        <v>0.25280000000000002</v>
      </c>
      <c r="J224" s="208">
        <v>26.483499999999999</v>
      </c>
      <c r="K224" s="208">
        <v>14.6334</v>
      </c>
      <c r="L224" s="208">
        <v>12.917199999999999</v>
      </c>
      <c r="M224" s="208">
        <v>11.0669</v>
      </c>
      <c r="N224" s="208">
        <v>16.657399999999999</v>
      </c>
    </row>
    <row r="225" spans="1:14">
      <c r="A225" s="208">
        <v>14</v>
      </c>
      <c r="B225" s="208">
        <v>1977</v>
      </c>
      <c r="C225" s="208">
        <v>1.9629000000000001</v>
      </c>
      <c r="D225" s="208">
        <v>17.288</v>
      </c>
      <c r="E225" s="208">
        <v>1.2119</v>
      </c>
      <c r="F225" s="208">
        <v>7.6931000000000003</v>
      </c>
      <c r="G225" s="208">
        <v>1.7657</v>
      </c>
      <c r="H225" s="208">
        <v>2.0809000000000002</v>
      </c>
      <c r="I225" s="208">
        <v>2.4299999999999999E-2</v>
      </c>
      <c r="J225" s="208">
        <v>1.3975</v>
      </c>
      <c r="K225" s="208">
        <v>4.0556000000000001</v>
      </c>
      <c r="L225" s="208">
        <v>2.1943999999999999</v>
      </c>
      <c r="M225" s="208">
        <v>0.84470000000000001</v>
      </c>
      <c r="N225" s="208">
        <v>8.8968000000000007</v>
      </c>
    </row>
    <row r="226" spans="1:14">
      <c r="A226" s="208">
        <v>15</v>
      </c>
      <c r="B226" s="208">
        <v>1977</v>
      </c>
      <c r="C226" s="208">
        <v>4.0384000000000002</v>
      </c>
      <c r="D226" s="208">
        <v>2.0474000000000001</v>
      </c>
      <c r="E226" s="208">
        <v>0.56389999999999996</v>
      </c>
      <c r="F226" s="208">
        <v>3.806</v>
      </c>
      <c r="G226" s="208">
        <v>1.5224</v>
      </c>
      <c r="H226" s="208">
        <v>5.6513999999999998</v>
      </c>
      <c r="I226" s="208">
        <v>0.1812</v>
      </c>
      <c r="J226" s="208">
        <v>1.4532</v>
      </c>
      <c r="K226" s="208">
        <v>0.25800000000000001</v>
      </c>
      <c r="L226" s="208">
        <v>0.70289999999999997</v>
      </c>
      <c r="M226" s="208">
        <v>2.1023999999999998</v>
      </c>
      <c r="N226" s="208">
        <v>3.8016000000000001</v>
      </c>
    </row>
    <row r="227" spans="1:14">
      <c r="A227" s="208">
        <v>16</v>
      </c>
      <c r="B227" s="208">
        <v>1977</v>
      </c>
      <c r="C227" s="208">
        <v>1.034</v>
      </c>
      <c r="D227" s="208">
        <v>9.0954999999999995</v>
      </c>
      <c r="E227" s="208">
        <v>0.63880000000000003</v>
      </c>
      <c r="F227" s="208">
        <v>4.0503999999999998</v>
      </c>
      <c r="G227" s="208">
        <v>0.92979999999999996</v>
      </c>
      <c r="H227" s="208">
        <v>1.0993999999999999</v>
      </c>
      <c r="I227" s="208">
        <v>1.29E-2</v>
      </c>
      <c r="J227" s="208">
        <v>0.73540000000000005</v>
      </c>
      <c r="K227" s="208">
        <v>2.1328</v>
      </c>
      <c r="L227" s="208">
        <v>1.1560999999999999</v>
      </c>
      <c r="M227" s="208">
        <v>0.4451</v>
      </c>
      <c r="N227" s="208">
        <v>4.6859000000000002</v>
      </c>
    </row>
    <row r="228" spans="1:14">
      <c r="A228" s="208">
        <v>1</v>
      </c>
      <c r="B228" s="208">
        <v>1978</v>
      </c>
      <c r="C228" s="208">
        <v>5.508</v>
      </c>
      <c r="D228" s="208">
        <v>3.8582000000000001</v>
      </c>
      <c r="E228" s="208">
        <v>2.4803000000000002</v>
      </c>
      <c r="F228" s="208">
        <v>7.4207000000000001</v>
      </c>
      <c r="G228" s="208">
        <v>2.6343999999999999</v>
      </c>
      <c r="H228" s="208">
        <v>1.9970000000000001</v>
      </c>
      <c r="I228" s="208">
        <v>0.10489999999999999</v>
      </c>
      <c r="J228" s="208">
        <v>7.2135999999999996</v>
      </c>
      <c r="K228" s="208">
        <v>4.3282999999999996</v>
      </c>
      <c r="L228" s="208">
        <v>3.2633000000000001</v>
      </c>
      <c r="M228" s="208">
        <v>1.8199000000000001</v>
      </c>
      <c r="N228" s="208">
        <v>8.1136999999999997</v>
      </c>
    </row>
    <row r="229" spans="1:14">
      <c r="A229" s="208">
        <v>2</v>
      </c>
      <c r="B229" s="208">
        <v>1978</v>
      </c>
      <c r="C229" s="208">
        <v>8.6979000000000006</v>
      </c>
      <c r="D229" s="208">
        <v>5.6515000000000004</v>
      </c>
      <c r="E229" s="208">
        <v>2.5924999999999998</v>
      </c>
      <c r="F229" s="208">
        <v>10.513500000000001</v>
      </c>
      <c r="G229" s="208">
        <v>3.5979999999999999</v>
      </c>
      <c r="H229" s="208">
        <v>4.6790000000000003</v>
      </c>
      <c r="I229" s="208">
        <v>0.52690000000000003</v>
      </c>
      <c r="J229" s="208">
        <v>10.2966</v>
      </c>
      <c r="K229" s="208">
        <v>6.1025999999999998</v>
      </c>
      <c r="L229" s="208">
        <v>4.6001000000000003</v>
      </c>
      <c r="M229" s="208">
        <v>3.0232999999999999</v>
      </c>
      <c r="N229" s="208">
        <v>13.102499999999999</v>
      </c>
    </row>
    <row r="230" spans="1:14">
      <c r="A230" s="208">
        <v>3</v>
      </c>
      <c r="B230" s="208">
        <v>1978</v>
      </c>
      <c r="C230" s="208">
        <v>17.014099999999999</v>
      </c>
      <c r="D230" s="208">
        <v>16.131699999999999</v>
      </c>
      <c r="E230" s="208">
        <v>7.2763999999999998</v>
      </c>
      <c r="F230" s="208">
        <v>31.207999999999998</v>
      </c>
      <c r="G230" s="208">
        <v>10.616400000000001</v>
      </c>
      <c r="H230" s="208">
        <v>15.5769</v>
      </c>
      <c r="I230" s="208">
        <v>2.3368000000000002</v>
      </c>
      <c r="J230" s="208">
        <v>28.349399999999999</v>
      </c>
      <c r="K230" s="208">
        <v>17.238299999999999</v>
      </c>
      <c r="L230" s="208">
        <v>12.535399999999999</v>
      </c>
      <c r="M230" s="208">
        <v>8.6030999999999995</v>
      </c>
      <c r="N230" s="208">
        <v>33.517499999999998</v>
      </c>
    </row>
    <row r="231" spans="1:14">
      <c r="A231" s="208">
        <v>4</v>
      </c>
      <c r="B231" s="208">
        <v>1978</v>
      </c>
      <c r="C231" s="208">
        <v>19.428100000000001</v>
      </c>
      <c r="D231" s="208">
        <v>58.3874</v>
      </c>
      <c r="E231" s="208">
        <v>13.2768</v>
      </c>
      <c r="F231" s="208">
        <v>76.085700000000003</v>
      </c>
      <c r="G231" s="208">
        <v>19.787099999999999</v>
      </c>
      <c r="H231" s="208">
        <v>26.521799999999999</v>
      </c>
      <c r="I231" s="208">
        <v>2.2145000000000001</v>
      </c>
      <c r="J231" s="208">
        <v>52.375100000000003</v>
      </c>
      <c r="K231" s="208">
        <v>30.816500000000001</v>
      </c>
      <c r="L231" s="208">
        <v>22.311699999999998</v>
      </c>
      <c r="M231" s="208">
        <v>20.355899999999998</v>
      </c>
      <c r="N231" s="208">
        <v>95.730900000000005</v>
      </c>
    </row>
    <row r="232" spans="1:14">
      <c r="A232" s="208">
        <v>5</v>
      </c>
      <c r="B232" s="208">
        <v>1978</v>
      </c>
      <c r="C232" s="208">
        <v>12.8513</v>
      </c>
      <c r="D232" s="208">
        <v>86.597499999999997</v>
      </c>
      <c r="E232" s="208">
        <v>11.9801</v>
      </c>
      <c r="F232" s="208">
        <v>81.45</v>
      </c>
      <c r="G232" s="208">
        <v>18.684200000000001</v>
      </c>
      <c r="H232" s="208">
        <v>55.5899</v>
      </c>
      <c r="I232" s="208">
        <v>3.5831</v>
      </c>
      <c r="J232" s="208">
        <v>48.5593</v>
      </c>
      <c r="K232" s="208">
        <v>28.2439</v>
      </c>
      <c r="L232" s="208">
        <v>20.387799999999999</v>
      </c>
      <c r="M232" s="208">
        <v>23.860199999999999</v>
      </c>
      <c r="N232" s="208">
        <v>106.5986</v>
      </c>
    </row>
    <row r="233" spans="1:14">
      <c r="A233" s="208">
        <v>6</v>
      </c>
      <c r="B233" s="208">
        <v>1978</v>
      </c>
      <c r="C233" s="208">
        <v>16.0304</v>
      </c>
      <c r="D233" s="208">
        <v>10.564399999999999</v>
      </c>
      <c r="E233" s="208">
        <v>2.9346999999999999</v>
      </c>
      <c r="F233" s="208">
        <v>20.3857</v>
      </c>
      <c r="G233" s="208">
        <v>3.7063000000000001</v>
      </c>
      <c r="H233" s="208">
        <v>6.0336999999999996</v>
      </c>
      <c r="I233" s="208">
        <v>0.62860000000000005</v>
      </c>
      <c r="J233" s="208">
        <v>7.5983999999999998</v>
      </c>
      <c r="K233" s="208">
        <v>5.0206</v>
      </c>
      <c r="L233" s="208">
        <v>5.0534999999999997</v>
      </c>
      <c r="M233" s="208">
        <v>5.4573</v>
      </c>
      <c r="N233" s="208">
        <v>16.061</v>
      </c>
    </row>
    <row r="234" spans="1:14">
      <c r="A234" s="208">
        <v>7</v>
      </c>
      <c r="B234" s="208">
        <v>1978</v>
      </c>
      <c r="C234" s="208">
        <v>4.3579999999999997</v>
      </c>
      <c r="D234" s="208">
        <v>2.1213000000000002</v>
      </c>
      <c r="E234" s="208">
        <v>0.67149999999999999</v>
      </c>
      <c r="F234" s="208">
        <v>6.6330999999999998</v>
      </c>
      <c r="G234" s="208">
        <v>2.4302999999999999</v>
      </c>
      <c r="H234" s="208">
        <v>1.5786</v>
      </c>
      <c r="I234" s="208">
        <v>0.41160000000000002</v>
      </c>
      <c r="J234" s="208">
        <v>5.5827</v>
      </c>
      <c r="K234" s="208">
        <v>1.1383000000000001</v>
      </c>
      <c r="L234" s="208">
        <v>1.0217000000000001</v>
      </c>
      <c r="M234" s="208">
        <v>0.9375</v>
      </c>
      <c r="N234" s="208">
        <v>3.8570000000000002</v>
      </c>
    </row>
    <row r="235" spans="1:14">
      <c r="A235" s="208">
        <v>8</v>
      </c>
      <c r="B235" s="208">
        <v>1978</v>
      </c>
      <c r="C235" s="208">
        <v>37.317300000000003</v>
      </c>
      <c r="D235" s="208">
        <v>120.2499</v>
      </c>
      <c r="E235" s="208">
        <v>19.450900000000001</v>
      </c>
      <c r="F235" s="208">
        <v>121.1093</v>
      </c>
      <c r="G235" s="208">
        <v>33.840499999999999</v>
      </c>
      <c r="H235" s="208">
        <v>140.14160000000001</v>
      </c>
      <c r="I235" s="208">
        <v>7.7011000000000003</v>
      </c>
      <c r="J235" s="208">
        <v>85.954400000000007</v>
      </c>
      <c r="K235" s="208">
        <v>38.141800000000003</v>
      </c>
      <c r="L235" s="208">
        <v>28.179400000000001</v>
      </c>
      <c r="M235" s="208">
        <v>27.0261</v>
      </c>
      <c r="N235" s="208">
        <v>149.654</v>
      </c>
    </row>
    <row r="236" spans="1:14">
      <c r="A236" s="208">
        <v>9</v>
      </c>
      <c r="B236" s="208">
        <v>1978</v>
      </c>
      <c r="C236" s="208">
        <v>7.6420000000000003</v>
      </c>
      <c r="D236" s="208">
        <v>29.610600000000002</v>
      </c>
      <c r="E236" s="208">
        <v>4.0281000000000002</v>
      </c>
      <c r="F236" s="208">
        <v>24.445799999999998</v>
      </c>
      <c r="G236" s="208">
        <v>7.4391999999999996</v>
      </c>
      <c r="H236" s="208">
        <v>23.555299999999999</v>
      </c>
      <c r="I236" s="208">
        <v>1.5637000000000001</v>
      </c>
      <c r="J236" s="208">
        <v>21.868200000000002</v>
      </c>
      <c r="K236" s="208">
        <v>8.6617999999999995</v>
      </c>
      <c r="L236" s="208">
        <v>10.4276</v>
      </c>
      <c r="M236" s="208">
        <v>5.4432</v>
      </c>
      <c r="N236" s="208">
        <v>36.447899999999997</v>
      </c>
    </row>
    <row r="237" spans="1:14">
      <c r="A237" s="208">
        <v>10</v>
      </c>
      <c r="B237" s="208">
        <v>1978</v>
      </c>
      <c r="C237" s="208">
        <v>14.231199999999999</v>
      </c>
      <c r="D237" s="208">
        <v>14.076000000000001</v>
      </c>
      <c r="E237" s="208">
        <v>5.4314999999999998</v>
      </c>
      <c r="F237" s="208">
        <v>22.5016</v>
      </c>
      <c r="G237" s="208">
        <v>8.5440000000000005</v>
      </c>
      <c r="H237" s="208">
        <v>12.355499999999999</v>
      </c>
      <c r="I237" s="208">
        <v>0.90090000000000003</v>
      </c>
      <c r="J237" s="208">
        <v>24.063099999999999</v>
      </c>
      <c r="K237" s="208">
        <v>10.602</v>
      </c>
      <c r="L237" s="208">
        <v>7.1813000000000002</v>
      </c>
      <c r="M237" s="208">
        <v>4.4644000000000004</v>
      </c>
      <c r="N237" s="208">
        <v>17.709499999999998</v>
      </c>
    </row>
    <row r="238" spans="1:14">
      <c r="A238" s="208">
        <v>11</v>
      </c>
      <c r="B238" s="208">
        <v>1978</v>
      </c>
      <c r="C238" s="208">
        <v>15.0564</v>
      </c>
      <c r="D238" s="208">
        <v>76.174199999999999</v>
      </c>
      <c r="E238" s="208">
        <v>7.6566000000000001</v>
      </c>
      <c r="F238" s="208">
        <v>38.6877</v>
      </c>
      <c r="G238" s="208">
        <v>10.2852</v>
      </c>
      <c r="H238" s="208">
        <v>42.246099999999998</v>
      </c>
      <c r="I238" s="208">
        <v>1.9442999999999999</v>
      </c>
      <c r="J238" s="208">
        <v>24.991</v>
      </c>
      <c r="K238" s="208">
        <v>22.592099999999999</v>
      </c>
      <c r="L238" s="208">
        <v>13.7616</v>
      </c>
      <c r="M238" s="208">
        <v>13.365</v>
      </c>
      <c r="N238" s="208">
        <v>42.232999999999997</v>
      </c>
    </row>
    <row r="239" spans="1:14">
      <c r="A239" s="208">
        <v>12</v>
      </c>
      <c r="B239" s="208">
        <v>1978</v>
      </c>
      <c r="C239" s="208">
        <v>9.0709</v>
      </c>
      <c r="D239" s="208">
        <v>42.420200000000001</v>
      </c>
      <c r="E239" s="208">
        <v>3.9735</v>
      </c>
      <c r="F239" s="208">
        <v>21.1873</v>
      </c>
      <c r="G239" s="208">
        <v>6.0522</v>
      </c>
      <c r="H239" s="208">
        <v>23.477599999999999</v>
      </c>
      <c r="I239" s="208">
        <v>1.2311000000000001</v>
      </c>
      <c r="J239" s="208">
        <v>16.129300000000001</v>
      </c>
      <c r="K239" s="208">
        <v>14.706200000000001</v>
      </c>
      <c r="L239" s="208">
        <v>7.8567</v>
      </c>
      <c r="M239" s="208">
        <v>8.0297000000000001</v>
      </c>
      <c r="N239" s="208">
        <v>24.037800000000001</v>
      </c>
    </row>
    <row r="240" spans="1:14">
      <c r="A240" s="208">
        <v>13</v>
      </c>
      <c r="B240" s="208">
        <v>1978</v>
      </c>
      <c r="C240" s="208">
        <v>39.070900000000002</v>
      </c>
      <c r="D240" s="208">
        <v>13.1418</v>
      </c>
      <c r="E240" s="208">
        <v>9.8620999999999999</v>
      </c>
      <c r="F240" s="208">
        <v>36.009799999999998</v>
      </c>
      <c r="G240" s="208">
        <v>6.6081000000000003</v>
      </c>
      <c r="H240" s="208">
        <v>14.802199999999999</v>
      </c>
      <c r="I240" s="208">
        <v>0.25719999999999998</v>
      </c>
      <c r="J240" s="208">
        <v>27.209099999999999</v>
      </c>
      <c r="K240" s="208">
        <v>14.825100000000001</v>
      </c>
      <c r="L240" s="208">
        <v>13.0558</v>
      </c>
      <c r="M240" s="208">
        <v>11.194800000000001</v>
      </c>
      <c r="N240" s="208">
        <v>18.205200000000001</v>
      </c>
    </row>
    <row r="241" spans="1:14">
      <c r="A241" s="208">
        <v>14</v>
      </c>
      <c r="B241" s="208">
        <v>1978</v>
      </c>
      <c r="C241" s="208">
        <v>1.9915</v>
      </c>
      <c r="D241" s="208">
        <v>17.305800000000001</v>
      </c>
      <c r="E241" s="208">
        <v>1.2353000000000001</v>
      </c>
      <c r="F241" s="208">
        <v>7.7586000000000004</v>
      </c>
      <c r="G241" s="208">
        <v>1.7835000000000001</v>
      </c>
      <c r="H241" s="208">
        <v>2.1791</v>
      </c>
      <c r="I241" s="208">
        <v>2.4500000000000001E-2</v>
      </c>
      <c r="J241" s="208">
        <v>1.4088000000000001</v>
      </c>
      <c r="K241" s="208">
        <v>4.0552999999999999</v>
      </c>
      <c r="L241" s="208">
        <v>2.2294999999999998</v>
      </c>
      <c r="M241" s="208">
        <v>0.85880000000000001</v>
      </c>
      <c r="N241" s="208">
        <v>9.0083000000000002</v>
      </c>
    </row>
    <row r="242" spans="1:14">
      <c r="A242" s="208">
        <v>15</v>
      </c>
      <c r="B242" s="208">
        <v>1978</v>
      </c>
      <c r="C242" s="208">
        <v>4.0502000000000002</v>
      </c>
      <c r="D242" s="208">
        <v>2.0569000000000002</v>
      </c>
      <c r="E242" s="208">
        <v>0.57989999999999997</v>
      </c>
      <c r="F242" s="208">
        <v>3.8536000000000001</v>
      </c>
      <c r="G242" s="208">
        <v>1.5414000000000001</v>
      </c>
      <c r="H242" s="208">
        <v>5.6966000000000001</v>
      </c>
      <c r="I242" s="208">
        <v>0.18920000000000001</v>
      </c>
      <c r="J242" s="208">
        <v>1.4556</v>
      </c>
      <c r="K242" s="208">
        <v>0.26140000000000002</v>
      </c>
      <c r="L242" s="208">
        <v>0.72689999999999999</v>
      </c>
      <c r="M242" s="208">
        <v>2.0931000000000002</v>
      </c>
      <c r="N242" s="208">
        <v>3.8573</v>
      </c>
    </row>
    <row r="243" spans="1:14">
      <c r="A243" s="208">
        <v>16</v>
      </c>
      <c r="B243" s="208">
        <v>1978</v>
      </c>
      <c r="C243" s="208">
        <v>1.0479000000000001</v>
      </c>
      <c r="D243" s="208">
        <v>9.1018000000000008</v>
      </c>
      <c r="E243" s="208">
        <v>0.6502</v>
      </c>
      <c r="F243" s="208">
        <v>4.0818000000000003</v>
      </c>
      <c r="G243" s="208">
        <v>0.93840000000000001</v>
      </c>
      <c r="H243" s="208">
        <v>1.1477999999999999</v>
      </c>
      <c r="I243" s="208">
        <v>1.2999999999999999E-2</v>
      </c>
      <c r="J243" s="208">
        <v>0.7409</v>
      </c>
      <c r="K243" s="208">
        <v>2.1324000000000001</v>
      </c>
      <c r="L243" s="208">
        <v>1.1733</v>
      </c>
      <c r="M243" s="208">
        <v>0.45200000000000001</v>
      </c>
      <c r="N243" s="208">
        <v>4.7398999999999996</v>
      </c>
    </row>
    <row r="244" spans="1:14">
      <c r="A244" s="208">
        <v>1</v>
      </c>
      <c r="B244" s="208">
        <v>1979</v>
      </c>
      <c r="C244" s="208">
        <v>5.6327999999999996</v>
      </c>
      <c r="D244" s="208">
        <v>3.8462000000000001</v>
      </c>
      <c r="E244" s="208">
        <v>2.4899</v>
      </c>
      <c r="F244" s="208">
        <v>7.7112999999999996</v>
      </c>
      <c r="G244" s="208">
        <v>2.7376</v>
      </c>
      <c r="H244" s="208">
        <v>2.0181</v>
      </c>
      <c r="I244" s="208">
        <v>0.1061</v>
      </c>
      <c r="J244" s="208">
        <v>7.2842000000000002</v>
      </c>
      <c r="K244" s="208">
        <v>4.3479000000000001</v>
      </c>
      <c r="L244" s="208">
        <v>3.2658</v>
      </c>
      <c r="M244" s="208">
        <v>1.8884000000000001</v>
      </c>
      <c r="N244" s="208">
        <v>8.2878000000000007</v>
      </c>
    </row>
    <row r="245" spans="1:14">
      <c r="A245" s="208">
        <v>2</v>
      </c>
      <c r="B245" s="208">
        <v>1979</v>
      </c>
      <c r="C245" s="208">
        <v>8.9929000000000006</v>
      </c>
      <c r="D245" s="208">
        <v>5.6688000000000001</v>
      </c>
      <c r="E245" s="208">
        <v>2.6179999999999999</v>
      </c>
      <c r="F245" s="208">
        <v>11.347799999999999</v>
      </c>
      <c r="G245" s="208">
        <v>3.8835999999999999</v>
      </c>
      <c r="H245" s="208">
        <v>5.0170000000000003</v>
      </c>
      <c r="I245" s="208">
        <v>0.5998</v>
      </c>
      <c r="J245" s="208">
        <v>10.438000000000001</v>
      </c>
      <c r="K245" s="208">
        <v>6.1737000000000002</v>
      </c>
      <c r="L245" s="208">
        <v>4.6203000000000003</v>
      </c>
      <c r="M245" s="208">
        <v>3.0485000000000002</v>
      </c>
      <c r="N245" s="208">
        <v>13.6258</v>
      </c>
    </row>
    <row r="246" spans="1:14">
      <c r="A246" s="208">
        <v>3</v>
      </c>
      <c r="B246" s="208">
        <v>1979</v>
      </c>
      <c r="C246" s="208">
        <v>17.911799999999999</v>
      </c>
      <c r="D246" s="208">
        <v>16.741099999999999</v>
      </c>
      <c r="E246" s="208">
        <v>7.4135999999999997</v>
      </c>
      <c r="F246" s="208">
        <v>32.744900000000001</v>
      </c>
      <c r="G246" s="208">
        <v>11.1393</v>
      </c>
      <c r="H246" s="208">
        <v>16.587599999999998</v>
      </c>
      <c r="I246" s="208">
        <v>2.5522999999999998</v>
      </c>
      <c r="J246" s="208">
        <v>28.636800000000001</v>
      </c>
      <c r="K246" s="208">
        <v>17.285900000000002</v>
      </c>
      <c r="L246" s="208">
        <v>12.8162</v>
      </c>
      <c r="M246" s="208">
        <v>8.6297999999999995</v>
      </c>
      <c r="N246" s="208">
        <v>34.645000000000003</v>
      </c>
    </row>
    <row r="247" spans="1:14">
      <c r="A247" s="208">
        <v>4</v>
      </c>
      <c r="B247" s="208">
        <v>1979</v>
      </c>
      <c r="C247" s="208">
        <v>20.5395</v>
      </c>
      <c r="D247" s="208">
        <v>59.932299999999998</v>
      </c>
      <c r="E247" s="208">
        <v>13.4495</v>
      </c>
      <c r="F247" s="208">
        <v>78.397099999999995</v>
      </c>
      <c r="G247" s="208">
        <v>20.388200000000001</v>
      </c>
      <c r="H247" s="208">
        <v>30.6023</v>
      </c>
      <c r="I247" s="208">
        <v>2.4291</v>
      </c>
      <c r="J247" s="208">
        <v>52.808399999999999</v>
      </c>
      <c r="K247" s="208">
        <v>31.2517</v>
      </c>
      <c r="L247" s="208">
        <v>22.743400000000001</v>
      </c>
      <c r="M247" s="208">
        <v>20.912700000000001</v>
      </c>
      <c r="N247" s="208">
        <v>98.601299999999995</v>
      </c>
    </row>
    <row r="248" spans="1:14">
      <c r="A248" s="208">
        <v>5</v>
      </c>
      <c r="B248" s="208">
        <v>1979</v>
      </c>
      <c r="C248" s="208">
        <v>13.569699999999999</v>
      </c>
      <c r="D248" s="208">
        <v>88.805099999999996</v>
      </c>
      <c r="E248" s="208">
        <v>12.2346</v>
      </c>
      <c r="F248" s="208">
        <v>82.662800000000004</v>
      </c>
      <c r="G248" s="208">
        <v>18.962399999999999</v>
      </c>
      <c r="H248" s="208">
        <v>57.653100000000002</v>
      </c>
      <c r="I248" s="208">
        <v>3.6884999999999999</v>
      </c>
      <c r="J248" s="208">
        <v>48.741500000000002</v>
      </c>
      <c r="K248" s="208">
        <v>28.401800000000001</v>
      </c>
      <c r="L248" s="208">
        <v>20.906300000000002</v>
      </c>
      <c r="M248" s="208">
        <v>23.870799999999999</v>
      </c>
      <c r="N248" s="208">
        <v>107.423</v>
      </c>
    </row>
    <row r="249" spans="1:14">
      <c r="A249" s="208">
        <v>6</v>
      </c>
      <c r="B249" s="208">
        <v>1979</v>
      </c>
      <c r="C249" s="208">
        <v>16.452500000000001</v>
      </c>
      <c r="D249" s="208">
        <v>11.1769</v>
      </c>
      <c r="E249" s="208">
        <v>3.0127000000000002</v>
      </c>
      <c r="F249" s="208">
        <v>21.415700000000001</v>
      </c>
      <c r="G249" s="208">
        <v>3.9045000000000001</v>
      </c>
      <c r="H249" s="208">
        <v>7.1459999999999999</v>
      </c>
      <c r="I249" s="208">
        <v>0.70840000000000003</v>
      </c>
      <c r="J249" s="208">
        <v>7.6894</v>
      </c>
      <c r="K249" s="208">
        <v>5.0328999999999997</v>
      </c>
      <c r="L249" s="208">
        <v>5.1116999999999999</v>
      </c>
      <c r="M249" s="208">
        <v>6.0781999999999998</v>
      </c>
      <c r="N249" s="208">
        <v>16.546500000000002</v>
      </c>
    </row>
    <row r="250" spans="1:14">
      <c r="A250" s="208">
        <v>7</v>
      </c>
      <c r="B250" s="208">
        <v>1979</v>
      </c>
      <c r="C250" s="208">
        <v>4.4669999999999996</v>
      </c>
      <c r="D250" s="208">
        <v>2.2227999999999999</v>
      </c>
      <c r="E250" s="208">
        <v>0.7087</v>
      </c>
      <c r="F250" s="208">
        <v>6.7945000000000002</v>
      </c>
      <c r="G250" s="208">
        <v>2.4786000000000001</v>
      </c>
      <c r="H250" s="208">
        <v>1.6801999999999999</v>
      </c>
      <c r="I250" s="208">
        <v>0.60699999999999998</v>
      </c>
      <c r="J250" s="208">
        <v>5.6494999999999997</v>
      </c>
      <c r="K250" s="208">
        <v>1.1442000000000001</v>
      </c>
      <c r="L250" s="208">
        <v>1.1205000000000001</v>
      </c>
      <c r="M250" s="208">
        <v>0.93879999999999997</v>
      </c>
      <c r="N250" s="208">
        <v>4.0240999999999998</v>
      </c>
    </row>
    <row r="251" spans="1:14">
      <c r="A251" s="208">
        <v>8</v>
      </c>
      <c r="B251" s="208">
        <v>1979</v>
      </c>
      <c r="C251" s="208">
        <v>38.559600000000003</v>
      </c>
      <c r="D251" s="208">
        <v>124.6747</v>
      </c>
      <c r="E251" s="208">
        <v>20.664200000000001</v>
      </c>
      <c r="F251" s="208">
        <v>126.1515</v>
      </c>
      <c r="G251" s="208">
        <v>34.917900000000003</v>
      </c>
      <c r="H251" s="208">
        <v>144.8049</v>
      </c>
      <c r="I251" s="208">
        <v>7.8078000000000003</v>
      </c>
      <c r="J251" s="208">
        <v>86.338700000000003</v>
      </c>
      <c r="K251" s="208">
        <v>38.899299999999997</v>
      </c>
      <c r="L251" s="208">
        <v>28.480899999999998</v>
      </c>
      <c r="M251" s="208">
        <v>27.844000000000001</v>
      </c>
      <c r="N251" s="208">
        <v>154.7405</v>
      </c>
    </row>
    <row r="252" spans="1:14">
      <c r="A252" s="208">
        <v>9</v>
      </c>
      <c r="B252" s="208">
        <v>1979</v>
      </c>
      <c r="C252" s="208">
        <v>8.0442999999999998</v>
      </c>
      <c r="D252" s="208">
        <v>31.179400000000001</v>
      </c>
      <c r="E252" s="208">
        <v>4.5430000000000001</v>
      </c>
      <c r="F252" s="208">
        <v>26.135000000000002</v>
      </c>
      <c r="G252" s="208">
        <v>7.7972999999999999</v>
      </c>
      <c r="H252" s="208">
        <v>25.054400000000001</v>
      </c>
      <c r="I252" s="208">
        <v>1.6358999999999999</v>
      </c>
      <c r="J252" s="208">
        <v>21.8871</v>
      </c>
      <c r="K252" s="208">
        <v>8.7867999999999995</v>
      </c>
      <c r="L252" s="208">
        <v>10.9101</v>
      </c>
      <c r="M252" s="208">
        <v>5.7065999999999999</v>
      </c>
      <c r="N252" s="208">
        <v>38.585500000000003</v>
      </c>
    </row>
    <row r="253" spans="1:14">
      <c r="A253" s="208">
        <v>10</v>
      </c>
      <c r="B253" s="208">
        <v>1979</v>
      </c>
      <c r="C253" s="208">
        <v>14.668900000000001</v>
      </c>
      <c r="D253" s="208">
        <v>14.8001</v>
      </c>
      <c r="E253" s="208">
        <v>5.7340999999999998</v>
      </c>
      <c r="F253" s="208">
        <v>23.8263</v>
      </c>
      <c r="G253" s="208">
        <v>8.9522999999999993</v>
      </c>
      <c r="H253" s="208">
        <v>13.0016</v>
      </c>
      <c r="I253" s="208">
        <v>0.89700000000000002</v>
      </c>
      <c r="J253" s="208">
        <v>24.186800000000002</v>
      </c>
      <c r="K253" s="208">
        <v>10.639799999999999</v>
      </c>
      <c r="L253" s="208">
        <v>7.5792000000000002</v>
      </c>
      <c r="M253" s="208">
        <v>4.5922999999999998</v>
      </c>
      <c r="N253" s="208">
        <v>18.921900000000001</v>
      </c>
    </row>
    <row r="254" spans="1:14">
      <c r="A254" s="208">
        <v>11</v>
      </c>
      <c r="B254" s="208">
        <v>1979</v>
      </c>
      <c r="C254" s="208">
        <v>15.207800000000001</v>
      </c>
      <c r="D254" s="208">
        <v>76.759699999999995</v>
      </c>
      <c r="E254" s="208">
        <v>7.8605999999999998</v>
      </c>
      <c r="F254" s="208">
        <v>39.270099999999999</v>
      </c>
      <c r="G254" s="208">
        <v>10.4122</v>
      </c>
      <c r="H254" s="208">
        <v>42.872599999999998</v>
      </c>
      <c r="I254" s="208">
        <v>1.9724999999999999</v>
      </c>
      <c r="J254" s="208">
        <v>24.991099999999999</v>
      </c>
      <c r="K254" s="208">
        <v>22.662199999999999</v>
      </c>
      <c r="L254" s="208">
        <v>13.9663</v>
      </c>
      <c r="M254" s="208">
        <v>13.4602</v>
      </c>
      <c r="N254" s="208">
        <v>42.857199999999999</v>
      </c>
    </row>
    <row r="255" spans="1:14">
      <c r="A255" s="208">
        <v>12</v>
      </c>
      <c r="B255" s="208">
        <v>1979</v>
      </c>
      <c r="C255" s="208">
        <v>9.2812000000000001</v>
      </c>
      <c r="D255" s="208">
        <v>43.2515</v>
      </c>
      <c r="E255" s="208">
        <v>4.3304999999999998</v>
      </c>
      <c r="F255" s="208">
        <v>22.152100000000001</v>
      </c>
      <c r="G255" s="208">
        <v>6.2580999999999998</v>
      </c>
      <c r="H255" s="208">
        <v>24.4831</v>
      </c>
      <c r="I255" s="208">
        <v>1.2732000000000001</v>
      </c>
      <c r="J255" s="208">
        <v>16.088799999999999</v>
      </c>
      <c r="K255" s="208">
        <v>14.714</v>
      </c>
      <c r="L255" s="208">
        <v>8.2155000000000005</v>
      </c>
      <c r="M255" s="208">
        <v>8.1510999999999996</v>
      </c>
      <c r="N255" s="208">
        <v>25.066700000000001</v>
      </c>
    </row>
    <row r="256" spans="1:14">
      <c r="A256" s="208">
        <v>13</v>
      </c>
      <c r="B256" s="208">
        <v>1979</v>
      </c>
      <c r="C256" s="208">
        <v>39.695900000000002</v>
      </c>
      <c r="D256" s="208">
        <v>15.1609</v>
      </c>
      <c r="E256" s="208">
        <v>10.3474</v>
      </c>
      <c r="F256" s="208">
        <v>39.328099999999999</v>
      </c>
      <c r="G256" s="208">
        <v>7.7035999999999998</v>
      </c>
      <c r="H256" s="208">
        <v>16.878499999999999</v>
      </c>
      <c r="I256" s="208">
        <v>0.2576</v>
      </c>
      <c r="J256" s="208">
        <v>27.927099999999999</v>
      </c>
      <c r="K256" s="208">
        <v>14.928900000000001</v>
      </c>
      <c r="L256" s="208">
        <v>13.2377</v>
      </c>
      <c r="M256" s="208">
        <v>11.4361</v>
      </c>
      <c r="N256" s="208">
        <v>20.213000000000001</v>
      </c>
    </row>
    <row r="257" spans="1:14">
      <c r="A257" s="208">
        <v>14</v>
      </c>
      <c r="B257" s="208">
        <v>1979</v>
      </c>
      <c r="C257" s="208">
        <v>2.0247999999999999</v>
      </c>
      <c r="D257" s="208">
        <v>17.348299999999998</v>
      </c>
      <c r="E257" s="208">
        <v>1.2664</v>
      </c>
      <c r="F257" s="208">
        <v>7.8483000000000001</v>
      </c>
      <c r="G257" s="208">
        <v>1.8073999999999999</v>
      </c>
      <c r="H257" s="208">
        <v>2.2957999999999998</v>
      </c>
      <c r="I257" s="208">
        <v>3.0700000000000002E-2</v>
      </c>
      <c r="J257" s="208">
        <v>1.4124000000000001</v>
      </c>
      <c r="K257" s="208">
        <v>4.0542999999999996</v>
      </c>
      <c r="L257" s="208">
        <v>2.2587000000000002</v>
      </c>
      <c r="M257" s="208">
        <v>0.87660000000000005</v>
      </c>
      <c r="N257" s="208">
        <v>9.1404999999999994</v>
      </c>
    </row>
    <row r="258" spans="1:14">
      <c r="A258" s="208">
        <v>15</v>
      </c>
      <c r="B258" s="208">
        <v>1979</v>
      </c>
      <c r="C258" s="208">
        <v>4.0842000000000001</v>
      </c>
      <c r="D258" s="208">
        <v>2.0638000000000001</v>
      </c>
      <c r="E258" s="208">
        <v>0.58679999999999999</v>
      </c>
      <c r="F258" s="208">
        <v>3.9546999999999999</v>
      </c>
      <c r="G258" s="208">
        <v>1.5819000000000001</v>
      </c>
      <c r="H258" s="208">
        <v>5.7192999999999996</v>
      </c>
      <c r="I258" s="208">
        <v>0.18840000000000001</v>
      </c>
      <c r="J258" s="208">
        <v>1.5023</v>
      </c>
      <c r="K258" s="208">
        <v>0.26129999999999998</v>
      </c>
      <c r="L258" s="208">
        <v>0.76380000000000003</v>
      </c>
      <c r="M258" s="208">
        <v>2.0891000000000002</v>
      </c>
      <c r="N258" s="208">
        <v>3.9851000000000001</v>
      </c>
    </row>
    <row r="259" spans="1:14">
      <c r="A259" s="208">
        <v>16</v>
      </c>
      <c r="B259" s="208">
        <v>1979</v>
      </c>
      <c r="C259" s="208">
        <v>1.0646</v>
      </c>
      <c r="D259" s="208">
        <v>9.1218000000000004</v>
      </c>
      <c r="E259" s="208">
        <v>0.66590000000000005</v>
      </c>
      <c r="F259" s="208">
        <v>4.1266999999999996</v>
      </c>
      <c r="G259" s="208">
        <v>0.95030000000000003</v>
      </c>
      <c r="H259" s="208">
        <v>1.2069000000000001</v>
      </c>
      <c r="I259" s="208">
        <v>1.61E-2</v>
      </c>
      <c r="J259" s="208">
        <v>0.74270000000000003</v>
      </c>
      <c r="K259" s="208">
        <v>2.1318000000000001</v>
      </c>
      <c r="L259" s="208">
        <v>1.1879</v>
      </c>
      <c r="M259" s="208">
        <v>0.46089999999999998</v>
      </c>
      <c r="N259" s="208">
        <v>4.8063000000000002</v>
      </c>
    </row>
    <row r="260" spans="1:14">
      <c r="A260" s="208">
        <v>1</v>
      </c>
      <c r="B260" s="208">
        <v>1980</v>
      </c>
      <c r="C260" s="208">
        <v>5.8083</v>
      </c>
      <c r="D260" s="208">
        <v>3.9396</v>
      </c>
      <c r="E260" s="208">
        <v>2.4937</v>
      </c>
      <c r="F260" s="208">
        <v>8.0762</v>
      </c>
      <c r="G260" s="208">
        <v>2.8671000000000002</v>
      </c>
      <c r="H260" s="208">
        <v>2.0651999999999999</v>
      </c>
      <c r="I260" s="208">
        <v>0.1085</v>
      </c>
      <c r="J260" s="208">
        <v>7.3517000000000001</v>
      </c>
      <c r="K260" s="208">
        <v>4.3569000000000004</v>
      </c>
      <c r="L260" s="208">
        <v>3.3610000000000002</v>
      </c>
      <c r="M260" s="208">
        <v>1.9341999999999999</v>
      </c>
      <c r="N260" s="208">
        <v>8.5114999999999998</v>
      </c>
    </row>
    <row r="261" spans="1:14">
      <c r="A261" s="208">
        <v>2</v>
      </c>
      <c r="B261" s="208">
        <v>1980</v>
      </c>
      <c r="C261" s="208">
        <v>9.2657000000000007</v>
      </c>
      <c r="D261" s="208">
        <v>5.8255999999999997</v>
      </c>
      <c r="E261" s="208">
        <v>2.6629999999999998</v>
      </c>
      <c r="F261" s="208">
        <v>11.828900000000001</v>
      </c>
      <c r="G261" s="208">
        <v>4.0481999999999996</v>
      </c>
      <c r="H261" s="208">
        <v>6.0156999999999998</v>
      </c>
      <c r="I261" s="208">
        <v>0.65869999999999995</v>
      </c>
      <c r="J261" s="208">
        <v>10.453799999999999</v>
      </c>
      <c r="K261" s="208">
        <v>6.1730999999999998</v>
      </c>
      <c r="L261" s="208">
        <v>4.6496000000000004</v>
      </c>
      <c r="M261" s="208">
        <v>3.0665</v>
      </c>
      <c r="N261" s="208">
        <v>14.2369</v>
      </c>
    </row>
    <row r="262" spans="1:14">
      <c r="A262" s="208">
        <v>3</v>
      </c>
      <c r="B262" s="208">
        <v>1980</v>
      </c>
      <c r="C262" s="208">
        <v>18.869399999999999</v>
      </c>
      <c r="D262" s="208">
        <v>17.460699999999999</v>
      </c>
      <c r="E262" s="208">
        <v>7.5227000000000004</v>
      </c>
      <c r="F262" s="208">
        <v>34.258899999999997</v>
      </c>
      <c r="G262" s="208">
        <v>11.654299999999999</v>
      </c>
      <c r="H262" s="208">
        <v>17.735499999999998</v>
      </c>
      <c r="I262" s="208">
        <v>2.7235</v>
      </c>
      <c r="J262" s="208">
        <v>28.840299999999999</v>
      </c>
      <c r="K262" s="208">
        <v>17.294599999999999</v>
      </c>
      <c r="L262" s="208">
        <v>13.0341</v>
      </c>
      <c r="M262" s="208">
        <v>8.6803000000000008</v>
      </c>
      <c r="N262" s="208">
        <v>36.1556</v>
      </c>
    </row>
    <row r="263" spans="1:14">
      <c r="A263" s="208">
        <v>4</v>
      </c>
      <c r="B263" s="208">
        <v>1980</v>
      </c>
      <c r="C263" s="208">
        <v>21.994399999999999</v>
      </c>
      <c r="D263" s="208">
        <v>61.4024</v>
      </c>
      <c r="E263" s="208">
        <v>13.6158</v>
      </c>
      <c r="F263" s="208">
        <v>81.088700000000003</v>
      </c>
      <c r="G263" s="208">
        <v>21.088200000000001</v>
      </c>
      <c r="H263" s="208">
        <v>33.844900000000003</v>
      </c>
      <c r="I263" s="208">
        <v>2.6368999999999998</v>
      </c>
      <c r="J263" s="208">
        <v>53.160200000000003</v>
      </c>
      <c r="K263" s="208">
        <v>31.398700000000002</v>
      </c>
      <c r="L263" s="208">
        <v>23.093</v>
      </c>
      <c r="M263" s="208">
        <v>21.263000000000002</v>
      </c>
      <c r="N263" s="208">
        <v>100.3733</v>
      </c>
    </row>
    <row r="264" spans="1:14">
      <c r="A264" s="208">
        <v>5</v>
      </c>
      <c r="B264" s="208">
        <v>1980</v>
      </c>
      <c r="C264" s="208">
        <v>14.524900000000001</v>
      </c>
      <c r="D264" s="208">
        <v>92.115799999999993</v>
      </c>
      <c r="E264" s="208">
        <v>12.3466</v>
      </c>
      <c r="F264" s="208">
        <v>84.597899999999996</v>
      </c>
      <c r="G264" s="208">
        <v>19.406300000000002</v>
      </c>
      <c r="H264" s="208">
        <v>60.265300000000003</v>
      </c>
      <c r="I264" s="208">
        <v>3.9068000000000001</v>
      </c>
      <c r="J264" s="208">
        <v>48.7714</v>
      </c>
      <c r="K264" s="208">
        <v>28.517700000000001</v>
      </c>
      <c r="L264" s="208">
        <v>21.577500000000001</v>
      </c>
      <c r="M264" s="208">
        <v>23.9438</v>
      </c>
      <c r="N264" s="208">
        <v>108.3601</v>
      </c>
    </row>
    <row r="265" spans="1:14">
      <c r="A265" s="208">
        <v>6</v>
      </c>
      <c r="B265" s="208">
        <v>1980</v>
      </c>
      <c r="C265" s="208">
        <v>16.759399999999999</v>
      </c>
      <c r="D265" s="208">
        <v>13.0303</v>
      </c>
      <c r="E265" s="208">
        <v>3.0318999999999998</v>
      </c>
      <c r="F265" s="208">
        <v>22.489000000000001</v>
      </c>
      <c r="G265" s="208">
        <v>4.1108000000000002</v>
      </c>
      <c r="H265" s="208">
        <v>9.3412000000000006</v>
      </c>
      <c r="I265" s="208">
        <v>0.72740000000000005</v>
      </c>
      <c r="J265" s="208">
        <v>7.7736999999999998</v>
      </c>
      <c r="K265" s="208">
        <v>5.0324999999999998</v>
      </c>
      <c r="L265" s="208">
        <v>5.1319999999999997</v>
      </c>
      <c r="M265" s="208">
        <v>6.2336999999999998</v>
      </c>
      <c r="N265" s="208">
        <v>17.010300000000001</v>
      </c>
    </row>
    <row r="266" spans="1:14">
      <c r="A266" s="208">
        <v>7</v>
      </c>
      <c r="B266" s="208">
        <v>1980</v>
      </c>
      <c r="C266" s="208">
        <v>4.6135999999999999</v>
      </c>
      <c r="D266" s="208">
        <v>2.3094999999999999</v>
      </c>
      <c r="E266" s="208">
        <v>0.74870000000000003</v>
      </c>
      <c r="F266" s="208">
        <v>6.9409000000000001</v>
      </c>
      <c r="G266" s="208">
        <v>2.5225</v>
      </c>
      <c r="H266" s="208">
        <v>1.7687999999999999</v>
      </c>
      <c r="I266" s="208">
        <v>0.61350000000000005</v>
      </c>
      <c r="J266" s="208">
        <v>5.8116000000000003</v>
      </c>
      <c r="K266" s="208">
        <v>1.1494</v>
      </c>
      <c r="L266" s="208">
        <v>1.1906000000000001</v>
      </c>
      <c r="M266" s="208">
        <v>0.98640000000000005</v>
      </c>
      <c r="N266" s="208">
        <v>4.2938999999999998</v>
      </c>
    </row>
    <row r="267" spans="1:14">
      <c r="A267" s="208">
        <v>8</v>
      </c>
      <c r="B267" s="208">
        <v>1980</v>
      </c>
      <c r="C267" s="208">
        <v>39.982300000000002</v>
      </c>
      <c r="D267" s="208">
        <v>130.9537</v>
      </c>
      <c r="E267" s="208">
        <v>22.0169</v>
      </c>
      <c r="F267" s="208">
        <v>132.26849999999999</v>
      </c>
      <c r="G267" s="208">
        <v>36.166699999999999</v>
      </c>
      <c r="H267" s="208">
        <v>151.48910000000001</v>
      </c>
      <c r="I267" s="208">
        <v>7.9189999999999996</v>
      </c>
      <c r="J267" s="208">
        <v>86.563900000000004</v>
      </c>
      <c r="K267" s="208">
        <v>39.381799999999998</v>
      </c>
      <c r="L267" s="208">
        <v>28.920200000000001</v>
      </c>
      <c r="M267" s="208">
        <v>28.282</v>
      </c>
      <c r="N267" s="208">
        <v>160.59010000000001</v>
      </c>
    </row>
    <row r="268" spans="1:14">
      <c r="A268" s="208">
        <v>9</v>
      </c>
      <c r="B268" s="208">
        <v>1980</v>
      </c>
      <c r="C268" s="208">
        <v>8.5014000000000003</v>
      </c>
      <c r="D268" s="208">
        <v>34.9681</v>
      </c>
      <c r="E268" s="208">
        <v>5.0628000000000002</v>
      </c>
      <c r="F268" s="208">
        <v>28.925799999999999</v>
      </c>
      <c r="G268" s="208">
        <v>8.4336000000000002</v>
      </c>
      <c r="H268" s="208">
        <v>27.014299999999999</v>
      </c>
      <c r="I268" s="208">
        <v>1.6513</v>
      </c>
      <c r="J268" s="208">
        <v>21.865400000000001</v>
      </c>
      <c r="K268" s="208">
        <v>8.9941999999999993</v>
      </c>
      <c r="L268" s="208">
        <v>11.1425</v>
      </c>
      <c r="M268" s="208">
        <v>5.8202999999999996</v>
      </c>
      <c r="N268" s="208">
        <v>41.112099999999998</v>
      </c>
    </row>
    <row r="269" spans="1:14">
      <c r="A269" s="208">
        <v>10</v>
      </c>
      <c r="B269" s="208">
        <v>1980</v>
      </c>
      <c r="C269" s="208">
        <v>15.2326</v>
      </c>
      <c r="D269" s="208">
        <v>15.363300000000001</v>
      </c>
      <c r="E269" s="208">
        <v>6.1056999999999997</v>
      </c>
      <c r="F269" s="208">
        <v>25.6022</v>
      </c>
      <c r="G269" s="208">
        <v>9.4567999999999994</v>
      </c>
      <c r="H269" s="208">
        <v>14.497</v>
      </c>
      <c r="I269" s="208">
        <v>1.0037</v>
      </c>
      <c r="J269" s="208">
        <v>24.2605</v>
      </c>
      <c r="K269" s="208">
        <v>10.7578</v>
      </c>
      <c r="L269" s="208">
        <v>7.7660999999999998</v>
      </c>
      <c r="M269" s="208">
        <v>4.6394000000000002</v>
      </c>
      <c r="N269" s="208">
        <v>20.797599999999999</v>
      </c>
    </row>
    <row r="270" spans="1:14">
      <c r="A270" s="208">
        <v>11</v>
      </c>
      <c r="B270" s="208">
        <v>1980</v>
      </c>
      <c r="C270" s="208">
        <v>15.3833</v>
      </c>
      <c r="D270" s="208">
        <v>78.115499999999997</v>
      </c>
      <c r="E270" s="208">
        <v>8.0688999999999993</v>
      </c>
      <c r="F270" s="208">
        <v>40.2254</v>
      </c>
      <c r="G270" s="208">
        <v>10.63</v>
      </c>
      <c r="H270" s="208">
        <v>43.667200000000001</v>
      </c>
      <c r="I270" s="208">
        <v>1.9801</v>
      </c>
      <c r="J270" s="208">
        <v>24.979700000000001</v>
      </c>
      <c r="K270" s="208">
        <v>22.7622</v>
      </c>
      <c r="L270" s="208">
        <v>14.088900000000001</v>
      </c>
      <c r="M270" s="208">
        <v>13.5014</v>
      </c>
      <c r="N270" s="208">
        <v>43.559899999999999</v>
      </c>
    </row>
    <row r="271" spans="1:14">
      <c r="A271" s="208">
        <v>12</v>
      </c>
      <c r="B271" s="208">
        <v>1980</v>
      </c>
      <c r="C271" s="208">
        <v>9.5388000000000002</v>
      </c>
      <c r="D271" s="208">
        <v>45.5212</v>
      </c>
      <c r="E271" s="208">
        <v>4.7028999999999996</v>
      </c>
      <c r="F271" s="208">
        <v>23.8245</v>
      </c>
      <c r="G271" s="208">
        <v>6.6414</v>
      </c>
      <c r="H271" s="208">
        <v>25.821899999999999</v>
      </c>
      <c r="I271" s="208">
        <v>1.2788999999999999</v>
      </c>
      <c r="J271" s="208">
        <v>16.0306</v>
      </c>
      <c r="K271" s="208">
        <v>14.7807</v>
      </c>
      <c r="L271" s="208">
        <v>8.4330999999999996</v>
      </c>
      <c r="M271" s="208">
        <v>8.1777999999999995</v>
      </c>
      <c r="N271" s="208">
        <v>26.260400000000001</v>
      </c>
    </row>
    <row r="272" spans="1:14">
      <c r="A272" s="208">
        <v>13</v>
      </c>
      <c r="B272" s="208">
        <v>1980</v>
      </c>
      <c r="C272" s="208">
        <v>40.446899999999999</v>
      </c>
      <c r="D272" s="208">
        <v>18.078099999999999</v>
      </c>
      <c r="E272" s="208">
        <v>10.6006</v>
      </c>
      <c r="F272" s="208">
        <v>42.255600000000001</v>
      </c>
      <c r="G272" s="208">
        <v>8.7832000000000008</v>
      </c>
      <c r="H272" s="208">
        <v>19.462499999999999</v>
      </c>
      <c r="I272" s="208">
        <v>0.25919999999999999</v>
      </c>
      <c r="J272" s="208">
        <v>27.9832</v>
      </c>
      <c r="K272" s="208">
        <v>14.981400000000001</v>
      </c>
      <c r="L272" s="208">
        <v>13.5594</v>
      </c>
      <c r="M272" s="208">
        <v>11.667999999999999</v>
      </c>
      <c r="N272" s="208">
        <v>21.946300000000001</v>
      </c>
    </row>
    <row r="273" spans="1:14">
      <c r="A273" s="208">
        <v>14</v>
      </c>
      <c r="B273" s="208">
        <v>1980</v>
      </c>
      <c r="C273" s="208">
        <v>2.0661</v>
      </c>
      <c r="D273" s="208">
        <v>17.5548</v>
      </c>
      <c r="E273" s="208">
        <v>1.2967</v>
      </c>
      <c r="F273" s="208">
        <v>8.0195000000000007</v>
      </c>
      <c r="G273" s="208">
        <v>1.851</v>
      </c>
      <c r="H273" s="208">
        <v>2.4464000000000001</v>
      </c>
      <c r="I273" s="208">
        <v>3.2599999999999997E-2</v>
      </c>
      <c r="J273" s="208">
        <v>1.4127000000000001</v>
      </c>
      <c r="K273" s="208">
        <v>4.0575999999999999</v>
      </c>
      <c r="L273" s="208">
        <v>2.2688999999999999</v>
      </c>
      <c r="M273" s="208">
        <v>0.8831</v>
      </c>
      <c r="N273" s="208">
        <v>9.3004999999999995</v>
      </c>
    </row>
    <row r="274" spans="1:14">
      <c r="A274" s="208">
        <v>15</v>
      </c>
      <c r="B274" s="208">
        <v>1980</v>
      </c>
      <c r="C274" s="208">
        <v>4.1256000000000004</v>
      </c>
      <c r="D274" s="208">
        <v>2.1545000000000001</v>
      </c>
      <c r="E274" s="208">
        <v>0.59389999999999998</v>
      </c>
      <c r="F274" s="208">
        <v>4.0701999999999998</v>
      </c>
      <c r="G274" s="208">
        <v>1.6281000000000001</v>
      </c>
      <c r="H274" s="208">
        <v>5.7587999999999999</v>
      </c>
      <c r="I274" s="208">
        <v>0.19769999999999999</v>
      </c>
      <c r="J274" s="208">
        <v>1.5001</v>
      </c>
      <c r="K274" s="208">
        <v>0.26079999999999998</v>
      </c>
      <c r="L274" s="208">
        <v>0.78210000000000002</v>
      </c>
      <c r="M274" s="208">
        <v>2.1366999999999998</v>
      </c>
      <c r="N274" s="208">
        <v>4.0340999999999996</v>
      </c>
    </row>
    <row r="275" spans="1:14">
      <c r="A275" s="208">
        <v>16</v>
      </c>
      <c r="B275" s="208">
        <v>1980</v>
      </c>
      <c r="C275" s="208">
        <v>1.0863</v>
      </c>
      <c r="D275" s="208">
        <v>9.2303999999999995</v>
      </c>
      <c r="E275" s="208">
        <v>0.68179999999999996</v>
      </c>
      <c r="F275" s="208">
        <v>4.2167000000000003</v>
      </c>
      <c r="G275" s="208">
        <v>0.97319999999999995</v>
      </c>
      <c r="H275" s="208">
        <v>1.2861</v>
      </c>
      <c r="I275" s="208">
        <v>1.7100000000000001E-2</v>
      </c>
      <c r="J275" s="208">
        <v>0.7429</v>
      </c>
      <c r="K275" s="208">
        <v>2.1335000000000002</v>
      </c>
      <c r="L275" s="208">
        <v>1.1931</v>
      </c>
      <c r="M275" s="208">
        <v>0.46429999999999999</v>
      </c>
      <c r="N275" s="208">
        <v>4.8902999999999999</v>
      </c>
    </row>
    <row r="276" spans="1:14">
      <c r="A276" s="208">
        <v>1</v>
      </c>
      <c r="B276" s="208">
        <v>1981</v>
      </c>
      <c r="C276" s="208">
        <v>5.8811999999999998</v>
      </c>
      <c r="D276" s="208">
        <v>3.9276</v>
      </c>
      <c r="E276" s="208">
        <v>2.4942000000000002</v>
      </c>
      <c r="F276" s="208">
        <v>8.3099000000000007</v>
      </c>
      <c r="G276" s="208">
        <v>2.9500999999999999</v>
      </c>
      <c r="H276" s="208">
        <v>2.2040000000000002</v>
      </c>
      <c r="I276" s="208">
        <v>0.1158</v>
      </c>
      <c r="J276" s="208">
        <v>7.3966000000000003</v>
      </c>
      <c r="K276" s="208">
        <v>4.3564999999999996</v>
      </c>
      <c r="L276" s="208">
        <v>3.3733</v>
      </c>
      <c r="M276" s="208">
        <v>1.9459</v>
      </c>
      <c r="N276" s="208">
        <v>8.7578999999999994</v>
      </c>
    </row>
    <row r="277" spans="1:14">
      <c r="A277" s="208">
        <v>2</v>
      </c>
      <c r="B277" s="208">
        <v>1981</v>
      </c>
      <c r="C277" s="208">
        <v>9.4106000000000005</v>
      </c>
      <c r="D277" s="208">
        <v>6.0431999999999997</v>
      </c>
      <c r="E277" s="208">
        <v>2.6770999999999998</v>
      </c>
      <c r="F277" s="208">
        <v>12.214</v>
      </c>
      <c r="G277" s="208">
        <v>4.18</v>
      </c>
      <c r="H277" s="208">
        <v>6.7344999999999997</v>
      </c>
      <c r="I277" s="208">
        <v>0.69679999999999997</v>
      </c>
      <c r="J277" s="208">
        <v>10.4719</v>
      </c>
      <c r="K277" s="208">
        <v>6.1970999999999998</v>
      </c>
      <c r="L277" s="208">
        <v>4.7401999999999997</v>
      </c>
      <c r="M277" s="208">
        <v>3.3088000000000002</v>
      </c>
      <c r="N277" s="208">
        <v>14.7028</v>
      </c>
    </row>
    <row r="278" spans="1:14">
      <c r="A278" s="208">
        <v>3</v>
      </c>
      <c r="B278" s="208">
        <v>1981</v>
      </c>
      <c r="C278" s="208">
        <v>19.5611</v>
      </c>
      <c r="D278" s="208">
        <v>17.786000000000001</v>
      </c>
      <c r="E278" s="208">
        <v>7.5457999999999998</v>
      </c>
      <c r="F278" s="208">
        <v>34.826500000000003</v>
      </c>
      <c r="G278" s="208">
        <v>11.8474</v>
      </c>
      <c r="H278" s="208">
        <v>19.017499999999998</v>
      </c>
      <c r="I278" s="208">
        <v>2.8597000000000001</v>
      </c>
      <c r="J278" s="208">
        <v>29.259499999999999</v>
      </c>
      <c r="K278" s="208">
        <v>17.304099999999998</v>
      </c>
      <c r="L278" s="208">
        <v>13.3758</v>
      </c>
      <c r="M278" s="208">
        <v>8.6774000000000004</v>
      </c>
      <c r="N278" s="208">
        <v>37.717799999999997</v>
      </c>
    </row>
    <row r="279" spans="1:14">
      <c r="A279" s="208">
        <v>4</v>
      </c>
      <c r="B279" s="208">
        <v>1981</v>
      </c>
      <c r="C279" s="208">
        <v>22.932200000000002</v>
      </c>
      <c r="D279" s="208">
        <v>63.901299999999999</v>
      </c>
      <c r="E279" s="208">
        <v>13.6945</v>
      </c>
      <c r="F279" s="208">
        <v>83.086500000000001</v>
      </c>
      <c r="G279" s="208">
        <v>21.607800000000001</v>
      </c>
      <c r="H279" s="208">
        <v>37.684199999999997</v>
      </c>
      <c r="I279" s="208">
        <v>3.0926999999999998</v>
      </c>
      <c r="J279" s="208">
        <v>53.276899999999998</v>
      </c>
      <c r="K279" s="208">
        <v>31.492999999999999</v>
      </c>
      <c r="L279" s="208">
        <v>23.425599999999999</v>
      </c>
      <c r="M279" s="208">
        <v>21.526800000000001</v>
      </c>
      <c r="N279" s="208">
        <v>101.8912</v>
      </c>
    </row>
    <row r="280" spans="1:14">
      <c r="A280" s="208">
        <v>5</v>
      </c>
      <c r="B280" s="208">
        <v>1981</v>
      </c>
      <c r="C280" s="208">
        <v>15.285600000000001</v>
      </c>
      <c r="D280" s="208">
        <v>96.202299999999994</v>
      </c>
      <c r="E280" s="208">
        <v>12.4451</v>
      </c>
      <c r="F280" s="208">
        <v>86.728200000000001</v>
      </c>
      <c r="G280" s="208">
        <v>19.895</v>
      </c>
      <c r="H280" s="208">
        <v>63.603700000000003</v>
      </c>
      <c r="I280" s="208">
        <v>4.0948000000000002</v>
      </c>
      <c r="J280" s="208">
        <v>48.752200000000002</v>
      </c>
      <c r="K280" s="208">
        <v>28.714700000000001</v>
      </c>
      <c r="L280" s="208">
        <v>22.160399999999999</v>
      </c>
      <c r="M280" s="208">
        <v>24.040099999999999</v>
      </c>
      <c r="N280" s="208">
        <v>109.90219999999999</v>
      </c>
    </row>
    <row r="281" spans="1:14">
      <c r="A281" s="208">
        <v>6</v>
      </c>
      <c r="B281" s="208">
        <v>1981</v>
      </c>
      <c r="C281" s="208">
        <v>17.1022</v>
      </c>
      <c r="D281" s="208">
        <v>14.3072</v>
      </c>
      <c r="E281" s="208">
        <v>3.0327999999999999</v>
      </c>
      <c r="F281" s="208">
        <v>23.344899999999999</v>
      </c>
      <c r="G281" s="208">
        <v>4.2756999999999996</v>
      </c>
      <c r="H281" s="208">
        <v>11.289300000000001</v>
      </c>
      <c r="I281" s="208">
        <v>0.74390000000000001</v>
      </c>
      <c r="J281" s="208">
        <v>7.798</v>
      </c>
      <c r="K281" s="208">
        <v>5.0378999999999996</v>
      </c>
      <c r="L281" s="208">
        <v>5.5883000000000003</v>
      </c>
      <c r="M281" s="208">
        <v>6.2557</v>
      </c>
      <c r="N281" s="208">
        <v>17.2424</v>
      </c>
    </row>
    <row r="282" spans="1:14">
      <c r="A282" s="208">
        <v>7</v>
      </c>
      <c r="B282" s="208">
        <v>1981</v>
      </c>
      <c r="C282" s="208">
        <v>4.6882999999999999</v>
      </c>
      <c r="D282" s="208">
        <v>2.4373</v>
      </c>
      <c r="E282" s="208">
        <v>0.77259999999999995</v>
      </c>
      <c r="F282" s="208">
        <v>6.9871999999999996</v>
      </c>
      <c r="G282" s="208">
        <v>2.5226000000000002</v>
      </c>
      <c r="H282" s="208">
        <v>1.9590000000000001</v>
      </c>
      <c r="I282" s="208">
        <v>0.63060000000000005</v>
      </c>
      <c r="J282" s="208">
        <v>5.8391999999999999</v>
      </c>
      <c r="K282" s="208">
        <v>1.1629</v>
      </c>
      <c r="L282" s="208">
        <v>1.2363</v>
      </c>
      <c r="M282" s="208">
        <v>0.98740000000000006</v>
      </c>
      <c r="N282" s="208">
        <v>4.5953999999999997</v>
      </c>
    </row>
    <row r="283" spans="1:14">
      <c r="A283" s="208">
        <v>8</v>
      </c>
      <c r="B283" s="208">
        <v>1981</v>
      </c>
      <c r="C283" s="208">
        <v>41.421799999999998</v>
      </c>
      <c r="D283" s="208">
        <v>135.95050000000001</v>
      </c>
      <c r="E283" s="208">
        <v>23.043099999999999</v>
      </c>
      <c r="F283" s="208">
        <v>137.28639999999999</v>
      </c>
      <c r="G283" s="208">
        <v>37.175199999999997</v>
      </c>
      <c r="H283" s="208">
        <v>157.21850000000001</v>
      </c>
      <c r="I283" s="208">
        <v>7.9303999999999997</v>
      </c>
      <c r="J283" s="208">
        <v>86.674400000000006</v>
      </c>
      <c r="K283" s="208">
        <v>39.778399999999998</v>
      </c>
      <c r="L283" s="208">
        <v>29.3324</v>
      </c>
      <c r="M283" s="208">
        <v>29.4787</v>
      </c>
      <c r="N283" s="208">
        <v>166.1574</v>
      </c>
    </row>
    <row r="284" spans="1:14">
      <c r="A284" s="208">
        <v>9</v>
      </c>
      <c r="B284" s="208">
        <v>1981</v>
      </c>
      <c r="C284" s="208">
        <v>8.9511000000000003</v>
      </c>
      <c r="D284" s="208">
        <v>39.107999999999997</v>
      </c>
      <c r="E284" s="208">
        <v>5.6007999999999996</v>
      </c>
      <c r="F284" s="208">
        <v>31.848299999999998</v>
      </c>
      <c r="G284" s="208">
        <v>9.0252999999999997</v>
      </c>
      <c r="H284" s="208">
        <v>30.325299999999999</v>
      </c>
      <c r="I284" s="208">
        <v>1.7022999999999999</v>
      </c>
      <c r="J284" s="208">
        <v>21.8462</v>
      </c>
      <c r="K284" s="208">
        <v>9.3180999999999994</v>
      </c>
      <c r="L284" s="208">
        <v>11.4503</v>
      </c>
      <c r="M284" s="208">
        <v>6.4836</v>
      </c>
      <c r="N284" s="208">
        <v>44.129899999999999</v>
      </c>
    </row>
    <row r="285" spans="1:14">
      <c r="A285" s="208">
        <v>10</v>
      </c>
      <c r="B285" s="208">
        <v>1981</v>
      </c>
      <c r="C285" s="208">
        <v>15.8575</v>
      </c>
      <c r="D285" s="208">
        <v>16.321200000000001</v>
      </c>
      <c r="E285" s="208">
        <v>6.3495999999999997</v>
      </c>
      <c r="F285" s="208">
        <v>27.667300000000001</v>
      </c>
      <c r="G285" s="208">
        <v>10.106400000000001</v>
      </c>
      <c r="H285" s="208">
        <v>15.473699999999999</v>
      </c>
      <c r="I285" s="208">
        <v>1.0003</v>
      </c>
      <c r="J285" s="208">
        <v>24.333400000000001</v>
      </c>
      <c r="K285" s="208">
        <v>10.8255</v>
      </c>
      <c r="L285" s="208">
        <v>7.8666999999999998</v>
      </c>
      <c r="M285" s="208">
        <v>4.9785000000000004</v>
      </c>
      <c r="N285" s="208">
        <v>22.7012</v>
      </c>
    </row>
    <row r="286" spans="1:14">
      <c r="A286" s="208">
        <v>11</v>
      </c>
      <c r="B286" s="208">
        <v>1981</v>
      </c>
      <c r="C286" s="208">
        <v>15.556699999999999</v>
      </c>
      <c r="D286" s="208">
        <v>79.590800000000002</v>
      </c>
      <c r="E286" s="208">
        <v>8.298</v>
      </c>
      <c r="F286" s="208">
        <v>41.194899999999997</v>
      </c>
      <c r="G286" s="208">
        <v>10.831099999999999</v>
      </c>
      <c r="H286" s="208">
        <v>44.967100000000002</v>
      </c>
      <c r="I286" s="208">
        <v>1.9990000000000001</v>
      </c>
      <c r="J286" s="208">
        <v>24.9803</v>
      </c>
      <c r="K286" s="208">
        <v>22.9084</v>
      </c>
      <c r="L286" s="208">
        <v>14.261100000000001</v>
      </c>
      <c r="M286" s="208">
        <v>13.729699999999999</v>
      </c>
      <c r="N286" s="208">
        <v>44.283999999999999</v>
      </c>
    </row>
    <row r="287" spans="1:14">
      <c r="A287" s="208">
        <v>12</v>
      </c>
      <c r="B287" s="208">
        <v>1981</v>
      </c>
      <c r="C287" s="208">
        <v>9.7978000000000005</v>
      </c>
      <c r="D287" s="208">
        <v>48.084400000000002</v>
      </c>
      <c r="E287" s="208">
        <v>5.1228999999999996</v>
      </c>
      <c r="F287" s="208">
        <v>25.549199999999999</v>
      </c>
      <c r="G287" s="208">
        <v>6.9981</v>
      </c>
      <c r="H287" s="208">
        <v>28.139900000000001</v>
      </c>
      <c r="I287" s="208">
        <v>1.3062</v>
      </c>
      <c r="J287" s="208">
        <v>15.995799999999999</v>
      </c>
      <c r="K287" s="208">
        <v>14.9391</v>
      </c>
      <c r="L287" s="208">
        <v>8.7515000000000001</v>
      </c>
      <c r="M287" s="208">
        <v>8.5571999999999999</v>
      </c>
      <c r="N287" s="208">
        <v>27.523299999999999</v>
      </c>
    </row>
    <row r="288" spans="1:14">
      <c r="A288" s="208">
        <v>13</v>
      </c>
      <c r="B288" s="208">
        <v>1981</v>
      </c>
      <c r="C288" s="208">
        <v>41.225200000000001</v>
      </c>
      <c r="D288" s="208">
        <v>20.529299999999999</v>
      </c>
      <c r="E288" s="208">
        <v>10.7829</v>
      </c>
      <c r="F288" s="208">
        <v>44.7986</v>
      </c>
      <c r="G288" s="208">
        <v>9.7049000000000003</v>
      </c>
      <c r="H288" s="208">
        <v>21.5885</v>
      </c>
      <c r="I288" s="208">
        <v>0.25700000000000001</v>
      </c>
      <c r="J288" s="208">
        <v>28.145499999999998</v>
      </c>
      <c r="K288" s="208">
        <v>15.046200000000001</v>
      </c>
      <c r="L288" s="208">
        <v>13.871600000000001</v>
      </c>
      <c r="M288" s="208">
        <v>12.251300000000001</v>
      </c>
      <c r="N288" s="208">
        <v>24.4682</v>
      </c>
    </row>
    <row r="289" spans="1:14">
      <c r="A289" s="208">
        <v>14</v>
      </c>
      <c r="B289" s="208">
        <v>1981</v>
      </c>
      <c r="C289" s="208">
        <v>2.1153</v>
      </c>
      <c r="D289" s="208">
        <v>17.7852</v>
      </c>
      <c r="E289" s="208">
        <v>1.3260000000000001</v>
      </c>
      <c r="F289" s="208">
        <v>8.1920999999999999</v>
      </c>
      <c r="G289" s="208">
        <v>1.8972</v>
      </c>
      <c r="H289" s="208">
        <v>2.6989999999999998</v>
      </c>
      <c r="I289" s="208">
        <v>3.6900000000000002E-2</v>
      </c>
      <c r="J289" s="208">
        <v>1.4134</v>
      </c>
      <c r="K289" s="208">
        <v>4.0641999999999996</v>
      </c>
      <c r="L289" s="208">
        <v>2.2843</v>
      </c>
      <c r="M289" s="208">
        <v>0.93020000000000003</v>
      </c>
      <c r="N289" s="208">
        <v>9.4962</v>
      </c>
    </row>
    <row r="290" spans="1:14">
      <c r="A290" s="208">
        <v>15</v>
      </c>
      <c r="B290" s="208">
        <v>1981</v>
      </c>
      <c r="C290" s="208">
        <v>4.2061000000000002</v>
      </c>
      <c r="D290" s="208">
        <v>2.1854</v>
      </c>
      <c r="E290" s="208">
        <v>0.59530000000000005</v>
      </c>
      <c r="F290" s="208">
        <v>4.1593999999999998</v>
      </c>
      <c r="G290" s="208">
        <v>1.6637</v>
      </c>
      <c r="H290" s="208">
        <v>5.9865000000000004</v>
      </c>
      <c r="I290" s="208">
        <v>0.20050000000000001</v>
      </c>
      <c r="J290" s="208">
        <v>1.4975000000000001</v>
      </c>
      <c r="K290" s="208">
        <v>0.2611</v>
      </c>
      <c r="L290" s="208">
        <v>0.79279999999999995</v>
      </c>
      <c r="M290" s="208">
        <v>2.1440999999999999</v>
      </c>
      <c r="N290" s="208">
        <v>4.0991</v>
      </c>
    </row>
    <row r="291" spans="1:14">
      <c r="A291" s="208">
        <v>16</v>
      </c>
      <c r="B291" s="208">
        <v>1981</v>
      </c>
      <c r="C291" s="208">
        <v>1.1123000000000001</v>
      </c>
      <c r="D291" s="208">
        <v>9.3520000000000003</v>
      </c>
      <c r="E291" s="208">
        <v>0.69730000000000003</v>
      </c>
      <c r="F291" s="208">
        <v>4.3076999999999996</v>
      </c>
      <c r="G291" s="208">
        <v>0.99760000000000004</v>
      </c>
      <c r="H291" s="208">
        <v>1.4193</v>
      </c>
      <c r="I291" s="208">
        <v>1.9400000000000001E-2</v>
      </c>
      <c r="J291" s="208">
        <v>0.74319999999999997</v>
      </c>
      <c r="K291" s="208">
        <v>2.137</v>
      </c>
      <c r="L291" s="208">
        <v>1.2012</v>
      </c>
      <c r="M291" s="208">
        <v>0.48920000000000002</v>
      </c>
      <c r="N291" s="208">
        <v>4.9935</v>
      </c>
    </row>
    <row r="292" spans="1:14">
      <c r="A292" s="208">
        <v>1</v>
      </c>
      <c r="B292" s="208">
        <v>1982</v>
      </c>
      <c r="C292" s="208">
        <v>5.9589999999999996</v>
      </c>
      <c r="D292" s="208">
        <v>3.9769999999999999</v>
      </c>
      <c r="E292" s="208">
        <v>2.5</v>
      </c>
      <c r="F292" s="208">
        <v>8.67</v>
      </c>
      <c r="G292" s="208">
        <v>3.0779999999999998</v>
      </c>
      <c r="H292" s="208">
        <v>2.2639999999999998</v>
      </c>
      <c r="I292" s="208">
        <v>0.11899999999999999</v>
      </c>
      <c r="J292" s="208">
        <v>7.4450000000000003</v>
      </c>
      <c r="K292" s="208">
        <v>4.3979999999999997</v>
      </c>
      <c r="L292" s="208">
        <v>3.44</v>
      </c>
      <c r="M292" s="208">
        <v>1.9690000000000001</v>
      </c>
      <c r="N292" s="208">
        <v>8.9459999999999997</v>
      </c>
    </row>
    <row r="293" spans="1:14">
      <c r="A293" s="208">
        <v>2</v>
      </c>
      <c r="B293" s="208">
        <v>1982</v>
      </c>
      <c r="C293" s="208">
        <v>9.5739999999999998</v>
      </c>
      <c r="D293" s="208">
        <v>6.03</v>
      </c>
      <c r="E293" s="208">
        <v>2.7040000000000002</v>
      </c>
      <c r="F293" s="208">
        <v>12.699</v>
      </c>
      <c r="G293" s="208">
        <v>4.3460000000000001</v>
      </c>
      <c r="H293" s="208">
        <v>7.4160000000000004</v>
      </c>
      <c r="I293" s="208">
        <v>0.73299999999999998</v>
      </c>
      <c r="J293" s="208">
        <v>10.510999999999999</v>
      </c>
      <c r="K293" s="208">
        <v>6.2080000000000002</v>
      </c>
      <c r="L293" s="208">
        <v>4.8559999999999999</v>
      </c>
      <c r="M293" s="208">
        <v>3.3380000000000001</v>
      </c>
      <c r="N293" s="208">
        <v>15.162000000000001</v>
      </c>
    </row>
    <row r="294" spans="1:14">
      <c r="A294" s="208">
        <v>3</v>
      </c>
      <c r="B294" s="208">
        <v>1982</v>
      </c>
      <c r="C294" s="208">
        <v>20.245999999999999</v>
      </c>
      <c r="D294" s="208">
        <v>18.175000000000001</v>
      </c>
      <c r="E294" s="208">
        <v>7.5819999999999999</v>
      </c>
      <c r="F294" s="208">
        <v>35.813000000000002</v>
      </c>
      <c r="G294" s="208">
        <v>12.183</v>
      </c>
      <c r="H294" s="208">
        <v>20.148</v>
      </c>
      <c r="I294" s="208">
        <v>2.97</v>
      </c>
      <c r="J294" s="208">
        <v>29.466000000000001</v>
      </c>
      <c r="K294" s="208">
        <v>17.404</v>
      </c>
      <c r="L294" s="208">
        <v>13.613</v>
      </c>
      <c r="M294" s="208">
        <v>8.7309999999999999</v>
      </c>
      <c r="N294" s="208">
        <v>39.659999999999997</v>
      </c>
    </row>
    <row r="295" spans="1:14">
      <c r="A295" s="208">
        <v>4</v>
      </c>
      <c r="B295" s="208">
        <v>1982</v>
      </c>
      <c r="C295" s="208">
        <v>23.766999999999999</v>
      </c>
      <c r="D295" s="208">
        <v>66.903000000000006</v>
      </c>
      <c r="E295" s="208">
        <v>13.726000000000001</v>
      </c>
      <c r="F295" s="208">
        <v>84.805999999999997</v>
      </c>
      <c r="G295" s="208">
        <v>22.055</v>
      </c>
      <c r="H295" s="208">
        <v>40.295000000000002</v>
      </c>
      <c r="I295" s="208">
        <v>3.2570000000000001</v>
      </c>
      <c r="J295" s="208">
        <v>53.344999999999999</v>
      </c>
      <c r="K295" s="208">
        <v>31.507999999999999</v>
      </c>
      <c r="L295" s="208">
        <v>24.645</v>
      </c>
      <c r="M295" s="208">
        <v>22.716000000000001</v>
      </c>
      <c r="N295" s="208">
        <v>103.18899999999999</v>
      </c>
    </row>
    <row r="296" spans="1:14">
      <c r="A296" s="208">
        <v>5</v>
      </c>
      <c r="B296" s="208">
        <v>1982</v>
      </c>
      <c r="C296" s="208">
        <v>16.027000000000001</v>
      </c>
      <c r="D296" s="208">
        <v>100.837</v>
      </c>
      <c r="E296" s="208">
        <v>12.547000000000001</v>
      </c>
      <c r="F296" s="208">
        <v>87.888000000000005</v>
      </c>
      <c r="G296" s="208">
        <v>20.161000000000001</v>
      </c>
      <c r="H296" s="208">
        <v>65.852999999999994</v>
      </c>
      <c r="I296" s="208">
        <v>4.21</v>
      </c>
      <c r="J296" s="208">
        <v>48.762</v>
      </c>
      <c r="K296" s="208">
        <v>28.800999999999998</v>
      </c>
      <c r="L296" s="208">
        <v>22.527999999999999</v>
      </c>
      <c r="M296" s="208">
        <v>24.376000000000001</v>
      </c>
      <c r="N296" s="208">
        <v>110.73099999999999</v>
      </c>
    </row>
    <row r="297" spans="1:14">
      <c r="A297" s="208">
        <v>6</v>
      </c>
      <c r="B297" s="208">
        <v>1982</v>
      </c>
      <c r="C297" s="208">
        <v>17.4133</v>
      </c>
      <c r="D297" s="208">
        <v>15.9377</v>
      </c>
      <c r="E297" s="208">
        <v>3.1265000000000001</v>
      </c>
      <c r="F297" s="208">
        <v>23.697099999999999</v>
      </c>
      <c r="G297" s="208">
        <v>4.3638000000000003</v>
      </c>
      <c r="H297" s="208">
        <v>12.980600000000001</v>
      </c>
      <c r="I297" s="208">
        <v>0.76700000000000002</v>
      </c>
      <c r="J297" s="208">
        <v>8.0048999999999992</v>
      </c>
      <c r="K297" s="208">
        <v>5.1219000000000001</v>
      </c>
      <c r="L297" s="208">
        <v>5.6429</v>
      </c>
      <c r="M297" s="208">
        <v>6.2830000000000004</v>
      </c>
      <c r="N297" s="208">
        <v>17.920200000000001</v>
      </c>
    </row>
    <row r="298" spans="1:14">
      <c r="A298" s="208">
        <v>7</v>
      </c>
      <c r="B298" s="208">
        <v>1982</v>
      </c>
      <c r="C298" s="208">
        <v>4.7889999999999997</v>
      </c>
      <c r="D298" s="208">
        <v>2.5</v>
      </c>
      <c r="E298" s="208">
        <v>0.8</v>
      </c>
      <c r="F298" s="208">
        <v>7.1239999999999997</v>
      </c>
      <c r="G298" s="208">
        <v>2.5590000000000002</v>
      </c>
      <c r="H298" s="208">
        <v>2.1</v>
      </c>
      <c r="I298" s="208">
        <v>0.66</v>
      </c>
      <c r="J298" s="208">
        <v>5.8760000000000003</v>
      </c>
      <c r="K298" s="208">
        <v>1.2</v>
      </c>
      <c r="L298" s="208">
        <v>1.3</v>
      </c>
      <c r="M298" s="208">
        <v>1</v>
      </c>
      <c r="N298" s="208">
        <v>5.0999999999999996</v>
      </c>
    </row>
    <row r="299" spans="1:14">
      <c r="A299" s="208">
        <v>8</v>
      </c>
      <c r="B299" s="208">
        <v>1982</v>
      </c>
      <c r="C299" s="208">
        <v>42.591000000000001</v>
      </c>
      <c r="D299" s="208">
        <v>145</v>
      </c>
      <c r="E299" s="208">
        <v>23.716000000000001</v>
      </c>
      <c r="F299" s="208">
        <v>140.14400000000001</v>
      </c>
      <c r="G299" s="208">
        <v>37.774000000000001</v>
      </c>
      <c r="H299" s="208">
        <v>160</v>
      </c>
      <c r="I299" s="208">
        <v>8</v>
      </c>
      <c r="J299" s="208">
        <v>86.748999999999995</v>
      </c>
      <c r="K299" s="208">
        <v>40</v>
      </c>
      <c r="L299" s="208">
        <v>30</v>
      </c>
      <c r="M299" s="208">
        <v>30</v>
      </c>
      <c r="N299" s="208">
        <v>170</v>
      </c>
    </row>
    <row r="300" spans="1:14">
      <c r="A300" s="208">
        <v>9</v>
      </c>
      <c r="B300" s="208">
        <v>1982</v>
      </c>
      <c r="C300" s="208">
        <v>9.4120000000000008</v>
      </c>
      <c r="D300" s="208">
        <v>45.226599999999998</v>
      </c>
      <c r="E300" s="208">
        <v>6.0970000000000004</v>
      </c>
      <c r="F300" s="208">
        <v>34.344000000000001</v>
      </c>
      <c r="G300" s="208">
        <v>9.5370000000000008</v>
      </c>
      <c r="H300" s="208">
        <v>33</v>
      </c>
      <c r="I300" s="208">
        <v>1.7</v>
      </c>
      <c r="J300" s="208">
        <v>21.902000000000001</v>
      </c>
      <c r="K300" s="208">
        <v>9.5</v>
      </c>
      <c r="L300" s="208">
        <v>12</v>
      </c>
      <c r="M300" s="208">
        <v>7</v>
      </c>
      <c r="N300" s="208">
        <v>47</v>
      </c>
    </row>
    <row r="301" spans="1:14">
      <c r="A301" s="208">
        <v>10</v>
      </c>
      <c r="B301" s="208">
        <v>1982</v>
      </c>
      <c r="C301" s="208">
        <v>16.510000000000002</v>
      </c>
      <c r="D301" s="208">
        <v>17</v>
      </c>
      <c r="E301" s="208">
        <v>6.69</v>
      </c>
      <c r="F301" s="208">
        <v>29.574000000000002</v>
      </c>
      <c r="G301" s="208">
        <v>10.656000000000001</v>
      </c>
      <c r="H301" s="208">
        <v>17</v>
      </c>
      <c r="I301" s="208">
        <v>1</v>
      </c>
      <c r="J301" s="208">
        <v>24.472999999999999</v>
      </c>
      <c r="K301" s="208">
        <v>11</v>
      </c>
      <c r="L301" s="208">
        <v>8</v>
      </c>
      <c r="M301" s="208">
        <v>5.5</v>
      </c>
      <c r="N301" s="208">
        <v>25</v>
      </c>
    </row>
    <row r="302" spans="1:14">
      <c r="A302" s="208">
        <v>11</v>
      </c>
      <c r="B302" s="208">
        <v>1982</v>
      </c>
      <c r="C302" s="208">
        <v>15.728999999999999</v>
      </c>
      <c r="D302" s="208">
        <v>81.69</v>
      </c>
      <c r="E302" s="208">
        <v>8.5</v>
      </c>
      <c r="F302" s="208">
        <v>42</v>
      </c>
      <c r="G302" s="208">
        <v>11</v>
      </c>
      <c r="H302" s="208">
        <v>46</v>
      </c>
      <c r="I302" s="208">
        <v>2</v>
      </c>
      <c r="J302" s="208">
        <v>25</v>
      </c>
      <c r="K302" s="208">
        <v>23</v>
      </c>
      <c r="L302" s="208">
        <v>14.5</v>
      </c>
      <c r="M302" s="208">
        <v>13.89</v>
      </c>
      <c r="N302" s="208">
        <v>45</v>
      </c>
    </row>
    <row r="303" spans="1:14">
      <c r="A303" s="208">
        <v>12</v>
      </c>
      <c r="B303" s="208">
        <v>1982</v>
      </c>
      <c r="C303" s="208">
        <v>10.061999999999999</v>
      </c>
      <c r="D303" s="208">
        <v>51.887999999999998</v>
      </c>
      <c r="E303" s="208">
        <v>5.5</v>
      </c>
      <c r="F303" s="208">
        <v>27</v>
      </c>
      <c r="G303" s="208">
        <v>7.3</v>
      </c>
      <c r="H303" s="208">
        <v>30</v>
      </c>
      <c r="I303" s="208">
        <v>1.3</v>
      </c>
      <c r="J303" s="208">
        <v>16</v>
      </c>
      <c r="K303" s="208">
        <v>15</v>
      </c>
      <c r="L303" s="208">
        <v>9.1999999999999993</v>
      </c>
      <c r="M303" s="208">
        <v>8.8160000000000007</v>
      </c>
      <c r="N303" s="208">
        <v>28.8</v>
      </c>
    </row>
    <row r="304" spans="1:14">
      <c r="A304" s="208">
        <v>13</v>
      </c>
      <c r="B304" s="208">
        <v>1982</v>
      </c>
      <c r="C304" s="208">
        <v>42.013300000000001</v>
      </c>
      <c r="D304" s="208">
        <v>25.254300000000001</v>
      </c>
      <c r="E304" s="208">
        <v>10.9253</v>
      </c>
      <c r="F304" s="208">
        <v>47.110199999999999</v>
      </c>
      <c r="G304" s="208">
        <v>10.573399999999999</v>
      </c>
      <c r="H304" s="208">
        <v>23.720500000000001</v>
      </c>
      <c r="I304" s="208">
        <v>0.27539999999999998</v>
      </c>
      <c r="J304" s="208">
        <v>28.196100000000001</v>
      </c>
      <c r="K304" s="208">
        <v>15.1211</v>
      </c>
      <c r="L304" s="208">
        <v>14.3675</v>
      </c>
      <c r="M304" s="208">
        <v>12.4925</v>
      </c>
      <c r="N304" s="208">
        <v>26.173300000000001</v>
      </c>
    </row>
    <row r="305" spans="1:14">
      <c r="A305" s="208">
        <v>14</v>
      </c>
      <c r="B305" s="208">
        <v>1982</v>
      </c>
      <c r="C305" s="208">
        <v>2.1615000000000002</v>
      </c>
      <c r="D305" s="208">
        <v>18.164100000000001</v>
      </c>
      <c r="E305" s="208">
        <v>1.3533999999999999</v>
      </c>
      <c r="F305" s="208">
        <v>8.3346</v>
      </c>
      <c r="G305" s="208">
        <v>1.9354</v>
      </c>
      <c r="H305" s="208">
        <v>2.9034</v>
      </c>
      <c r="I305" s="208">
        <v>3.7400000000000003E-2</v>
      </c>
      <c r="J305" s="208">
        <v>1.4196</v>
      </c>
      <c r="K305" s="208">
        <v>4.0628000000000002</v>
      </c>
      <c r="L305" s="208">
        <v>2.3180999999999998</v>
      </c>
      <c r="M305" s="208">
        <v>0.96340000000000003</v>
      </c>
      <c r="N305" s="208">
        <v>9.6800999999999995</v>
      </c>
    </row>
    <row r="306" spans="1:14">
      <c r="A306" s="208">
        <v>15</v>
      </c>
      <c r="B306" s="208">
        <v>1982</v>
      </c>
      <c r="C306" s="208">
        <v>4.3</v>
      </c>
      <c r="D306" s="208">
        <v>2.2000000000000002</v>
      </c>
      <c r="E306" s="208">
        <v>0.6</v>
      </c>
      <c r="F306" s="208">
        <v>4.25</v>
      </c>
      <c r="G306" s="208">
        <v>1.7</v>
      </c>
      <c r="H306" s="208">
        <v>6.1</v>
      </c>
      <c r="I306" s="208">
        <v>0.2</v>
      </c>
      <c r="J306" s="208">
        <v>1.5</v>
      </c>
      <c r="K306" s="208">
        <v>0.27500000000000002</v>
      </c>
      <c r="L306" s="208">
        <v>0.8</v>
      </c>
      <c r="M306" s="208">
        <v>2.149</v>
      </c>
      <c r="N306" s="208">
        <v>4.1890000000000001</v>
      </c>
    </row>
    <row r="307" spans="1:14">
      <c r="A307" s="208">
        <v>16</v>
      </c>
      <c r="B307" s="208">
        <v>1982</v>
      </c>
      <c r="C307" s="208">
        <v>1.1365000000000001</v>
      </c>
      <c r="D307" s="208">
        <v>9.5509000000000004</v>
      </c>
      <c r="E307" s="208">
        <v>0.71160000000000001</v>
      </c>
      <c r="F307" s="208">
        <v>4.3823999999999996</v>
      </c>
      <c r="G307" s="208">
        <v>1.0176000000000001</v>
      </c>
      <c r="H307" s="208">
        <v>1.5266</v>
      </c>
      <c r="I307" s="208">
        <v>1.9599999999999999E-2</v>
      </c>
      <c r="J307" s="208">
        <v>0.74639999999999995</v>
      </c>
      <c r="K307" s="208">
        <v>2.1362000000000001</v>
      </c>
      <c r="L307" s="208">
        <v>1.2189000000000001</v>
      </c>
      <c r="M307" s="208">
        <v>0.50660000000000005</v>
      </c>
      <c r="N307" s="208">
        <v>5.0899000000000001</v>
      </c>
    </row>
    <row r="308" spans="1:14">
      <c r="A308" s="208">
        <v>1</v>
      </c>
      <c r="B308" s="208">
        <v>1983</v>
      </c>
      <c r="C308" s="208">
        <v>5.9806999999999997</v>
      </c>
      <c r="D308" s="208">
        <v>3.9651000000000001</v>
      </c>
      <c r="E308" s="208">
        <v>2.504</v>
      </c>
      <c r="F308" s="208">
        <v>8.6791</v>
      </c>
      <c r="G308" s="208">
        <v>3.0813000000000001</v>
      </c>
      <c r="H308" s="208">
        <v>2.2812999999999999</v>
      </c>
      <c r="I308" s="208">
        <v>0.11990000000000001</v>
      </c>
      <c r="J308" s="208">
        <v>7.5159000000000002</v>
      </c>
      <c r="K308" s="208">
        <v>4.4016000000000002</v>
      </c>
      <c r="L308" s="208">
        <v>3.4807000000000001</v>
      </c>
      <c r="M308" s="208">
        <v>2.1516000000000002</v>
      </c>
      <c r="N308" s="208">
        <v>9.1904000000000003</v>
      </c>
    </row>
    <row r="309" spans="1:14">
      <c r="A309" s="208">
        <v>2</v>
      </c>
      <c r="B309" s="208">
        <v>1983</v>
      </c>
      <c r="C309" s="208">
        <v>9.7195</v>
      </c>
      <c r="D309" s="208">
        <v>6.2850999999999999</v>
      </c>
      <c r="E309" s="208">
        <v>2.7406000000000001</v>
      </c>
      <c r="F309" s="208">
        <v>12.8566</v>
      </c>
      <c r="G309" s="208">
        <v>4.3998999999999997</v>
      </c>
      <c r="H309" s="208">
        <v>8.5228999999999999</v>
      </c>
      <c r="I309" s="208">
        <v>0.79149999999999998</v>
      </c>
      <c r="J309" s="208">
        <v>10.5183</v>
      </c>
      <c r="K309" s="208">
        <v>6.2328999999999999</v>
      </c>
      <c r="L309" s="208">
        <v>4.9212999999999996</v>
      </c>
      <c r="M309" s="208">
        <v>3.3269000000000002</v>
      </c>
      <c r="N309" s="208">
        <v>15.3764</v>
      </c>
    </row>
    <row r="310" spans="1:14">
      <c r="A310" s="208">
        <v>3</v>
      </c>
      <c r="B310" s="208">
        <v>1983</v>
      </c>
      <c r="C310" s="208">
        <v>20.730699999999999</v>
      </c>
      <c r="D310" s="208">
        <v>18.641200000000001</v>
      </c>
      <c r="E310" s="208">
        <v>7.6828000000000003</v>
      </c>
      <c r="F310" s="208">
        <v>36.7256</v>
      </c>
      <c r="G310" s="208">
        <v>12.493399999999999</v>
      </c>
      <c r="H310" s="208">
        <v>20.7956</v>
      </c>
      <c r="I310" s="208">
        <v>3.0670000000000002</v>
      </c>
      <c r="J310" s="208">
        <v>29.619499999999999</v>
      </c>
      <c r="K310" s="208">
        <v>17.416599999999999</v>
      </c>
      <c r="L310" s="208">
        <v>13.8817</v>
      </c>
      <c r="M310" s="208">
        <v>8.8628999999999998</v>
      </c>
      <c r="N310" s="208">
        <v>41.048299999999998</v>
      </c>
    </row>
    <row r="311" spans="1:14">
      <c r="A311" s="208">
        <v>4</v>
      </c>
      <c r="B311" s="208">
        <v>1983</v>
      </c>
      <c r="C311" s="208">
        <v>24.537199999999999</v>
      </c>
      <c r="D311" s="208">
        <v>70.348100000000002</v>
      </c>
      <c r="E311" s="208">
        <v>13.791499999999999</v>
      </c>
      <c r="F311" s="208">
        <v>86.026899999999998</v>
      </c>
      <c r="G311" s="208">
        <v>22.372499999999999</v>
      </c>
      <c r="H311" s="208">
        <v>42.270299999999999</v>
      </c>
      <c r="I311" s="208">
        <v>3.3647</v>
      </c>
      <c r="J311" s="208">
        <v>53.439599999999999</v>
      </c>
      <c r="K311" s="208">
        <v>31.6492</v>
      </c>
      <c r="L311" s="208">
        <v>24.9391</v>
      </c>
      <c r="M311" s="208">
        <v>23.220600000000001</v>
      </c>
      <c r="N311" s="208">
        <v>105.30549999999999</v>
      </c>
    </row>
    <row r="312" spans="1:14">
      <c r="A312" s="208">
        <v>5</v>
      </c>
      <c r="B312" s="208">
        <v>1983</v>
      </c>
      <c r="C312" s="208">
        <v>16.6755</v>
      </c>
      <c r="D312" s="208">
        <v>105.9798</v>
      </c>
      <c r="E312" s="208">
        <v>12.5717</v>
      </c>
      <c r="F312" s="208">
        <v>88.6755</v>
      </c>
      <c r="G312" s="208">
        <v>20.341699999999999</v>
      </c>
      <c r="H312" s="208">
        <v>68.245999999999995</v>
      </c>
      <c r="I312" s="208">
        <v>4.3327999999999998</v>
      </c>
      <c r="J312" s="208">
        <v>48.7669</v>
      </c>
      <c r="K312" s="208">
        <v>28.880700000000001</v>
      </c>
      <c r="L312" s="208">
        <v>22.973700000000001</v>
      </c>
      <c r="M312" s="208">
        <v>25.433900000000001</v>
      </c>
      <c r="N312" s="208">
        <v>111.9957</v>
      </c>
    </row>
    <row r="313" spans="1:14">
      <c r="A313" s="208">
        <v>6</v>
      </c>
      <c r="B313" s="208">
        <v>1983</v>
      </c>
      <c r="C313" s="208">
        <v>17.699100000000001</v>
      </c>
      <c r="D313" s="208">
        <v>16.926100000000002</v>
      </c>
      <c r="E313" s="208">
        <v>3.1894999999999998</v>
      </c>
      <c r="F313" s="208">
        <v>23.984200000000001</v>
      </c>
      <c r="G313" s="208">
        <v>4.4278000000000004</v>
      </c>
      <c r="H313" s="208">
        <v>13.6409</v>
      </c>
      <c r="I313" s="208">
        <v>0.77410000000000001</v>
      </c>
      <c r="J313" s="208">
        <v>8.1341999999999999</v>
      </c>
      <c r="K313" s="208">
        <v>5.1493000000000002</v>
      </c>
      <c r="L313" s="208">
        <v>5.7464000000000004</v>
      </c>
      <c r="M313" s="208">
        <v>6.2531999999999996</v>
      </c>
      <c r="N313" s="208">
        <v>18.5534</v>
      </c>
    </row>
    <row r="314" spans="1:14">
      <c r="A314" s="208">
        <v>7</v>
      </c>
      <c r="B314" s="208">
        <v>1983</v>
      </c>
      <c r="C314" s="208">
        <v>4.8719999999999999</v>
      </c>
      <c r="D314" s="208">
        <v>2.6171000000000002</v>
      </c>
      <c r="E314" s="208">
        <v>0.83009999999999995</v>
      </c>
      <c r="F314" s="208">
        <v>7.2919</v>
      </c>
      <c r="G314" s="208">
        <v>2.6133000000000002</v>
      </c>
      <c r="H314" s="208">
        <v>2.1554000000000002</v>
      </c>
      <c r="I314" s="208">
        <v>0.70409999999999995</v>
      </c>
      <c r="J314" s="208">
        <v>5.9127999999999998</v>
      </c>
      <c r="K314" s="208">
        <v>1.2362</v>
      </c>
      <c r="L314" s="208">
        <v>1.4064000000000001</v>
      </c>
      <c r="M314" s="208">
        <v>1.0654999999999999</v>
      </c>
      <c r="N314" s="208">
        <v>5.33</v>
      </c>
    </row>
    <row r="315" spans="1:14">
      <c r="A315" s="208">
        <v>8</v>
      </c>
      <c r="B315" s="208">
        <v>1983</v>
      </c>
      <c r="C315" s="208">
        <v>43.596499999999999</v>
      </c>
      <c r="D315" s="208">
        <v>152.60290000000001</v>
      </c>
      <c r="E315" s="208">
        <v>24.2775</v>
      </c>
      <c r="F315" s="208">
        <v>142.5472</v>
      </c>
      <c r="G315" s="208">
        <v>38.305300000000003</v>
      </c>
      <c r="H315" s="208">
        <v>161.84299999999999</v>
      </c>
      <c r="I315" s="208">
        <v>7.9893000000000001</v>
      </c>
      <c r="J315" s="208">
        <v>86.852000000000004</v>
      </c>
      <c r="K315" s="208">
        <v>40.184399999999997</v>
      </c>
      <c r="L315" s="208">
        <v>31.102900000000002</v>
      </c>
      <c r="M315" s="208">
        <v>31.271699999999999</v>
      </c>
      <c r="N315" s="208">
        <v>173.44370000000001</v>
      </c>
    </row>
    <row r="316" spans="1:14">
      <c r="A316" s="208">
        <v>9</v>
      </c>
      <c r="B316" s="208">
        <v>1983</v>
      </c>
      <c r="C316" s="208">
        <v>9.7680000000000007</v>
      </c>
      <c r="D316" s="208">
        <v>50.526800000000001</v>
      </c>
      <c r="E316" s="208">
        <v>6.4545000000000003</v>
      </c>
      <c r="F316" s="208">
        <v>35.962800000000001</v>
      </c>
      <c r="G316" s="208">
        <v>9.8637999999999995</v>
      </c>
      <c r="H316" s="208">
        <v>34.707000000000001</v>
      </c>
      <c r="I316" s="208">
        <v>1.7152000000000001</v>
      </c>
      <c r="J316" s="208">
        <v>21.9634</v>
      </c>
      <c r="K316" s="208">
        <v>9.5977999999999994</v>
      </c>
      <c r="L316" s="208">
        <v>12.787599999999999</v>
      </c>
      <c r="M316" s="208">
        <v>7.7895000000000003</v>
      </c>
      <c r="N316" s="208">
        <v>49.332799999999999</v>
      </c>
    </row>
    <row r="317" spans="1:14">
      <c r="A317" s="208">
        <v>10</v>
      </c>
      <c r="B317" s="208">
        <v>1983</v>
      </c>
      <c r="C317" s="208">
        <v>17.0047</v>
      </c>
      <c r="D317" s="208">
        <v>17.868099999999998</v>
      </c>
      <c r="E317" s="208">
        <v>6.9889000000000001</v>
      </c>
      <c r="F317" s="208">
        <v>31.488800000000001</v>
      </c>
      <c r="G317" s="208">
        <v>11.244199999999999</v>
      </c>
      <c r="H317" s="208">
        <v>18.0733</v>
      </c>
      <c r="I317" s="208">
        <v>1.0063</v>
      </c>
      <c r="J317" s="208">
        <v>24.7026</v>
      </c>
      <c r="K317" s="208">
        <v>11.163500000000001</v>
      </c>
      <c r="L317" s="208">
        <v>8.2464999999999993</v>
      </c>
      <c r="M317" s="208">
        <v>5.9866000000000001</v>
      </c>
      <c r="N317" s="208">
        <v>26.668099999999999</v>
      </c>
    </row>
    <row r="318" spans="1:14">
      <c r="A318" s="208">
        <v>11</v>
      </c>
      <c r="B318" s="208">
        <v>1983</v>
      </c>
      <c r="C318" s="208">
        <v>15.8544</v>
      </c>
      <c r="D318" s="208">
        <v>83.468000000000004</v>
      </c>
      <c r="E318" s="208">
        <v>8.6404999999999994</v>
      </c>
      <c r="F318" s="208">
        <v>42.499299999999998</v>
      </c>
      <c r="G318" s="208">
        <v>11.103999999999999</v>
      </c>
      <c r="H318" s="208">
        <v>46.657800000000002</v>
      </c>
      <c r="I318" s="208">
        <v>2.0070999999999999</v>
      </c>
      <c r="J318" s="208">
        <v>25.012899999999998</v>
      </c>
      <c r="K318" s="208">
        <v>23.056699999999999</v>
      </c>
      <c r="L318" s="208">
        <v>14.7948</v>
      </c>
      <c r="M318" s="208">
        <v>14.1007</v>
      </c>
      <c r="N318" s="208">
        <v>45.621200000000002</v>
      </c>
    </row>
    <row r="319" spans="1:14">
      <c r="A319" s="208">
        <v>12</v>
      </c>
      <c r="B319" s="208">
        <v>1983</v>
      </c>
      <c r="C319" s="208">
        <v>10.2438</v>
      </c>
      <c r="D319" s="208">
        <v>55.152299999999997</v>
      </c>
      <c r="E319" s="208">
        <v>5.7656999999999998</v>
      </c>
      <c r="F319" s="208">
        <v>27.8904</v>
      </c>
      <c r="G319" s="208">
        <v>7.4793000000000003</v>
      </c>
      <c r="H319" s="208">
        <v>31.1724</v>
      </c>
      <c r="I319" s="208">
        <v>1.306</v>
      </c>
      <c r="J319" s="208">
        <v>15.994199999999999</v>
      </c>
      <c r="K319" s="208">
        <v>14.9977</v>
      </c>
      <c r="L319" s="208">
        <v>9.7676999999999996</v>
      </c>
      <c r="M319" s="208">
        <v>9.1804000000000006</v>
      </c>
      <c r="N319" s="208">
        <v>29.924800000000001</v>
      </c>
    </row>
    <row r="320" spans="1:14">
      <c r="A320" s="208">
        <v>13</v>
      </c>
      <c r="B320" s="208">
        <v>1983</v>
      </c>
      <c r="C320" s="208">
        <v>42.633499999999998</v>
      </c>
      <c r="D320" s="208">
        <v>31.04</v>
      </c>
      <c r="E320" s="208">
        <v>11.0677</v>
      </c>
      <c r="F320" s="208">
        <v>48.753900000000002</v>
      </c>
      <c r="G320" s="208">
        <v>11.2317</v>
      </c>
      <c r="H320" s="208">
        <v>25.488199999999999</v>
      </c>
      <c r="I320" s="208">
        <v>0.2732</v>
      </c>
      <c r="J320" s="208">
        <v>28.209900000000001</v>
      </c>
      <c r="K320" s="208">
        <v>15.298500000000001</v>
      </c>
      <c r="L320" s="208">
        <v>14.555400000000001</v>
      </c>
      <c r="M320" s="208">
        <v>13.0166</v>
      </c>
      <c r="N320" s="208">
        <v>27.5627</v>
      </c>
    </row>
    <row r="321" spans="1:14">
      <c r="A321" s="208">
        <v>14</v>
      </c>
      <c r="B321" s="208">
        <v>1983</v>
      </c>
      <c r="C321" s="208">
        <v>2.1920999999999999</v>
      </c>
      <c r="D321" s="208">
        <v>18.482399999999998</v>
      </c>
      <c r="E321" s="208">
        <v>1.3721000000000001</v>
      </c>
      <c r="F321" s="208">
        <v>8.4130000000000003</v>
      </c>
      <c r="G321" s="208">
        <v>1.9569000000000001</v>
      </c>
      <c r="H321" s="208">
        <v>3.0339</v>
      </c>
      <c r="I321" s="208">
        <v>3.9199999999999999E-2</v>
      </c>
      <c r="J321" s="208">
        <v>1.4261999999999999</v>
      </c>
      <c r="K321" s="208">
        <v>4.0587999999999997</v>
      </c>
      <c r="L321" s="208">
        <v>2.3694999999999999</v>
      </c>
      <c r="M321" s="208">
        <v>1.0084</v>
      </c>
      <c r="N321" s="208">
        <v>9.8242999999999991</v>
      </c>
    </row>
    <row r="322" spans="1:14">
      <c r="A322" s="208">
        <v>15</v>
      </c>
      <c r="B322" s="208">
        <v>1983</v>
      </c>
      <c r="C322" s="208">
        <v>4.3699000000000003</v>
      </c>
      <c r="D322" s="208">
        <v>2.2866</v>
      </c>
      <c r="E322" s="208">
        <v>0.61890000000000001</v>
      </c>
      <c r="F322" s="208">
        <v>4.3982999999999999</v>
      </c>
      <c r="G322" s="208">
        <v>1.7593000000000001</v>
      </c>
      <c r="H322" s="208">
        <v>6.2347999999999999</v>
      </c>
      <c r="I322" s="208">
        <v>0.2</v>
      </c>
      <c r="J322" s="208">
        <v>1.5194000000000001</v>
      </c>
      <c r="K322" s="208">
        <v>0.27929999999999999</v>
      </c>
      <c r="L322" s="208">
        <v>0.80920000000000003</v>
      </c>
      <c r="M322" s="208">
        <v>2.1678000000000002</v>
      </c>
      <c r="N322" s="208">
        <v>4.2561999999999998</v>
      </c>
    </row>
    <row r="323" spans="1:14">
      <c r="A323" s="208">
        <v>16</v>
      </c>
      <c r="B323" s="208">
        <v>1983</v>
      </c>
      <c r="C323" s="208">
        <v>1.1526000000000001</v>
      </c>
      <c r="D323" s="208">
        <v>9.7179000000000002</v>
      </c>
      <c r="E323" s="208">
        <v>0.72140000000000004</v>
      </c>
      <c r="F323" s="208">
        <v>4.4234</v>
      </c>
      <c r="G323" s="208">
        <v>1.0288999999999999</v>
      </c>
      <c r="H323" s="208">
        <v>1.5951</v>
      </c>
      <c r="I323" s="208">
        <v>2.06E-2</v>
      </c>
      <c r="J323" s="208">
        <v>0.74990000000000001</v>
      </c>
      <c r="K323" s="208">
        <v>2.1341999999999999</v>
      </c>
      <c r="L323" s="208">
        <v>1.2458</v>
      </c>
      <c r="M323" s="208">
        <v>0.5302</v>
      </c>
      <c r="N323" s="208">
        <v>5.1654</v>
      </c>
    </row>
    <row r="324" spans="1:14">
      <c r="A324" s="208">
        <v>1</v>
      </c>
      <c r="B324" s="208">
        <v>1984</v>
      </c>
      <c r="C324" s="208">
        <v>6.0464000000000002</v>
      </c>
      <c r="D324" s="208">
        <v>3.9531999999999998</v>
      </c>
      <c r="E324" s="208">
        <v>2.5270999999999999</v>
      </c>
      <c r="F324" s="208">
        <v>8.7606000000000002</v>
      </c>
      <c r="G324" s="208">
        <v>3.1101999999999999</v>
      </c>
      <c r="H324" s="208">
        <v>2.3451</v>
      </c>
      <c r="I324" s="208">
        <v>0.12330000000000001</v>
      </c>
      <c r="J324" s="208">
        <v>7.6332000000000004</v>
      </c>
      <c r="K324" s="208">
        <v>4.4010999999999996</v>
      </c>
      <c r="L324" s="208">
        <v>3.5114000000000001</v>
      </c>
      <c r="M324" s="208">
        <v>2.1882000000000001</v>
      </c>
      <c r="N324" s="208">
        <v>9.3160000000000007</v>
      </c>
    </row>
    <row r="325" spans="1:14">
      <c r="A325" s="208">
        <v>2</v>
      </c>
      <c r="B325" s="208">
        <v>1984</v>
      </c>
      <c r="C325" s="208">
        <v>9.9412000000000003</v>
      </c>
      <c r="D325" s="208">
        <v>6.4821999999999997</v>
      </c>
      <c r="E325" s="208">
        <v>2.7995999999999999</v>
      </c>
      <c r="F325" s="208">
        <v>13.298999999999999</v>
      </c>
      <c r="G325" s="208">
        <v>4.5513000000000003</v>
      </c>
      <c r="H325" s="208">
        <v>9.0394000000000005</v>
      </c>
      <c r="I325" s="208">
        <v>0.84799999999999998</v>
      </c>
      <c r="J325" s="208">
        <v>10.578799999999999</v>
      </c>
      <c r="K325" s="208">
        <v>6.2382</v>
      </c>
      <c r="L325" s="208">
        <v>5.0334000000000003</v>
      </c>
      <c r="M325" s="208">
        <v>3.3927999999999998</v>
      </c>
      <c r="N325" s="208">
        <v>15.690899999999999</v>
      </c>
    </row>
    <row r="326" spans="1:14">
      <c r="A326" s="208">
        <v>3</v>
      </c>
      <c r="B326" s="208">
        <v>1984</v>
      </c>
      <c r="C326" s="208">
        <v>21.3005</v>
      </c>
      <c r="D326" s="208">
        <v>19.243200000000002</v>
      </c>
      <c r="E326" s="208">
        <v>7.8148</v>
      </c>
      <c r="F326" s="208">
        <v>38.066099999999999</v>
      </c>
      <c r="G326" s="208">
        <v>12.9495</v>
      </c>
      <c r="H326" s="208">
        <v>22.0776</v>
      </c>
      <c r="I326" s="208">
        <v>3.1819000000000002</v>
      </c>
      <c r="J326" s="208">
        <v>29.673400000000001</v>
      </c>
      <c r="K326" s="208">
        <v>17.4678</v>
      </c>
      <c r="L326" s="208">
        <v>14.251799999999999</v>
      </c>
      <c r="M326" s="208">
        <v>9.3559000000000001</v>
      </c>
      <c r="N326" s="208">
        <v>42.199100000000001</v>
      </c>
    </row>
    <row r="327" spans="1:14">
      <c r="A327" s="208">
        <v>4</v>
      </c>
      <c r="B327" s="208">
        <v>1984</v>
      </c>
      <c r="C327" s="208">
        <v>25.425699999999999</v>
      </c>
      <c r="D327" s="208">
        <v>72.978499999999997</v>
      </c>
      <c r="E327" s="208">
        <v>13.9962</v>
      </c>
      <c r="F327" s="208">
        <v>86.9786</v>
      </c>
      <c r="G327" s="208">
        <v>22.62</v>
      </c>
      <c r="H327" s="208">
        <v>44.671900000000001</v>
      </c>
      <c r="I327" s="208">
        <v>3.4925000000000002</v>
      </c>
      <c r="J327" s="208">
        <v>53.509700000000002</v>
      </c>
      <c r="K327" s="208">
        <v>31.971</v>
      </c>
      <c r="L327" s="208">
        <v>25.5351</v>
      </c>
      <c r="M327" s="208">
        <v>24.473299999999998</v>
      </c>
      <c r="N327" s="208">
        <v>106.9877</v>
      </c>
    </row>
    <row r="328" spans="1:14">
      <c r="A328" s="208">
        <v>5</v>
      </c>
      <c r="B328" s="208">
        <v>1984</v>
      </c>
      <c r="C328" s="208">
        <v>17.5289</v>
      </c>
      <c r="D328" s="208">
        <v>111.6793</v>
      </c>
      <c r="E328" s="208">
        <v>12.651199999999999</v>
      </c>
      <c r="F328" s="208">
        <v>89.358500000000006</v>
      </c>
      <c r="G328" s="208">
        <v>20.4983</v>
      </c>
      <c r="H328" s="208">
        <v>69.985500000000002</v>
      </c>
      <c r="I328" s="208">
        <v>4.4364999999999997</v>
      </c>
      <c r="J328" s="208">
        <v>48.757800000000003</v>
      </c>
      <c r="K328" s="208">
        <v>28.892700000000001</v>
      </c>
      <c r="L328" s="208">
        <v>23.498999999999999</v>
      </c>
      <c r="M328" s="208">
        <v>26.670100000000001</v>
      </c>
      <c r="N328" s="208">
        <v>113.2808</v>
      </c>
    </row>
    <row r="329" spans="1:14">
      <c r="A329" s="208">
        <v>6</v>
      </c>
      <c r="B329" s="208">
        <v>1984</v>
      </c>
      <c r="C329" s="208">
        <v>17.875599999999999</v>
      </c>
      <c r="D329" s="208">
        <v>18.269400000000001</v>
      </c>
      <c r="E329" s="208">
        <v>3.2755999999999998</v>
      </c>
      <c r="F329" s="208">
        <v>24.488199999999999</v>
      </c>
      <c r="G329" s="208">
        <v>4.5373999999999999</v>
      </c>
      <c r="H329" s="208">
        <v>14.688499999999999</v>
      </c>
      <c r="I329" s="208">
        <v>0.7873</v>
      </c>
      <c r="J329" s="208">
        <v>8.2913999999999994</v>
      </c>
      <c r="K329" s="208">
        <v>5.2933000000000003</v>
      </c>
      <c r="L329" s="208">
        <v>6.0350999999999999</v>
      </c>
      <c r="M329" s="208">
        <v>6.2351000000000001</v>
      </c>
      <c r="N329" s="208">
        <v>18.940000000000001</v>
      </c>
    </row>
    <row r="330" spans="1:14">
      <c r="A330" s="208">
        <v>7</v>
      </c>
      <c r="B330" s="208">
        <v>1984</v>
      </c>
      <c r="C330" s="208">
        <v>4.9877000000000002</v>
      </c>
      <c r="D330" s="208">
        <v>2.81</v>
      </c>
      <c r="E330" s="208">
        <v>0.86860000000000004</v>
      </c>
      <c r="F330" s="208">
        <v>7.5362999999999998</v>
      </c>
      <c r="G330" s="208">
        <v>2.6920000000000002</v>
      </c>
      <c r="H330" s="208">
        <v>2.2505000000000002</v>
      </c>
      <c r="I330" s="208">
        <v>0.73609999999999998</v>
      </c>
      <c r="J330" s="208">
        <v>5.9227999999999996</v>
      </c>
      <c r="K330" s="208">
        <v>1.2519</v>
      </c>
      <c r="L330" s="208">
        <v>1.4641</v>
      </c>
      <c r="M330" s="208">
        <v>1.1841999999999999</v>
      </c>
      <c r="N330" s="208">
        <v>5.6181000000000001</v>
      </c>
    </row>
    <row r="331" spans="1:14">
      <c r="A331" s="208">
        <v>8</v>
      </c>
      <c r="B331" s="208">
        <v>1984</v>
      </c>
      <c r="C331" s="208">
        <v>44.295999999999999</v>
      </c>
      <c r="D331" s="208">
        <v>159.96770000000001</v>
      </c>
      <c r="E331" s="208">
        <v>24.641300000000001</v>
      </c>
      <c r="F331" s="208">
        <v>144.06899999999999</v>
      </c>
      <c r="G331" s="208">
        <v>38.65</v>
      </c>
      <c r="H331" s="208">
        <v>162.81610000000001</v>
      </c>
      <c r="I331" s="208">
        <v>7.9973999999999998</v>
      </c>
      <c r="J331" s="208">
        <v>87.010400000000004</v>
      </c>
      <c r="K331" s="208">
        <v>40.3185</v>
      </c>
      <c r="L331" s="208">
        <v>31.933</v>
      </c>
      <c r="M331" s="208">
        <v>32.9238</v>
      </c>
      <c r="N331" s="208">
        <v>176.36789999999999</v>
      </c>
    </row>
    <row r="332" spans="1:14">
      <c r="A332" s="208">
        <v>9</v>
      </c>
      <c r="B332" s="208">
        <v>1984</v>
      </c>
      <c r="C332" s="208">
        <v>10.035399999999999</v>
      </c>
      <c r="D332" s="208">
        <v>57.941000000000003</v>
      </c>
      <c r="E332" s="208">
        <v>6.7271999999999998</v>
      </c>
      <c r="F332" s="208">
        <v>36.730499999999999</v>
      </c>
      <c r="G332" s="208">
        <v>10.025600000000001</v>
      </c>
      <c r="H332" s="208">
        <v>35.234299999999998</v>
      </c>
      <c r="I332" s="208">
        <v>1.7817000000000001</v>
      </c>
      <c r="J332" s="208">
        <v>21.994399999999999</v>
      </c>
      <c r="K332" s="208">
        <v>9.6499000000000006</v>
      </c>
      <c r="L332" s="208">
        <v>13.275700000000001</v>
      </c>
      <c r="M332" s="208">
        <v>8.3488000000000007</v>
      </c>
      <c r="N332" s="208">
        <v>50.750500000000002</v>
      </c>
    </row>
    <row r="333" spans="1:14">
      <c r="A333" s="208">
        <v>10</v>
      </c>
      <c r="B333" s="208">
        <v>1984</v>
      </c>
      <c r="C333" s="208">
        <v>17.4221</v>
      </c>
      <c r="D333" s="208">
        <v>18.346499999999999</v>
      </c>
      <c r="E333" s="208">
        <v>7.2274000000000003</v>
      </c>
      <c r="F333" s="208">
        <v>32.839799999999997</v>
      </c>
      <c r="G333" s="208">
        <v>11.6721</v>
      </c>
      <c r="H333" s="208">
        <v>18.6006</v>
      </c>
      <c r="I333" s="208">
        <v>1.0986</v>
      </c>
      <c r="J333" s="208">
        <v>25.052</v>
      </c>
      <c r="K333" s="208">
        <v>11.213699999999999</v>
      </c>
      <c r="L333" s="208">
        <v>8.4857999999999993</v>
      </c>
      <c r="M333" s="208">
        <v>6.3071999999999999</v>
      </c>
      <c r="N333" s="208">
        <v>28.1</v>
      </c>
    </row>
    <row r="334" spans="1:14">
      <c r="A334" s="208">
        <v>11</v>
      </c>
      <c r="B334" s="208">
        <v>1984</v>
      </c>
      <c r="C334" s="208">
        <v>15.9541</v>
      </c>
      <c r="D334" s="208">
        <v>85.869399999999999</v>
      </c>
      <c r="E334" s="208">
        <v>8.7340999999999998</v>
      </c>
      <c r="F334" s="208">
        <v>42.753300000000003</v>
      </c>
      <c r="G334" s="208">
        <v>11.1615</v>
      </c>
      <c r="H334" s="208">
        <v>46.876199999999997</v>
      </c>
      <c r="I334" s="208">
        <v>2.0312000000000001</v>
      </c>
      <c r="J334" s="208">
        <v>25.0059</v>
      </c>
      <c r="K334" s="208">
        <v>23.0901</v>
      </c>
      <c r="L334" s="208">
        <v>14.962899999999999</v>
      </c>
      <c r="M334" s="208">
        <v>14.2843</v>
      </c>
      <c r="N334" s="208">
        <v>46.0505</v>
      </c>
    </row>
    <row r="335" spans="1:14">
      <c r="A335" s="208">
        <v>12</v>
      </c>
      <c r="B335" s="208">
        <v>1984</v>
      </c>
      <c r="C335" s="208">
        <v>10.379</v>
      </c>
      <c r="D335" s="208">
        <v>59.738</v>
      </c>
      <c r="E335" s="208">
        <v>5.9433999999999996</v>
      </c>
      <c r="F335" s="208">
        <v>28.3154</v>
      </c>
      <c r="G335" s="208">
        <v>7.5682999999999998</v>
      </c>
      <c r="H335" s="208">
        <v>31.495000000000001</v>
      </c>
      <c r="I335" s="208">
        <v>1.3464</v>
      </c>
      <c r="J335" s="208">
        <v>15.9521</v>
      </c>
      <c r="K335" s="208">
        <v>14.952299999999999</v>
      </c>
      <c r="L335" s="208">
        <v>10.0951</v>
      </c>
      <c r="M335" s="208">
        <v>9.5000999999999998</v>
      </c>
      <c r="N335" s="208">
        <v>30.692799999999998</v>
      </c>
    </row>
    <row r="336" spans="1:14">
      <c r="A336" s="208">
        <v>13</v>
      </c>
      <c r="B336" s="208">
        <v>1984</v>
      </c>
      <c r="C336" s="208">
        <v>43.168799999999997</v>
      </c>
      <c r="D336" s="208">
        <v>35.484099999999998</v>
      </c>
      <c r="E336" s="208">
        <v>11.2425</v>
      </c>
      <c r="F336" s="208">
        <v>49.834200000000003</v>
      </c>
      <c r="G336" s="208">
        <v>11.6355</v>
      </c>
      <c r="H336" s="208">
        <v>26.429500000000001</v>
      </c>
      <c r="I336" s="208">
        <v>0.27100000000000002</v>
      </c>
      <c r="J336" s="208">
        <v>28.269500000000001</v>
      </c>
      <c r="K336" s="208">
        <v>15.4564</v>
      </c>
      <c r="L336" s="208">
        <v>14.932399999999999</v>
      </c>
      <c r="M336" s="208">
        <v>13.837300000000001</v>
      </c>
      <c r="N336" s="208">
        <v>29.408899999999999</v>
      </c>
    </row>
    <row r="337" spans="1:14">
      <c r="A337" s="208">
        <v>14</v>
      </c>
      <c r="B337" s="208">
        <v>1984</v>
      </c>
      <c r="C337" s="208">
        <v>2.2103000000000002</v>
      </c>
      <c r="D337" s="208">
        <v>18.95</v>
      </c>
      <c r="E337" s="208">
        <v>1.3858999999999999</v>
      </c>
      <c r="F337" s="208">
        <v>8.4398</v>
      </c>
      <c r="G337" s="208">
        <v>1.9643999999999999</v>
      </c>
      <c r="H337" s="208">
        <v>3.0749</v>
      </c>
      <c r="I337" s="208">
        <v>4.4900000000000002E-2</v>
      </c>
      <c r="J337" s="208">
        <v>1.4303999999999999</v>
      </c>
      <c r="K337" s="208">
        <v>4.0559000000000003</v>
      </c>
      <c r="L337" s="208">
        <v>2.3978999999999999</v>
      </c>
      <c r="M337" s="208">
        <v>1.0477000000000001</v>
      </c>
      <c r="N337" s="208">
        <v>9.9009</v>
      </c>
    </row>
    <row r="338" spans="1:14">
      <c r="A338" s="208">
        <v>15</v>
      </c>
      <c r="B338" s="208">
        <v>1984</v>
      </c>
      <c r="C338" s="208">
        <v>4.3838999999999997</v>
      </c>
      <c r="D338" s="208">
        <v>2.2965</v>
      </c>
      <c r="E338" s="208">
        <v>0.62970000000000004</v>
      </c>
      <c r="F338" s="208">
        <v>4.4615</v>
      </c>
      <c r="G338" s="208">
        <v>1.7846</v>
      </c>
      <c r="H338" s="208">
        <v>6.2778</v>
      </c>
      <c r="I338" s="208">
        <v>0.1996</v>
      </c>
      <c r="J338" s="208">
        <v>1.53</v>
      </c>
      <c r="K338" s="208">
        <v>0.27960000000000002</v>
      </c>
      <c r="L338" s="208">
        <v>0.82150000000000001</v>
      </c>
      <c r="M338" s="208">
        <v>2.1793</v>
      </c>
      <c r="N338" s="208">
        <v>4.3083</v>
      </c>
    </row>
    <row r="339" spans="1:14">
      <c r="A339" s="208">
        <v>16</v>
      </c>
      <c r="B339" s="208">
        <v>1984</v>
      </c>
      <c r="C339" s="208">
        <v>1.1620999999999999</v>
      </c>
      <c r="D339" s="208">
        <v>9.9642999999999997</v>
      </c>
      <c r="E339" s="208">
        <v>0.72870000000000001</v>
      </c>
      <c r="F339" s="208">
        <v>4.4374000000000002</v>
      </c>
      <c r="G339" s="208">
        <v>1.0327999999999999</v>
      </c>
      <c r="H339" s="208">
        <v>1.6165</v>
      </c>
      <c r="I339" s="208">
        <v>2.3599999999999999E-2</v>
      </c>
      <c r="J339" s="208">
        <v>0.75209999999999999</v>
      </c>
      <c r="K339" s="208">
        <v>2.1326999999999998</v>
      </c>
      <c r="L339" s="208">
        <v>1.2606999999999999</v>
      </c>
      <c r="M339" s="208">
        <v>0.55079999999999996</v>
      </c>
      <c r="N339" s="208">
        <v>5.2055999999999996</v>
      </c>
    </row>
    <row r="340" spans="1:14">
      <c r="A340" s="208">
        <v>1</v>
      </c>
      <c r="B340" s="208">
        <v>1985</v>
      </c>
      <c r="C340" s="208">
        <v>6.1077000000000004</v>
      </c>
      <c r="D340" s="208">
        <v>3.9413</v>
      </c>
      <c r="E340" s="208">
        <v>2.5497999999999998</v>
      </c>
      <c r="F340" s="208">
        <v>9.1386000000000003</v>
      </c>
      <c r="G340" s="208">
        <v>3.2444000000000002</v>
      </c>
      <c r="H340" s="208">
        <v>2.468</v>
      </c>
      <c r="I340" s="208">
        <v>0.12970000000000001</v>
      </c>
      <c r="J340" s="208">
        <v>7.8112000000000004</v>
      </c>
      <c r="K340" s="208">
        <v>4.4257</v>
      </c>
      <c r="L340" s="208">
        <v>3.5491999999999999</v>
      </c>
      <c r="M340" s="208">
        <v>2.5081000000000002</v>
      </c>
      <c r="N340" s="208">
        <v>9.4436</v>
      </c>
    </row>
    <row r="341" spans="1:14">
      <c r="A341" s="208">
        <v>2</v>
      </c>
      <c r="B341" s="208">
        <v>1985</v>
      </c>
      <c r="C341" s="208">
        <v>10.2829</v>
      </c>
      <c r="D341" s="208">
        <v>6.6810999999999998</v>
      </c>
      <c r="E341" s="208">
        <v>2.8633000000000002</v>
      </c>
      <c r="F341" s="208">
        <v>13.851900000000001</v>
      </c>
      <c r="G341" s="208">
        <v>4.7404999999999999</v>
      </c>
      <c r="H341" s="208">
        <v>9.7406000000000006</v>
      </c>
      <c r="I341" s="208">
        <v>0.88519999999999999</v>
      </c>
      <c r="J341" s="208">
        <v>10.626200000000001</v>
      </c>
      <c r="K341" s="208">
        <v>6.2502000000000004</v>
      </c>
      <c r="L341" s="208">
        <v>5.1279000000000003</v>
      </c>
      <c r="M341" s="208">
        <v>3.5933999999999999</v>
      </c>
      <c r="N341" s="208">
        <v>15.973000000000001</v>
      </c>
    </row>
    <row r="342" spans="1:14">
      <c r="A342" s="208">
        <v>3</v>
      </c>
      <c r="B342" s="208">
        <v>1985</v>
      </c>
      <c r="C342" s="208">
        <v>22.005400000000002</v>
      </c>
      <c r="D342" s="208">
        <v>20.0303</v>
      </c>
      <c r="E342" s="208">
        <v>7.9492000000000003</v>
      </c>
      <c r="F342" s="208">
        <v>39.207700000000003</v>
      </c>
      <c r="G342" s="208">
        <v>13.337899999999999</v>
      </c>
      <c r="H342" s="208">
        <v>23.52</v>
      </c>
      <c r="I342" s="208">
        <v>3.3816999999999999</v>
      </c>
      <c r="J342" s="208">
        <v>29.796099999999999</v>
      </c>
      <c r="K342" s="208">
        <v>17.579499999999999</v>
      </c>
      <c r="L342" s="208">
        <v>14.5159</v>
      </c>
      <c r="M342" s="208">
        <v>9.7225000000000001</v>
      </c>
      <c r="N342" s="208">
        <v>43.423000000000002</v>
      </c>
    </row>
    <row r="343" spans="1:14">
      <c r="A343" s="208">
        <v>4</v>
      </c>
      <c r="B343" s="208">
        <v>1985</v>
      </c>
      <c r="C343" s="208">
        <v>26.240300000000001</v>
      </c>
      <c r="D343" s="208">
        <v>80.577299999999994</v>
      </c>
      <c r="E343" s="208">
        <v>14.1892</v>
      </c>
      <c r="F343" s="208">
        <v>88.936599999999999</v>
      </c>
      <c r="G343" s="208">
        <v>23.129200000000001</v>
      </c>
      <c r="H343" s="208">
        <v>47.921700000000001</v>
      </c>
      <c r="I343" s="208">
        <v>3.6831</v>
      </c>
      <c r="J343" s="208">
        <v>53.6233</v>
      </c>
      <c r="K343" s="208">
        <v>32.192</v>
      </c>
      <c r="L343" s="208">
        <v>26.056100000000001</v>
      </c>
      <c r="M343" s="208">
        <v>26.444299999999998</v>
      </c>
      <c r="N343" s="208">
        <v>110.7449</v>
      </c>
    </row>
    <row r="344" spans="1:14">
      <c r="A344" s="208">
        <v>5</v>
      </c>
      <c r="B344" s="208">
        <v>1985</v>
      </c>
      <c r="C344" s="208">
        <v>18.201899999999998</v>
      </c>
      <c r="D344" s="208">
        <v>120.16240000000001</v>
      </c>
      <c r="E344" s="208">
        <v>12.7752</v>
      </c>
      <c r="F344" s="208">
        <v>89.935500000000005</v>
      </c>
      <c r="G344" s="208">
        <v>20.630700000000001</v>
      </c>
      <c r="H344" s="208">
        <v>72.561599999999999</v>
      </c>
      <c r="I344" s="208">
        <v>4.7093999999999996</v>
      </c>
      <c r="J344" s="208">
        <v>48.829099999999997</v>
      </c>
      <c r="K344" s="208">
        <v>28.952000000000002</v>
      </c>
      <c r="L344" s="208">
        <v>23.919</v>
      </c>
      <c r="M344" s="208">
        <v>27.811399999999999</v>
      </c>
      <c r="N344" s="208">
        <v>114.7586</v>
      </c>
    </row>
    <row r="345" spans="1:14">
      <c r="A345" s="208">
        <v>6</v>
      </c>
      <c r="B345" s="208">
        <v>1985</v>
      </c>
      <c r="C345" s="208">
        <v>18.1553</v>
      </c>
      <c r="D345" s="208">
        <v>20.5395</v>
      </c>
      <c r="E345" s="208">
        <v>3.3681000000000001</v>
      </c>
      <c r="F345" s="208">
        <v>25.134699999999999</v>
      </c>
      <c r="G345" s="208">
        <v>4.6744000000000003</v>
      </c>
      <c r="H345" s="208">
        <v>15.7461</v>
      </c>
      <c r="I345" s="208">
        <v>0.80349999999999999</v>
      </c>
      <c r="J345" s="208">
        <v>8.5088000000000008</v>
      </c>
      <c r="K345" s="208">
        <v>5.3559000000000001</v>
      </c>
      <c r="L345" s="208">
        <v>6.3057999999999996</v>
      </c>
      <c r="M345" s="208">
        <v>6.3098000000000001</v>
      </c>
      <c r="N345" s="208">
        <v>19.739699999999999</v>
      </c>
    </row>
    <row r="346" spans="1:14">
      <c r="A346" s="208">
        <v>7</v>
      </c>
      <c r="B346" s="208">
        <v>1985</v>
      </c>
      <c r="C346" s="208">
        <v>5.0625</v>
      </c>
      <c r="D346" s="208">
        <v>2.8984999999999999</v>
      </c>
      <c r="E346" s="208">
        <v>0.90710000000000002</v>
      </c>
      <c r="F346" s="208">
        <v>7.6433999999999997</v>
      </c>
      <c r="G346" s="208">
        <v>2.7197</v>
      </c>
      <c r="H346" s="208">
        <v>2.3677000000000001</v>
      </c>
      <c r="I346" s="208">
        <v>0.75719999999999998</v>
      </c>
      <c r="J346" s="208">
        <v>5.9698000000000002</v>
      </c>
      <c r="K346" s="208">
        <v>1.3132999999999999</v>
      </c>
      <c r="L346" s="208">
        <v>1.4842</v>
      </c>
      <c r="M346" s="208">
        <v>1.2730999999999999</v>
      </c>
      <c r="N346" s="208">
        <v>5.9981999999999998</v>
      </c>
    </row>
    <row r="347" spans="1:14">
      <c r="A347" s="208">
        <v>8</v>
      </c>
      <c r="B347" s="208">
        <v>1985</v>
      </c>
      <c r="C347" s="208">
        <v>45.157600000000002</v>
      </c>
      <c r="D347" s="208">
        <v>165.10470000000001</v>
      </c>
      <c r="E347" s="208">
        <v>25.247599999999998</v>
      </c>
      <c r="F347" s="208">
        <v>146.84880000000001</v>
      </c>
      <c r="G347" s="208">
        <v>39.272199999999998</v>
      </c>
      <c r="H347" s="208">
        <v>164.8416</v>
      </c>
      <c r="I347" s="208">
        <v>8.1122999999999994</v>
      </c>
      <c r="J347" s="208">
        <v>87.195099999999996</v>
      </c>
      <c r="K347" s="208">
        <v>40.554699999999997</v>
      </c>
      <c r="L347" s="208">
        <v>33.191299999999998</v>
      </c>
      <c r="M347" s="208">
        <v>36.859400000000001</v>
      </c>
      <c r="N347" s="208">
        <v>179.4144</v>
      </c>
    </row>
    <row r="348" spans="1:14">
      <c r="A348" s="208">
        <v>9</v>
      </c>
      <c r="B348" s="208">
        <v>1985</v>
      </c>
      <c r="C348" s="208">
        <v>10.258100000000001</v>
      </c>
      <c r="D348" s="208">
        <v>63.014400000000002</v>
      </c>
      <c r="E348" s="208">
        <v>7.1539000000000001</v>
      </c>
      <c r="F348" s="208">
        <v>38.593600000000002</v>
      </c>
      <c r="G348" s="208">
        <v>10.4719</v>
      </c>
      <c r="H348" s="208">
        <v>36.091000000000001</v>
      </c>
      <c r="I348" s="208">
        <v>1.8039000000000001</v>
      </c>
      <c r="J348" s="208">
        <v>21.982099999999999</v>
      </c>
      <c r="K348" s="208">
        <v>9.6866000000000003</v>
      </c>
      <c r="L348" s="208">
        <v>14.161300000000001</v>
      </c>
      <c r="M348" s="208">
        <v>10.067399999999999</v>
      </c>
      <c r="N348" s="208">
        <v>52.711500000000001</v>
      </c>
    </row>
    <row r="349" spans="1:14">
      <c r="A349" s="208">
        <v>10</v>
      </c>
      <c r="B349" s="208">
        <v>1985</v>
      </c>
      <c r="C349" s="208">
        <v>17.8886</v>
      </c>
      <c r="D349" s="208">
        <v>20.473400000000002</v>
      </c>
      <c r="E349" s="208">
        <v>7.7065999999999999</v>
      </c>
      <c r="F349" s="208">
        <v>34.543999999999997</v>
      </c>
      <c r="G349" s="208">
        <v>12.1145</v>
      </c>
      <c r="H349" s="208">
        <v>20.571999999999999</v>
      </c>
      <c r="I349" s="208">
        <v>1.1823999999999999</v>
      </c>
      <c r="J349" s="208">
        <v>25.279</v>
      </c>
      <c r="K349" s="208">
        <v>11.343</v>
      </c>
      <c r="L349" s="208">
        <v>8.9920000000000009</v>
      </c>
      <c r="M349" s="208">
        <v>7.6322000000000001</v>
      </c>
      <c r="N349" s="208">
        <v>30.376200000000001</v>
      </c>
    </row>
    <row r="350" spans="1:14">
      <c r="A350" s="208">
        <v>11</v>
      </c>
      <c r="B350" s="208">
        <v>1985</v>
      </c>
      <c r="C350" s="208">
        <v>16.039000000000001</v>
      </c>
      <c r="D350" s="208">
        <v>87.513400000000004</v>
      </c>
      <c r="E350" s="208">
        <v>8.8265999999999991</v>
      </c>
      <c r="F350" s="208">
        <v>43.355899999999998</v>
      </c>
      <c r="G350" s="208">
        <v>11.3058</v>
      </c>
      <c r="H350" s="208">
        <v>47.2074</v>
      </c>
      <c r="I350" s="208">
        <v>2.0407000000000002</v>
      </c>
      <c r="J350" s="208">
        <v>24.987100000000002</v>
      </c>
      <c r="K350" s="208">
        <v>23.1204</v>
      </c>
      <c r="L350" s="208">
        <v>15.2644</v>
      </c>
      <c r="M350" s="208">
        <v>14.8308</v>
      </c>
      <c r="N350" s="208">
        <v>46.610300000000002</v>
      </c>
    </row>
    <row r="351" spans="1:14">
      <c r="A351" s="208">
        <v>12</v>
      </c>
      <c r="B351" s="208">
        <v>1985</v>
      </c>
      <c r="C351" s="208">
        <v>10.489699999999999</v>
      </c>
      <c r="D351" s="208">
        <v>62.8855</v>
      </c>
      <c r="E351" s="208">
        <v>6.1231999999999998</v>
      </c>
      <c r="F351" s="208">
        <v>29.4587</v>
      </c>
      <c r="G351" s="208">
        <v>7.8417000000000003</v>
      </c>
      <c r="H351" s="208">
        <v>32.058300000000003</v>
      </c>
      <c r="I351" s="208">
        <v>1.3581000000000001</v>
      </c>
      <c r="J351" s="208">
        <v>15.8879</v>
      </c>
      <c r="K351" s="208">
        <v>14.9033</v>
      </c>
      <c r="L351" s="208">
        <v>10.704599999999999</v>
      </c>
      <c r="M351" s="208">
        <v>10.5686</v>
      </c>
      <c r="N351" s="208">
        <v>31.745200000000001</v>
      </c>
    </row>
    <row r="352" spans="1:14">
      <c r="A352" s="208">
        <v>13</v>
      </c>
      <c r="B352" s="208">
        <v>1985</v>
      </c>
      <c r="C352" s="208">
        <v>43.774999999999999</v>
      </c>
      <c r="D352" s="208">
        <v>40.157499999999999</v>
      </c>
      <c r="E352" s="208">
        <v>11.420400000000001</v>
      </c>
      <c r="F352" s="208">
        <v>51.025300000000001</v>
      </c>
      <c r="G352" s="208">
        <v>12.132300000000001</v>
      </c>
      <c r="H352" s="208">
        <v>27.8218</v>
      </c>
      <c r="I352" s="208">
        <v>0.26929999999999998</v>
      </c>
      <c r="J352" s="208">
        <v>28.357199999999999</v>
      </c>
      <c r="K352" s="208">
        <v>15.620799999999999</v>
      </c>
      <c r="L352" s="208">
        <v>15.63</v>
      </c>
      <c r="M352" s="208">
        <v>14.9534</v>
      </c>
      <c r="N352" s="208">
        <v>31.713899999999999</v>
      </c>
    </row>
    <row r="353" spans="1:14">
      <c r="A353" s="208">
        <v>14</v>
      </c>
      <c r="B353" s="208">
        <v>1985</v>
      </c>
      <c r="C353" s="208">
        <v>2.2271999999999998</v>
      </c>
      <c r="D353" s="208">
        <v>19.248699999999999</v>
      </c>
      <c r="E353" s="208">
        <v>1.3982000000000001</v>
      </c>
      <c r="F353" s="208">
        <v>8.5473999999999997</v>
      </c>
      <c r="G353" s="208">
        <v>1.9912000000000001</v>
      </c>
      <c r="H353" s="208">
        <v>3.1396999999999999</v>
      </c>
      <c r="I353" s="208">
        <v>4.7300000000000002E-2</v>
      </c>
      <c r="J353" s="208">
        <v>1.4315</v>
      </c>
      <c r="K353" s="208">
        <v>4.0507999999999997</v>
      </c>
      <c r="L353" s="208">
        <v>2.4557000000000002</v>
      </c>
      <c r="M353" s="208">
        <v>1.1698999999999999</v>
      </c>
      <c r="N353" s="208">
        <v>10.015000000000001</v>
      </c>
    </row>
    <row r="354" spans="1:14">
      <c r="A354" s="208">
        <v>15</v>
      </c>
      <c r="B354" s="208">
        <v>1985</v>
      </c>
      <c r="C354" s="208">
        <v>4.4032999999999998</v>
      </c>
      <c r="D354" s="208">
        <v>2.4348000000000001</v>
      </c>
      <c r="E354" s="208">
        <v>0.63500000000000001</v>
      </c>
      <c r="F354" s="208">
        <v>4.5137</v>
      </c>
      <c r="G354" s="208">
        <v>1.8055000000000001</v>
      </c>
      <c r="H354" s="208">
        <v>6.3699000000000003</v>
      </c>
      <c r="I354" s="208">
        <v>0.21260000000000001</v>
      </c>
      <c r="J354" s="208">
        <v>1.5325</v>
      </c>
      <c r="K354" s="208">
        <v>0.27979999999999999</v>
      </c>
      <c r="L354" s="208">
        <v>0.84989999999999999</v>
      </c>
      <c r="M354" s="208">
        <v>2.2387999999999999</v>
      </c>
      <c r="N354" s="208">
        <v>4.3836000000000004</v>
      </c>
    </row>
    <row r="355" spans="1:14">
      <c r="A355" s="208">
        <v>16</v>
      </c>
      <c r="B355" s="208">
        <v>1985</v>
      </c>
      <c r="C355" s="208">
        <v>1.1711</v>
      </c>
      <c r="D355" s="208">
        <v>10.1221</v>
      </c>
      <c r="E355" s="208">
        <v>0.73519999999999996</v>
      </c>
      <c r="F355" s="208">
        <v>4.4942000000000002</v>
      </c>
      <c r="G355" s="208">
        <v>1.0469999999999999</v>
      </c>
      <c r="H355" s="208">
        <v>1.6507000000000001</v>
      </c>
      <c r="I355" s="208">
        <v>2.4899999999999999E-2</v>
      </c>
      <c r="J355" s="208">
        <v>0.75270000000000004</v>
      </c>
      <c r="K355" s="208">
        <v>2.1299000000000001</v>
      </c>
      <c r="L355" s="208">
        <v>1.2911999999999999</v>
      </c>
      <c r="M355" s="208">
        <v>0.61539999999999995</v>
      </c>
      <c r="N355" s="208">
        <v>5.2657999999999996</v>
      </c>
    </row>
    <row r="356" spans="1:14">
      <c r="A356" s="208">
        <v>1</v>
      </c>
      <c r="B356" s="208">
        <v>1986</v>
      </c>
      <c r="C356" s="208">
        <v>6.2160000000000002</v>
      </c>
      <c r="D356" s="208">
        <v>3.9581</v>
      </c>
      <c r="E356" s="208">
        <v>2.6122000000000001</v>
      </c>
      <c r="F356" s="208">
        <v>9.3956999999999997</v>
      </c>
      <c r="G356" s="208">
        <v>3.3357000000000001</v>
      </c>
      <c r="H356" s="208">
        <v>2.6741000000000001</v>
      </c>
      <c r="I356" s="208">
        <v>0.1406</v>
      </c>
      <c r="J356" s="208">
        <v>7.8845999999999998</v>
      </c>
      <c r="K356" s="208">
        <v>4.4527999999999999</v>
      </c>
      <c r="L356" s="208">
        <v>3.6259000000000001</v>
      </c>
      <c r="M356" s="208">
        <v>2.6219000000000001</v>
      </c>
      <c r="N356" s="208">
        <v>9.6961999999999993</v>
      </c>
    </row>
    <row r="357" spans="1:14">
      <c r="A357" s="208">
        <v>2</v>
      </c>
      <c r="B357" s="208">
        <v>1986</v>
      </c>
      <c r="C357" s="208">
        <v>10.491</v>
      </c>
      <c r="D357" s="208">
        <v>6.8063000000000002</v>
      </c>
      <c r="E357" s="208">
        <v>2.8788999999999998</v>
      </c>
      <c r="F357" s="208">
        <v>14.2507</v>
      </c>
      <c r="G357" s="208">
        <v>4.8769999999999998</v>
      </c>
      <c r="H357" s="208">
        <v>11.041</v>
      </c>
      <c r="I357" s="208">
        <v>0.97270000000000001</v>
      </c>
      <c r="J357" s="208">
        <v>10.6716</v>
      </c>
      <c r="K357" s="208">
        <v>6.3784000000000001</v>
      </c>
      <c r="L357" s="208">
        <v>5.2845000000000004</v>
      </c>
      <c r="M357" s="208">
        <v>3.6476999999999999</v>
      </c>
      <c r="N357" s="208">
        <v>16.234999999999999</v>
      </c>
    </row>
    <row r="358" spans="1:14">
      <c r="A358" s="208">
        <v>3</v>
      </c>
      <c r="B358" s="208">
        <v>1986</v>
      </c>
      <c r="C358" s="208">
        <v>22.4787</v>
      </c>
      <c r="D358" s="208">
        <v>20.5655</v>
      </c>
      <c r="E358" s="208">
        <v>8.1415000000000006</v>
      </c>
      <c r="F358" s="208">
        <v>40.549300000000002</v>
      </c>
      <c r="G358" s="208">
        <v>13.7942</v>
      </c>
      <c r="H358" s="208">
        <v>25.190799999999999</v>
      </c>
      <c r="I358" s="208">
        <v>3.5127999999999999</v>
      </c>
      <c r="J358" s="208">
        <v>29.9726</v>
      </c>
      <c r="K358" s="208">
        <v>17.654599999999999</v>
      </c>
      <c r="L358" s="208">
        <v>14.939299999999999</v>
      </c>
      <c r="M358" s="208">
        <v>10.4636</v>
      </c>
      <c r="N358" s="208">
        <v>44.808700000000002</v>
      </c>
    </row>
    <row r="359" spans="1:14">
      <c r="A359" s="208">
        <v>4</v>
      </c>
      <c r="B359" s="208">
        <v>1986</v>
      </c>
      <c r="C359" s="208">
        <v>27.2318</v>
      </c>
      <c r="D359" s="208">
        <v>87.197900000000004</v>
      </c>
      <c r="E359" s="208">
        <v>14.393800000000001</v>
      </c>
      <c r="F359" s="208">
        <v>90.369399999999999</v>
      </c>
      <c r="G359" s="208">
        <v>23.501899999999999</v>
      </c>
      <c r="H359" s="208">
        <v>50.351300000000002</v>
      </c>
      <c r="I359" s="208">
        <v>3.8538999999999999</v>
      </c>
      <c r="J359" s="208">
        <v>53.763100000000001</v>
      </c>
      <c r="K359" s="208">
        <v>32.372100000000003</v>
      </c>
      <c r="L359" s="208">
        <v>27.153099999999998</v>
      </c>
      <c r="M359" s="208">
        <v>28.405899999999999</v>
      </c>
      <c r="N359" s="208">
        <v>117.82470000000001</v>
      </c>
    </row>
    <row r="360" spans="1:14">
      <c r="A360" s="208">
        <v>5</v>
      </c>
      <c r="B360" s="208">
        <v>1986</v>
      </c>
      <c r="C360" s="208">
        <v>18.834399999999999</v>
      </c>
      <c r="D360" s="208">
        <v>130.9128</v>
      </c>
      <c r="E360" s="208">
        <v>12.942</v>
      </c>
      <c r="F360" s="208">
        <v>91.096000000000004</v>
      </c>
      <c r="G360" s="208">
        <v>20.896899999999999</v>
      </c>
      <c r="H360" s="208">
        <v>75.016000000000005</v>
      </c>
      <c r="I360" s="208">
        <v>5.0353000000000003</v>
      </c>
      <c r="J360" s="208">
        <v>48.844999999999999</v>
      </c>
      <c r="K360" s="208">
        <v>28.974900000000002</v>
      </c>
      <c r="L360" s="208">
        <v>24.732900000000001</v>
      </c>
      <c r="M360" s="208">
        <v>29.726500000000001</v>
      </c>
      <c r="N360" s="208">
        <v>117.2931</v>
      </c>
    </row>
    <row r="361" spans="1:14">
      <c r="A361" s="208">
        <v>6</v>
      </c>
      <c r="B361" s="208">
        <v>1986</v>
      </c>
      <c r="C361" s="208">
        <v>18.5242</v>
      </c>
      <c r="D361" s="208">
        <v>22.042200000000001</v>
      </c>
      <c r="E361" s="208">
        <v>3.6267999999999998</v>
      </c>
      <c r="F361" s="208">
        <v>26.166599999999999</v>
      </c>
      <c r="G361" s="208">
        <v>4.9000000000000004</v>
      </c>
      <c r="H361" s="208">
        <v>18.148299999999999</v>
      </c>
      <c r="I361" s="208">
        <v>0.84260000000000002</v>
      </c>
      <c r="J361" s="208">
        <v>8.8036999999999992</v>
      </c>
      <c r="K361" s="208">
        <v>5.4600999999999997</v>
      </c>
      <c r="L361" s="208">
        <v>6.8952999999999998</v>
      </c>
      <c r="M361" s="208">
        <v>6.7968000000000002</v>
      </c>
      <c r="N361" s="208">
        <v>20.944800000000001</v>
      </c>
    </row>
    <row r="362" spans="1:14">
      <c r="A362" s="208">
        <v>7</v>
      </c>
      <c r="B362" s="208">
        <v>1986</v>
      </c>
      <c r="C362" s="208">
        <v>5.1273</v>
      </c>
      <c r="D362" s="208">
        <v>2.9569000000000001</v>
      </c>
      <c r="E362" s="208">
        <v>0.96309999999999996</v>
      </c>
      <c r="F362" s="208">
        <v>7.9360999999999997</v>
      </c>
      <c r="G362" s="208">
        <v>2.8090999999999999</v>
      </c>
      <c r="H362" s="208">
        <v>2.5482999999999998</v>
      </c>
      <c r="I362" s="208">
        <v>0.77239999999999998</v>
      </c>
      <c r="J362" s="208">
        <v>6.0034000000000001</v>
      </c>
      <c r="K362" s="208">
        <v>1.3512999999999999</v>
      </c>
      <c r="L362" s="208">
        <v>1.5578000000000001</v>
      </c>
      <c r="M362" s="208">
        <v>1.4052</v>
      </c>
      <c r="N362" s="208">
        <v>6.3000999999999996</v>
      </c>
    </row>
    <row r="363" spans="1:14">
      <c r="A363" s="208">
        <v>8</v>
      </c>
      <c r="B363" s="208">
        <v>1986</v>
      </c>
      <c r="C363" s="208">
        <v>45.991599999999998</v>
      </c>
      <c r="D363" s="208">
        <v>173.33850000000001</v>
      </c>
      <c r="E363" s="208">
        <v>25.963999999999999</v>
      </c>
      <c r="F363" s="208">
        <v>150.5838</v>
      </c>
      <c r="G363" s="208">
        <v>40.098799999999997</v>
      </c>
      <c r="H363" s="208">
        <v>167.77250000000001</v>
      </c>
      <c r="I363" s="208">
        <v>8.0963999999999992</v>
      </c>
      <c r="J363" s="208">
        <v>87.2761</v>
      </c>
      <c r="K363" s="208">
        <v>40.9773</v>
      </c>
      <c r="L363" s="208">
        <v>33.999000000000002</v>
      </c>
      <c r="M363" s="208">
        <v>40.143700000000003</v>
      </c>
      <c r="N363" s="208">
        <v>183.6918</v>
      </c>
    </row>
    <row r="364" spans="1:14">
      <c r="A364" s="208">
        <v>9</v>
      </c>
      <c r="B364" s="208">
        <v>1986</v>
      </c>
      <c r="C364" s="208">
        <v>10.582700000000001</v>
      </c>
      <c r="D364" s="208">
        <v>69.195400000000006</v>
      </c>
      <c r="E364" s="208">
        <v>7.5054999999999996</v>
      </c>
      <c r="F364" s="208">
        <v>41.240200000000002</v>
      </c>
      <c r="G364" s="208">
        <v>11.1226</v>
      </c>
      <c r="H364" s="208">
        <v>37.1691</v>
      </c>
      <c r="I364" s="208">
        <v>1.8005</v>
      </c>
      <c r="J364" s="208">
        <v>22.0181</v>
      </c>
      <c r="K364" s="208">
        <v>9.7231000000000005</v>
      </c>
      <c r="L364" s="208">
        <v>14.7468</v>
      </c>
      <c r="M364" s="208">
        <v>10.8292</v>
      </c>
      <c r="N364" s="208">
        <v>54.696100000000001</v>
      </c>
    </row>
    <row r="365" spans="1:14">
      <c r="A365" s="208">
        <v>10</v>
      </c>
      <c r="B365" s="208">
        <v>1986</v>
      </c>
      <c r="C365" s="208">
        <v>18.532</v>
      </c>
      <c r="D365" s="208">
        <v>22.175699999999999</v>
      </c>
      <c r="E365" s="208">
        <v>8.3155999999999999</v>
      </c>
      <c r="F365" s="208">
        <v>37.644799999999996</v>
      </c>
      <c r="G365" s="208">
        <v>13.0139</v>
      </c>
      <c r="H365" s="208">
        <v>23.1358</v>
      </c>
      <c r="I365" s="208">
        <v>1.3062</v>
      </c>
      <c r="J365" s="208">
        <v>25.6632</v>
      </c>
      <c r="K365" s="208">
        <v>11.5139</v>
      </c>
      <c r="L365" s="208">
        <v>9.4219000000000008</v>
      </c>
      <c r="M365" s="208">
        <v>9.6394000000000002</v>
      </c>
      <c r="N365" s="208">
        <v>33.4634</v>
      </c>
    </row>
    <row r="366" spans="1:14">
      <c r="A366" s="208">
        <v>11</v>
      </c>
      <c r="B366" s="208">
        <v>1986</v>
      </c>
      <c r="C366" s="208">
        <v>16.155899999999999</v>
      </c>
      <c r="D366" s="208">
        <v>89.492900000000006</v>
      </c>
      <c r="E366" s="208">
        <v>8.9517000000000007</v>
      </c>
      <c r="F366" s="208">
        <v>44.199800000000003</v>
      </c>
      <c r="G366" s="208">
        <v>11.5101</v>
      </c>
      <c r="H366" s="208">
        <v>47.615600000000001</v>
      </c>
      <c r="I366" s="208">
        <v>2.0417000000000001</v>
      </c>
      <c r="J366" s="208">
        <v>24.976199999999999</v>
      </c>
      <c r="K366" s="208">
        <v>23.151499999999999</v>
      </c>
      <c r="L366" s="208">
        <v>15.472300000000001</v>
      </c>
      <c r="M366" s="208">
        <v>15.0671</v>
      </c>
      <c r="N366" s="208">
        <v>47.147199999999998</v>
      </c>
    </row>
    <row r="367" spans="1:14">
      <c r="A367" s="208">
        <v>12</v>
      </c>
      <c r="B367" s="208">
        <v>1986</v>
      </c>
      <c r="C367" s="208">
        <v>10.6707</v>
      </c>
      <c r="D367" s="208">
        <v>66.808000000000007</v>
      </c>
      <c r="E367" s="208">
        <v>6.3750999999999998</v>
      </c>
      <c r="F367" s="208">
        <v>31.129300000000001</v>
      </c>
      <c r="G367" s="208">
        <v>8.2504000000000008</v>
      </c>
      <c r="H367" s="208">
        <v>32.798400000000001</v>
      </c>
      <c r="I367" s="208">
        <v>1.3528</v>
      </c>
      <c r="J367" s="208">
        <v>15.842599999999999</v>
      </c>
      <c r="K367" s="208">
        <v>14.858499999999999</v>
      </c>
      <c r="L367" s="208">
        <v>11.129899999999999</v>
      </c>
      <c r="M367" s="208">
        <v>11.0154</v>
      </c>
      <c r="N367" s="208">
        <v>32.775700000000001</v>
      </c>
    </row>
    <row r="368" spans="1:14">
      <c r="A368" s="208">
        <v>13</v>
      </c>
      <c r="B368" s="208">
        <v>1986</v>
      </c>
      <c r="C368" s="208">
        <v>44.324599999999997</v>
      </c>
      <c r="D368" s="208">
        <v>44.293599999999998</v>
      </c>
      <c r="E368" s="208">
        <v>11.6381</v>
      </c>
      <c r="F368" s="208">
        <v>54.733499999999999</v>
      </c>
      <c r="G368" s="208">
        <v>13.397500000000001</v>
      </c>
      <c r="H368" s="208">
        <v>30.4283</v>
      </c>
      <c r="I368" s="208">
        <v>0.26719999999999999</v>
      </c>
      <c r="J368" s="208">
        <v>28.523800000000001</v>
      </c>
      <c r="K368" s="208">
        <v>15.9605</v>
      </c>
      <c r="L368" s="208">
        <v>17.816500000000001</v>
      </c>
      <c r="M368" s="208">
        <v>16.527799999999999</v>
      </c>
      <c r="N368" s="208">
        <v>35.164200000000001</v>
      </c>
    </row>
    <row r="369" spans="1:14">
      <c r="A369" s="208">
        <v>14</v>
      </c>
      <c r="B369" s="208">
        <v>1986</v>
      </c>
      <c r="C369" s="208">
        <v>2.2528000000000001</v>
      </c>
      <c r="D369" s="208">
        <v>19.625800000000002</v>
      </c>
      <c r="E369" s="208">
        <v>1.4171</v>
      </c>
      <c r="F369" s="208">
        <v>8.7118000000000002</v>
      </c>
      <c r="G369" s="208">
        <v>2.0316000000000001</v>
      </c>
      <c r="H369" s="208">
        <v>3.2210999999999999</v>
      </c>
      <c r="I369" s="208">
        <v>4.7800000000000002E-2</v>
      </c>
      <c r="J369" s="208">
        <v>1.4339999999999999</v>
      </c>
      <c r="K369" s="208">
        <v>4.0446999999999997</v>
      </c>
      <c r="L369" s="208">
        <v>2.4914999999999998</v>
      </c>
      <c r="M369" s="208">
        <v>1.2218</v>
      </c>
      <c r="N369" s="208">
        <v>10.1295</v>
      </c>
    </row>
    <row r="370" spans="1:14">
      <c r="A370" s="208">
        <v>15</v>
      </c>
      <c r="B370" s="208">
        <v>1986</v>
      </c>
      <c r="C370" s="208">
        <v>4.4535</v>
      </c>
      <c r="D370" s="208">
        <v>2.4632000000000001</v>
      </c>
      <c r="E370" s="208">
        <v>0.65200000000000002</v>
      </c>
      <c r="F370" s="208">
        <v>4.6235999999999997</v>
      </c>
      <c r="G370" s="208">
        <v>1.8494999999999999</v>
      </c>
      <c r="H370" s="208">
        <v>6.4782000000000002</v>
      </c>
      <c r="I370" s="208">
        <v>0.217</v>
      </c>
      <c r="J370" s="208">
        <v>1.5445</v>
      </c>
      <c r="K370" s="208">
        <v>0.28050000000000003</v>
      </c>
      <c r="L370" s="208">
        <v>0.86099999999999999</v>
      </c>
      <c r="M370" s="208">
        <v>2.3231000000000002</v>
      </c>
      <c r="N370" s="208">
        <v>4.5054999999999996</v>
      </c>
    </row>
    <row r="371" spans="1:14">
      <c r="A371" s="208">
        <v>16</v>
      </c>
      <c r="B371" s="208">
        <v>1986</v>
      </c>
      <c r="C371" s="208">
        <v>1.1843999999999999</v>
      </c>
      <c r="D371" s="208">
        <v>10.318899999999999</v>
      </c>
      <c r="E371" s="208">
        <v>0.745</v>
      </c>
      <c r="F371" s="208">
        <v>4.58</v>
      </c>
      <c r="G371" s="208">
        <v>1.0681</v>
      </c>
      <c r="H371" s="208">
        <v>1.6931</v>
      </c>
      <c r="I371" s="208">
        <v>2.5100000000000001E-2</v>
      </c>
      <c r="J371" s="208">
        <v>0.754</v>
      </c>
      <c r="K371" s="208">
        <v>2.1267</v>
      </c>
      <c r="L371" s="208">
        <v>1.3098000000000001</v>
      </c>
      <c r="M371" s="208">
        <v>0.64249999999999996</v>
      </c>
      <c r="N371" s="208">
        <v>5.3253000000000004</v>
      </c>
    </row>
    <row r="372" spans="1:14">
      <c r="A372" s="208">
        <v>1</v>
      </c>
      <c r="B372" s="208">
        <v>1987</v>
      </c>
      <c r="C372" s="208">
        <v>6.2785000000000002</v>
      </c>
      <c r="D372" s="208">
        <v>4.2473000000000001</v>
      </c>
      <c r="E372" s="208">
        <v>2.6240000000000001</v>
      </c>
      <c r="F372" s="208">
        <v>9.5505999999999993</v>
      </c>
      <c r="G372" s="208">
        <v>3.3908</v>
      </c>
      <c r="H372" s="208">
        <v>2.8624000000000001</v>
      </c>
      <c r="I372" s="208">
        <v>0.15049999999999999</v>
      </c>
      <c r="J372" s="208">
        <v>7.9328000000000003</v>
      </c>
      <c r="K372" s="208">
        <v>4.4973000000000001</v>
      </c>
      <c r="L372" s="208">
        <v>3.7431999999999999</v>
      </c>
      <c r="M372" s="208">
        <v>2.64</v>
      </c>
      <c r="N372" s="208">
        <v>10.264699999999999</v>
      </c>
    </row>
    <row r="373" spans="1:14">
      <c r="A373" s="208">
        <v>2</v>
      </c>
      <c r="B373" s="208">
        <v>1987</v>
      </c>
      <c r="C373" s="208">
        <v>10.7074</v>
      </c>
      <c r="D373" s="208">
        <v>7.0998999999999999</v>
      </c>
      <c r="E373" s="208">
        <v>2.8866000000000001</v>
      </c>
      <c r="F373" s="208">
        <v>14.8489</v>
      </c>
      <c r="G373" s="208">
        <v>5.0816999999999997</v>
      </c>
      <c r="H373" s="208">
        <v>12.532299999999999</v>
      </c>
      <c r="I373" s="208">
        <v>1.0515000000000001</v>
      </c>
      <c r="J373" s="208">
        <v>10.7325</v>
      </c>
      <c r="K373" s="208">
        <v>6.43</v>
      </c>
      <c r="L373" s="208">
        <v>5.5530999999999997</v>
      </c>
      <c r="M373" s="208">
        <v>3.6623999999999999</v>
      </c>
      <c r="N373" s="208">
        <v>16.8371</v>
      </c>
    </row>
    <row r="374" spans="1:14">
      <c r="A374" s="208">
        <v>3</v>
      </c>
      <c r="B374" s="208">
        <v>1987</v>
      </c>
      <c r="C374" s="208">
        <v>23.085000000000001</v>
      </c>
      <c r="D374" s="208">
        <v>21.073499999999999</v>
      </c>
      <c r="E374" s="208">
        <v>8.2215000000000007</v>
      </c>
      <c r="F374" s="208">
        <v>42.023200000000003</v>
      </c>
      <c r="G374" s="208">
        <v>14.2956</v>
      </c>
      <c r="H374" s="208">
        <v>27.152000000000001</v>
      </c>
      <c r="I374" s="208">
        <v>4.0407000000000002</v>
      </c>
      <c r="J374" s="208">
        <v>30.052800000000001</v>
      </c>
      <c r="K374" s="208">
        <v>17.7316</v>
      </c>
      <c r="L374" s="208">
        <v>15.8573</v>
      </c>
      <c r="M374" s="208">
        <v>10.991199999999999</v>
      </c>
      <c r="N374" s="208">
        <v>46.250999999999998</v>
      </c>
    </row>
    <row r="375" spans="1:14">
      <c r="A375" s="208">
        <v>4</v>
      </c>
      <c r="B375" s="208">
        <v>1987</v>
      </c>
      <c r="C375" s="208">
        <v>28.403500000000001</v>
      </c>
      <c r="D375" s="208">
        <v>93.395200000000003</v>
      </c>
      <c r="E375" s="208">
        <v>14.5191</v>
      </c>
      <c r="F375" s="208">
        <v>93.5886</v>
      </c>
      <c r="G375" s="208">
        <v>24.339099999999998</v>
      </c>
      <c r="H375" s="208">
        <v>53.226500000000001</v>
      </c>
      <c r="I375" s="208">
        <v>4.0307000000000004</v>
      </c>
      <c r="J375" s="208">
        <v>53.928800000000003</v>
      </c>
      <c r="K375" s="208">
        <v>32.495800000000003</v>
      </c>
      <c r="L375" s="208">
        <v>28.000800000000002</v>
      </c>
      <c r="M375" s="208">
        <v>31.3306</v>
      </c>
      <c r="N375" s="208">
        <v>124.81529999999999</v>
      </c>
    </row>
    <row r="376" spans="1:14">
      <c r="A376" s="208">
        <v>5</v>
      </c>
      <c r="B376" s="208">
        <v>1987</v>
      </c>
      <c r="C376" s="208">
        <v>19.548400000000001</v>
      </c>
      <c r="D376" s="208">
        <v>138.45930000000001</v>
      </c>
      <c r="E376" s="208">
        <v>13.0276</v>
      </c>
      <c r="F376" s="208">
        <v>91.9452</v>
      </c>
      <c r="G376" s="208">
        <v>21.091699999999999</v>
      </c>
      <c r="H376" s="208">
        <v>78.170400000000001</v>
      </c>
      <c r="I376" s="208">
        <v>5.2291999999999996</v>
      </c>
      <c r="J376" s="208">
        <v>48.9315</v>
      </c>
      <c r="K376" s="208">
        <v>29.1128</v>
      </c>
      <c r="L376" s="208">
        <v>24.891500000000001</v>
      </c>
      <c r="M376" s="208">
        <v>32.112499999999997</v>
      </c>
      <c r="N376" s="208">
        <v>120.1977</v>
      </c>
    </row>
    <row r="377" spans="1:14">
      <c r="A377" s="208">
        <v>6</v>
      </c>
      <c r="B377" s="208">
        <v>1987</v>
      </c>
      <c r="C377" s="208">
        <v>19.019300000000001</v>
      </c>
      <c r="D377" s="208">
        <v>23.731300000000001</v>
      </c>
      <c r="E377" s="208">
        <v>3.8090999999999999</v>
      </c>
      <c r="F377" s="208">
        <v>27.349399999999999</v>
      </c>
      <c r="G377" s="208">
        <v>5.1479999999999997</v>
      </c>
      <c r="H377" s="208">
        <v>19.996300000000002</v>
      </c>
      <c r="I377" s="208">
        <v>0.873</v>
      </c>
      <c r="J377" s="208">
        <v>9.1282999999999994</v>
      </c>
      <c r="K377" s="208">
        <v>5.5983000000000001</v>
      </c>
      <c r="L377" s="208">
        <v>7.3452999999999999</v>
      </c>
      <c r="M377" s="208">
        <v>7.1657999999999999</v>
      </c>
      <c r="N377" s="208">
        <v>23.347799999999999</v>
      </c>
    </row>
    <row r="378" spans="1:14">
      <c r="A378" s="208">
        <v>7</v>
      </c>
      <c r="B378" s="208">
        <v>1987</v>
      </c>
      <c r="C378" s="208">
        <v>5.2539999999999996</v>
      </c>
      <c r="D378" s="208">
        <v>3.1145</v>
      </c>
      <c r="E378" s="208">
        <v>1.0072000000000001</v>
      </c>
      <c r="F378" s="208">
        <v>8.3145000000000007</v>
      </c>
      <c r="G378" s="208">
        <v>2.9295</v>
      </c>
      <c r="H378" s="208">
        <v>2.7273000000000001</v>
      </c>
      <c r="I378" s="208">
        <v>0.8357</v>
      </c>
      <c r="J378" s="208">
        <v>6.0240999999999998</v>
      </c>
      <c r="K378" s="208">
        <v>1.3705000000000001</v>
      </c>
      <c r="L378" s="208">
        <v>1.7074</v>
      </c>
      <c r="M378" s="208">
        <v>1.4359</v>
      </c>
      <c r="N378" s="208">
        <v>6.7877999999999998</v>
      </c>
    </row>
    <row r="379" spans="1:14">
      <c r="A379" s="208">
        <v>8</v>
      </c>
      <c r="B379" s="208">
        <v>1987</v>
      </c>
      <c r="C379" s="208">
        <v>46.977800000000002</v>
      </c>
      <c r="D379" s="208">
        <v>184.85939999999999</v>
      </c>
      <c r="E379" s="208">
        <v>26.727</v>
      </c>
      <c r="F379" s="208">
        <v>155.46119999999999</v>
      </c>
      <c r="G379" s="208">
        <v>41.182600000000001</v>
      </c>
      <c r="H379" s="208">
        <v>171.56979999999999</v>
      </c>
      <c r="I379" s="208">
        <v>8.18</v>
      </c>
      <c r="J379" s="208">
        <v>87.361000000000004</v>
      </c>
      <c r="K379" s="208">
        <v>41.5</v>
      </c>
      <c r="L379" s="208">
        <v>35.040999999999997</v>
      </c>
      <c r="M379" s="208">
        <v>42.834499999999998</v>
      </c>
      <c r="N379" s="208">
        <v>189.3741</v>
      </c>
    </row>
    <row r="380" spans="1:14">
      <c r="A380" s="208">
        <v>9</v>
      </c>
      <c r="B380" s="208">
        <v>1987</v>
      </c>
      <c r="C380" s="208">
        <v>11.027799999999999</v>
      </c>
      <c r="D380" s="208">
        <v>77.525000000000006</v>
      </c>
      <c r="E380" s="208">
        <v>7.9558</v>
      </c>
      <c r="F380" s="208">
        <v>44.3157</v>
      </c>
      <c r="G380" s="208">
        <v>11.8124</v>
      </c>
      <c r="H380" s="208">
        <v>39.577599999999997</v>
      </c>
      <c r="I380" s="208">
        <v>1.7961</v>
      </c>
      <c r="J380" s="208">
        <v>22.041</v>
      </c>
      <c r="K380" s="208">
        <v>9.9156999999999993</v>
      </c>
      <c r="L380" s="208">
        <v>15.349299999999999</v>
      </c>
      <c r="M380" s="208">
        <v>11.9754</v>
      </c>
      <c r="N380" s="208">
        <v>57.783700000000003</v>
      </c>
    </row>
    <row r="381" spans="1:14">
      <c r="A381" s="208">
        <v>10</v>
      </c>
      <c r="B381" s="208">
        <v>1987</v>
      </c>
      <c r="C381" s="208">
        <v>19.405100000000001</v>
      </c>
      <c r="D381" s="208">
        <v>23.879000000000001</v>
      </c>
      <c r="E381" s="208">
        <v>9.0862999999999996</v>
      </c>
      <c r="F381" s="208">
        <v>40.877099999999999</v>
      </c>
      <c r="G381" s="208">
        <v>13.7979</v>
      </c>
      <c r="H381" s="208">
        <v>27.780799999999999</v>
      </c>
      <c r="I381" s="208">
        <v>1.3147</v>
      </c>
      <c r="J381" s="208">
        <v>26.2117</v>
      </c>
      <c r="K381" s="208">
        <v>11.8688</v>
      </c>
      <c r="L381" s="208">
        <v>10.6556</v>
      </c>
      <c r="M381" s="208">
        <v>11.2552</v>
      </c>
      <c r="N381" s="208">
        <v>37.385100000000001</v>
      </c>
    </row>
    <row r="382" spans="1:14">
      <c r="A382" s="208">
        <v>11</v>
      </c>
      <c r="B382" s="208">
        <v>1987</v>
      </c>
      <c r="C382" s="208">
        <v>16.309699999999999</v>
      </c>
      <c r="D382" s="208">
        <v>92.122900000000001</v>
      </c>
      <c r="E382" s="208">
        <v>9.1216000000000008</v>
      </c>
      <c r="F382" s="208">
        <v>45.140999999999998</v>
      </c>
      <c r="G382" s="208">
        <v>11.721399999999999</v>
      </c>
      <c r="H382" s="208">
        <v>48.48</v>
      </c>
      <c r="I382" s="208">
        <v>2.0417999999999998</v>
      </c>
      <c r="J382" s="208">
        <v>24.979399999999998</v>
      </c>
      <c r="K382" s="208">
        <v>23.2376</v>
      </c>
      <c r="L382" s="208">
        <v>15.705299999999999</v>
      </c>
      <c r="M382" s="208">
        <v>15.4214</v>
      </c>
      <c r="N382" s="208">
        <v>47.903599999999997</v>
      </c>
    </row>
    <row r="383" spans="1:14">
      <c r="A383" s="208">
        <v>12</v>
      </c>
      <c r="B383" s="208">
        <v>1987</v>
      </c>
      <c r="C383" s="208">
        <v>10.9366</v>
      </c>
      <c r="D383" s="208">
        <v>72.209000000000003</v>
      </c>
      <c r="E383" s="208">
        <v>6.7283999999999997</v>
      </c>
      <c r="F383" s="208">
        <v>33.046599999999998</v>
      </c>
      <c r="G383" s="208">
        <v>8.6844000000000001</v>
      </c>
      <c r="H383" s="208">
        <v>34.530200000000001</v>
      </c>
      <c r="I383" s="208">
        <v>1.3455999999999999</v>
      </c>
      <c r="J383" s="208">
        <v>15.8286</v>
      </c>
      <c r="K383" s="208">
        <v>14.9335</v>
      </c>
      <c r="L383" s="208">
        <v>11.618499999999999</v>
      </c>
      <c r="M383" s="208">
        <v>11.7247</v>
      </c>
      <c r="N383" s="208">
        <v>34.302599999999998</v>
      </c>
    </row>
    <row r="384" spans="1:14">
      <c r="A384" s="208">
        <v>13</v>
      </c>
      <c r="B384" s="208">
        <v>1987</v>
      </c>
      <c r="C384" s="208">
        <v>44.8489</v>
      </c>
      <c r="D384" s="208">
        <v>50.476700000000001</v>
      </c>
      <c r="E384" s="208">
        <v>11.728300000000001</v>
      </c>
      <c r="F384" s="208">
        <v>57.612900000000003</v>
      </c>
      <c r="G384" s="208">
        <v>14.3672</v>
      </c>
      <c r="H384" s="208">
        <v>32.348999999999997</v>
      </c>
      <c r="I384" s="208">
        <v>0.29380000000000001</v>
      </c>
      <c r="J384" s="208">
        <v>29.008500000000002</v>
      </c>
      <c r="K384" s="208">
        <v>16.332999999999998</v>
      </c>
      <c r="L384" s="208">
        <v>18.924900000000001</v>
      </c>
      <c r="M384" s="208">
        <v>18.305900000000001</v>
      </c>
      <c r="N384" s="208">
        <v>39.329599999999999</v>
      </c>
    </row>
    <row r="385" spans="1:14">
      <c r="A385" s="208">
        <v>14</v>
      </c>
      <c r="B385" s="208">
        <v>1987</v>
      </c>
      <c r="C385" s="208">
        <v>2.2949999999999999</v>
      </c>
      <c r="D385" s="208">
        <v>20.155999999999999</v>
      </c>
      <c r="E385" s="208">
        <v>1.4410000000000001</v>
      </c>
      <c r="F385" s="208">
        <v>8.8983000000000008</v>
      </c>
      <c r="G385" s="208">
        <v>2.0794000000000001</v>
      </c>
      <c r="H385" s="208">
        <v>3.4007999999999998</v>
      </c>
      <c r="I385" s="208">
        <v>4.8000000000000001E-2</v>
      </c>
      <c r="J385" s="208">
        <v>1.4375</v>
      </c>
      <c r="K385" s="208">
        <v>4.0448000000000004</v>
      </c>
      <c r="L385" s="208">
        <v>2.5284</v>
      </c>
      <c r="M385" s="208">
        <v>1.3021</v>
      </c>
      <c r="N385" s="208">
        <v>10.324999999999999</v>
      </c>
    </row>
    <row r="386" spans="1:14">
      <c r="A386" s="208">
        <v>15</v>
      </c>
      <c r="B386" s="208">
        <v>1987</v>
      </c>
      <c r="C386" s="208">
        <v>4.5054999999999996</v>
      </c>
      <c r="D386" s="208">
        <v>2.4908000000000001</v>
      </c>
      <c r="E386" s="208">
        <v>0.65969999999999995</v>
      </c>
      <c r="F386" s="208">
        <v>4.6745999999999999</v>
      </c>
      <c r="G386" s="208">
        <v>1.8697999999999999</v>
      </c>
      <c r="H386" s="208">
        <v>6.6632999999999996</v>
      </c>
      <c r="I386" s="208">
        <v>0.21679999999999999</v>
      </c>
      <c r="J386" s="208">
        <v>1.57</v>
      </c>
      <c r="K386" s="208">
        <v>0.28499999999999998</v>
      </c>
      <c r="L386" s="208">
        <v>0.93859999999999999</v>
      </c>
      <c r="M386" s="208">
        <v>2.4152999999999998</v>
      </c>
      <c r="N386" s="208">
        <v>4.5796000000000001</v>
      </c>
    </row>
    <row r="387" spans="1:14">
      <c r="A387" s="208">
        <v>16</v>
      </c>
      <c r="B387" s="208">
        <v>1987</v>
      </c>
      <c r="C387" s="208">
        <v>1.2060999999999999</v>
      </c>
      <c r="D387" s="208">
        <v>10.592700000000001</v>
      </c>
      <c r="E387" s="208">
        <v>0.75729999999999997</v>
      </c>
      <c r="F387" s="208">
        <v>4.6760999999999999</v>
      </c>
      <c r="G387" s="208">
        <v>1.0927</v>
      </c>
      <c r="H387" s="208">
        <v>1.7859</v>
      </c>
      <c r="I387" s="208">
        <v>2.53E-2</v>
      </c>
      <c r="J387" s="208">
        <v>0.75580000000000003</v>
      </c>
      <c r="K387" s="208">
        <v>2.1267</v>
      </c>
      <c r="L387" s="208">
        <v>1.3287</v>
      </c>
      <c r="M387" s="208">
        <v>0.68410000000000004</v>
      </c>
      <c r="N387" s="208">
        <v>5.4260999999999999</v>
      </c>
    </row>
    <row r="388" spans="1:14">
      <c r="A388" s="208">
        <v>1</v>
      </c>
      <c r="B388" s="208">
        <v>1988</v>
      </c>
      <c r="C388" s="208">
        <v>6.4428999999999998</v>
      </c>
      <c r="D388" s="208">
        <v>4.2355</v>
      </c>
      <c r="E388" s="208">
        <v>2.6252</v>
      </c>
      <c r="F388" s="208">
        <v>10.5144</v>
      </c>
      <c r="G388" s="208">
        <v>3.7328999999999999</v>
      </c>
      <c r="H388" s="208">
        <v>3.0411999999999999</v>
      </c>
      <c r="I388" s="208">
        <v>0.15989999999999999</v>
      </c>
      <c r="J388" s="208">
        <v>8.0197000000000003</v>
      </c>
      <c r="K388" s="208">
        <v>4.5335000000000001</v>
      </c>
      <c r="L388" s="208">
        <v>3.8144</v>
      </c>
      <c r="M388" s="208">
        <v>2.6926000000000001</v>
      </c>
      <c r="N388" s="208">
        <v>10.615399999999999</v>
      </c>
    </row>
    <row r="389" spans="1:14">
      <c r="A389" s="208">
        <v>2</v>
      </c>
      <c r="B389" s="208">
        <v>1988</v>
      </c>
      <c r="C389" s="208">
        <v>10.920299999999999</v>
      </c>
      <c r="D389" s="208">
        <v>7.3593999999999999</v>
      </c>
      <c r="E389" s="208">
        <v>2.9098000000000002</v>
      </c>
      <c r="F389" s="208">
        <v>15.494999999999999</v>
      </c>
      <c r="G389" s="208">
        <v>5.3029000000000002</v>
      </c>
      <c r="H389" s="208">
        <v>13.3843</v>
      </c>
      <c r="I389" s="208">
        <v>1.1025</v>
      </c>
      <c r="J389" s="208">
        <v>10.850099999999999</v>
      </c>
      <c r="K389" s="208">
        <v>6.4307999999999996</v>
      </c>
      <c r="L389" s="208">
        <v>6.0340999999999996</v>
      </c>
      <c r="M389" s="208">
        <v>3.6568000000000001</v>
      </c>
      <c r="N389" s="208">
        <v>18.486599999999999</v>
      </c>
    </row>
    <row r="390" spans="1:14">
      <c r="A390" s="208">
        <v>3</v>
      </c>
      <c r="B390" s="208">
        <v>1988</v>
      </c>
      <c r="C390" s="208">
        <v>23.688099999999999</v>
      </c>
      <c r="D390" s="208">
        <v>21.585699999999999</v>
      </c>
      <c r="E390" s="208">
        <v>8.3407999999999998</v>
      </c>
      <c r="F390" s="208">
        <v>43.1798</v>
      </c>
      <c r="G390" s="208">
        <v>14.6891</v>
      </c>
      <c r="H390" s="208">
        <v>29.526399999999999</v>
      </c>
      <c r="I390" s="208">
        <v>4.1859999999999999</v>
      </c>
      <c r="J390" s="208">
        <v>30.200800000000001</v>
      </c>
      <c r="K390" s="208">
        <v>17.8369</v>
      </c>
      <c r="L390" s="208">
        <v>16.8674</v>
      </c>
      <c r="M390" s="208">
        <v>11.491199999999999</v>
      </c>
      <c r="N390" s="208">
        <v>47.9206</v>
      </c>
    </row>
    <row r="391" spans="1:14">
      <c r="A391" s="208">
        <v>4</v>
      </c>
      <c r="B391" s="208">
        <v>1988</v>
      </c>
      <c r="C391" s="208">
        <v>29.2818</v>
      </c>
      <c r="D391" s="208">
        <v>98.344399999999993</v>
      </c>
      <c r="E391" s="208">
        <v>14.7151</v>
      </c>
      <c r="F391" s="208">
        <v>95.803899999999999</v>
      </c>
      <c r="G391" s="208">
        <v>24.915199999999999</v>
      </c>
      <c r="H391" s="208">
        <v>56.516500000000001</v>
      </c>
      <c r="I391" s="208">
        <v>4.2035</v>
      </c>
      <c r="J391" s="208">
        <v>54.260300000000001</v>
      </c>
      <c r="K391" s="208">
        <v>32.838000000000001</v>
      </c>
      <c r="L391" s="208">
        <v>29.837900000000001</v>
      </c>
      <c r="M391" s="208">
        <v>32.187600000000003</v>
      </c>
      <c r="N391" s="208">
        <v>128.81440000000001</v>
      </c>
    </row>
    <row r="392" spans="1:14">
      <c r="A392" s="208">
        <v>5</v>
      </c>
      <c r="B392" s="208">
        <v>1988</v>
      </c>
      <c r="C392" s="208">
        <v>20.0688</v>
      </c>
      <c r="D392" s="208">
        <v>142.03229999999999</v>
      </c>
      <c r="E392" s="208">
        <v>13.0692</v>
      </c>
      <c r="F392" s="208">
        <v>93.759</v>
      </c>
      <c r="G392" s="208">
        <v>21.5078</v>
      </c>
      <c r="H392" s="208">
        <v>80.576899999999995</v>
      </c>
      <c r="I392" s="208">
        <v>5.3577000000000004</v>
      </c>
      <c r="J392" s="208">
        <v>48.918700000000001</v>
      </c>
      <c r="K392" s="208">
        <v>29.240200000000002</v>
      </c>
      <c r="L392" s="208">
        <v>25.230499999999999</v>
      </c>
      <c r="M392" s="208">
        <v>34.129600000000003</v>
      </c>
      <c r="N392" s="208">
        <v>122.5371</v>
      </c>
    </row>
    <row r="393" spans="1:14">
      <c r="A393" s="208">
        <v>6</v>
      </c>
      <c r="B393" s="208">
        <v>1988</v>
      </c>
      <c r="C393" s="208">
        <v>19.3782</v>
      </c>
      <c r="D393" s="208">
        <v>25.378599999999999</v>
      </c>
      <c r="E393" s="208">
        <v>3.9855999999999998</v>
      </c>
      <c r="F393" s="208">
        <v>28.974499999999999</v>
      </c>
      <c r="G393" s="208">
        <v>5.4858000000000002</v>
      </c>
      <c r="H393" s="208">
        <v>22.327300000000001</v>
      </c>
      <c r="I393" s="208">
        <v>0.90920000000000001</v>
      </c>
      <c r="J393" s="208">
        <v>9.4451999999999998</v>
      </c>
      <c r="K393" s="208">
        <v>5.7168999999999999</v>
      </c>
      <c r="L393" s="208">
        <v>7.875</v>
      </c>
      <c r="M393" s="208">
        <v>7.8524000000000003</v>
      </c>
      <c r="N393" s="208">
        <v>24.682200000000002</v>
      </c>
    </row>
    <row r="394" spans="1:14">
      <c r="A394" s="208">
        <v>7</v>
      </c>
      <c r="B394" s="208">
        <v>1988</v>
      </c>
      <c r="C394" s="208">
        <v>5.3438999999999997</v>
      </c>
      <c r="D394" s="208">
        <v>3.1516999999999999</v>
      </c>
      <c r="E394" s="208">
        <v>1.0512999999999999</v>
      </c>
      <c r="F394" s="208">
        <v>8.5139999999999993</v>
      </c>
      <c r="G394" s="208">
        <v>2.9847999999999999</v>
      </c>
      <c r="H394" s="208">
        <v>2.9152</v>
      </c>
      <c r="I394" s="208">
        <v>0.85450000000000004</v>
      </c>
      <c r="J394" s="208">
        <v>6.0861999999999998</v>
      </c>
      <c r="K394" s="208">
        <v>1.3841000000000001</v>
      </c>
      <c r="L394" s="208">
        <v>1.8511</v>
      </c>
      <c r="M394" s="208">
        <v>1.5398000000000001</v>
      </c>
      <c r="N394" s="208">
        <v>7.2451999999999996</v>
      </c>
    </row>
    <row r="395" spans="1:14">
      <c r="A395" s="208">
        <v>8</v>
      </c>
      <c r="B395" s="208">
        <v>1988</v>
      </c>
      <c r="C395" s="208">
        <v>47.842500000000001</v>
      </c>
      <c r="D395" s="208">
        <v>191.23330000000001</v>
      </c>
      <c r="E395" s="208">
        <v>27.4026</v>
      </c>
      <c r="F395" s="208">
        <v>160.1146</v>
      </c>
      <c r="G395" s="208">
        <v>42.2423</v>
      </c>
      <c r="H395" s="208">
        <v>174.74629999999999</v>
      </c>
      <c r="I395" s="208">
        <v>8.2896000000000001</v>
      </c>
      <c r="J395" s="208">
        <v>87.916899999999998</v>
      </c>
      <c r="K395" s="208">
        <v>41.929600000000001</v>
      </c>
      <c r="L395" s="208">
        <v>36.369</v>
      </c>
      <c r="M395" s="208">
        <v>45.112900000000003</v>
      </c>
      <c r="N395" s="208">
        <v>194.3083</v>
      </c>
    </row>
    <row r="396" spans="1:14">
      <c r="A396" s="208">
        <v>9</v>
      </c>
      <c r="B396" s="208">
        <v>1988</v>
      </c>
      <c r="C396" s="208">
        <v>11.3896</v>
      </c>
      <c r="D396" s="208">
        <v>83.296000000000006</v>
      </c>
      <c r="E396" s="208">
        <v>8.3591999999999995</v>
      </c>
      <c r="F396" s="208">
        <v>47.29</v>
      </c>
      <c r="G396" s="208">
        <v>12.5044</v>
      </c>
      <c r="H396" s="208">
        <v>41.486600000000003</v>
      </c>
      <c r="I396" s="208">
        <v>1.8382000000000001</v>
      </c>
      <c r="J396" s="208">
        <v>22.152999999999999</v>
      </c>
      <c r="K396" s="208">
        <v>10.0954</v>
      </c>
      <c r="L396" s="208">
        <v>16.061900000000001</v>
      </c>
      <c r="M396" s="208">
        <v>13.3424</v>
      </c>
      <c r="N396" s="208">
        <v>61.173099999999998</v>
      </c>
    </row>
    <row r="397" spans="1:14">
      <c r="A397" s="208">
        <v>10</v>
      </c>
      <c r="B397" s="208">
        <v>1988</v>
      </c>
      <c r="C397" s="208">
        <v>20.091100000000001</v>
      </c>
      <c r="D397" s="208">
        <v>26.2195</v>
      </c>
      <c r="E397" s="208">
        <v>9.6318999999999999</v>
      </c>
      <c r="F397" s="208">
        <v>45.366500000000002</v>
      </c>
      <c r="G397" s="208">
        <v>15.1633</v>
      </c>
      <c r="H397" s="208">
        <v>30.787800000000001</v>
      </c>
      <c r="I397" s="208">
        <v>1.3168</v>
      </c>
      <c r="J397" s="208">
        <v>27.045100000000001</v>
      </c>
      <c r="K397" s="208">
        <v>12.115</v>
      </c>
      <c r="L397" s="208">
        <v>12.150399999999999</v>
      </c>
      <c r="M397" s="208">
        <v>13.7485</v>
      </c>
      <c r="N397" s="208">
        <v>41.672800000000002</v>
      </c>
    </row>
    <row r="398" spans="1:14">
      <c r="A398" s="208">
        <v>11</v>
      </c>
      <c r="B398" s="208">
        <v>1988</v>
      </c>
      <c r="C398" s="208">
        <v>16.4345</v>
      </c>
      <c r="D398" s="208">
        <v>93.917199999999994</v>
      </c>
      <c r="E398" s="208">
        <v>9.2683</v>
      </c>
      <c r="F398" s="208">
        <v>46.023200000000003</v>
      </c>
      <c r="G398" s="208">
        <v>11.924899999999999</v>
      </c>
      <c r="H398" s="208">
        <v>49.157800000000002</v>
      </c>
      <c r="I398" s="208">
        <v>2.0562</v>
      </c>
      <c r="J398" s="208">
        <v>25.005400000000002</v>
      </c>
      <c r="K398" s="208">
        <v>23.311</v>
      </c>
      <c r="L398" s="208">
        <v>15.956099999999999</v>
      </c>
      <c r="M398" s="208">
        <v>15.824999999999999</v>
      </c>
      <c r="N398" s="208">
        <v>48.780700000000003</v>
      </c>
    </row>
    <row r="399" spans="1:14">
      <c r="A399" s="208">
        <v>12</v>
      </c>
      <c r="B399" s="208">
        <v>1988</v>
      </c>
      <c r="C399" s="208">
        <v>11.1473</v>
      </c>
      <c r="D399" s="208">
        <v>75.917900000000003</v>
      </c>
      <c r="E399" s="208">
        <v>7.0393999999999997</v>
      </c>
      <c r="F399" s="208">
        <v>34.924700000000001</v>
      </c>
      <c r="G399" s="208">
        <v>9.1231000000000009</v>
      </c>
      <c r="H399" s="208">
        <v>35.898299999999999</v>
      </c>
      <c r="I399" s="208">
        <v>1.3698999999999999</v>
      </c>
      <c r="J399" s="208">
        <v>15.867000000000001</v>
      </c>
      <c r="K399" s="208">
        <v>14.9861</v>
      </c>
      <c r="L399" s="208">
        <v>12.1569</v>
      </c>
      <c r="M399" s="208">
        <v>12.5588</v>
      </c>
      <c r="N399" s="208">
        <v>36.1267</v>
      </c>
    </row>
    <row r="400" spans="1:14">
      <c r="A400" s="208">
        <v>13</v>
      </c>
      <c r="B400" s="208">
        <v>1988</v>
      </c>
      <c r="C400" s="208">
        <v>45.262099999999997</v>
      </c>
      <c r="D400" s="208">
        <v>53.883499999999998</v>
      </c>
      <c r="E400" s="208">
        <v>11.8286</v>
      </c>
      <c r="F400" s="208">
        <v>60.083500000000001</v>
      </c>
      <c r="G400" s="208">
        <v>15.1578</v>
      </c>
      <c r="H400" s="208">
        <v>33.706899999999997</v>
      </c>
      <c r="I400" s="208">
        <v>0.29160000000000003</v>
      </c>
      <c r="J400" s="208">
        <v>29.303100000000001</v>
      </c>
      <c r="K400" s="208">
        <v>16.707999999999998</v>
      </c>
      <c r="L400" s="208">
        <v>20.0702</v>
      </c>
      <c r="M400" s="208">
        <v>21.7148</v>
      </c>
      <c r="N400" s="208">
        <v>43.042999999999999</v>
      </c>
    </row>
    <row r="401" spans="1:14">
      <c r="A401" s="208">
        <v>14</v>
      </c>
      <c r="B401" s="208">
        <v>1988</v>
      </c>
      <c r="C401" s="208">
        <v>2.3287</v>
      </c>
      <c r="D401" s="208">
        <v>20.506599999999999</v>
      </c>
      <c r="E401" s="208">
        <v>1.4625999999999999</v>
      </c>
      <c r="F401" s="208">
        <v>9.0786999999999995</v>
      </c>
      <c r="G401" s="208">
        <v>2.125</v>
      </c>
      <c r="H401" s="208">
        <v>3.5451999999999999</v>
      </c>
      <c r="I401" s="208">
        <v>5.1799999999999999E-2</v>
      </c>
      <c r="J401" s="208">
        <v>1.4477</v>
      </c>
      <c r="K401" s="208">
        <v>4.0449999999999999</v>
      </c>
      <c r="L401" s="208">
        <v>2.5731000000000002</v>
      </c>
      <c r="M401" s="208">
        <v>1.3967000000000001</v>
      </c>
      <c r="N401" s="208">
        <v>10.5449</v>
      </c>
    </row>
    <row r="402" spans="1:14">
      <c r="A402" s="208">
        <v>15</v>
      </c>
      <c r="B402" s="208">
        <v>1988</v>
      </c>
      <c r="C402" s="208">
        <v>4.5408999999999997</v>
      </c>
      <c r="D402" s="208">
        <v>2.5684999999999998</v>
      </c>
      <c r="E402" s="208">
        <v>0.66979999999999995</v>
      </c>
      <c r="F402" s="208">
        <v>4.7652000000000001</v>
      </c>
      <c r="G402" s="208">
        <v>1.9060999999999999</v>
      </c>
      <c r="H402" s="208">
        <v>6.7815000000000003</v>
      </c>
      <c r="I402" s="208">
        <v>0.22059999999999999</v>
      </c>
      <c r="J402" s="208">
        <v>1.6093</v>
      </c>
      <c r="K402" s="208">
        <v>0.30380000000000001</v>
      </c>
      <c r="L402" s="208">
        <v>0.97809999999999997</v>
      </c>
      <c r="M402" s="208">
        <v>2.5785999999999998</v>
      </c>
      <c r="N402" s="208">
        <v>4.7118000000000002</v>
      </c>
    </row>
    <row r="403" spans="1:14">
      <c r="A403" s="208">
        <v>16</v>
      </c>
      <c r="B403" s="208">
        <v>1988</v>
      </c>
      <c r="C403" s="208">
        <v>1.2230000000000001</v>
      </c>
      <c r="D403" s="208">
        <v>10.7684</v>
      </c>
      <c r="E403" s="208">
        <v>0.7681</v>
      </c>
      <c r="F403" s="208">
        <v>4.7666000000000004</v>
      </c>
      <c r="G403" s="208">
        <v>1.1155999999999999</v>
      </c>
      <c r="H403" s="208">
        <v>1.8587</v>
      </c>
      <c r="I403" s="208">
        <v>2.7099999999999999E-2</v>
      </c>
      <c r="J403" s="208">
        <v>0.76080000000000003</v>
      </c>
      <c r="K403" s="208">
        <v>2.1265999999999998</v>
      </c>
      <c r="L403" s="208">
        <v>1.3511</v>
      </c>
      <c r="M403" s="208">
        <v>0.73180000000000001</v>
      </c>
      <c r="N403" s="208">
        <v>5.5365000000000002</v>
      </c>
    </row>
    <row r="404" spans="1:14">
      <c r="A404" s="208">
        <v>1</v>
      </c>
      <c r="B404" s="208">
        <v>1989</v>
      </c>
      <c r="C404" s="208">
        <v>6.5175999999999998</v>
      </c>
      <c r="D404" s="208">
        <v>4.5891999999999999</v>
      </c>
      <c r="E404" s="208">
        <v>2.6309</v>
      </c>
      <c r="F404" s="208">
        <v>10.6968</v>
      </c>
      <c r="G404" s="208">
        <v>3.7976999999999999</v>
      </c>
      <c r="H404" s="208">
        <v>3.1814</v>
      </c>
      <c r="I404" s="208">
        <v>0.1673</v>
      </c>
      <c r="J404" s="208">
        <v>8.2528000000000006</v>
      </c>
      <c r="K404" s="208">
        <v>4.5328999999999997</v>
      </c>
      <c r="L404" s="208">
        <v>3.8791000000000002</v>
      </c>
      <c r="M404" s="208">
        <v>2.956</v>
      </c>
      <c r="N404" s="208">
        <v>10.7775</v>
      </c>
    </row>
    <row r="405" spans="1:14">
      <c r="A405" s="208">
        <v>2</v>
      </c>
      <c r="B405" s="208">
        <v>1989</v>
      </c>
      <c r="C405" s="208">
        <v>11.084199999999999</v>
      </c>
      <c r="D405" s="208">
        <v>7.6016000000000004</v>
      </c>
      <c r="E405" s="208">
        <v>2.9563000000000001</v>
      </c>
      <c r="F405" s="208">
        <v>16.284500000000001</v>
      </c>
      <c r="G405" s="208">
        <v>5.5731000000000002</v>
      </c>
      <c r="H405" s="208">
        <v>14.359299999999999</v>
      </c>
      <c r="I405" s="208">
        <v>1.1539999999999999</v>
      </c>
      <c r="J405" s="208">
        <v>10.997299999999999</v>
      </c>
      <c r="K405" s="208">
        <v>6.4336000000000002</v>
      </c>
      <c r="L405" s="208">
        <v>6.2538999999999998</v>
      </c>
      <c r="M405" s="208">
        <v>3.9443000000000001</v>
      </c>
      <c r="N405" s="208">
        <v>19.004999999999999</v>
      </c>
    </row>
    <row r="406" spans="1:14">
      <c r="A406" s="208">
        <v>3</v>
      </c>
      <c r="B406" s="208">
        <v>1989</v>
      </c>
      <c r="C406" s="208">
        <v>24.362100000000002</v>
      </c>
      <c r="D406" s="208">
        <v>22.403600000000001</v>
      </c>
      <c r="E406" s="208">
        <v>8.4565000000000001</v>
      </c>
      <c r="F406" s="208">
        <v>45.3992</v>
      </c>
      <c r="G406" s="208">
        <v>15.444100000000001</v>
      </c>
      <c r="H406" s="208">
        <v>31.564900000000002</v>
      </c>
      <c r="I406" s="208">
        <v>4.4800000000000004</v>
      </c>
      <c r="J406" s="208">
        <v>30.536799999999999</v>
      </c>
      <c r="K406" s="208">
        <v>18.059200000000001</v>
      </c>
      <c r="L406" s="208">
        <v>17.453800000000001</v>
      </c>
      <c r="M406" s="208">
        <v>12.0731</v>
      </c>
      <c r="N406" s="208">
        <v>50.398200000000003</v>
      </c>
    </row>
    <row r="407" spans="1:14">
      <c r="A407" s="208">
        <v>4</v>
      </c>
      <c r="B407" s="208">
        <v>1989</v>
      </c>
      <c r="C407" s="208">
        <v>30.403400000000001</v>
      </c>
      <c r="D407" s="208">
        <v>101.7324</v>
      </c>
      <c r="E407" s="208">
        <v>14.9137</v>
      </c>
      <c r="F407" s="208">
        <v>98.514099999999999</v>
      </c>
      <c r="G407" s="208">
        <v>25.620100000000001</v>
      </c>
      <c r="H407" s="208">
        <v>60.020899999999997</v>
      </c>
      <c r="I407" s="208">
        <v>4.5064000000000002</v>
      </c>
      <c r="J407" s="208">
        <v>54.494700000000002</v>
      </c>
      <c r="K407" s="208">
        <v>33.3459</v>
      </c>
      <c r="L407" s="208">
        <v>30.736000000000001</v>
      </c>
      <c r="M407" s="208">
        <v>33.389400000000002</v>
      </c>
      <c r="N407" s="208">
        <v>132.8228</v>
      </c>
    </row>
    <row r="408" spans="1:14">
      <c r="A408" s="208">
        <v>5</v>
      </c>
      <c r="B408" s="208">
        <v>1989</v>
      </c>
      <c r="C408" s="208">
        <v>20.587700000000002</v>
      </c>
      <c r="D408" s="208">
        <v>145.64519999999999</v>
      </c>
      <c r="E408" s="208">
        <v>13.1875</v>
      </c>
      <c r="F408" s="208">
        <v>95.506299999999996</v>
      </c>
      <c r="G408" s="208">
        <v>21.9086</v>
      </c>
      <c r="H408" s="208">
        <v>85.362899999999996</v>
      </c>
      <c r="I408" s="208">
        <v>5.6116999999999999</v>
      </c>
      <c r="J408" s="208">
        <v>48.965200000000003</v>
      </c>
      <c r="K408" s="208">
        <v>29.832699999999999</v>
      </c>
      <c r="L408" s="208">
        <v>25.801300000000001</v>
      </c>
      <c r="M408" s="208">
        <v>34.756900000000002</v>
      </c>
      <c r="N408" s="208">
        <v>124.0518</v>
      </c>
    </row>
    <row r="409" spans="1:14">
      <c r="A409" s="208">
        <v>6</v>
      </c>
      <c r="B409" s="208">
        <v>1989</v>
      </c>
      <c r="C409" s="208">
        <v>19.691800000000001</v>
      </c>
      <c r="D409" s="208">
        <v>27.529599999999999</v>
      </c>
      <c r="E409" s="208">
        <v>4.1109999999999998</v>
      </c>
      <c r="F409" s="208">
        <v>30.121200000000002</v>
      </c>
      <c r="G409" s="208">
        <v>5.72</v>
      </c>
      <c r="H409" s="208">
        <v>23.5566</v>
      </c>
      <c r="I409" s="208">
        <v>0.92530000000000001</v>
      </c>
      <c r="J409" s="208">
        <v>9.7550000000000008</v>
      </c>
      <c r="K409" s="208">
        <v>5.8651999999999997</v>
      </c>
      <c r="L409" s="208">
        <v>8.27</v>
      </c>
      <c r="M409" s="208">
        <v>8.0980000000000008</v>
      </c>
      <c r="N409" s="208">
        <v>25.6128</v>
      </c>
    </row>
    <row r="410" spans="1:14">
      <c r="A410" s="208">
        <v>7</v>
      </c>
      <c r="B410" s="208">
        <v>1989</v>
      </c>
      <c r="C410" s="208">
        <v>5.4363999999999999</v>
      </c>
      <c r="D410" s="208">
        <v>3.2724000000000002</v>
      </c>
      <c r="E410" s="208">
        <v>1.0860000000000001</v>
      </c>
      <c r="F410" s="208">
        <v>8.6816999999999993</v>
      </c>
      <c r="G410" s="208">
        <v>3.0291999999999999</v>
      </c>
      <c r="H410" s="208">
        <v>3.0983999999999998</v>
      </c>
      <c r="I410" s="208">
        <v>0.92079999999999995</v>
      </c>
      <c r="J410" s="208">
        <v>6.2515999999999998</v>
      </c>
      <c r="K410" s="208">
        <v>1.4691000000000001</v>
      </c>
      <c r="L410" s="208">
        <v>1.8993</v>
      </c>
      <c r="M410" s="208">
        <v>1.6288</v>
      </c>
      <c r="N410" s="208">
        <v>7.9813999999999998</v>
      </c>
    </row>
    <row r="411" spans="1:14">
      <c r="A411" s="208">
        <v>8</v>
      </c>
      <c r="B411" s="208">
        <v>1989</v>
      </c>
      <c r="C411" s="208">
        <v>48.607999999999997</v>
      </c>
      <c r="D411" s="208">
        <v>201.72059999999999</v>
      </c>
      <c r="E411" s="208">
        <v>28.224499999999999</v>
      </c>
      <c r="F411" s="208">
        <v>165.58439999999999</v>
      </c>
      <c r="G411" s="208">
        <v>43.426400000000001</v>
      </c>
      <c r="H411" s="208">
        <v>179.5583</v>
      </c>
      <c r="I411" s="208">
        <v>8.3216999999999999</v>
      </c>
      <c r="J411" s="208">
        <v>88.2774</v>
      </c>
      <c r="K411" s="208">
        <v>42.524999999999999</v>
      </c>
      <c r="L411" s="208">
        <v>37.677</v>
      </c>
      <c r="M411" s="208">
        <v>48.219499999999996</v>
      </c>
      <c r="N411" s="208">
        <v>200.27969999999999</v>
      </c>
    </row>
    <row r="412" spans="1:14">
      <c r="A412" s="208">
        <v>9</v>
      </c>
      <c r="B412" s="208">
        <v>1989</v>
      </c>
      <c r="C412" s="208">
        <v>11.7615</v>
      </c>
      <c r="D412" s="208">
        <v>88.816599999999994</v>
      </c>
      <c r="E412" s="208">
        <v>8.8422000000000001</v>
      </c>
      <c r="F412" s="208">
        <v>50.747700000000002</v>
      </c>
      <c r="G412" s="208">
        <v>13.2722</v>
      </c>
      <c r="H412" s="208">
        <v>44.366999999999997</v>
      </c>
      <c r="I412" s="208">
        <v>1.8492</v>
      </c>
      <c r="J412" s="208">
        <v>22.335100000000001</v>
      </c>
      <c r="K412" s="208">
        <v>10.394399999999999</v>
      </c>
      <c r="L412" s="208">
        <v>16.735900000000001</v>
      </c>
      <c r="M412" s="208">
        <v>15.382</v>
      </c>
      <c r="N412" s="208">
        <v>65.806799999999996</v>
      </c>
    </row>
    <row r="413" spans="1:14">
      <c r="A413" s="208">
        <v>10</v>
      </c>
      <c r="B413" s="208">
        <v>1989</v>
      </c>
      <c r="C413" s="208">
        <v>20.9939</v>
      </c>
      <c r="D413" s="208">
        <v>28.871400000000001</v>
      </c>
      <c r="E413" s="208">
        <v>10.5977</v>
      </c>
      <c r="F413" s="208">
        <v>50.559800000000003</v>
      </c>
      <c r="G413" s="208">
        <v>16.524699999999999</v>
      </c>
      <c r="H413" s="208">
        <v>37.087600000000002</v>
      </c>
      <c r="I413" s="208">
        <v>1.3333999999999999</v>
      </c>
      <c r="J413" s="208">
        <v>27.771100000000001</v>
      </c>
      <c r="K413" s="208">
        <v>12.5306</v>
      </c>
      <c r="L413" s="208">
        <v>12.992000000000001</v>
      </c>
      <c r="M413" s="208">
        <v>15.046099999999999</v>
      </c>
      <c r="N413" s="208">
        <v>47.981400000000001</v>
      </c>
    </row>
    <row r="414" spans="1:14">
      <c r="A414" s="208">
        <v>11</v>
      </c>
      <c r="B414" s="208">
        <v>1989</v>
      </c>
      <c r="C414" s="208">
        <v>16.561499999999999</v>
      </c>
      <c r="D414" s="208">
        <v>95.621899999999997</v>
      </c>
      <c r="E414" s="208">
        <v>9.4476999999999993</v>
      </c>
      <c r="F414" s="208">
        <v>47.040100000000002</v>
      </c>
      <c r="G414" s="208">
        <v>12.1508</v>
      </c>
      <c r="H414" s="208">
        <v>50.150599999999997</v>
      </c>
      <c r="I414" s="208">
        <v>2.0606</v>
      </c>
      <c r="J414" s="208">
        <v>25.054200000000002</v>
      </c>
      <c r="K414" s="208">
        <v>23.4283</v>
      </c>
      <c r="L414" s="208">
        <v>16.210699999999999</v>
      </c>
      <c r="M414" s="208">
        <v>16.428799999999999</v>
      </c>
      <c r="N414" s="208">
        <v>49.933900000000001</v>
      </c>
    </row>
    <row r="415" spans="1:14">
      <c r="A415" s="208">
        <v>12</v>
      </c>
      <c r="B415" s="208">
        <v>1989</v>
      </c>
      <c r="C415" s="208">
        <v>11.3698</v>
      </c>
      <c r="D415" s="208">
        <v>79.518000000000001</v>
      </c>
      <c r="E415" s="208">
        <v>7.4305000000000003</v>
      </c>
      <c r="F415" s="208">
        <v>37.103099999999998</v>
      </c>
      <c r="G415" s="208">
        <v>9.6123999999999992</v>
      </c>
      <c r="H415" s="208">
        <v>38.0015</v>
      </c>
      <c r="I415" s="208">
        <v>1.3727</v>
      </c>
      <c r="J415" s="208">
        <v>15.9602</v>
      </c>
      <c r="K415" s="208">
        <v>15.141</v>
      </c>
      <c r="L415" s="208">
        <v>12.7163</v>
      </c>
      <c r="M415" s="208">
        <v>13.8583</v>
      </c>
      <c r="N415" s="208">
        <v>38.608800000000002</v>
      </c>
    </row>
    <row r="416" spans="1:14">
      <c r="A416" s="208">
        <v>13</v>
      </c>
      <c r="B416" s="208">
        <v>1989</v>
      </c>
      <c r="C416" s="208">
        <v>45.823999999999998</v>
      </c>
      <c r="D416" s="208">
        <v>58.4908</v>
      </c>
      <c r="E416" s="208">
        <v>11.9291</v>
      </c>
      <c r="F416" s="208">
        <v>62.285800000000002</v>
      </c>
      <c r="G416" s="208">
        <v>16.054099999999998</v>
      </c>
      <c r="H416" s="208">
        <v>36.199300000000001</v>
      </c>
      <c r="I416" s="208">
        <v>0.28960000000000002</v>
      </c>
      <c r="J416" s="208">
        <v>29.611999999999998</v>
      </c>
      <c r="K416" s="208">
        <v>17.2303</v>
      </c>
      <c r="L416" s="208">
        <v>21.621400000000001</v>
      </c>
      <c r="M416" s="208">
        <v>24.244800000000001</v>
      </c>
      <c r="N416" s="208">
        <v>45.405900000000003</v>
      </c>
    </row>
    <row r="417" spans="1:14">
      <c r="A417" s="208">
        <v>14</v>
      </c>
      <c r="B417" s="208">
        <v>1989</v>
      </c>
      <c r="C417" s="208">
        <v>2.3702999999999999</v>
      </c>
      <c r="D417" s="208">
        <v>20.85</v>
      </c>
      <c r="E417" s="208">
        <v>1.4893000000000001</v>
      </c>
      <c r="F417" s="208">
        <v>9.3002000000000002</v>
      </c>
      <c r="G417" s="208">
        <v>2.1819000000000002</v>
      </c>
      <c r="H417" s="208">
        <v>3.7684000000000002</v>
      </c>
      <c r="I417" s="208">
        <v>5.3100000000000001E-2</v>
      </c>
      <c r="J417" s="208">
        <v>1.4623999999999999</v>
      </c>
      <c r="K417" s="208">
        <v>4.0514999999999999</v>
      </c>
      <c r="L417" s="208">
        <v>2.6171000000000002</v>
      </c>
      <c r="M417" s="208">
        <v>1.5458000000000001</v>
      </c>
      <c r="N417" s="208">
        <v>10.866</v>
      </c>
    </row>
    <row r="418" spans="1:14">
      <c r="A418" s="208">
        <v>15</v>
      </c>
      <c r="B418" s="208">
        <v>1989</v>
      </c>
      <c r="C418" s="208">
        <v>4.5891000000000002</v>
      </c>
      <c r="D418" s="208">
        <v>2.6351</v>
      </c>
      <c r="E418" s="208">
        <v>0.67449999999999999</v>
      </c>
      <c r="F418" s="208">
        <v>4.8764000000000003</v>
      </c>
      <c r="G418" s="208">
        <v>1.9505999999999999</v>
      </c>
      <c r="H418" s="208">
        <v>7.0265000000000004</v>
      </c>
      <c r="I418" s="208">
        <v>0.22</v>
      </c>
      <c r="J418" s="208">
        <v>1.6579999999999999</v>
      </c>
      <c r="K418" s="208">
        <v>0.30549999999999999</v>
      </c>
      <c r="L418" s="208">
        <v>1.0609</v>
      </c>
      <c r="M418" s="208">
        <v>2.6936</v>
      </c>
      <c r="N418" s="208">
        <v>4.8720999999999997</v>
      </c>
    </row>
    <row r="419" spans="1:14">
      <c r="A419" s="208">
        <v>16</v>
      </c>
      <c r="B419" s="208">
        <v>1989</v>
      </c>
      <c r="C419" s="208">
        <v>1.2428999999999999</v>
      </c>
      <c r="D419" s="208">
        <v>10.9328</v>
      </c>
      <c r="E419" s="208">
        <v>0.78090000000000004</v>
      </c>
      <c r="F419" s="208">
        <v>4.8731999999999998</v>
      </c>
      <c r="G419" s="208">
        <v>1.143</v>
      </c>
      <c r="H419" s="208">
        <v>1.9672000000000001</v>
      </c>
      <c r="I419" s="208">
        <v>2.7799999999999998E-2</v>
      </c>
      <c r="J419" s="208">
        <v>0.76790000000000003</v>
      </c>
      <c r="K419" s="208">
        <v>2.1295000000000002</v>
      </c>
      <c r="L419" s="208">
        <v>1.3722000000000001</v>
      </c>
      <c r="M419" s="208">
        <v>0.8044</v>
      </c>
      <c r="N419" s="208">
        <v>5.6913999999999998</v>
      </c>
    </row>
    <row r="420" spans="1:14">
      <c r="A420" s="208">
        <v>1</v>
      </c>
      <c r="B420" s="208">
        <v>1990</v>
      </c>
      <c r="C420" s="208">
        <v>6.5968999999999998</v>
      </c>
      <c r="D420" s="208">
        <v>4.6020000000000003</v>
      </c>
      <c r="E420" s="208">
        <v>2.6326000000000001</v>
      </c>
      <c r="F420" s="208">
        <v>10.998100000000001</v>
      </c>
      <c r="G420" s="208">
        <v>3.9047000000000001</v>
      </c>
      <c r="H420" s="208">
        <v>3.3285999999999998</v>
      </c>
      <c r="I420" s="208">
        <v>0.1787</v>
      </c>
      <c r="J420" s="208">
        <v>8.4040999999999997</v>
      </c>
      <c r="K420" s="208">
        <v>4.7058999999999997</v>
      </c>
      <c r="L420" s="208">
        <v>3.9535999999999998</v>
      </c>
      <c r="M420" s="208">
        <v>2.9836</v>
      </c>
      <c r="N420" s="208">
        <v>11.1563</v>
      </c>
    </row>
    <row r="421" spans="1:14">
      <c r="A421" s="208">
        <v>2</v>
      </c>
      <c r="B421" s="208">
        <v>1990</v>
      </c>
      <c r="C421" s="208">
        <v>11.170500000000001</v>
      </c>
      <c r="D421" s="208">
        <v>8.1254000000000008</v>
      </c>
      <c r="E421" s="208">
        <v>2.9796999999999998</v>
      </c>
      <c r="F421" s="208">
        <v>16.744499999999999</v>
      </c>
      <c r="G421" s="208">
        <v>5.7305000000000001</v>
      </c>
      <c r="H421" s="208">
        <v>15.643800000000001</v>
      </c>
      <c r="I421" s="208">
        <v>1.2377</v>
      </c>
      <c r="J421" s="208">
        <v>11.194699999999999</v>
      </c>
      <c r="K421" s="208">
        <v>6.4905999999999997</v>
      </c>
      <c r="L421" s="208">
        <v>6.7260999999999997</v>
      </c>
      <c r="M421" s="208">
        <v>3.9912000000000001</v>
      </c>
      <c r="N421" s="208">
        <v>19.8993</v>
      </c>
    </row>
    <row r="422" spans="1:14">
      <c r="A422" s="208">
        <v>3</v>
      </c>
      <c r="B422" s="208">
        <v>1990</v>
      </c>
      <c r="C422" s="208">
        <v>24.9161</v>
      </c>
      <c r="D422" s="208">
        <v>23.784800000000001</v>
      </c>
      <c r="E422" s="208">
        <v>8.5484000000000009</v>
      </c>
      <c r="F422" s="208">
        <v>47.5017</v>
      </c>
      <c r="G422" s="208">
        <v>16.159300000000002</v>
      </c>
      <c r="H422" s="208">
        <v>34.000300000000003</v>
      </c>
      <c r="I422" s="208">
        <v>4.7983000000000002</v>
      </c>
      <c r="J422" s="208">
        <v>30.9389</v>
      </c>
      <c r="K422" s="208">
        <v>18.070799999999998</v>
      </c>
      <c r="L422" s="208">
        <v>18.160900000000002</v>
      </c>
      <c r="M422" s="208">
        <v>12.3505</v>
      </c>
      <c r="N422" s="208">
        <v>51.963799999999999</v>
      </c>
    </row>
    <row r="423" spans="1:14">
      <c r="A423" s="208">
        <v>4</v>
      </c>
      <c r="B423" s="208">
        <v>1990</v>
      </c>
      <c r="C423" s="208">
        <v>31.544599999999999</v>
      </c>
      <c r="D423" s="208">
        <v>104.18680000000001</v>
      </c>
      <c r="E423" s="208">
        <v>15.0097</v>
      </c>
      <c r="F423" s="208">
        <v>101.0518</v>
      </c>
      <c r="G423" s="208">
        <v>26.28</v>
      </c>
      <c r="H423" s="208">
        <v>62.2378</v>
      </c>
      <c r="I423" s="208">
        <v>4.6574999999999998</v>
      </c>
      <c r="J423" s="208">
        <v>55.026600000000002</v>
      </c>
      <c r="K423" s="208">
        <v>33.518900000000002</v>
      </c>
      <c r="L423" s="208">
        <v>32.374400000000001</v>
      </c>
      <c r="M423" s="208">
        <v>34.340000000000003</v>
      </c>
      <c r="N423" s="208">
        <v>135.9847</v>
      </c>
    </row>
    <row r="424" spans="1:14">
      <c r="A424" s="208">
        <v>5</v>
      </c>
      <c r="B424" s="208">
        <v>1990</v>
      </c>
      <c r="C424" s="208">
        <v>21.0611</v>
      </c>
      <c r="D424" s="208">
        <v>149.3092</v>
      </c>
      <c r="E424" s="208">
        <v>13.2492</v>
      </c>
      <c r="F424" s="208">
        <v>97.076999999999998</v>
      </c>
      <c r="G424" s="208">
        <v>22.268899999999999</v>
      </c>
      <c r="H424" s="208">
        <v>87.934600000000003</v>
      </c>
      <c r="I424" s="208">
        <v>5.7439999999999998</v>
      </c>
      <c r="J424" s="208">
        <v>49.075400000000002</v>
      </c>
      <c r="K424" s="208">
        <v>29.911999999999999</v>
      </c>
      <c r="L424" s="208">
        <v>26.4802</v>
      </c>
      <c r="M424" s="208">
        <v>35.489600000000003</v>
      </c>
      <c r="N424" s="208">
        <v>125.14790000000001</v>
      </c>
    </row>
    <row r="425" spans="1:14">
      <c r="A425" s="208">
        <v>6</v>
      </c>
      <c r="B425" s="208">
        <v>1990</v>
      </c>
      <c r="C425" s="208">
        <v>19.992000000000001</v>
      </c>
      <c r="D425" s="208">
        <v>30.388000000000002</v>
      </c>
      <c r="E425" s="208">
        <v>4.25</v>
      </c>
      <c r="F425" s="208">
        <v>32</v>
      </c>
      <c r="G425" s="208">
        <v>6.1</v>
      </c>
      <c r="H425" s="208">
        <v>25.341000000000001</v>
      </c>
      <c r="I425" s="208">
        <v>0.95</v>
      </c>
      <c r="J425" s="208">
        <v>10.25</v>
      </c>
      <c r="K425" s="208">
        <v>5.952</v>
      </c>
      <c r="L425" s="208">
        <v>8.4290000000000003</v>
      </c>
      <c r="M425" s="208">
        <v>8.5</v>
      </c>
      <c r="N425" s="208">
        <v>27</v>
      </c>
    </row>
    <row r="426" spans="1:14">
      <c r="A426" s="208">
        <v>7</v>
      </c>
      <c r="B426" s="208">
        <v>1990</v>
      </c>
      <c r="C426" s="208">
        <v>5.5446</v>
      </c>
      <c r="D426" s="208">
        <v>3.4266000000000001</v>
      </c>
      <c r="E426" s="208">
        <v>1.1285000000000001</v>
      </c>
      <c r="F426" s="208">
        <v>8.8161000000000005</v>
      </c>
      <c r="G426" s="208">
        <v>3.0611999999999999</v>
      </c>
      <c r="H426" s="208">
        <v>3.2863000000000002</v>
      </c>
      <c r="I426" s="208">
        <v>1.0778000000000001</v>
      </c>
      <c r="J426" s="208">
        <v>6.4013999999999998</v>
      </c>
      <c r="K426" s="208">
        <v>1.4838</v>
      </c>
      <c r="L426" s="208">
        <v>1.9849000000000001</v>
      </c>
      <c r="M426" s="208">
        <v>1.6493</v>
      </c>
      <c r="N426" s="208">
        <v>8.6014999999999997</v>
      </c>
    </row>
    <row r="427" spans="1:14">
      <c r="A427" s="208">
        <v>8</v>
      </c>
      <c r="B427" s="208">
        <v>1990</v>
      </c>
      <c r="C427" s="208">
        <v>49.469000000000001</v>
      </c>
      <c r="D427" s="208">
        <v>208.0198</v>
      </c>
      <c r="E427" s="208">
        <v>29.119800000000001</v>
      </c>
      <c r="F427" s="208">
        <v>170.32769999999999</v>
      </c>
      <c r="G427" s="208">
        <v>44.416800000000002</v>
      </c>
      <c r="H427" s="208">
        <v>184.33340000000001</v>
      </c>
      <c r="I427" s="208">
        <v>8.3580000000000005</v>
      </c>
      <c r="J427" s="208">
        <v>89.064400000000006</v>
      </c>
      <c r="K427" s="208">
        <v>43.348799999999997</v>
      </c>
      <c r="L427" s="208">
        <v>39.218400000000003</v>
      </c>
      <c r="M427" s="208">
        <v>49.447200000000002</v>
      </c>
      <c r="N427" s="208">
        <v>206.87719999999999</v>
      </c>
    </row>
    <row r="428" spans="1:14">
      <c r="A428" s="208">
        <v>9</v>
      </c>
      <c r="B428" s="208">
        <v>1990</v>
      </c>
      <c r="C428" s="208">
        <v>12.2014</v>
      </c>
      <c r="D428" s="208">
        <v>93.614800000000002</v>
      </c>
      <c r="E428" s="208">
        <v>9.3922000000000008</v>
      </c>
      <c r="F428" s="208">
        <v>53.512700000000002</v>
      </c>
      <c r="G428" s="208">
        <v>13.8325</v>
      </c>
      <c r="H428" s="208">
        <v>47.500500000000002</v>
      </c>
      <c r="I428" s="208">
        <v>1.8675999999999999</v>
      </c>
      <c r="J428" s="208">
        <v>22.776599999999998</v>
      </c>
      <c r="K428" s="208">
        <v>10.838699999999999</v>
      </c>
      <c r="L428" s="208">
        <v>17.725100000000001</v>
      </c>
      <c r="M428" s="208">
        <v>16.271599999999999</v>
      </c>
      <c r="N428" s="208">
        <v>69.352900000000005</v>
      </c>
    </row>
    <row r="429" spans="1:14">
      <c r="A429" s="208">
        <v>10</v>
      </c>
      <c r="B429" s="208">
        <v>1990</v>
      </c>
      <c r="C429" s="208">
        <v>22.128799999999998</v>
      </c>
      <c r="D429" s="208">
        <v>30.531300000000002</v>
      </c>
      <c r="E429" s="208">
        <v>11.671200000000001</v>
      </c>
      <c r="F429" s="208">
        <v>55.464700000000001</v>
      </c>
      <c r="G429" s="208">
        <v>17.656700000000001</v>
      </c>
      <c r="H429" s="208">
        <v>44.992699999999999</v>
      </c>
      <c r="I429" s="208">
        <v>1.3402000000000001</v>
      </c>
      <c r="J429" s="208">
        <v>29.375399999999999</v>
      </c>
      <c r="K429" s="208">
        <v>12.9633</v>
      </c>
      <c r="L429" s="208">
        <v>13.823399999999999</v>
      </c>
      <c r="M429" s="208">
        <v>15.6572</v>
      </c>
      <c r="N429" s="208">
        <v>54.250799999999998</v>
      </c>
    </row>
    <row r="430" spans="1:14">
      <c r="A430" s="208">
        <v>11</v>
      </c>
      <c r="B430" s="208">
        <v>1990</v>
      </c>
      <c r="C430" s="208">
        <v>16.698799999999999</v>
      </c>
      <c r="D430" s="208">
        <v>97.085700000000003</v>
      </c>
      <c r="E430" s="208">
        <v>9.6462000000000003</v>
      </c>
      <c r="F430" s="208">
        <v>47.8279</v>
      </c>
      <c r="G430" s="208">
        <v>12.3142</v>
      </c>
      <c r="H430" s="208">
        <v>51.206800000000001</v>
      </c>
      <c r="I430" s="208">
        <v>2.0669</v>
      </c>
      <c r="J430" s="208">
        <v>25.180900000000001</v>
      </c>
      <c r="K430" s="208">
        <v>23.5871</v>
      </c>
      <c r="L430" s="208">
        <v>16.557400000000001</v>
      </c>
      <c r="M430" s="208">
        <v>16.691299999999998</v>
      </c>
      <c r="N430" s="208">
        <v>50.711399999999998</v>
      </c>
    </row>
    <row r="431" spans="1:14">
      <c r="A431" s="208">
        <v>12</v>
      </c>
      <c r="B431" s="208">
        <v>1990</v>
      </c>
      <c r="C431" s="208">
        <v>11.6408</v>
      </c>
      <c r="D431" s="208">
        <v>82.658299999999997</v>
      </c>
      <c r="E431" s="208">
        <v>7.8742000000000001</v>
      </c>
      <c r="F431" s="208">
        <v>38.814599999999999</v>
      </c>
      <c r="G431" s="208">
        <v>9.9673999999999996</v>
      </c>
      <c r="H431" s="208">
        <v>40.300600000000003</v>
      </c>
      <c r="I431" s="208">
        <v>1.3803000000000001</v>
      </c>
      <c r="J431" s="208">
        <v>16.236000000000001</v>
      </c>
      <c r="K431" s="208">
        <v>15.397399999999999</v>
      </c>
      <c r="L431" s="208">
        <v>13.498200000000001</v>
      </c>
      <c r="M431" s="208">
        <v>14.4124</v>
      </c>
      <c r="N431" s="208">
        <v>40.2986</v>
      </c>
    </row>
    <row r="432" spans="1:14">
      <c r="A432" s="208">
        <v>13</v>
      </c>
      <c r="B432" s="208">
        <v>1990</v>
      </c>
      <c r="C432" s="208">
        <v>46.491199999999999</v>
      </c>
      <c r="D432" s="208">
        <v>64.3874</v>
      </c>
      <c r="E432" s="208">
        <v>12.139200000000001</v>
      </c>
      <c r="F432" s="208">
        <v>65.4041</v>
      </c>
      <c r="G432" s="208">
        <v>17.170000000000002</v>
      </c>
      <c r="H432" s="208">
        <v>38.729199999999999</v>
      </c>
      <c r="I432" s="208">
        <v>0.28749999999999998</v>
      </c>
      <c r="J432" s="208">
        <v>29.880199999999999</v>
      </c>
      <c r="K432" s="208">
        <v>17.5488</v>
      </c>
      <c r="L432" s="208">
        <v>22.673500000000001</v>
      </c>
      <c r="M432" s="208">
        <v>26.0244</v>
      </c>
      <c r="N432" s="208">
        <v>49.478099999999998</v>
      </c>
    </row>
    <row r="433" spans="1:14">
      <c r="A433" s="208">
        <v>14</v>
      </c>
      <c r="B433" s="208">
        <v>1990</v>
      </c>
      <c r="C433" s="208">
        <v>2.4169</v>
      </c>
      <c r="D433" s="208">
        <v>21.140899999999998</v>
      </c>
      <c r="E433" s="208">
        <v>1.5206999999999999</v>
      </c>
      <c r="F433" s="208">
        <v>9.4667999999999992</v>
      </c>
      <c r="G433" s="208">
        <v>2.2265000000000001</v>
      </c>
      <c r="H433" s="208">
        <v>4.0118</v>
      </c>
      <c r="I433" s="208">
        <v>5.5E-2</v>
      </c>
      <c r="J433" s="208">
        <v>1.4971000000000001</v>
      </c>
      <c r="K433" s="208">
        <v>4.0679999999999996</v>
      </c>
      <c r="L433" s="208">
        <v>2.6850000000000001</v>
      </c>
      <c r="M433" s="208">
        <v>1.6111</v>
      </c>
      <c r="N433" s="208">
        <v>11.1036</v>
      </c>
    </row>
    <row r="434" spans="1:14">
      <c r="A434" s="208">
        <v>15</v>
      </c>
      <c r="B434" s="208">
        <v>1990</v>
      </c>
      <c r="C434" s="208">
        <v>4.6626000000000003</v>
      </c>
      <c r="D434" s="208">
        <v>2.7065999999999999</v>
      </c>
      <c r="E434" s="208">
        <v>0.67969999999999997</v>
      </c>
      <c r="F434" s="208">
        <v>5.0003000000000002</v>
      </c>
      <c r="G434" s="208">
        <v>2.0001000000000002</v>
      </c>
      <c r="H434" s="208">
        <v>7.2949000000000002</v>
      </c>
      <c r="I434" s="208">
        <v>0.21929999999999999</v>
      </c>
      <c r="J434" s="208">
        <v>1.7529999999999999</v>
      </c>
      <c r="K434" s="208">
        <v>0.30930000000000002</v>
      </c>
      <c r="L434" s="208">
        <v>1.0829</v>
      </c>
      <c r="M434" s="208">
        <v>2.7349000000000001</v>
      </c>
      <c r="N434" s="208">
        <v>4.9730999999999996</v>
      </c>
    </row>
    <row r="435" spans="1:14">
      <c r="A435" s="208">
        <v>16</v>
      </c>
      <c r="B435" s="208">
        <v>1990</v>
      </c>
      <c r="C435" s="208">
        <v>1.2649999999999999</v>
      </c>
      <c r="D435" s="208">
        <v>11.069599999999999</v>
      </c>
      <c r="E435" s="208">
        <v>0.79579999999999995</v>
      </c>
      <c r="F435" s="208">
        <v>4.9520999999999997</v>
      </c>
      <c r="G435" s="208">
        <v>1.1641999999999999</v>
      </c>
      <c r="H435" s="208">
        <v>2.0842000000000001</v>
      </c>
      <c r="I435" s="208">
        <v>2.87E-2</v>
      </c>
      <c r="J435" s="208">
        <v>0.78449999999999998</v>
      </c>
      <c r="K435" s="208">
        <v>2.1371000000000002</v>
      </c>
      <c r="L435" s="208">
        <v>1.4046000000000001</v>
      </c>
      <c r="M435" s="208">
        <v>0.8357</v>
      </c>
      <c r="N435" s="208">
        <v>5.8041999999999998</v>
      </c>
    </row>
    <row r="436" spans="1:14">
      <c r="A436" s="208">
        <v>1</v>
      </c>
      <c r="B436" s="208">
        <v>1991</v>
      </c>
      <c r="C436" s="208">
        <v>6.7247000000000003</v>
      </c>
      <c r="D436" s="208">
        <v>4.681</v>
      </c>
      <c r="E436" s="208">
        <v>2.6311</v>
      </c>
      <c r="F436" s="208">
        <v>11.109299999999999</v>
      </c>
      <c r="G436" s="208">
        <v>3.9441999999999999</v>
      </c>
      <c r="H436" s="208">
        <v>3.4445000000000001</v>
      </c>
      <c r="I436" s="208">
        <v>0.18479999999999999</v>
      </c>
      <c r="J436" s="208">
        <v>8.5116999999999994</v>
      </c>
      <c r="K436" s="208">
        <v>4.7531999999999996</v>
      </c>
      <c r="L436" s="208">
        <v>4.0251000000000001</v>
      </c>
      <c r="M436" s="208">
        <v>3.0550999999999999</v>
      </c>
      <c r="N436" s="208">
        <v>11.3329</v>
      </c>
    </row>
    <row r="437" spans="1:14">
      <c r="A437" s="208">
        <v>2</v>
      </c>
      <c r="B437" s="208">
        <v>1991</v>
      </c>
      <c r="C437" s="208">
        <v>11.467499999999999</v>
      </c>
      <c r="D437" s="208">
        <v>8.7741000000000007</v>
      </c>
      <c r="E437" s="208">
        <v>3.0459000000000001</v>
      </c>
      <c r="F437" s="208">
        <v>17.343599999999999</v>
      </c>
      <c r="G437" s="208">
        <v>5.9355000000000002</v>
      </c>
      <c r="H437" s="208">
        <v>16.961200000000002</v>
      </c>
      <c r="I437" s="208">
        <v>1.6873</v>
      </c>
      <c r="J437" s="208">
        <v>11.684900000000001</v>
      </c>
      <c r="K437" s="208">
        <v>6.5095999999999998</v>
      </c>
      <c r="L437" s="208">
        <v>7.1376999999999997</v>
      </c>
      <c r="M437" s="208">
        <v>4.0643000000000002</v>
      </c>
      <c r="N437" s="208">
        <v>21.005299999999998</v>
      </c>
    </row>
    <row r="438" spans="1:14">
      <c r="A438" s="208">
        <v>3</v>
      </c>
      <c r="B438" s="208">
        <v>1991</v>
      </c>
      <c r="C438" s="208">
        <v>25.560199999999998</v>
      </c>
      <c r="D438" s="208">
        <v>24.577100000000002</v>
      </c>
      <c r="E438" s="208">
        <v>8.6729000000000003</v>
      </c>
      <c r="F438" s="208">
        <v>49.652999999999999</v>
      </c>
      <c r="G438" s="208">
        <v>16.891200000000001</v>
      </c>
      <c r="H438" s="208">
        <v>35.935699999999997</v>
      </c>
      <c r="I438" s="208">
        <v>5.2215999999999996</v>
      </c>
      <c r="J438" s="208">
        <v>31.248999999999999</v>
      </c>
      <c r="K438" s="208">
        <v>18.371099999999998</v>
      </c>
      <c r="L438" s="208">
        <v>19.0565</v>
      </c>
      <c r="M438" s="208">
        <v>12.5909</v>
      </c>
      <c r="N438" s="208">
        <v>53.9636</v>
      </c>
    </row>
    <row r="439" spans="1:14">
      <c r="A439" s="208">
        <v>4</v>
      </c>
      <c r="B439" s="208">
        <v>1991</v>
      </c>
      <c r="C439" s="208">
        <v>32.463099999999997</v>
      </c>
      <c r="D439" s="208">
        <v>105.84529999999999</v>
      </c>
      <c r="E439" s="208">
        <v>15.164099999999999</v>
      </c>
      <c r="F439" s="208">
        <v>104.0916</v>
      </c>
      <c r="G439" s="208">
        <v>27.070599999999999</v>
      </c>
      <c r="H439" s="208">
        <v>64.205600000000004</v>
      </c>
      <c r="I439" s="208">
        <v>4.8440000000000003</v>
      </c>
      <c r="J439" s="208">
        <v>55.5655</v>
      </c>
      <c r="K439" s="208">
        <v>33.646700000000003</v>
      </c>
      <c r="L439" s="208">
        <v>33.544699999999999</v>
      </c>
      <c r="M439" s="208">
        <v>34.930599999999998</v>
      </c>
      <c r="N439" s="208">
        <v>138.34610000000001</v>
      </c>
    </row>
    <row r="440" spans="1:14">
      <c r="A440" s="208">
        <v>5</v>
      </c>
      <c r="B440" s="208">
        <v>1991</v>
      </c>
      <c r="C440" s="208">
        <v>21.476600000000001</v>
      </c>
      <c r="D440" s="208">
        <v>151.0985</v>
      </c>
      <c r="E440" s="208">
        <v>13.289300000000001</v>
      </c>
      <c r="F440" s="208">
        <v>98.420900000000003</v>
      </c>
      <c r="G440" s="208">
        <v>22.577200000000001</v>
      </c>
      <c r="H440" s="208">
        <v>89.515799999999999</v>
      </c>
      <c r="I440" s="208">
        <v>5.8240999999999996</v>
      </c>
      <c r="J440" s="208">
        <v>49.280500000000004</v>
      </c>
      <c r="K440" s="208">
        <v>29.960999999999999</v>
      </c>
      <c r="L440" s="208">
        <v>27.347200000000001</v>
      </c>
      <c r="M440" s="208">
        <v>35.933900000000001</v>
      </c>
      <c r="N440" s="208">
        <v>126.45820000000001</v>
      </c>
    </row>
    <row r="441" spans="1:14">
      <c r="A441" s="208">
        <v>6</v>
      </c>
      <c r="B441" s="208">
        <v>1991</v>
      </c>
      <c r="C441" s="208">
        <v>20.395800000000001</v>
      </c>
      <c r="D441" s="208">
        <v>31.5349</v>
      </c>
      <c r="E441" s="208">
        <v>4.3544999999999998</v>
      </c>
      <c r="F441" s="208">
        <v>32.596200000000003</v>
      </c>
      <c r="G441" s="208">
        <v>6.2289000000000003</v>
      </c>
      <c r="H441" s="208">
        <v>26.538</v>
      </c>
      <c r="I441" s="208">
        <v>0.9657</v>
      </c>
      <c r="J441" s="208">
        <v>10.6958</v>
      </c>
      <c r="K441" s="208">
        <v>6.0782999999999996</v>
      </c>
      <c r="L441" s="208">
        <v>8.8960000000000008</v>
      </c>
      <c r="M441" s="208">
        <v>8.7233000000000001</v>
      </c>
      <c r="N441" s="208">
        <v>27.560600000000001</v>
      </c>
    </row>
    <row r="442" spans="1:14">
      <c r="A442" s="208">
        <v>7</v>
      </c>
      <c r="B442" s="208">
        <v>1991</v>
      </c>
      <c r="C442" s="208">
        <v>5.6593999999999998</v>
      </c>
      <c r="D442" s="208">
        <v>3.5636000000000001</v>
      </c>
      <c r="E442" s="208">
        <v>1.1756</v>
      </c>
      <c r="F442" s="208">
        <v>9.1491000000000007</v>
      </c>
      <c r="G442" s="208">
        <v>3.1638000000000002</v>
      </c>
      <c r="H442" s="208">
        <v>3.4847999999999999</v>
      </c>
      <c r="I442" s="208">
        <v>1.5081</v>
      </c>
      <c r="J442" s="208">
        <v>6.4757999999999996</v>
      </c>
      <c r="K442" s="208">
        <v>1.5033000000000001</v>
      </c>
      <c r="L442" s="208">
        <v>2.0764999999999998</v>
      </c>
      <c r="M442" s="208">
        <v>1.8085</v>
      </c>
      <c r="N442" s="208">
        <v>9.266</v>
      </c>
    </row>
    <row r="443" spans="1:14">
      <c r="A443" s="208">
        <v>8</v>
      </c>
      <c r="B443" s="208">
        <v>1991</v>
      </c>
      <c r="C443" s="208">
        <v>50.429499999999997</v>
      </c>
      <c r="D443" s="208">
        <v>215.08799999999999</v>
      </c>
      <c r="E443" s="208">
        <v>29.777899999999999</v>
      </c>
      <c r="F443" s="208">
        <v>175.6122</v>
      </c>
      <c r="G443" s="208">
        <v>45.627499999999998</v>
      </c>
      <c r="H443" s="208">
        <v>187.8389</v>
      </c>
      <c r="I443" s="208">
        <v>8.3659999999999997</v>
      </c>
      <c r="J443" s="208">
        <v>89.462199999999996</v>
      </c>
      <c r="K443" s="208">
        <v>44.029200000000003</v>
      </c>
      <c r="L443" s="208">
        <v>40.104700000000001</v>
      </c>
      <c r="M443" s="208">
        <v>51.040599999999998</v>
      </c>
      <c r="N443" s="208">
        <v>211.7406</v>
      </c>
    </row>
    <row r="444" spans="1:14">
      <c r="A444" s="208">
        <v>9</v>
      </c>
      <c r="B444" s="208">
        <v>1991</v>
      </c>
      <c r="C444" s="208">
        <v>12.601599999999999</v>
      </c>
      <c r="D444" s="208">
        <v>100.1845</v>
      </c>
      <c r="E444" s="208">
        <v>9.8050999999999995</v>
      </c>
      <c r="F444" s="208">
        <v>56.9602</v>
      </c>
      <c r="G444" s="208">
        <v>14.637600000000001</v>
      </c>
      <c r="H444" s="208">
        <v>49.722200000000001</v>
      </c>
      <c r="I444" s="208">
        <v>1.8712</v>
      </c>
      <c r="J444" s="208">
        <v>23.1675</v>
      </c>
      <c r="K444" s="208">
        <v>11.129</v>
      </c>
      <c r="L444" s="208">
        <v>18.505500000000001</v>
      </c>
      <c r="M444" s="208">
        <v>17.333100000000002</v>
      </c>
      <c r="N444" s="208">
        <v>72.422899999999998</v>
      </c>
    </row>
    <row r="445" spans="1:14">
      <c r="A445" s="208">
        <v>10</v>
      </c>
      <c r="B445" s="208">
        <v>1991</v>
      </c>
      <c r="C445" s="208">
        <v>23.3718</v>
      </c>
      <c r="D445" s="208">
        <v>32.276299999999999</v>
      </c>
      <c r="E445" s="208">
        <v>13.0443</v>
      </c>
      <c r="F445" s="208">
        <v>61.627099999999999</v>
      </c>
      <c r="G445" s="208">
        <v>19.1341</v>
      </c>
      <c r="H445" s="208">
        <v>54.275799999999997</v>
      </c>
      <c r="I445" s="208">
        <v>1.3682000000000001</v>
      </c>
      <c r="J445" s="208">
        <v>30.7303</v>
      </c>
      <c r="K445" s="208">
        <v>13.5921</v>
      </c>
      <c r="L445" s="208">
        <v>14.5528</v>
      </c>
      <c r="M445" s="208">
        <v>16.2544</v>
      </c>
      <c r="N445" s="208">
        <v>61.6325</v>
      </c>
    </row>
    <row r="446" spans="1:14">
      <c r="A446" s="208">
        <v>11</v>
      </c>
      <c r="B446" s="208">
        <v>1991</v>
      </c>
      <c r="C446" s="208">
        <v>16.829799999999999</v>
      </c>
      <c r="D446" s="208">
        <v>99.046700000000001</v>
      </c>
      <c r="E446" s="208">
        <v>9.7934000000000001</v>
      </c>
      <c r="F446" s="208">
        <v>48.827800000000003</v>
      </c>
      <c r="G446" s="208">
        <v>12.545500000000001</v>
      </c>
      <c r="H446" s="208">
        <v>51.9589</v>
      </c>
      <c r="I446" s="208">
        <v>2.0680999999999998</v>
      </c>
      <c r="J446" s="208">
        <v>25.287099999999999</v>
      </c>
      <c r="K446" s="208">
        <v>23.695399999999999</v>
      </c>
      <c r="L446" s="208">
        <v>16.818300000000001</v>
      </c>
      <c r="M446" s="208">
        <v>17.003299999999999</v>
      </c>
      <c r="N446" s="208">
        <v>51.414099999999998</v>
      </c>
    </row>
    <row r="447" spans="1:14">
      <c r="A447" s="208">
        <v>12</v>
      </c>
      <c r="B447" s="208">
        <v>1991</v>
      </c>
      <c r="C447" s="208">
        <v>11.881399999999999</v>
      </c>
      <c r="D447" s="208">
        <v>86.949399999999997</v>
      </c>
      <c r="E447" s="208">
        <v>8.2025000000000006</v>
      </c>
      <c r="F447" s="208">
        <v>41.014299999999999</v>
      </c>
      <c r="G447" s="208">
        <v>10.4831</v>
      </c>
      <c r="H447" s="208">
        <v>41.915700000000001</v>
      </c>
      <c r="I447" s="208">
        <v>1.379</v>
      </c>
      <c r="J447" s="208">
        <v>16.466999999999999</v>
      </c>
      <c r="K447" s="208">
        <v>15.540900000000001</v>
      </c>
      <c r="L447" s="208">
        <v>14.1059</v>
      </c>
      <c r="M447" s="208">
        <v>15.0824</v>
      </c>
      <c r="N447" s="208">
        <v>41.822800000000001</v>
      </c>
    </row>
    <row r="448" spans="1:14">
      <c r="A448" s="208">
        <v>13</v>
      </c>
      <c r="B448" s="208">
        <v>1991</v>
      </c>
      <c r="C448" s="208">
        <v>46.863799999999998</v>
      </c>
      <c r="D448" s="208">
        <v>69.519900000000007</v>
      </c>
      <c r="E448" s="208">
        <v>12.2562</v>
      </c>
      <c r="F448" s="208">
        <v>68.274500000000003</v>
      </c>
      <c r="G448" s="208">
        <v>18.4223</v>
      </c>
      <c r="H448" s="208">
        <v>42.567399999999999</v>
      </c>
      <c r="I448" s="208">
        <v>0.3004</v>
      </c>
      <c r="J448" s="208">
        <v>31.0976</v>
      </c>
      <c r="K448" s="208">
        <v>18.140599999999999</v>
      </c>
      <c r="L448" s="208">
        <v>23.820900000000002</v>
      </c>
      <c r="M448" s="208">
        <v>27.6829</v>
      </c>
      <c r="N448" s="208">
        <v>51.839799999999997</v>
      </c>
    </row>
    <row r="449" spans="1:14">
      <c r="A449" s="208">
        <v>14</v>
      </c>
      <c r="B449" s="208">
        <v>1991</v>
      </c>
      <c r="C449" s="208">
        <v>2.4569999999999999</v>
      </c>
      <c r="D449" s="208">
        <v>21.5685</v>
      </c>
      <c r="E449" s="208">
        <v>1.5435000000000001</v>
      </c>
      <c r="F449" s="208">
        <v>9.6950000000000003</v>
      </c>
      <c r="G449" s="208">
        <v>2.2839</v>
      </c>
      <c r="H449" s="208">
        <v>4.1856999999999998</v>
      </c>
      <c r="I449" s="208">
        <v>5.5599999999999997E-2</v>
      </c>
      <c r="J449" s="208">
        <v>1.5285</v>
      </c>
      <c r="K449" s="208">
        <v>4.0766</v>
      </c>
      <c r="L449" s="208">
        <v>2.7355999999999998</v>
      </c>
      <c r="M449" s="208">
        <v>1.6897</v>
      </c>
      <c r="N449" s="208">
        <v>11.3042</v>
      </c>
    </row>
    <row r="450" spans="1:14">
      <c r="A450" s="208">
        <v>15</v>
      </c>
      <c r="B450" s="208">
        <v>1991</v>
      </c>
      <c r="C450" s="208">
        <v>4.7748999999999997</v>
      </c>
      <c r="D450" s="208">
        <v>2.7875000000000001</v>
      </c>
      <c r="E450" s="208">
        <v>0.68889999999999996</v>
      </c>
      <c r="F450" s="208">
        <v>5.3068999999999997</v>
      </c>
      <c r="G450" s="208">
        <v>2.1227999999999998</v>
      </c>
      <c r="H450" s="208">
        <v>7.7519</v>
      </c>
      <c r="I450" s="208">
        <v>0.22</v>
      </c>
      <c r="J450" s="208">
        <v>1.8268</v>
      </c>
      <c r="K450" s="208">
        <v>0.32040000000000002</v>
      </c>
      <c r="L450" s="208">
        <v>1.1214</v>
      </c>
      <c r="M450" s="208">
        <v>2.8081</v>
      </c>
      <c r="N450" s="208">
        <v>5.1917999999999997</v>
      </c>
    </row>
    <row r="451" spans="1:14">
      <c r="A451" s="208">
        <v>16</v>
      </c>
      <c r="B451" s="208">
        <v>1991</v>
      </c>
      <c r="C451" s="208">
        <v>1.2835000000000001</v>
      </c>
      <c r="D451" s="208">
        <v>11.268000000000001</v>
      </c>
      <c r="E451" s="208">
        <v>0.80630000000000002</v>
      </c>
      <c r="F451" s="208">
        <v>5.0583</v>
      </c>
      <c r="G451" s="208">
        <v>1.1909000000000001</v>
      </c>
      <c r="H451" s="208">
        <v>2.1661000000000001</v>
      </c>
      <c r="I451" s="208">
        <v>2.9000000000000001E-2</v>
      </c>
      <c r="J451" s="208">
        <v>0.79930000000000001</v>
      </c>
      <c r="K451" s="208">
        <v>2.1408</v>
      </c>
      <c r="L451" s="208">
        <v>1.4279999999999999</v>
      </c>
      <c r="M451" s="208">
        <v>0.87270000000000003</v>
      </c>
      <c r="N451" s="208">
        <v>5.8971999999999998</v>
      </c>
    </row>
    <row r="452" spans="1:14">
      <c r="A452" s="208">
        <v>1</v>
      </c>
      <c r="B452" s="208">
        <v>1992</v>
      </c>
      <c r="C452" s="208">
        <v>6.8247</v>
      </c>
      <c r="D452" s="208">
        <v>4.7168000000000001</v>
      </c>
      <c r="E452" s="208">
        <v>2.6395</v>
      </c>
      <c r="F452" s="208">
        <v>11.1587</v>
      </c>
      <c r="G452" s="208">
        <v>3.9618000000000002</v>
      </c>
      <c r="H452" s="208">
        <v>3.5364</v>
      </c>
      <c r="I452" s="208">
        <v>0.1961</v>
      </c>
      <c r="J452" s="208">
        <v>8.5635999999999992</v>
      </c>
      <c r="K452" s="208">
        <v>4.8072999999999997</v>
      </c>
      <c r="L452" s="208">
        <v>4.0266000000000002</v>
      </c>
      <c r="M452" s="208">
        <v>3.4247999999999998</v>
      </c>
      <c r="N452" s="208">
        <v>11.4924</v>
      </c>
    </row>
    <row r="453" spans="1:14">
      <c r="A453" s="208">
        <v>2</v>
      </c>
      <c r="B453" s="208">
        <v>1992</v>
      </c>
      <c r="C453" s="208">
        <v>11.556800000000001</v>
      </c>
      <c r="D453" s="208">
        <v>9.0047999999999995</v>
      </c>
      <c r="E453" s="208">
        <v>3.0823</v>
      </c>
      <c r="F453" s="208">
        <v>17.384499999999999</v>
      </c>
      <c r="G453" s="208">
        <v>5.9494999999999996</v>
      </c>
      <c r="H453" s="208">
        <v>18.030899999999999</v>
      </c>
      <c r="I453" s="208">
        <v>1.7623</v>
      </c>
      <c r="J453" s="208">
        <v>11.822900000000001</v>
      </c>
      <c r="K453" s="208">
        <v>6.5114000000000001</v>
      </c>
      <c r="L453" s="208">
        <v>7.4804000000000004</v>
      </c>
      <c r="M453" s="208">
        <v>4.1010999999999997</v>
      </c>
      <c r="N453" s="208">
        <v>22.0854</v>
      </c>
    </row>
    <row r="454" spans="1:14">
      <c r="A454" s="208">
        <v>3</v>
      </c>
      <c r="B454" s="208">
        <v>1992</v>
      </c>
      <c r="C454" s="208">
        <v>26.0075</v>
      </c>
      <c r="D454" s="208">
        <v>25.312999999999999</v>
      </c>
      <c r="E454" s="208">
        <v>8.7484000000000002</v>
      </c>
      <c r="F454" s="208">
        <v>51.4788</v>
      </c>
      <c r="G454" s="208">
        <v>17.5123</v>
      </c>
      <c r="H454" s="208">
        <v>36.989800000000002</v>
      </c>
      <c r="I454" s="208">
        <v>5.4714999999999998</v>
      </c>
      <c r="J454" s="208">
        <v>32.541600000000003</v>
      </c>
      <c r="K454" s="208">
        <v>18.529499999999999</v>
      </c>
      <c r="L454" s="208">
        <v>19.919599999999999</v>
      </c>
      <c r="M454" s="208">
        <v>12.678599999999999</v>
      </c>
      <c r="N454" s="208">
        <v>55.868600000000001</v>
      </c>
    </row>
    <row r="455" spans="1:14">
      <c r="A455" s="208">
        <v>4</v>
      </c>
      <c r="B455" s="208">
        <v>1992</v>
      </c>
      <c r="C455" s="208">
        <v>33.092300000000002</v>
      </c>
      <c r="D455" s="208">
        <v>107.6806</v>
      </c>
      <c r="E455" s="208">
        <v>15.3116</v>
      </c>
      <c r="F455" s="208">
        <v>106.1622</v>
      </c>
      <c r="G455" s="208">
        <v>27.609100000000002</v>
      </c>
      <c r="H455" s="208">
        <v>65.727599999999995</v>
      </c>
      <c r="I455" s="208">
        <v>4.9904000000000002</v>
      </c>
      <c r="J455" s="208">
        <v>56.122100000000003</v>
      </c>
      <c r="K455" s="208">
        <v>33.921300000000002</v>
      </c>
      <c r="L455" s="208">
        <v>33.933500000000002</v>
      </c>
      <c r="M455" s="208">
        <v>35.362400000000001</v>
      </c>
      <c r="N455" s="208">
        <v>139.9528</v>
      </c>
    </row>
    <row r="456" spans="1:14">
      <c r="A456" s="208">
        <v>5</v>
      </c>
      <c r="B456" s="208">
        <v>1992</v>
      </c>
      <c r="C456" s="208">
        <v>21.977</v>
      </c>
      <c r="D456" s="208">
        <v>151.51060000000001</v>
      </c>
      <c r="E456" s="208">
        <v>13.3468</v>
      </c>
      <c r="F456" s="208">
        <v>99.579099999999997</v>
      </c>
      <c r="G456" s="208">
        <v>22.8429</v>
      </c>
      <c r="H456" s="208">
        <v>90.559200000000004</v>
      </c>
      <c r="I456" s="208">
        <v>5.9082999999999997</v>
      </c>
      <c r="J456" s="208">
        <v>49.597900000000003</v>
      </c>
      <c r="K456" s="208">
        <v>29.9754</v>
      </c>
      <c r="L456" s="208">
        <v>27.577500000000001</v>
      </c>
      <c r="M456" s="208">
        <v>36.047899999999998</v>
      </c>
      <c r="N456" s="208">
        <v>127.3857</v>
      </c>
    </row>
    <row r="457" spans="1:14">
      <c r="A457" s="208">
        <v>6</v>
      </c>
      <c r="B457" s="208">
        <v>1992</v>
      </c>
      <c r="C457" s="208">
        <v>20.65</v>
      </c>
      <c r="D457" s="208">
        <v>33.878700000000002</v>
      </c>
      <c r="E457" s="208">
        <v>4.4368999999999996</v>
      </c>
      <c r="F457" s="208">
        <v>33.125</v>
      </c>
      <c r="G457" s="208">
        <v>6.3455000000000004</v>
      </c>
      <c r="H457" s="208">
        <v>27.792000000000002</v>
      </c>
      <c r="I457" s="208">
        <v>0.98219999999999996</v>
      </c>
      <c r="J457" s="208">
        <v>11.024900000000001</v>
      </c>
      <c r="K457" s="208">
        <v>6.1303999999999998</v>
      </c>
      <c r="L457" s="208">
        <v>9.0311000000000003</v>
      </c>
      <c r="M457" s="208">
        <v>8.7871000000000006</v>
      </c>
      <c r="N457" s="208">
        <v>28.326599999999999</v>
      </c>
    </row>
    <row r="458" spans="1:14">
      <c r="A458" s="208">
        <v>7</v>
      </c>
      <c r="B458" s="208">
        <v>1992</v>
      </c>
      <c r="C458" s="208">
        <v>5.7381000000000002</v>
      </c>
      <c r="D458" s="208">
        <v>3.7313000000000001</v>
      </c>
      <c r="E458" s="208">
        <v>1.2131000000000001</v>
      </c>
      <c r="F458" s="208">
        <v>9.5159000000000002</v>
      </c>
      <c r="G458" s="208">
        <v>3.2850999999999999</v>
      </c>
      <c r="H458" s="208">
        <v>3.5996000000000001</v>
      </c>
      <c r="I458" s="208">
        <v>1.7097</v>
      </c>
      <c r="J458" s="208">
        <v>6.6734999999999998</v>
      </c>
      <c r="K458" s="208">
        <v>1.5411999999999999</v>
      </c>
      <c r="L458" s="208">
        <v>2.1827000000000001</v>
      </c>
      <c r="M458" s="208">
        <v>1.8104</v>
      </c>
      <c r="N458" s="208">
        <v>9.9110999999999994</v>
      </c>
    </row>
    <row r="459" spans="1:14">
      <c r="A459" s="208">
        <v>8</v>
      </c>
      <c r="B459" s="208">
        <v>1992</v>
      </c>
      <c r="C459" s="208">
        <v>51.2012</v>
      </c>
      <c r="D459" s="208">
        <v>219.7388</v>
      </c>
      <c r="E459" s="208">
        <v>30.451699999999999</v>
      </c>
      <c r="F459" s="208">
        <v>179.53720000000001</v>
      </c>
      <c r="G459" s="208">
        <v>46.459600000000002</v>
      </c>
      <c r="H459" s="208">
        <v>191.5513</v>
      </c>
      <c r="I459" s="208">
        <v>8.4037000000000006</v>
      </c>
      <c r="J459" s="208">
        <v>90.021299999999997</v>
      </c>
      <c r="K459" s="208">
        <v>44.395299999999999</v>
      </c>
      <c r="L459" s="208">
        <v>41.604799999999997</v>
      </c>
      <c r="M459" s="208">
        <v>51.530999999999999</v>
      </c>
      <c r="N459" s="208">
        <v>215.96369999999999</v>
      </c>
    </row>
    <row r="460" spans="1:14">
      <c r="A460" s="208">
        <v>9</v>
      </c>
      <c r="B460" s="208">
        <v>1992</v>
      </c>
      <c r="C460" s="208">
        <v>12.981999999999999</v>
      </c>
      <c r="D460" s="208">
        <v>105.4641</v>
      </c>
      <c r="E460" s="208">
        <v>10.243600000000001</v>
      </c>
      <c r="F460" s="208">
        <v>59.261499999999998</v>
      </c>
      <c r="G460" s="208">
        <v>15.109500000000001</v>
      </c>
      <c r="H460" s="208">
        <v>52.193100000000001</v>
      </c>
      <c r="I460" s="208">
        <v>1.9342999999999999</v>
      </c>
      <c r="J460" s="208">
        <v>23.555800000000001</v>
      </c>
      <c r="K460" s="208">
        <v>11.3354</v>
      </c>
      <c r="L460" s="208">
        <v>19.261500000000002</v>
      </c>
      <c r="M460" s="208">
        <v>18.334199999999999</v>
      </c>
      <c r="N460" s="208">
        <v>75.524699999999996</v>
      </c>
    </row>
    <row r="461" spans="1:14">
      <c r="A461" s="208">
        <v>10</v>
      </c>
      <c r="B461" s="208">
        <v>1992</v>
      </c>
      <c r="C461" s="208">
        <v>24.422000000000001</v>
      </c>
      <c r="D461" s="208">
        <v>33.289200000000001</v>
      </c>
      <c r="E461" s="208">
        <v>14.2941</v>
      </c>
      <c r="F461" s="208">
        <v>67.606499999999997</v>
      </c>
      <c r="G461" s="208">
        <v>20.565999999999999</v>
      </c>
      <c r="H461" s="208">
        <v>63.301200000000001</v>
      </c>
      <c r="I461" s="208">
        <v>1.3766</v>
      </c>
      <c r="J461" s="208">
        <v>32.565199999999997</v>
      </c>
      <c r="K461" s="208">
        <v>14.2881</v>
      </c>
      <c r="L461" s="208">
        <v>15.0047</v>
      </c>
      <c r="M461" s="208">
        <v>16.4024</v>
      </c>
      <c r="N461" s="208">
        <v>68.076999999999998</v>
      </c>
    </row>
    <row r="462" spans="1:14">
      <c r="A462" s="208">
        <v>11</v>
      </c>
      <c r="B462" s="208">
        <v>1992</v>
      </c>
      <c r="C462" s="208">
        <v>16.955200000000001</v>
      </c>
      <c r="D462" s="208">
        <v>100.6326</v>
      </c>
      <c r="E462" s="208">
        <v>9.9506999999999994</v>
      </c>
      <c r="F462" s="208">
        <v>49.4833</v>
      </c>
      <c r="G462" s="208">
        <v>12.683299999999999</v>
      </c>
      <c r="H462" s="208">
        <v>52.791600000000003</v>
      </c>
      <c r="I462" s="208">
        <v>2.0863999999999998</v>
      </c>
      <c r="J462" s="208">
        <v>25.395299999999999</v>
      </c>
      <c r="K462" s="208">
        <v>23.780100000000001</v>
      </c>
      <c r="L462" s="208">
        <v>17.083600000000001</v>
      </c>
      <c r="M462" s="208">
        <v>17.2974</v>
      </c>
      <c r="N462" s="208">
        <v>52.123800000000003</v>
      </c>
    </row>
    <row r="463" spans="1:14">
      <c r="A463" s="208">
        <v>12</v>
      </c>
      <c r="B463" s="208">
        <v>1992</v>
      </c>
      <c r="C463" s="208">
        <v>12.110900000000001</v>
      </c>
      <c r="D463" s="208">
        <v>90.400300000000001</v>
      </c>
      <c r="E463" s="208">
        <v>8.5556000000000001</v>
      </c>
      <c r="F463" s="208">
        <v>42.44</v>
      </c>
      <c r="G463" s="208">
        <v>10.781499999999999</v>
      </c>
      <c r="H463" s="208">
        <v>43.724400000000003</v>
      </c>
      <c r="I463" s="208">
        <v>1.4175</v>
      </c>
      <c r="J463" s="208">
        <v>16.704499999999999</v>
      </c>
      <c r="K463" s="208">
        <v>15.6326</v>
      </c>
      <c r="L463" s="208">
        <v>14.707700000000001</v>
      </c>
      <c r="M463" s="208">
        <v>15.714399999999999</v>
      </c>
      <c r="N463" s="208">
        <v>43.370800000000003</v>
      </c>
    </row>
    <row r="464" spans="1:14">
      <c r="A464" s="208">
        <v>13</v>
      </c>
      <c r="B464" s="208">
        <v>1992</v>
      </c>
      <c r="C464" s="208">
        <v>47.308</v>
      </c>
      <c r="D464" s="208">
        <v>71.268100000000004</v>
      </c>
      <c r="E464" s="208">
        <v>12.368</v>
      </c>
      <c r="F464" s="208">
        <v>70.388999999999996</v>
      </c>
      <c r="G464" s="208">
        <v>19.289200000000001</v>
      </c>
      <c r="H464" s="208">
        <v>45</v>
      </c>
      <c r="I464" s="208">
        <v>0.3</v>
      </c>
      <c r="J464" s="208">
        <v>31.465</v>
      </c>
      <c r="K464" s="208">
        <v>18.408000000000001</v>
      </c>
      <c r="L464" s="208">
        <v>24.550999999999998</v>
      </c>
      <c r="M464" s="208">
        <v>29.82</v>
      </c>
      <c r="N464" s="208">
        <v>54.874400000000001</v>
      </c>
    </row>
    <row r="465" spans="1:14">
      <c r="A465" s="208">
        <v>14</v>
      </c>
      <c r="B465" s="208">
        <v>1992</v>
      </c>
      <c r="C465" s="208">
        <v>2.4971000000000001</v>
      </c>
      <c r="D465" s="208">
        <v>21.898499999999999</v>
      </c>
      <c r="E465" s="208">
        <v>1.5679000000000001</v>
      </c>
      <c r="F465" s="208">
        <v>9.8313000000000006</v>
      </c>
      <c r="G465" s="208">
        <v>2.3203</v>
      </c>
      <c r="H465" s="208">
        <v>4.3788999999999998</v>
      </c>
      <c r="I465" s="208">
        <v>6.0600000000000001E-2</v>
      </c>
      <c r="J465" s="208">
        <v>1.56</v>
      </c>
      <c r="K465" s="208">
        <v>4.0777999999999999</v>
      </c>
      <c r="L465" s="208">
        <v>2.7863000000000002</v>
      </c>
      <c r="M465" s="208">
        <v>1.7638</v>
      </c>
      <c r="N465" s="208">
        <v>11.5123</v>
      </c>
    </row>
    <row r="466" spans="1:14">
      <c r="A466" s="208">
        <v>15</v>
      </c>
      <c r="B466" s="208">
        <v>1992</v>
      </c>
      <c r="C466" s="208">
        <v>4.8971</v>
      </c>
      <c r="D466" s="208">
        <v>2.8407</v>
      </c>
      <c r="E466" s="208">
        <v>0.71630000000000005</v>
      </c>
      <c r="F466" s="208">
        <v>5.4686000000000003</v>
      </c>
      <c r="G466" s="208">
        <v>2.1873999999999998</v>
      </c>
      <c r="H466" s="208">
        <v>8.0473999999999997</v>
      </c>
      <c r="I466" s="208">
        <v>0.21929999999999999</v>
      </c>
      <c r="J466" s="208">
        <v>1.8951</v>
      </c>
      <c r="K466" s="208">
        <v>0.37640000000000001</v>
      </c>
      <c r="L466" s="208">
        <v>1.1495</v>
      </c>
      <c r="M466" s="208">
        <v>2.8041</v>
      </c>
      <c r="N466" s="208">
        <v>5.9157999999999999</v>
      </c>
    </row>
    <row r="467" spans="1:14">
      <c r="A467" s="208">
        <v>16</v>
      </c>
      <c r="B467" s="208">
        <v>1992</v>
      </c>
      <c r="C467" s="208">
        <v>1.3019000000000001</v>
      </c>
      <c r="D467" s="208">
        <v>11.418799999999999</v>
      </c>
      <c r="E467" s="208">
        <v>0.8175</v>
      </c>
      <c r="F467" s="208">
        <v>5.1204999999999998</v>
      </c>
      <c r="G467" s="208">
        <v>1.2076</v>
      </c>
      <c r="H467" s="208">
        <v>2.2564000000000002</v>
      </c>
      <c r="I467" s="208">
        <v>3.1300000000000001E-2</v>
      </c>
      <c r="J467" s="208">
        <v>0.81389999999999996</v>
      </c>
      <c r="K467" s="208">
        <v>2.141</v>
      </c>
      <c r="L467" s="208">
        <v>1.4514</v>
      </c>
      <c r="M467" s="208">
        <v>0.90739999999999998</v>
      </c>
      <c r="N467" s="208">
        <v>5.9927999999999999</v>
      </c>
    </row>
    <row r="468" spans="1:14">
      <c r="A468" s="208">
        <v>1</v>
      </c>
      <c r="B468" s="208">
        <v>1993</v>
      </c>
      <c r="C468" s="208">
        <v>6.9589999999999996</v>
      </c>
      <c r="D468" s="208">
        <v>4.8002000000000002</v>
      </c>
      <c r="E468" s="208">
        <v>2.645</v>
      </c>
      <c r="F468" s="208">
        <v>11.300800000000001</v>
      </c>
      <c r="G468" s="208">
        <v>4.0122999999999998</v>
      </c>
      <c r="H468" s="208">
        <v>3.5735999999999999</v>
      </c>
      <c r="I468" s="208">
        <v>0.19800000000000001</v>
      </c>
      <c r="J468" s="208">
        <v>8.6153999999999993</v>
      </c>
      <c r="K468" s="208">
        <v>4.8323</v>
      </c>
      <c r="L468" s="208">
        <v>4.0444000000000004</v>
      </c>
      <c r="M468" s="208">
        <v>3.4775</v>
      </c>
      <c r="N468" s="208">
        <v>11.6089</v>
      </c>
    </row>
    <row r="469" spans="1:14">
      <c r="A469" s="208">
        <v>2</v>
      </c>
      <c r="B469" s="208">
        <v>1993</v>
      </c>
      <c r="C469" s="208">
        <v>11.7463</v>
      </c>
      <c r="D469" s="208">
        <v>9.0404</v>
      </c>
      <c r="E469" s="208">
        <v>3.0994999999999999</v>
      </c>
      <c r="F469" s="208">
        <v>18.026499999999999</v>
      </c>
      <c r="G469" s="208">
        <v>6.1692</v>
      </c>
      <c r="H469" s="208">
        <v>20.903400000000001</v>
      </c>
      <c r="I469" s="208">
        <v>2.5592000000000001</v>
      </c>
      <c r="J469" s="208">
        <v>12.206899999999999</v>
      </c>
      <c r="K469" s="208">
        <v>6.5479000000000003</v>
      </c>
      <c r="L469" s="208">
        <v>7.6116999999999999</v>
      </c>
      <c r="M469" s="208">
        <v>4.1104000000000003</v>
      </c>
      <c r="N469" s="208">
        <v>23.3352</v>
      </c>
    </row>
    <row r="470" spans="1:14">
      <c r="A470" s="208">
        <v>3</v>
      </c>
      <c r="B470" s="208">
        <v>1993</v>
      </c>
      <c r="C470" s="208">
        <v>26.555199999999999</v>
      </c>
      <c r="D470" s="208">
        <v>25.3325</v>
      </c>
      <c r="E470" s="208">
        <v>8.8727</v>
      </c>
      <c r="F470" s="208">
        <v>53.4208</v>
      </c>
      <c r="G470" s="208">
        <v>18.172999999999998</v>
      </c>
      <c r="H470" s="208">
        <v>38.011099999999999</v>
      </c>
      <c r="I470" s="208">
        <v>5.6669</v>
      </c>
      <c r="J470" s="208">
        <v>33.295900000000003</v>
      </c>
      <c r="K470" s="208">
        <v>18.609100000000002</v>
      </c>
      <c r="L470" s="208">
        <v>20.2805</v>
      </c>
      <c r="M470" s="208">
        <v>12.7913</v>
      </c>
      <c r="N470" s="208">
        <v>56.964799999999997</v>
      </c>
    </row>
    <row r="471" spans="1:14">
      <c r="A471" s="208">
        <v>4</v>
      </c>
      <c r="B471" s="208">
        <v>1993</v>
      </c>
      <c r="C471" s="208">
        <v>33.897399999999998</v>
      </c>
      <c r="D471" s="208">
        <v>109.0975</v>
      </c>
      <c r="E471" s="208">
        <v>15.399100000000001</v>
      </c>
      <c r="F471" s="208">
        <v>108.82810000000001</v>
      </c>
      <c r="G471" s="208">
        <v>28.302399999999999</v>
      </c>
      <c r="H471" s="208">
        <v>66.749899999999997</v>
      </c>
      <c r="I471" s="208">
        <v>5.0468000000000002</v>
      </c>
      <c r="J471" s="208">
        <v>56.751899999999999</v>
      </c>
      <c r="K471" s="208">
        <v>34.190100000000001</v>
      </c>
      <c r="L471" s="208">
        <v>34.815800000000003</v>
      </c>
      <c r="M471" s="208">
        <v>35.356999999999999</v>
      </c>
      <c r="N471" s="208">
        <v>141.59460000000001</v>
      </c>
    </row>
    <row r="472" spans="1:14">
      <c r="A472" s="208">
        <v>5</v>
      </c>
      <c r="B472" s="208">
        <v>1993</v>
      </c>
      <c r="C472" s="208">
        <v>22.433399999999999</v>
      </c>
      <c r="D472" s="208">
        <v>153.02529999999999</v>
      </c>
      <c r="E472" s="208">
        <v>13.4504</v>
      </c>
      <c r="F472" s="208">
        <v>100.3193</v>
      </c>
      <c r="G472" s="208">
        <v>23.012699999999999</v>
      </c>
      <c r="H472" s="208">
        <v>90.799300000000002</v>
      </c>
      <c r="I472" s="208">
        <v>5.9314999999999998</v>
      </c>
      <c r="J472" s="208">
        <v>49.886200000000002</v>
      </c>
      <c r="K472" s="208">
        <v>30.1982</v>
      </c>
      <c r="L472" s="208">
        <v>27.879799999999999</v>
      </c>
      <c r="M472" s="208">
        <v>36.040900000000001</v>
      </c>
      <c r="N472" s="208">
        <v>128.7877</v>
      </c>
    </row>
    <row r="473" spans="1:14">
      <c r="A473" s="208">
        <v>6</v>
      </c>
      <c r="B473" s="208">
        <v>1993</v>
      </c>
      <c r="C473" s="208">
        <v>20.870999999999999</v>
      </c>
      <c r="D473" s="208">
        <v>35.290700000000001</v>
      </c>
      <c r="E473" s="208">
        <v>4.5208000000000004</v>
      </c>
      <c r="F473" s="208">
        <v>33.727400000000003</v>
      </c>
      <c r="G473" s="208">
        <v>6.4657999999999998</v>
      </c>
      <c r="H473" s="208">
        <v>28.122</v>
      </c>
      <c r="I473" s="208">
        <v>0.98860000000000003</v>
      </c>
      <c r="J473" s="208">
        <v>11.3004</v>
      </c>
      <c r="K473" s="208">
        <v>6.2115999999999998</v>
      </c>
      <c r="L473" s="208">
        <v>9.1582000000000008</v>
      </c>
      <c r="M473" s="208">
        <v>8.7623999999999995</v>
      </c>
      <c r="N473" s="208">
        <v>28.9556</v>
      </c>
    </row>
    <row r="474" spans="1:14">
      <c r="A474" s="208">
        <v>7</v>
      </c>
      <c r="B474" s="208">
        <v>1993</v>
      </c>
      <c r="C474" s="208">
        <v>5.8268000000000004</v>
      </c>
      <c r="D474" s="208">
        <v>3.7608000000000001</v>
      </c>
      <c r="E474" s="208">
        <v>1.2922</v>
      </c>
      <c r="F474" s="208">
        <v>10.2454</v>
      </c>
      <c r="G474" s="208">
        <v>3.5023</v>
      </c>
      <c r="H474" s="208">
        <v>4.1550000000000002</v>
      </c>
      <c r="I474" s="208">
        <v>1.7757000000000001</v>
      </c>
      <c r="J474" s="208">
        <v>6.8117000000000001</v>
      </c>
      <c r="K474" s="208">
        <v>1.5996999999999999</v>
      </c>
      <c r="L474" s="208">
        <v>2.3450000000000002</v>
      </c>
      <c r="M474" s="208">
        <v>1.8649</v>
      </c>
      <c r="N474" s="208">
        <v>10.476800000000001</v>
      </c>
    </row>
    <row r="475" spans="1:14">
      <c r="A475" s="208">
        <v>8</v>
      </c>
      <c r="B475" s="208">
        <v>1993</v>
      </c>
      <c r="C475" s="208">
        <v>51.792099999999998</v>
      </c>
      <c r="D475" s="208">
        <v>220.84989999999999</v>
      </c>
      <c r="E475" s="208">
        <v>30.829599999999999</v>
      </c>
      <c r="F475" s="208">
        <v>182.55350000000001</v>
      </c>
      <c r="G475" s="208">
        <v>47.185400000000001</v>
      </c>
      <c r="H475" s="208">
        <v>192.8973</v>
      </c>
      <c r="I475" s="208">
        <v>8.4590999999999994</v>
      </c>
      <c r="J475" s="208">
        <v>90.383399999999995</v>
      </c>
      <c r="K475" s="208">
        <v>44.704999999999998</v>
      </c>
      <c r="L475" s="208">
        <v>42.374499999999998</v>
      </c>
      <c r="M475" s="208">
        <v>51.613599999999998</v>
      </c>
      <c r="N475" s="208">
        <v>220.0093</v>
      </c>
    </row>
    <row r="476" spans="1:14">
      <c r="A476" s="208">
        <v>9</v>
      </c>
      <c r="B476" s="208">
        <v>1993</v>
      </c>
      <c r="C476" s="208">
        <v>13.3081</v>
      </c>
      <c r="D476" s="208">
        <v>106.2602</v>
      </c>
      <c r="E476" s="208">
        <v>10.4703</v>
      </c>
      <c r="F476" s="208">
        <v>61.2455</v>
      </c>
      <c r="G476" s="208">
        <v>15.5745</v>
      </c>
      <c r="H476" s="208">
        <v>53.321100000000001</v>
      </c>
      <c r="I476" s="208">
        <v>2.0648</v>
      </c>
      <c r="J476" s="208">
        <v>23.836600000000001</v>
      </c>
      <c r="K476" s="208">
        <v>11.708500000000001</v>
      </c>
      <c r="L476" s="208">
        <v>19.752500000000001</v>
      </c>
      <c r="M476" s="208">
        <v>18.523</v>
      </c>
      <c r="N476" s="208">
        <v>79.122100000000003</v>
      </c>
    </row>
    <row r="477" spans="1:14">
      <c r="A477" s="208">
        <v>10</v>
      </c>
      <c r="B477" s="208">
        <v>1993</v>
      </c>
      <c r="C477" s="208">
        <v>25.023</v>
      </c>
      <c r="D477" s="208">
        <v>33.896500000000003</v>
      </c>
      <c r="E477" s="208">
        <v>14.8102</v>
      </c>
      <c r="F477" s="208">
        <v>71.967399999999998</v>
      </c>
      <c r="G477" s="208">
        <v>21.866099999999999</v>
      </c>
      <c r="H477" s="208">
        <v>66.560900000000004</v>
      </c>
      <c r="I477" s="208">
        <v>1.3994</v>
      </c>
      <c r="J477" s="208">
        <v>33.9542</v>
      </c>
      <c r="K477" s="208">
        <v>14.631600000000001</v>
      </c>
      <c r="L477" s="208">
        <v>15.6869</v>
      </c>
      <c r="M477" s="208">
        <v>16.678899999999999</v>
      </c>
      <c r="N477" s="208">
        <v>72.4953</v>
      </c>
    </row>
    <row r="478" spans="1:14">
      <c r="A478" s="208">
        <v>11</v>
      </c>
      <c r="B478" s="208">
        <v>1993</v>
      </c>
      <c r="C478" s="208">
        <v>17.062200000000001</v>
      </c>
      <c r="D478" s="208">
        <v>100.8792</v>
      </c>
      <c r="E478" s="208">
        <v>10.030099999999999</v>
      </c>
      <c r="F478" s="208">
        <v>50.061100000000003</v>
      </c>
      <c r="G478" s="208">
        <v>12.8187</v>
      </c>
      <c r="H478" s="208">
        <v>53.1813</v>
      </c>
      <c r="I478" s="208">
        <v>2.1261000000000001</v>
      </c>
      <c r="J478" s="208">
        <v>25.462299999999999</v>
      </c>
      <c r="K478" s="208">
        <v>23.906300000000002</v>
      </c>
      <c r="L478" s="208">
        <v>17.247499999999999</v>
      </c>
      <c r="M478" s="208">
        <v>17.353300000000001</v>
      </c>
      <c r="N478" s="208">
        <v>53.082299999999996</v>
      </c>
    </row>
    <row r="479" spans="1:14">
      <c r="A479" s="208">
        <v>12</v>
      </c>
      <c r="B479" s="208">
        <v>1993</v>
      </c>
      <c r="C479" s="208">
        <v>12.299799999999999</v>
      </c>
      <c r="D479" s="208">
        <v>90.787099999999995</v>
      </c>
      <c r="E479" s="208">
        <v>8.7309999999999999</v>
      </c>
      <c r="F479" s="208">
        <v>43.693899999999999</v>
      </c>
      <c r="G479" s="208">
        <v>11.075900000000001</v>
      </c>
      <c r="H479" s="208">
        <v>44.522100000000002</v>
      </c>
      <c r="I479" s="208">
        <v>1.5024</v>
      </c>
      <c r="J479" s="208">
        <v>16.8492</v>
      </c>
      <c r="K479" s="208">
        <v>15.821199999999999</v>
      </c>
      <c r="L479" s="208">
        <v>15.078799999999999</v>
      </c>
      <c r="M479" s="208">
        <v>15.801600000000001</v>
      </c>
      <c r="N479" s="208">
        <v>45.513599999999997</v>
      </c>
    </row>
    <row r="480" spans="1:14">
      <c r="A480" s="208">
        <v>13</v>
      </c>
      <c r="B480" s="208">
        <v>1993</v>
      </c>
      <c r="C480" s="208">
        <v>47.669699999999999</v>
      </c>
      <c r="D480" s="208">
        <v>71.988699999999994</v>
      </c>
      <c r="E480" s="208">
        <v>12.5838</v>
      </c>
      <c r="F480" s="208">
        <v>71.9636</v>
      </c>
      <c r="G480" s="208">
        <v>19.7927</v>
      </c>
      <c r="H480" s="208">
        <v>45.835700000000003</v>
      </c>
      <c r="I480" s="208">
        <v>0.3921</v>
      </c>
      <c r="J480" s="208">
        <v>32.091999999999999</v>
      </c>
      <c r="K480" s="208">
        <v>18.9529</v>
      </c>
      <c r="L480" s="208">
        <v>25.309000000000001</v>
      </c>
      <c r="M480" s="208">
        <v>29.833400000000001</v>
      </c>
      <c r="N480" s="208">
        <v>56.957799999999999</v>
      </c>
    </row>
    <row r="481" spans="1:14">
      <c r="A481" s="208">
        <v>14</v>
      </c>
      <c r="B481" s="208">
        <v>1993</v>
      </c>
      <c r="C481" s="208">
        <v>2.5247000000000002</v>
      </c>
      <c r="D481" s="208">
        <v>21.889199999999999</v>
      </c>
      <c r="E481" s="208">
        <v>1.5785</v>
      </c>
      <c r="F481" s="208">
        <v>9.9527999999999999</v>
      </c>
      <c r="G481" s="208">
        <v>2.3509000000000002</v>
      </c>
      <c r="H481" s="208">
        <v>4.4679000000000002</v>
      </c>
      <c r="I481" s="208">
        <v>7.1300000000000002E-2</v>
      </c>
      <c r="J481" s="208">
        <v>1.5833999999999999</v>
      </c>
      <c r="K481" s="208">
        <v>4.0971000000000002</v>
      </c>
      <c r="L481" s="208">
        <v>2.8170000000000002</v>
      </c>
      <c r="M481" s="208">
        <v>1.7763</v>
      </c>
      <c r="N481" s="208">
        <v>11.756600000000001</v>
      </c>
    </row>
    <row r="482" spans="1:14">
      <c r="A482" s="208">
        <v>15</v>
      </c>
      <c r="B482" s="208">
        <v>1993</v>
      </c>
      <c r="C482" s="208">
        <v>4.9489000000000001</v>
      </c>
      <c r="D482" s="208">
        <v>2.8572000000000002</v>
      </c>
      <c r="E482" s="208">
        <v>0.72650000000000003</v>
      </c>
      <c r="F482" s="208">
        <v>6.0247999999999999</v>
      </c>
      <c r="G482" s="208">
        <v>2.4098999999999999</v>
      </c>
      <c r="H482" s="208">
        <v>8.2118000000000002</v>
      </c>
      <c r="I482" s="208">
        <v>0.21929999999999999</v>
      </c>
      <c r="J482" s="208">
        <v>2.0081000000000002</v>
      </c>
      <c r="K482" s="208">
        <v>0.37880000000000003</v>
      </c>
      <c r="L482" s="208">
        <v>1.1847000000000001</v>
      </c>
      <c r="M482" s="208">
        <v>2.8163999999999998</v>
      </c>
      <c r="N482" s="208">
        <v>6.1026999999999996</v>
      </c>
    </row>
    <row r="483" spans="1:14">
      <c r="A483" s="208">
        <v>16</v>
      </c>
      <c r="B483" s="208">
        <v>1993</v>
      </c>
      <c r="C483" s="208">
        <v>1.3143</v>
      </c>
      <c r="D483" s="208">
        <v>11.41</v>
      </c>
      <c r="E483" s="208">
        <v>0.82210000000000005</v>
      </c>
      <c r="F483" s="208">
        <v>5.1753999999999998</v>
      </c>
      <c r="G483" s="208">
        <v>1.2215</v>
      </c>
      <c r="H483" s="208">
        <v>2.2974999999999999</v>
      </c>
      <c r="I483" s="208">
        <v>3.6299999999999999E-2</v>
      </c>
      <c r="J483" s="208">
        <v>0.82469999999999999</v>
      </c>
      <c r="K483" s="208">
        <v>2.1495000000000002</v>
      </c>
      <c r="L483" s="208">
        <v>1.4652000000000001</v>
      </c>
      <c r="M483" s="208">
        <v>0.91300000000000003</v>
      </c>
      <c r="N483" s="208">
        <v>6.1048999999999998</v>
      </c>
    </row>
    <row r="484" spans="1:14">
      <c r="A484" s="208">
        <v>1</v>
      </c>
      <c r="B484" s="208">
        <v>1994</v>
      </c>
      <c r="C484" s="208">
        <v>7.1345000000000001</v>
      </c>
      <c r="D484" s="208">
        <v>4.8282999999999996</v>
      </c>
      <c r="E484" s="208">
        <v>2.6551</v>
      </c>
      <c r="F484" s="208">
        <v>11.7483</v>
      </c>
      <c r="G484" s="208">
        <v>4.1711</v>
      </c>
      <c r="H484" s="208">
        <v>3.7629000000000001</v>
      </c>
      <c r="I484" s="208">
        <v>0.20799999999999999</v>
      </c>
      <c r="J484" s="208">
        <v>8.7837999999999994</v>
      </c>
      <c r="K484" s="208">
        <v>4.8822000000000001</v>
      </c>
      <c r="L484" s="208">
        <v>4.1611000000000002</v>
      </c>
      <c r="M484" s="208">
        <v>3.4958</v>
      </c>
      <c r="N484" s="208">
        <v>11.6816</v>
      </c>
    </row>
    <row r="485" spans="1:14">
      <c r="A485" s="208">
        <v>2</v>
      </c>
      <c r="B485" s="208">
        <v>1994</v>
      </c>
      <c r="C485" s="208">
        <v>11.988200000000001</v>
      </c>
      <c r="D485" s="208">
        <v>9.1358999999999995</v>
      </c>
      <c r="E485" s="208">
        <v>3.1393</v>
      </c>
      <c r="F485" s="208">
        <v>18.373799999999999</v>
      </c>
      <c r="G485" s="208">
        <v>6.2881</v>
      </c>
      <c r="H485" s="208">
        <v>21.338200000000001</v>
      </c>
      <c r="I485" s="208">
        <v>2.9102999999999999</v>
      </c>
      <c r="J485" s="208">
        <v>12.6183</v>
      </c>
      <c r="K485" s="208">
        <v>6.7184999999999997</v>
      </c>
      <c r="L485" s="208">
        <v>7.7138</v>
      </c>
      <c r="M485" s="208">
        <v>4.1212</v>
      </c>
      <c r="N485" s="208">
        <v>23.905000000000001</v>
      </c>
    </row>
    <row r="486" spans="1:14">
      <c r="A486" s="208">
        <v>3</v>
      </c>
      <c r="B486" s="208">
        <v>1994</v>
      </c>
      <c r="C486" s="208">
        <v>27.002099999999999</v>
      </c>
      <c r="D486" s="208">
        <v>25.738600000000002</v>
      </c>
      <c r="E486" s="208">
        <v>8.9826999999999995</v>
      </c>
      <c r="F486" s="208">
        <v>55.0045</v>
      </c>
      <c r="G486" s="208">
        <v>18.7117</v>
      </c>
      <c r="H486" s="208">
        <v>39.707299999999996</v>
      </c>
      <c r="I486" s="208">
        <v>5.9954999999999998</v>
      </c>
      <c r="J486" s="208">
        <v>34.983899999999998</v>
      </c>
      <c r="K486" s="208">
        <v>18.833100000000002</v>
      </c>
      <c r="L486" s="208">
        <v>20.5457</v>
      </c>
      <c r="M486" s="208">
        <v>12.8009</v>
      </c>
      <c r="N486" s="208">
        <v>58.235399999999998</v>
      </c>
    </row>
    <row r="487" spans="1:14">
      <c r="A487" s="208">
        <v>4</v>
      </c>
      <c r="B487" s="208">
        <v>1994</v>
      </c>
      <c r="C487" s="208">
        <v>34.6372</v>
      </c>
      <c r="D487" s="208">
        <v>109.6223</v>
      </c>
      <c r="E487" s="208">
        <v>15.5025</v>
      </c>
      <c r="F487" s="208">
        <v>110.84099999999999</v>
      </c>
      <c r="G487" s="208">
        <v>28.825900000000001</v>
      </c>
      <c r="H487" s="208">
        <v>67.204499999999996</v>
      </c>
      <c r="I487" s="208">
        <v>5.2004000000000001</v>
      </c>
      <c r="J487" s="208">
        <v>57.058900000000001</v>
      </c>
      <c r="K487" s="208">
        <v>34.377200000000002</v>
      </c>
      <c r="L487" s="208">
        <v>35.700099999999999</v>
      </c>
      <c r="M487" s="208">
        <v>35.438299999999998</v>
      </c>
      <c r="N487" s="208">
        <v>142.88720000000001</v>
      </c>
    </row>
    <row r="488" spans="1:14">
      <c r="A488" s="208">
        <v>5</v>
      </c>
      <c r="B488" s="208">
        <v>1994</v>
      </c>
      <c r="C488" s="208">
        <v>22.763400000000001</v>
      </c>
      <c r="D488" s="208">
        <v>154.21199999999999</v>
      </c>
      <c r="E488" s="208">
        <v>13.467499999999999</v>
      </c>
      <c r="F488" s="208">
        <v>101.1382</v>
      </c>
      <c r="G488" s="208">
        <v>23.200500000000002</v>
      </c>
      <c r="H488" s="208">
        <v>90.599100000000007</v>
      </c>
      <c r="I488" s="208">
        <v>5.9339000000000004</v>
      </c>
      <c r="J488" s="208">
        <v>49.978299999999997</v>
      </c>
      <c r="K488" s="208">
        <v>30.5471</v>
      </c>
      <c r="L488" s="208">
        <v>28.446999999999999</v>
      </c>
      <c r="M488" s="208">
        <v>35.997199999999999</v>
      </c>
      <c r="N488" s="208">
        <v>129.5667</v>
      </c>
    </row>
    <row r="489" spans="1:14">
      <c r="A489" s="208">
        <v>6</v>
      </c>
      <c r="B489" s="208">
        <v>1994</v>
      </c>
      <c r="C489" s="208">
        <v>21.066600000000001</v>
      </c>
      <c r="D489" s="208">
        <v>35.730400000000003</v>
      </c>
      <c r="E489" s="208">
        <v>4.5933999999999999</v>
      </c>
      <c r="F489" s="208">
        <v>34.295699999999997</v>
      </c>
      <c r="G489" s="208">
        <v>6.5827</v>
      </c>
      <c r="H489" s="208">
        <v>28.726900000000001</v>
      </c>
      <c r="I489" s="208">
        <v>0.99519999999999997</v>
      </c>
      <c r="J489" s="208">
        <v>11.4137</v>
      </c>
      <c r="K489" s="208">
        <v>6.258</v>
      </c>
      <c r="L489" s="208">
        <v>9.3256999999999994</v>
      </c>
      <c r="M489" s="208">
        <v>8.7325999999999997</v>
      </c>
      <c r="N489" s="208">
        <v>29.599499999999999</v>
      </c>
    </row>
    <row r="490" spans="1:14">
      <c r="A490" s="208">
        <v>7</v>
      </c>
      <c r="B490" s="208">
        <v>1994</v>
      </c>
      <c r="C490" s="208">
        <v>5.8761000000000001</v>
      </c>
      <c r="D490" s="208">
        <v>3.7602000000000002</v>
      </c>
      <c r="E490" s="208">
        <v>1.3314999999999999</v>
      </c>
      <c r="F490" s="208">
        <v>10.4038</v>
      </c>
      <c r="G490" s="208">
        <v>3.5398000000000001</v>
      </c>
      <c r="H490" s="208">
        <v>4.3848000000000003</v>
      </c>
      <c r="I490" s="208">
        <v>1.8287</v>
      </c>
      <c r="J490" s="208">
        <v>7.2545999999999999</v>
      </c>
      <c r="K490" s="208">
        <v>1.6440999999999999</v>
      </c>
      <c r="L490" s="208">
        <v>2.4455</v>
      </c>
      <c r="M490" s="208">
        <v>1.8588</v>
      </c>
      <c r="N490" s="208">
        <v>10.8718</v>
      </c>
    </row>
    <row r="491" spans="1:14">
      <c r="A491" s="208">
        <v>8</v>
      </c>
      <c r="B491" s="208">
        <v>1994</v>
      </c>
      <c r="C491" s="208">
        <v>52.3157</v>
      </c>
      <c r="D491" s="208">
        <v>221.8784</v>
      </c>
      <c r="E491" s="208">
        <v>31.0885</v>
      </c>
      <c r="F491" s="208">
        <v>184.6892</v>
      </c>
      <c r="G491" s="208">
        <v>47.720599999999997</v>
      </c>
      <c r="H491" s="208">
        <v>193.4451</v>
      </c>
      <c r="I491" s="208">
        <v>8.7356999999999996</v>
      </c>
      <c r="J491" s="208">
        <v>91.235799999999998</v>
      </c>
      <c r="K491" s="208">
        <v>45.101700000000001</v>
      </c>
      <c r="L491" s="208">
        <v>43.058900000000001</v>
      </c>
      <c r="M491" s="208">
        <v>51.632199999999997</v>
      </c>
      <c r="N491" s="208">
        <v>222.44829999999999</v>
      </c>
    </row>
    <row r="492" spans="1:14">
      <c r="A492" s="208">
        <v>9</v>
      </c>
      <c r="B492" s="208">
        <v>1994</v>
      </c>
      <c r="C492" s="208">
        <v>13.5715</v>
      </c>
      <c r="D492" s="208">
        <v>106.99809999999999</v>
      </c>
      <c r="E492" s="208">
        <v>10.6418</v>
      </c>
      <c r="F492" s="208">
        <v>62.795400000000001</v>
      </c>
      <c r="G492" s="208">
        <v>15.966100000000001</v>
      </c>
      <c r="H492" s="208">
        <v>53.670400000000001</v>
      </c>
      <c r="I492" s="208">
        <v>2.1547999999999998</v>
      </c>
      <c r="J492" s="208">
        <v>24.034199999999998</v>
      </c>
      <c r="K492" s="208">
        <v>11.913399999999999</v>
      </c>
      <c r="L492" s="208">
        <v>20.464700000000001</v>
      </c>
      <c r="M492" s="208">
        <v>18.5611</v>
      </c>
      <c r="N492" s="208">
        <v>81.716899999999995</v>
      </c>
    </row>
    <row r="493" spans="1:14">
      <c r="A493" s="208">
        <v>10</v>
      </c>
      <c r="B493" s="208">
        <v>1994</v>
      </c>
      <c r="C493" s="208">
        <v>25.3949</v>
      </c>
      <c r="D493" s="208">
        <v>34.540300000000002</v>
      </c>
      <c r="E493" s="208">
        <v>15.1135</v>
      </c>
      <c r="F493" s="208">
        <v>73.231399999999994</v>
      </c>
      <c r="G493" s="208">
        <v>22.2165</v>
      </c>
      <c r="H493" s="208">
        <v>67.701599999999999</v>
      </c>
      <c r="I493" s="208">
        <v>1.3964000000000001</v>
      </c>
      <c r="J493" s="208">
        <v>35.002699999999997</v>
      </c>
      <c r="K493" s="208">
        <v>14.9399</v>
      </c>
      <c r="L493" s="208">
        <v>16.424700000000001</v>
      </c>
      <c r="M493" s="208">
        <v>16.709</v>
      </c>
      <c r="N493" s="208">
        <v>75.349800000000002</v>
      </c>
    </row>
    <row r="494" spans="1:14">
      <c r="A494" s="208">
        <v>11</v>
      </c>
      <c r="B494" s="208">
        <v>1994</v>
      </c>
      <c r="C494" s="208">
        <v>17.146599999999999</v>
      </c>
      <c r="D494" s="208">
        <v>101.0915</v>
      </c>
      <c r="E494" s="208">
        <v>10.0839</v>
      </c>
      <c r="F494" s="208">
        <v>50.515900000000002</v>
      </c>
      <c r="G494" s="208">
        <v>12.9323</v>
      </c>
      <c r="H494" s="208">
        <v>53.3123</v>
      </c>
      <c r="I494" s="208">
        <v>2.1539000000000001</v>
      </c>
      <c r="J494" s="208">
        <v>25.4986</v>
      </c>
      <c r="K494" s="208">
        <v>23.978300000000001</v>
      </c>
      <c r="L494" s="208">
        <v>17.4603</v>
      </c>
      <c r="M494" s="208">
        <v>17.364899999999999</v>
      </c>
      <c r="N494" s="208">
        <v>53.804200000000002</v>
      </c>
    </row>
    <row r="495" spans="1:14">
      <c r="A495" s="208">
        <v>12</v>
      </c>
      <c r="B495" s="208">
        <v>1994</v>
      </c>
      <c r="C495" s="208">
        <v>12.4383</v>
      </c>
      <c r="D495" s="208">
        <v>91.100099999999998</v>
      </c>
      <c r="E495" s="208">
        <v>8.8481000000000005</v>
      </c>
      <c r="F495" s="208">
        <v>44.671300000000002</v>
      </c>
      <c r="G495" s="208">
        <v>11.320399999999999</v>
      </c>
      <c r="H495" s="208">
        <v>44.7273</v>
      </c>
      <c r="I495" s="208">
        <v>1.5603</v>
      </c>
      <c r="J495" s="208">
        <v>16.924900000000001</v>
      </c>
      <c r="K495" s="208">
        <v>15.887</v>
      </c>
      <c r="L495" s="208">
        <v>15.564299999999999</v>
      </c>
      <c r="M495" s="208">
        <v>15.787699999999999</v>
      </c>
      <c r="N495" s="208">
        <v>47.106200000000001</v>
      </c>
    </row>
    <row r="496" spans="1:14">
      <c r="A496" s="208">
        <v>13</v>
      </c>
      <c r="B496" s="208">
        <v>1994</v>
      </c>
      <c r="C496" s="208">
        <v>47.993299999999998</v>
      </c>
      <c r="D496" s="208">
        <v>72.078699999999998</v>
      </c>
      <c r="E496" s="208">
        <v>12.7239</v>
      </c>
      <c r="F496" s="208">
        <v>73.622500000000002</v>
      </c>
      <c r="G496" s="208">
        <v>20.313700000000001</v>
      </c>
      <c r="H496" s="208">
        <v>46.657200000000003</v>
      </c>
      <c r="I496" s="208">
        <v>0.4803</v>
      </c>
      <c r="J496" s="208">
        <v>32.4544</v>
      </c>
      <c r="K496" s="208">
        <v>19.081099999999999</v>
      </c>
      <c r="L496" s="208">
        <v>25.6126</v>
      </c>
      <c r="M496" s="208">
        <v>29.8584</v>
      </c>
      <c r="N496" s="208">
        <v>59.129600000000003</v>
      </c>
    </row>
    <row r="497" spans="1:14">
      <c r="A497" s="208">
        <v>14</v>
      </c>
      <c r="B497" s="208">
        <v>1994</v>
      </c>
      <c r="C497" s="208">
        <v>2.5423</v>
      </c>
      <c r="D497" s="208">
        <v>21.876000000000001</v>
      </c>
      <c r="E497" s="208">
        <v>1.5865</v>
      </c>
      <c r="F497" s="208">
        <v>10.0465</v>
      </c>
      <c r="G497" s="208">
        <v>2.3736000000000002</v>
      </c>
      <c r="H497" s="208">
        <v>4.4961000000000002</v>
      </c>
      <c r="I497" s="208">
        <v>7.8899999999999998E-2</v>
      </c>
      <c r="J497" s="208">
        <v>1.6005</v>
      </c>
      <c r="K497" s="208">
        <v>4.1067</v>
      </c>
      <c r="L497" s="208">
        <v>2.8647999999999998</v>
      </c>
      <c r="M497" s="208">
        <v>1.7774000000000001</v>
      </c>
      <c r="N497" s="208">
        <v>11.925700000000001</v>
      </c>
    </row>
    <row r="498" spans="1:14">
      <c r="A498" s="208">
        <v>15</v>
      </c>
      <c r="B498" s="208">
        <v>1994</v>
      </c>
      <c r="C498" s="208">
        <v>4.9787999999999997</v>
      </c>
      <c r="D498" s="208">
        <v>2.8614999999999999</v>
      </c>
      <c r="E498" s="208">
        <v>0.74350000000000005</v>
      </c>
      <c r="F498" s="208">
        <v>6.2027000000000001</v>
      </c>
      <c r="G498" s="208">
        <v>2.4811000000000001</v>
      </c>
      <c r="H498" s="208">
        <v>8.3209999999999997</v>
      </c>
      <c r="I498" s="208">
        <v>0.21859999999999999</v>
      </c>
      <c r="J498" s="208">
        <v>2.0821999999999998</v>
      </c>
      <c r="K498" s="208">
        <v>0.58930000000000005</v>
      </c>
      <c r="L498" s="208">
        <v>1.1918</v>
      </c>
      <c r="M498" s="208">
        <v>2.8269000000000002</v>
      </c>
      <c r="N498" s="208">
        <v>6.9976000000000003</v>
      </c>
    </row>
    <row r="499" spans="1:14">
      <c r="A499" s="208">
        <v>16</v>
      </c>
      <c r="B499" s="208">
        <v>1994</v>
      </c>
      <c r="C499" s="208">
        <v>1.3217000000000001</v>
      </c>
      <c r="D499" s="208">
        <v>11.3988</v>
      </c>
      <c r="E499" s="208">
        <v>0.82540000000000002</v>
      </c>
      <c r="F499" s="208">
        <v>5.2161</v>
      </c>
      <c r="G499" s="208">
        <v>1.2314000000000001</v>
      </c>
      <c r="H499" s="208">
        <v>2.31</v>
      </c>
      <c r="I499" s="208">
        <v>3.9800000000000002E-2</v>
      </c>
      <c r="J499" s="208">
        <v>0.83240000000000003</v>
      </c>
      <c r="K499" s="208">
        <v>2.1534</v>
      </c>
      <c r="L499" s="208">
        <v>1.4865999999999999</v>
      </c>
      <c r="M499" s="208">
        <v>0.9133</v>
      </c>
      <c r="N499" s="208">
        <v>6.18</v>
      </c>
    </row>
    <row r="500" spans="1:14">
      <c r="A500" s="208">
        <v>1</v>
      </c>
      <c r="B500" s="208">
        <v>1995</v>
      </c>
      <c r="C500" s="208">
        <v>7.2432999999999996</v>
      </c>
      <c r="D500" s="208">
        <v>4.8518999999999997</v>
      </c>
      <c r="E500" s="208">
        <v>2.6749999999999998</v>
      </c>
      <c r="F500" s="208">
        <v>11.945499999999999</v>
      </c>
      <c r="G500" s="208">
        <v>4.2412000000000001</v>
      </c>
      <c r="H500" s="208">
        <v>3.9089</v>
      </c>
      <c r="I500" s="208">
        <v>0.2157</v>
      </c>
      <c r="J500" s="208">
        <v>8.9791000000000007</v>
      </c>
      <c r="K500" s="208">
        <v>4.9054000000000002</v>
      </c>
      <c r="L500" s="208">
        <v>4.2218999999999998</v>
      </c>
      <c r="M500" s="208">
        <v>3.4988000000000001</v>
      </c>
      <c r="N500" s="208">
        <v>11.9602</v>
      </c>
    </row>
    <row r="501" spans="1:14">
      <c r="A501" s="208">
        <v>2</v>
      </c>
      <c r="B501" s="208">
        <v>1995</v>
      </c>
      <c r="C501" s="208">
        <v>12.1051</v>
      </c>
      <c r="D501" s="208">
        <v>9.2387999999999995</v>
      </c>
      <c r="E501" s="208">
        <v>3.1665000000000001</v>
      </c>
      <c r="F501" s="208">
        <v>18.6539</v>
      </c>
      <c r="G501" s="208">
        <v>6.3840000000000003</v>
      </c>
      <c r="H501" s="208">
        <v>21.7194</v>
      </c>
      <c r="I501" s="208">
        <v>2.9691000000000001</v>
      </c>
      <c r="J501" s="208">
        <v>12.808400000000001</v>
      </c>
      <c r="K501" s="208">
        <v>6.7244999999999999</v>
      </c>
      <c r="L501" s="208">
        <v>8.6341999999999999</v>
      </c>
      <c r="M501" s="208">
        <v>4.1702000000000004</v>
      </c>
      <c r="N501" s="208">
        <v>24.2163</v>
      </c>
    </row>
    <row r="502" spans="1:14">
      <c r="A502" s="208">
        <v>3</v>
      </c>
      <c r="B502" s="208">
        <v>1995</v>
      </c>
      <c r="C502" s="208">
        <v>27.329499999999999</v>
      </c>
      <c r="D502" s="208">
        <v>26.157599999999999</v>
      </c>
      <c r="E502" s="208">
        <v>9.1052</v>
      </c>
      <c r="F502" s="208">
        <v>56.0749</v>
      </c>
      <c r="G502" s="208">
        <v>19.075800000000001</v>
      </c>
      <c r="H502" s="208">
        <v>41.889299999999999</v>
      </c>
      <c r="I502" s="208">
        <v>6.4145000000000003</v>
      </c>
      <c r="J502" s="208">
        <v>35.998699999999999</v>
      </c>
      <c r="K502" s="208">
        <v>18.9299</v>
      </c>
      <c r="L502" s="208">
        <v>21.2301</v>
      </c>
      <c r="M502" s="208">
        <v>12.780099999999999</v>
      </c>
      <c r="N502" s="208">
        <v>60.442799999999998</v>
      </c>
    </row>
    <row r="503" spans="1:14">
      <c r="A503" s="208">
        <v>4</v>
      </c>
      <c r="B503" s="208">
        <v>1995</v>
      </c>
      <c r="C503" s="208">
        <v>35.424700000000001</v>
      </c>
      <c r="D503" s="208">
        <v>110.2997</v>
      </c>
      <c r="E503" s="208">
        <v>15.6134</v>
      </c>
      <c r="F503" s="208">
        <v>113.61920000000001</v>
      </c>
      <c r="G503" s="208">
        <v>29.548400000000001</v>
      </c>
      <c r="H503" s="208">
        <v>68.031599999999997</v>
      </c>
      <c r="I503" s="208">
        <v>5.3281999999999998</v>
      </c>
      <c r="J503" s="208">
        <v>58.060600000000001</v>
      </c>
      <c r="K503" s="208">
        <v>34.7727</v>
      </c>
      <c r="L503" s="208">
        <v>36.396999999999998</v>
      </c>
      <c r="M503" s="208">
        <v>35.4893</v>
      </c>
      <c r="N503" s="208">
        <v>143.90190000000001</v>
      </c>
    </row>
    <row r="504" spans="1:14">
      <c r="A504" s="208">
        <v>5</v>
      </c>
      <c r="B504" s="208">
        <v>1995</v>
      </c>
      <c r="C504" s="208">
        <v>23.093299999999999</v>
      </c>
      <c r="D504" s="208">
        <v>154.2338</v>
      </c>
      <c r="E504" s="208">
        <v>13.5021</v>
      </c>
      <c r="F504" s="208">
        <v>102.86</v>
      </c>
      <c r="G504" s="208">
        <v>23.595500000000001</v>
      </c>
      <c r="H504" s="208">
        <v>90.881399999999999</v>
      </c>
      <c r="I504" s="208">
        <v>5.9585999999999997</v>
      </c>
      <c r="J504" s="208">
        <v>50.276000000000003</v>
      </c>
      <c r="K504" s="208">
        <v>30.974799999999998</v>
      </c>
      <c r="L504" s="208">
        <v>28.886700000000001</v>
      </c>
      <c r="M504" s="208">
        <v>35.932000000000002</v>
      </c>
      <c r="N504" s="208">
        <v>130.74959999999999</v>
      </c>
    </row>
    <row r="505" spans="1:14">
      <c r="A505" s="208">
        <v>6</v>
      </c>
      <c r="B505" s="208">
        <v>1995</v>
      </c>
      <c r="C505" s="208">
        <v>21.2272</v>
      </c>
      <c r="D505" s="208">
        <v>36.151899999999998</v>
      </c>
      <c r="E505" s="208">
        <v>4.6188000000000002</v>
      </c>
      <c r="F505" s="208">
        <v>34.652999999999999</v>
      </c>
      <c r="G505" s="208">
        <v>6.6542000000000003</v>
      </c>
      <c r="H505" s="208">
        <v>28.873100000000001</v>
      </c>
      <c r="I505" s="208">
        <v>0.99470000000000003</v>
      </c>
      <c r="J505" s="208">
        <v>11.787699999999999</v>
      </c>
      <c r="K505" s="208">
        <v>6.2640000000000002</v>
      </c>
      <c r="L505" s="208">
        <v>10.020300000000001</v>
      </c>
      <c r="M505" s="208">
        <v>8.7365999999999993</v>
      </c>
      <c r="N505" s="208">
        <v>30.506499999999999</v>
      </c>
    </row>
    <row r="506" spans="1:14">
      <c r="A506" s="208">
        <v>7</v>
      </c>
      <c r="B506" s="208">
        <v>1995</v>
      </c>
      <c r="C506" s="208">
        <v>5.9379</v>
      </c>
      <c r="D506" s="208">
        <v>3.9388000000000001</v>
      </c>
      <c r="E506" s="208">
        <v>1.3667</v>
      </c>
      <c r="F506" s="208">
        <v>10.5695</v>
      </c>
      <c r="G506" s="208">
        <v>3.5893000000000002</v>
      </c>
      <c r="H506" s="208">
        <v>4.4931000000000001</v>
      </c>
      <c r="I506" s="208">
        <v>1.8702000000000001</v>
      </c>
      <c r="J506" s="208">
        <v>7.4722</v>
      </c>
      <c r="K506" s="208">
        <v>1.6757</v>
      </c>
      <c r="L506" s="208">
        <v>2.5575000000000001</v>
      </c>
      <c r="M506" s="208">
        <v>1.8722000000000001</v>
      </c>
      <c r="N506" s="208">
        <v>11.188800000000001</v>
      </c>
    </row>
    <row r="507" spans="1:14">
      <c r="A507" s="208">
        <v>8</v>
      </c>
      <c r="B507" s="208">
        <v>1995</v>
      </c>
      <c r="C507" s="208">
        <v>52.774099999999997</v>
      </c>
      <c r="D507" s="208">
        <v>222.95830000000001</v>
      </c>
      <c r="E507" s="208">
        <v>31.363299999999999</v>
      </c>
      <c r="F507" s="208">
        <v>186.89869999999999</v>
      </c>
      <c r="G507" s="208">
        <v>48.286499999999997</v>
      </c>
      <c r="H507" s="208">
        <v>193.80779999999999</v>
      </c>
      <c r="I507" s="208">
        <v>8.9608000000000008</v>
      </c>
      <c r="J507" s="208">
        <v>92.0441</v>
      </c>
      <c r="K507" s="208">
        <v>45.220300000000002</v>
      </c>
      <c r="L507" s="208">
        <v>43.450800000000001</v>
      </c>
      <c r="M507" s="208">
        <v>51.7455</v>
      </c>
      <c r="N507" s="208">
        <v>224.0581</v>
      </c>
    </row>
    <row r="508" spans="1:14">
      <c r="A508" s="208">
        <v>9</v>
      </c>
      <c r="B508" s="208">
        <v>1995</v>
      </c>
      <c r="C508" s="208">
        <v>13.7873</v>
      </c>
      <c r="D508" s="208">
        <v>107.675</v>
      </c>
      <c r="E508" s="208">
        <v>10.7837</v>
      </c>
      <c r="F508" s="208">
        <v>63.8414</v>
      </c>
      <c r="G508" s="208">
        <v>16.2287</v>
      </c>
      <c r="H508" s="208">
        <v>53.843299999999999</v>
      </c>
      <c r="I508" s="208">
        <v>2.2709000000000001</v>
      </c>
      <c r="J508" s="208">
        <v>24.463899999999999</v>
      </c>
      <c r="K508" s="208">
        <v>11.971</v>
      </c>
      <c r="L508" s="208">
        <v>20.779499999999999</v>
      </c>
      <c r="M508" s="208">
        <v>18.620100000000001</v>
      </c>
      <c r="N508" s="208">
        <v>82.849100000000007</v>
      </c>
    </row>
    <row r="509" spans="1:14">
      <c r="A509" s="208">
        <v>10</v>
      </c>
      <c r="B509" s="208">
        <v>1995</v>
      </c>
      <c r="C509" s="208">
        <v>25.75</v>
      </c>
      <c r="D509" s="208">
        <v>34.629600000000003</v>
      </c>
      <c r="E509" s="208">
        <v>15.3437</v>
      </c>
      <c r="F509" s="208">
        <v>74.895099999999999</v>
      </c>
      <c r="G509" s="208">
        <v>22.766300000000001</v>
      </c>
      <c r="H509" s="208">
        <v>68.135400000000004</v>
      </c>
      <c r="I509" s="208">
        <v>2.5203000000000002</v>
      </c>
      <c r="J509" s="208">
        <v>36.705500000000001</v>
      </c>
      <c r="K509" s="208">
        <v>15.276</v>
      </c>
      <c r="L509" s="208">
        <v>17.214500000000001</v>
      </c>
      <c r="M509" s="208">
        <v>16.849699999999999</v>
      </c>
      <c r="N509" s="208">
        <v>76.712699999999998</v>
      </c>
    </row>
    <row r="510" spans="1:14">
      <c r="A510" s="208">
        <v>11</v>
      </c>
      <c r="B510" s="208">
        <v>1995</v>
      </c>
      <c r="C510" s="208">
        <v>17.217500000000001</v>
      </c>
      <c r="D510" s="208">
        <v>101.2787</v>
      </c>
      <c r="E510" s="208">
        <v>10.126300000000001</v>
      </c>
      <c r="F510" s="208">
        <v>50.819400000000002</v>
      </c>
      <c r="G510" s="208">
        <v>13.008699999999999</v>
      </c>
      <c r="H510" s="208">
        <v>53.384900000000002</v>
      </c>
      <c r="I510" s="208">
        <v>2.1886999999999999</v>
      </c>
      <c r="J510" s="208">
        <v>25.5959</v>
      </c>
      <c r="K510" s="208">
        <v>24.0062</v>
      </c>
      <c r="L510" s="208">
        <v>17.5533</v>
      </c>
      <c r="M510" s="208">
        <v>17.382100000000001</v>
      </c>
      <c r="N510" s="208">
        <v>54.116</v>
      </c>
    </row>
    <row r="511" spans="1:14">
      <c r="A511" s="208">
        <v>12</v>
      </c>
      <c r="B511" s="208">
        <v>1995</v>
      </c>
      <c r="C511" s="208">
        <v>12.5467</v>
      </c>
      <c r="D511" s="208">
        <v>91.36</v>
      </c>
      <c r="E511" s="208">
        <v>8.9397000000000002</v>
      </c>
      <c r="F511" s="208">
        <v>45.305900000000001</v>
      </c>
      <c r="G511" s="208">
        <v>11.4779</v>
      </c>
      <c r="H511" s="208">
        <v>44.8</v>
      </c>
      <c r="I511" s="208">
        <v>1.6347</v>
      </c>
      <c r="J511" s="208">
        <v>17.1432</v>
      </c>
      <c r="K511" s="208">
        <v>15.8522</v>
      </c>
      <c r="L511" s="208">
        <v>15.7743</v>
      </c>
      <c r="M511" s="208">
        <v>15.787599999999999</v>
      </c>
      <c r="N511" s="208">
        <v>47.761800000000001</v>
      </c>
    </row>
    <row r="512" spans="1:14">
      <c r="A512" s="208">
        <v>13</v>
      </c>
      <c r="B512" s="208">
        <v>1995</v>
      </c>
      <c r="C512" s="208">
        <v>48.278300000000002</v>
      </c>
      <c r="D512" s="208">
        <v>72.357799999999997</v>
      </c>
      <c r="E512" s="208">
        <v>12.912800000000001</v>
      </c>
      <c r="F512" s="208">
        <v>75.174999999999997</v>
      </c>
      <c r="G512" s="208">
        <v>20.749700000000001</v>
      </c>
      <c r="H512" s="208">
        <v>47.0732</v>
      </c>
      <c r="I512" s="208">
        <v>0.49969999999999998</v>
      </c>
      <c r="J512" s="208">
        <v>33.561700000000002</v>
      </c>
      <c r="K512" s="208">
        <v>19.385200000000001</v>
      </c>
      <c r="L512" s="208">
        <v>25.7</v>
      </c>
      <c r="M512" s="208">
        <v>29.8401</v>
      </c>
      <c r="N512" s="208">
        <v>61.458300000000001</v>
      </c>
    </row>
    <row r="513" spans="1:14">
      <c r="A513" s="208">
        <v>14</v>
      </c>
      <c r="B513" s="208">
        <v>1995</v>
      </c>
      <c r="C513" s="208">
        <v>2.5554999999999999</v>
      </c>
      <c r="D513" s="208">
        <v>21.8584</v>
      </c>
      <c r="E513" s="208">
        <v>1.5925</v>
      </c>
      <c r="F513" s="208">
        <v>10.1013</v>
      </c>
      <c r="G513" s="208">
        <v>2.387</v>
      </c>
      <c r="H513" s="208">
        <v>4.5106999999999999</v>
      </c>
      <c r="I513" s="208">
        <v>8.8499999999999995E-2</v>
      </c>
      <c r="J513" s="208">
        <v>1.6345000000000001</v>
      </c>
      <c r="K513" s="208">
        <v>4.1058000000000003</v>
      </c>
      <c r="L513" s="208">
        <v>2.8820999999999999</v>
      </c>
      <c r="M513" s="208">
        <v>1.7801</v>
      </c>
      <c r="N513" s="208">
        <v>11.9839</v>
      </c>
    </row>
    <row r="514" spans="1:14">
      <c r="A514" s="208">
        <v>15</v>
      </c>
      <c r="B514" s="208">
        <v>1995</v>
      </c>
      <c r="C514" s="208">
        <v>5.0244999999999997</v>
      </c>
      <c r="D514" s="208">
        <v>2.8873000000000002</v>
      </c>
      <c r="E514" s="208">
        <v>0.76370000000000005</v>
      </c>
      <c r="F514" s="208">
        <v>6.2695999999999996</v>
      </c>
      <c r="G514" s="208">
        <v>2.5078</v>
      </c>
      <c r="H514" s="208">
        <v>8.3779000000000003</v>
      </c>
      <c r="I514" s="208">
        <v>0.30630000000000002</v>
      </c>
      <c r="J514" s="208">
        <v>2.1259999999999999</v>
      </c>
      <c r="K514" s="208">
        <v>0.66159999999999997</v>
      </c>
      <c r="L514" s="208">
        <v>1.2444999999999999</v>
      </c>
      <c r="M514" s="208">
        <v>2.8365999999999998</v>
      </c>
      <c r="N514" s="208">
        <v>7.1406000000000001</v>
      </c>
    </row>
    <row r="515" spans="1:14">
      <c r="A515" s="208">
        <v>16</v>
      </c>
      <c r="B515" s="208">
        <v>1995</v>
      </c>
      <c r="C515" s="208">
        <v>1.3271999999999999</v>
      </c>
      <c r="D515" s="208">
        <v>11.3856</v>
      </c>
      <c r="E515" s="208">
        <v>0.82779999999999998</v>
      </c>
      <c r="F515" s="208">
        <v>5.2389999999999999</v>
      </c>
      <c r="G515" s="208">
        <v>1.2370000000000001</v>
      </c>
      <c r="H515" s="208">
        <v>2.3161</v>
      </c>
      <c r="I515" s="208">
        <v>4.4200000000000003E-2</v>
      </c>
      <c r="J515" s="208">
        <v>0.8478</v>
      </c>
      <c r="K515" s="208">
        <v>2.1524999999999999</v>
      </c>
      <c r="L515" s="208">
        <v>1.494</v>
      </c>
      <c r="M515" s="208">
        <v>0.9143</v>
      </c>
      <c r="N515" s="208">
        <v>6.2039999999999997</v>
      </c>
    </row>
    <row r="516" spans="1:14">
      <c r="A516" s="208">
        <v>1</v>
      </c>
      <c r="B516" s="208">
        <v>1996</v>
      </c>
      <c r="C516" s="208">
        <v>7.3171999999999997</v>
      </c>
      <c r="D516" s="208">
        <v>4.8400999999999996</v>
      </c>
      <c r="E516" s="208">
        <v>2.6869999999999998</v>
      </c>
      <c r="F516" s="208">
        <v>11.995100000000001</v>
      </c>
      <c r="G516" s="208">
        <v>4.2587999999999999</v>
      </c>
      <c r="H516" s="208">
        <v>4.0082000000000004</v>
      </c>
      <c r="I516" s="208">
        <v>0.22090000000000001</v>
      </c>
      <c r="J516" s="208">
        <v>8.9830000000000005</v>
      </c>
      <c r="K516" s="208">
        <v>4.9520999999999997</v>
      </c>
      <c r="L516" s="208">
        <v>4.3368000000000002</v>
      </c>
      <c r="M516" s="208">
        <v>3.5207999999999999</v>
      </c>
      <c r="N516" s="208">
        <v>12.734299999999999</v>
      </c>
    </row>
    <row r="517" spans="1:14">
      <c r="A517" s="208">
        <v>2</v>
      </c>
      <c r="B517" s="208">
        <v>1996</v>
      </c>
      <c r="C517" s="208">
        <v>12.241199999999999</v>
      </c>
      <c r="D517" s="208">
        <v>9.6852</v>
      </c>
      <c r="E517" s="208">
        <v>3.2282000000000002</v>
      </c>
      <c r="F517" s="208">
        <v>19.8903</v>
      </c>
      <c r="G517" s="208">
        <v>6.8071000000000002</v>
      </c>
      <c r="H517" s="208">
        <v>23.441099999999999</v>
      </c>
      <c r="I517" s="208">
        <v>3.0648</v>
      </c>
      <c r="J517" s="208">
        <v>13.0402</v>
      </c>
      <c r="K517" s="208">
        <v>6.7248999999999999</v>
      </c>
      <c r="L517" s="208">
        <v>8.7162000000000006</v>
      </c>
      <c r="M517" s="208">
        <v>4.2266000000000004</v>
      </c>
      <c r="N517" s="208">
        <v>24.970500000000001</v>
      </c>
    </row>
    <row r="518" spans="1:14">
      <c r="A518" s="208">
        <v>3</v>
      </c>
      <c r="B518" s="208">
        <v>1996</v>
      </c>
      <c r="C518" s="208">
        <v>27.727699999999999</v>
      </c>
      <c r="D518" s="208">
        <v>26.2697</v>
      </c>
      <c r="E518" s="208">
        <v>9.1926000000000005</v>
      </c>
      <c r="F518" s="208">
        <v>56.910499999999999</v>
      </c>
      <c r="G518" s="208">
        <v>19.360099999999999</v>
      </c>
      <c r="H518" s="208">
        <v>43.136899999999997</v>
      </c>
      <c r="I518" s="208">
        <v>6.6162999999999998</v>
      </c>
      <c r="J518" s="208">
        <v>36.326900000000002</v>
      </c>
      <c r="K518" s="208">
        <v>18.956499999999998</v>
      </c>
      <c r="L518" s="208">
        <v>21.6646</v>
      </c>
      <c r="M518" s="208">
        <v>12.948399999999999</v>
      </c>
      <c r="N518" s="208">
        <v>62.155500000000004</v>
      </c>
    </row>
    <row r="519" spans="1:14">
      <c r="A519" s="208">
        <v>4</v>
      </c>
      <c r="B519" s="208">
        <v>1996</v>
      </c>
      <c r="C519" s="208">
        <v>35.866399999999999</v>
      </c>
      <c r="D519" s="208">
        <v>111.0194</v>
      </c>
      <c r="E519" s="208">
        <v>15.6943</v>
      </c>
      <c r="F519" s="208">
        <v>115.4568</v>
      </c>
      <c r="G519" s="208">
        <v>30.026299999999999</v>
      </c>
      <c r="H519" s="208">
        <v>68.757900000000006</v>
      </c>
      <c r="I519" s="208">
        <v>5.3967000000000001</v>
      </c>
      <c r="J519" s="208">
        <v>58.76</v>
      </c>
      <c r="K519" s="208">
        <v>34.908299999999997</v>
      </c>
      <c r="L519" s="208">
        <v>36.857599999999998</v>
      </c>
      <c r="M519" s="208">
        <v>35.779899999999998</v>
      </c>
      <c r="N519" s="208">
        <v>145.55459999999999</v>
      </c>
    </row>
    <row r="520" spans="1:14">
      <c r="A520" s="208">
        <v>5</v>
      </c>
      <c r="B520" s="208">
        <v>1996</v>
      </c>
      <c r="C520" s="208">
        <v>23.370200000000001</v>
      </c>
      <c r="D520" s="208">
        <v>154.83160000000001</v>
      </c>
      <c r="E520" s="208">
        <v>13.517300000000001</v>
      </c>
      <c r="F520" s="208">
        <v>103.45659999999999</v>
      </c>
      <c r="G520" s="208">
        <v>23.732299999999999</v>
      </c>
      <c r="H520" s="208">
        <v>91.517499999999998</v>
      </c>
      <c r="I520" s="208">
        <v>6.0133000000000001</v>
      </c>
      <c r="J520" s="208">
        <v>50.9634</v>
      </c>
      <c r="K520" s="208">
        <v>31.236799999999999</v>
      </c>
      <c r="L520" s="208">
        <v>28.982199999999999</v>
      </c>
      <c r="M520" s="208">
        <v>36.082700000000003</v>
      </c>
      <c r="N520" s="208">
        <v>131.45529999999999</v>
      </c>
    </row>
    <row r="521" spans="1:14">
      <c r="A521" s="208">
        <v>6</v>
      </c>
      <c r="B521" s="208">
        <v>1996</v>
      </c>
      <c r="C521" s="208">
        <v>21.441700000000001</v>
      </c>
      <c r="D521" s="208">
        <v>36.777099999999997</v>
      </c>
      <c r="E521" s="208">
        <v>4.6753</v>
      </c>
      <c r="F521" s="208">
        <v>34.997199999999999</v>
      </c>
      <c r="G521" s="208">
        <v>6.7286999999999999</v>
      </c>
      <c r="H521" s="208">
        <v>29.517399999999999</v>
      </c>
      <c r="I521" s="208">
        <v>1.03</v>
      </c>
      <c r="J521" s="208">
        <v>11.9117</v>
      </c>
      <c r="K521" s="208">
        <v>6.3331999999999997</v>
      </c>
      <c r="L521" s="208">
        <v>10.1845</v>
      </c>
      <c r="M521" s="208">
        <v>8.7765000000000004</v>
      </c>
      <c r="N521" s="208">
        <v>30.924099999999999</v>
      </c>
    </row>
    <row r="522" spans="1:14">
      <c r="A522" s="208">
        <v>7</v>
      </c>
      <c r="B522" s="208">
        <v>1996</v>
      </c>
      <c r="C522" s="208">
        <v>5.9603999999999999</v>
      </c>
      <c r="D522" s="208">
        <v>3.9241000000000001</v>
      </c>
      <c r="E522" s="208">
        <v>1.3853</v>
      </c>
      <c r="F522" s="208">
        <v>10.890700000000001</v>
      </c>
      <c r="G522" s="208">
        <v>3.6991000000000001</v>
      </c>
      <c r="H522" s="208">
        <v>4.5458999999999996</v>
      </c>
      <c r="I522" s="208">
        <v>1.9120999999999999</v>
      </c>
      <c r="J522" s="208">
        <v>7.5475000000000003</v>
      </c>
      <c r="K522" s="208">
        <v>1.6788000000000001</v>
      </c>
      <c r="L522" s="208">
        <v>2.7256999999999998</v>
      </c>
      <c r="M522" s="208">
        <v>1.8788</v>
      </c>
      <c r="N522" s="208">
        <v>11.5105</v>
      </c>
    </row>
    <row r="523" spans="1:14">
      <c r="A523" s="208">
        <v>8</v>
      </c>
      <c r="B523" s="208">
        <v>1996</v>
      </c>
      <c r="C523" s="208">
        <v>53.346699999999998</v>
      </c>
      <c r="D523" s="208">
        <v>223.49979999999999</v>
      </c>
      <c r="E523" s="208">
        <v>31.679099999999998</v>
      </c>
      <c r="F523" s="208">
        <v>189.4153</v>
      </c>
      <c r="G523" s="208">
        <v>48.899900000000002</v>
      </c>
      <c r="H523" s="208">
        <v>194.77260000000001</v>
      </c>
      <c r="I523" s="208">
        <v>9.0503999999999998</v>
      </c>
      <c r="J523" s="208">
        <v>92.294799999999995</v>
      </c>
      <c r="K523" s="208">
        <v>45.645699999999998</v>
      </c>
      <c r="L523" s="208">
        <v>43.805900000000001</v>
      </c>
      <c r="M523" s="208">
        <v>51.773899999999998</v>
      </c>
      <c r="N523" s="208">
        <v>226.9539</v>
      </c>
    </row>
    <row r="524" spans="1:14">
      <c r="A524" s="208">
        <v>9</v>
      </c>
      <c r="B524" s="208">
        <v>1996</v>
      </c>
      <c r="C524" s="208">
        <v>14.0989</v>
      </c>
      <c r="D524" s="208">
        <v>108.1799</v>
      </c>
      <c r="E524" s="208">
        <v>11.0047</v>
      </c>
      <c r="F524" s="208">
        <v>64.855999999999995</v>
      </c>
      <c r="G524" s="208">
        <v>16.467600000000001</v>
      </c>
      <c r="H524" s="208">
        <v>54.265000000000001</v>
      </c>
      <c r="I524" s="208">
        <v>2.3008999999999999</v>
      </c>
      <c r="J524" s="208">
        <v>24.705200000000001</v>
      </c>
      <c r="K524" s="208">
        <v>12.116099999999999</v>
      </c>
      <c r="L524" s="208">
        <v>20.9041</v>
      </c>
      <c r="M524" s="208">
        <v>18.690000000000001</v>
      </c>
      <c r="N524" s="208">
        <v>84.1935</v>
      </c>
    </row>
    <row r="525" spans="1:14">
      <c r="A525" s="208">
        <v>10</v>
      </c>
      <c r="B525" s="208">
        <v>1996</v>
      </c>
      <c r="C525" s="208">
        <v>26.1843</v>
      </c>
      <c r="D525" s="208">
        <v>34.970799999999997</v>
      </c>
      <c r="E525" s="208">
        <v>15.650700000000001</v>
      </c>
      <c r="F525" s="208">
        <v>76.739699999999999</v>
      </c>
      <c r="G525" s="208">
        <v>23.319199999999999</v>
      </c>
      <c r="H525" s="208">
        <v>69.366</v>
      </c>
      <c r="I525" s="208">
        <v>2.6238999999999999</v>
      </c>
      <c r="J525" s="208">
        <v>37.586300000000001</v>
      </c>
      <c r="K525" s="208">
        <v>15.724500000000001</v>
      </c>
      <c r="L525" s="208">
        <v>17.835899999999999</v>
      </c>
      <c r="M525" s="208">
        <v>16.928000000000001</v>
      </c>
      <c r="N525" s="208">
        <v>78.726699999999994</v>
      </c>
    </row>
    <row r="526" spans="1:14">
      <c r="A526" s="208">
        <v>11</v>
      </c>
      <c r="B526" s="208">
        <v>1996</v>
      </c>
      <c r="C526" s="208">
        <v>17.315300000000001</v>
      </c>
      <c r="D526" s="208">
        <v>101.42019999999999</v>
      </c>
      <c r="E526" s="208">
        <v>10.1937</v>
      </c>
      <c r="F526" s="208">
        <v>51.108800000000002</v>
      </c>
      <c r="G526" s="208">
        <v>13.078200000000001</v>
      </c>
      <c r="H526" s="208">
        <v>53.535299999999999</v>
      </c>
      <c r="I526" s="208">
        <v>2.1989000000000001</v>
      </c>
      <c r="J526" s="208">
        <v>25.6419</v>
      </c>
      <c r="K526" s="208">
        <v>24.059799999999999</v>
      </c>
      <c r="L526" s="208">
        <v>17.594799999999999</v>
      </c>
      <c r="M526" s="208">
        <v>17.4023</v>
      </c>
      <c r="N526" s="208">
        <v>54.4634</v>
      </c>
    </row>
    <row r="527" spans="1:14">
      <c r="A527" s="208">
        <v>12</v>
      </c>
      <c r="B527" s="208">
        <v>1996</v>
      </c>
      <c r="C527" s="208">
        <v>12.719099999999999</v>
      </c>
      <c r="D527" s="208">
        <v>91.518600000000006</v>
      </c>
      <c r="E527" s="208">
        <v>9.0898000000000003</v>
      </c>
      <c r="F527" s="208">
        <v>45.911999999999999</v>
      </c>
      <c r="G527" s="208">
        <v>11.620200000000001</v>
      </c>
      <c r="H527" s="208">
        <v>45.056100000000001</v>
      </c>
      <c r="I527" s="208">
        <v>1.6520999999999999</v>
      </c>
      <c r="J527" s="208">
        <v>17.2441</v>
      </c>
      <c r="K527" s="208">
        <v>15.878399999999999</v>
      </c>
      <c r="L527" s="208">
        <v>15.869</v>
      </c>
      <c r="M527" s="208">
        <v>15.7949</v>
      </c>
      <c r="N527" s="208">
        <v>48.508200000000002</v>
      </c>
    </row>
    <row r="528" spans="1:14">
      <c r="A528" s="208">
        <v>13</v>
      </c>
      <c r="B528" s="208">
        <v>1996</v>
      </c>
      <c r="C528" s="208">
        <v>48.699599999999997</v>
      </c>
      <c r="D528" s="208">
        <v>73.143900000000002</v>
      </c>
      <c r="E528" s="208">
        <v>13.024800000000001</v>
      </c>
      <c r="F528" s="208">
        <v>77.332899999999995</v>
      </c>
      <c r="G528" s="208">
        <v>21.3461</v>
      </c>
      <c r="H528" s="208">
        <v>47.616999999999997</v>
      </c>
      <c r="I528" s="208">
        <v>0.49990000000000001</v>
      </c>
      <c r="J528" s="208">
        <v>34.166800000000002</v>
      </c>
      <c r="K528" s="208">
        <v>19.498999999999999</v>
      </c>
      <c r="L528" s="208">
        <v>25.827300000000001</v>
      </c>
      <c r="M528" s="208">
        <v>29.805099999999999</v>
      </c>
      <c r="N528" s="208">
        <v>63.099899999999998</v>
      </c>
    </row>
    <row r="529" spans="1:14">
      <c r="A529" s="208">
        <v>14</v>
      </c>
      <c r="B529" s="208">
        <v>1996</v>
      </c>
      <c r="C529" s="208">
        <v>2.5775000000000001</v>
      </c>
      <c r="D529" s="208">
        <v>21.8279</v>
      </c>
      <c r="E529" s="208">
        <v>1.6040000000000001</v>
      </c>
      <c r="F529" s="208">
        <v>10.1518</v>
      </c>
      <c r="G529" s="208">
        <v>2.3997999999999999</v>
      </c>
      <c r="H529" s="208">
        <v>4.5444000000000004</v>
      </c>
      <c r="I529" s="208">
        <v>9.1499999999999998E-2</v>
      </c>
      <c r="J529" s="208">
        <v>1.6544000000000001</v>
      </c>
      <c r="K529" s="208">
        <v>4.1105</v>
      </c>
      <c r="L529" s="208">
        <v>2.8847</v>
      </c>
      <c r="M529" s="208">
        <v>1.7837000000000001</v>
      </c>
      <c r="N529" s="208">
        <v>12.057600000000001</v>
      </c>
    </row>
    <row r="530" spans="1:14">
      <c r="A530" s="208">
        <v>15</v>
      </c>
      <c r="B530" s="208">
        <v>1996</v>
      </c>
      <c r="C530" s="208">
        <v>5.0556000000000001</v>
      </c>
      <c r="D530" s="208">
        <v>2.8961999999999999</v>
      </c>
      <c r="E530" s="208">
        <v>0.76839999999999997</v>
      </c>
      <c r="F530" s="208">
        <v>6.3567999999999998</v>
      </c>
      <c r="G530" s="208">
        <v>2.5427</v>
      </c>
      <c r="H530" s="208">
        <v>8.4026999999999994</v>
      </c>
      <c r="I530" s="208">
        <v>0.31900000000000001</v>
      </c>
      <c r="J530" s="208">
        <v>2.4416000000000002</v>
      </c>
      <c r="K530" s="208">
        <v>0.66900000000000004</v>
      </c>
      <c r="L530" s="208">
        <v>1.2514000000000001</v>
      </c>
      <c r="M530" s="208">
        <v>2.8679000000000001</v>
      </c>
      <c r="N530" s="208">
        <v>7.2065999999999999</v>
      </c>
    </row>
    <row r="531" spans="1:14">
      <c r="A531" s="208">
        <v>16</v>
      </c>
      <c r="B531" s="208">
        <v>1996</v>
      </c>
      <c r="C531" s="208">
        <v>1.3367</v>
      </c>
      <c r="D531" s="208">
        <v>11.366400000000001</v>
      </c>
      <c r="E531" s="208">
        <v>0.8327</v>
      </c>
      <c r="F531" s="208">
        <v>5.2596999999999996</v>
      </c>
      <c r="G531" s="208">
        <v>1.2423</v>
      </c>
      <c r="H531" s="208">
        <v>2.3309000000000002</v>
      </c>
      <c r="I531" s="208">
        <v>4.5600000000000002E-2</v>
      </c>
      <c r="J531" s="208">
        <v>0.85670000000000002</v>
      </c>
      <c r="K531" s="208">
        <v>2.1541000000000001</v>
      </c>
      <c r="L531" s="208">
        <v>1.4944999999999999</v>
      </c>
      <c r="M531" s="208">
        <v>0.91569999999999996</v>
      </c>
      <c r="N531" s="208">
        <v>6.2350000000000003</v>
      </c>
    </row>
    <row r="532" spans="1:14">
      <c r="A532" s="208">
        <v>1</v>
      </c>
      <c r="B532" s="208">
        <v>1997</v>
      </c>
      <c r="C532" s="208">
        <v>7.4303999999999997</v>
      </c>
      <c r="D532" s="208">
        <v>4.8281999999999998</v>
      </c>
      <c r="E532" s="208">
        <v>2.6981999999999999</v>
      </c>
      <c r="F532" s="208">
        <v>12.0053</v>
      </c>
      <c r="G532" s="208">
        <v>4.2625000000000002</v>
      </c>
      <c r="H532" s="208">
        <v>4.1089000000000002</v>
      </c>
      <c r="I532" s="208">
        <v>0.22620000000000001</v>
      </c>
      <c r="J532" s="208">
        <v>9.08</v>
      </c>
      <c r="K532" s="208">
        <v>4.9581999999999997</v>
      </c>
      <c r="L532" s="208">
        <v>4.4394999999999998</v>
      </c>
      <c r="M532" s="208">
        <v>3.55</v>
      </c>
      <c r="N532" s="208">
        <v>12.950699999999999</v>
      </c>
    </row>
    <row r="533" spans="1:14">
      <c r="A533" s="208">
        <v>2</v>
      </c>
      <c r="B533" s="208">
        <v>1997</v>
      </c>
      <c r="C533" s="208">
        <v>12.3956</v>
      </c>
      <c r="D533" s="208">
        <v>9.8417999999999992</v>
      </c>
      <c r="E533" s="208">
        <v>3.2749999999999999</v>
      </c>
      <c r="F533" s="208">
        <v>20.160799999999998</v>
      </c>
      <c r="G533" s="208">
        <v>6.8997000000000002</v>
      </c>
      <c r="H533" s="208">
        <v>24.387799999999999</v>
      </c>
      <c r="I533" s="208">
        <v>3.1551</v>
      </c>
      <c r="J533" s="208">
        <v>13.279</v>
      </c>
      <c r="K533" s="208">
        <v>6.7306999999999997</v>
      </c>
      <c r="L533" s="208">
        <v>9.0844000000000005</v>
      </c>
      <c r="M533" s="208">
        <v>4.3465999999999996</v>
      </c>
      <c r="N533" s="208">
        <v>25.514800000000001</v>
      </c>
    </row>
    <row r="534" spans="1:14">
      <c r="A534" s="208">
        <v>3</v>
      </c>
      <c r="B534" s="208">
        <v>1997</v>
      </c>
      <c r="C534" s="208">
        <v>28.030999999999999</v>
      </c>
      <c r="D534" s="208">
        <v>26.285</v>
      </c>
      <c r="E534" s="208">
        <v>9.2382000000000009</v>
      </c>
      <c r="F534" s="208">
        <v>57.671300000000002</v>
      </c>
      <c r="G534" s="208">
        <v>19.6189</v>
      </c>
      <c r="H534" s="208">
        <v>44.441299999999998</v>
      </c>
      <c r="I534" s="208">
        <v>6.8205999999999998</v>
      </c>
      <c r="J534" s="208">
        <v>36.678800000000003</v>
      </c>
      <c r="K534" s="208">
        <v>18.992000000000001</v>
      </c>
      <c r="L534" s="208">
        <v>21.991900000000001</v>
      </c>
      <c r="M534" s="208">
        <v>12.9697</v>
      </c>
      <c r="N534" s="208">
        <v>63.048499999999997</v>
      </c>
    </row>
    <row r="535" spans="1:14">
      <c r="A535" s="208">
        <v>4</v>
      </c>
      <c r="B535" s="208">
        <v>1997</v>
      </c>
      <c r="C535" s="208">
        <v>36.406599999999997</v>
      </c>
      <c r="D535" s="208">
        <v>112.28319999999999</v>
      </c>
      <c r="E535" s="208">
        <v>15.8369</v>
      </c>
      <c r="F535" s="208">
        <v>117.4122</v>
      </c>
      <c r="G535" s="208">
        <v>30.5349</v>
      </c>
      <c r="H535" s="208">
        <v>69.969700000000003</v>
      </c>
      <c r="I535" s="208">
        <v>5.4791999999999996</v>
      </c>
      <c r="J535" s="208">
        <v>59.329500000000003</v>
      </c>
      <c r="K535" s="208">
        <v>34.959400000000002</v>
      </c>
      <c r="L535" s="208">
        <v>38.504899999999999</v>
      </c>
      <c r="M535" s="208">
        <v>36.235399999999998</v>
      </c>
      <c r="N535" s="208">
        <v>147.36750000000001</v>
      </c>
    </row>
    <row r="536" spans="1:14">
      <c r="A536" s="208">
        <v>5</v>
      </c>
      <c r="B536" s="208">
        <v>1997</v>
      </c>
      <c r="C536" s="208">
        <v>23.704499999999999</v>
      </c>
      <c r="D536" s="208">
        <v>156.71010000000001</v>
      </c>
      <c r="E536" s="208">
        <v>13.684200000000001</v>
      </c>
      <c r="F536" s="208">
        <v>104.502</v>
      </c>
      <c r="G536" s="208">
        <v>23.972200000000001</v>
      </c>
      <c r="H536" s="208">
        <v>92.605000000000004</v>
      </c>
      <c r="I536" s="208">
        <v>6.0715000000000003</v>
      </c>
      <c r="J536" s="208">
        <v>51.184100000000001</v>
      </c>
      <c r="K536" s="208">
        <v>31.3447</v>
      </c>
      <c r="L536" s="208">
        <v>30.009399999999999</v>
      </c>
      <c r="M536" s="208">
        <v>36.209699999999998</v>
      </c>
      <c r="N536" s="208">
        <v>132.11619999999999</v>
      </c>
    </row>
    <row r="537" spans="1:14">
      <c r="A537" s="208">
        <v>6</v>
      </c>
      <c r="B537" s="208">
        <v>1997</v>
      </c>
      <c r="C537" s="208">
        <v>21.5807</v>
      </c>
      <c r="D537" s="208">
        <v>38.048099999999998</v>
      </c>
      <c r="E537" s="208">
        <v>4.7397</v>
      </c>
      <c r="F537" s="208">
        <v>35.6021</v>
      </c>
      <c r="G537" s="208">
        <v>6.8465999999999996</v>
      </c>
      <c r="H537" s="208">
        <v>29.5914</v>
      </c>
      <c r="I537" s="208">
        <v>1.034</v>
      </c>
      <c r="J537" s="208">
        <v>12.2415</v>
      </c>
      <c r="K537" s="208">
        <v>6.423</v>
      </c>
      <c r="L537" s="208">
        <v>10.1839</v>
      </c>
      <c r="M537" s="208">
        <v>8.7830999999999992</v>
      </c>
      <c r="N537" s="208">
        <v>31.347000000000001</v>
      </c>
    </row>
    <row r="538" spans="1:14">
      <c r="A538" s="208">
        <v>7</v>
      </c>
      <c r="B538" s="208">
        <v>1997</v>
      </c>
      <c r="C538" s="208">
        <v>6.0448000000000004</v>
      </c>
      <c r="D538" s="208">
        <v>3.9763000000000002</v>
      </c>
      <c r="E538" s="208">
        <v>1.4156</v>
      </c>
      <c r="F538" s="208">
        <v>11.232900000000001</v>
      </c>
      <c r="G538" s="208">
        <v>3.8142</v>
      </c>
      <c r="H538" s="208">
        <v>4.6276000000000002</v>
      </c>
      <c r="I538" s="208">
        <v>1.9748000000000001</v>
      </c>
      <c r="J538" s="208">
        <v>7.6093000000000002</v>
      </c>
      <c r="K538" s="208">
        <v>1.6834</v>
      </c>
      <c r="L538" s="208">
        <v>2.7483</v>
      </c>
      <c r="M538" s="208">
        <v>1.8864000000000001</v>
      </c>
      <c r="N538" s="208">
        <v>11.7532</v>
      </c>
    </row>
    <row r="539" spans="1:14">
      <c r="A539" s="208">
        <v>8</v>
      </c>
      <c r="B539" s="208">
        <v>1997</v>
      </c>
      <c r="C539" s="208">
        <v>53.596899999999998</v>
      </c>
      <c r="D539" s="208">
        <v>224.72110000000001</v>
      </c>
      <c r="E539" s="208">
        <v>31.9482</v>
      </c>
      <c r="F539" s="208">
        <v>192.01949999999999</v>
      </c>
      <c r="G539" s="208">
        <v>49.561999999999998</v>
      </c>
      <c r="H539" s="208">
        <v>195.30969999999999</v>
      </c>
      <c r="I539" s="208">
        <v>9.0601000000000003</v>
      </c>
      <c r="J539" s="208">
        <v>92.524000000000001</v>
      </c>
      <c r="K539" s="208">
        <v>45.837600000000002</v>
      </c>
      <c r="L539" s="208">
        <v>44.0364</v>
      </c>
      <c r="M539" s="208">
        <v>51.894300000000001</v>
      </c>
      <c r="N539" s="208">
        <v>228.9323</v>
      </c>
    </row>
    <row r="540" spans="1:14">
      <c r="A540" s="208">
        <v>9</v>
      </c>
      <c r="B540" s="208">
        <v>1997</v>
      </c>
      <c r="C540" s="208">
        <v>14.261100000000001</v>
      </c>
      <c r="D540" s="208">
        <v>108.44710000000001</v>
      </c>
      <c r="E540" s="208">
        <v>11.1965</v>
      </c>
      <c r="F540" s="208">
        <v>66.173100000000005</v>
      </c>
      <c r="G540" s="208">
        <v>16.782599999999999</v>
      </c>
      <c r="H540" s="208">
        <v>54.822200000000002</v>
      </c>
      <c r="I540" s="208">
        <v>2.3020999999999998</v>
      </c>
      <c r="J540" s="208">
        <v>24.8688</v>
      </c>
      <c r="K540" s="208">
        <v>12.235300000000001</v>
      </c>
      <c r="L540" s="208">
        <v>21.1495</v>
      </c>
      <c r="M540" s="208">
        <v>18.705100000000002</v>
      </c>
      <c r="N540" s="208">
        <v>85.826599999999999</v>
      </c>
    </row>
    <row r="541" spans="1:14">
      <c r="A541" s="208">
        <v>10</v>
      </c>
      <c r="B541" s="208">
        <v>1997</v>
      </c>
      <c r="C541" s="208">
        <v>26.7378</v>
      </c>
      <c r="D541" s="208">
        <v>35.683199999999999</v>
      </c>
      <c r="E541" s="208">
        <v>16.136800000000001</v>
      </c>
      <c r="F541" s="208">
        <v>78.504499999999993</v>
      </c>
      <c r="G541" s="208">
        <v>23.771999999999998</v>
      </c>
      <c r="H541" s="208">
        <v>71.508799999999994</v>
      </c>
      <c r="I541" s="208">
        <v>2.9746000000000001</v>
      </c>
      <c r="J541" s="208">
        <v>38.733199999999997</v>
      </c>
      <c r="K541" s="208">
        <v>15.842000000000001</v>
      </c>
      <c r="L541" s="208">
        <v>18.646799999999999</v>
      </c>
      <c r="M541" s="208">
        <v>16.9682</v>
      </c>
      <c r="N541" s="208">
        <v>80.9739</v>
      </c>
    </row>
    <row r="542" spans="1:14">
      <c r="A542" s="208">
        <v>11</v>
      </c>
      <c r="B542" s="208">
        <v>1997</v>
      </c>
      <c r="C542" s="208">
        <v>17.370699999999999</v>
      </c>
      <c r="D542" s="208">
        <v>101.4961</v>
      </c>
      <c r="E542" s="208">
        <v>10.2538</v>
      </c>
      <c r="F542" s="208">
        <v>51.481200000000001</v>
      </c>
      <c r="G542" s="208">
        <v>13.1678</v>
      </c>
      <c r="H542" s="208">
        <v>53.727899999999998</v>
      </c>
      <c r="I542" s="208">
        <v>2.2008000000000001</v>
      </c>
      <c r="J542" s="208">
        <v>25.668099999999999</v>
      </c>
      <c r="K542" s="208">
        <v>24.106400000000001</v>
      </c>
      <c r="L542" s="208">
        <v>17.6736</v>
      </c>
      <c r="M542" s="208">
        <v>17.4068</v>
      </c>
      <c r="N542" s="208">
        <v>54.881799999999998</v>
      </c>
    </row>
    <row r="543" spans="1:14">
      <c r="A543" s="208">
        <v>12</v>
      </c>
      <c r="B543" s="208">
        <v>1997</v>
      </c>
      <c r="C543" s="208">
        <v>12.7941</v>
      </c>
      <c r="D543" s="208">
        <v>91.528700000000001</v>
      </c>
      <c r="E543" s="208">
        <v>9.2246000000000006</v>
      </c>
      <c r="F543" s="208">
        <v>46.7151</v>
      </c>
      <c r="G543" s="208">
        <v>11.811500000000001</v>
      </c>
      <c r="H543" s="208">
        <v>45.414200000000001</v>
      </c>
      <c r="I543" s="208">
        <v>1.6505000000000001</v>
      </c>
      <c r="J543" s="208">
        <v>17.3003</v>
      </c>
      <c r="K543" s="208">
        <v>15.89</v>
      </c>
      <c r="L543" s="208">
        <v>16.048200000000001</v>
      </c>
      <c r="M543" s="208">
        <v>15.7666</v>
      </c>
      <c r="N543" s="208">
        <v>49.415100000000002</v>
      </c>
    </row>
    <row r="544" spans="1:14">
      <c r="A544" s="208">
        <v>13</v>
      </c>
      <c r="B544" s="208">
        <v>1997</v>
      </c>
      <c r="C544" s="208">
        <v>49.034599999999998</v>
      </c>
      <c r="D544" s="208">
        <v>74.425799999999995</v>
      </c>
      <c r="E544" s="208">
        <v>13.1061</v>
      </c>
      <c r="F544" s="208">
        <v>79.351299999999995</v>
      </c>
      <c r="G544" s="208">
        <v>21.966000000000001</v>
      </c>
      <c r="H544" s="208">
        <v>48.538899999999998</v>
      </c>
      <c r="I544" s="208">
        <v>0.54020000000000001</v>
      </c>
      <c r="J544" s="208">
        <v>34.524099999999997</v>
      </c>
      <c r="K544" s="208">
        <v>19.726099999999999</v>
      </c>
      <c r="L544" s="208">
        <v>26.107800000000001</v>
      </c>
      <c r="M544" s="208">
        <v>29.898900000000001</v>
      </c>
      <c r="N544" s="208">
        <v>64.673500000000004</v>
      </c>
    </row>
    <row r="545" spans="1:14">
      <c r="A545" s="208">
        <v>14</v>
      </c>
      <c r="B545" s="208">
        <v>1997</v>
      </c>
      <c r="C545" s="208">
        <v>2.589</v>
      </c>
      <c r="D545" s="208">
        <v>21.779599999999999</v>
      </c>
      <c r="E545" s="208">
        <v>1.613</v>
      </c>
      <c r="F545" s="208">
        <v>10.2249</v>
      </c>
      <c r="G545" s="208">
        <v>2.4180999999999999</v>
      </c>
      <c r="H545" s="208">
        <v>4.5885999999999996</v>
      </c>
      <c r="I545" s="208">
        <v>9.2399999999999996E-2</v>
      </c>
      <c r="J545" s="208">
        <v>1.6688000000000001</v>
      </c>
      <c r="K545" s="208">
        <v>4.1125999999999996</v>
      </c>
      <c r="L545" s="208">
        <v>2.8967000000000001</v>
      </c>
      <c r="M545" s="208">
        <v>1.7829999999999999</v>
      </c>
      <c r="N545" s="208">
        <v>12.153499999999999</v>
      </c>
    </row>
    <row r="546" spans="1:14">
      <c r="A546" s="208">
        <v>15</v>
      </c>
      <c r="B546" s="208">
        <v>1997</v>
      </c>
      <c r="C546" s="208">
        <v>5.0827999999999998</v>
      </c>
      <c r="D546" s="208">
        <v>2.9154</v>
      </c>
      <c r="E546" s="208">
        <v>0.77939999999999998</v>
      </c>
      <c r="F546" s="208">
        <v>6.4005999999999998</v>
      </c>
      <c r="G546" s="208">
        <v>2.5602</v>
      </c>
      <c r="H546" s="208">
        <v>8.4901</v>
      </c>
      <c r="I546" s="208">
        <v>0.34560000000000002</v>
      </c>
      <c r="J546" s="208">
        <v>2.5493000000000001</v>
      </c>
      <c r="K546" s="208">
        <v>0.66890000000000005</v>
      </c>
      <c r="L546" s="208">
        <v>1.3192999999999999</v>
      </c>
      <c r="M546" s="208">
        <v>2.8603000000000001</v>
      </c>
      <c r="N546" s="208">
        <v>7.2793999999999999</v>
      </c>
    </row>
    <row r="547" spans="1:14">
      <c r="A547" s="208">
        <v>16</v>
      </c>
      <c r="B547" s="208">
        <v>1997</v>
      </c>
      <c r="C547" s="208">
        <v>1.3412999999999999</v>
      </c>
      <c r="D547" s="208">
        <v>11.3391</v>
      </c>
      <c r="E547" s="208">
        <v>0.83650000000000002</v>
      </c>
      <c r="F547" s="208">
        <v>5.2907999999999999</v>
      </c>
      <c r="G547" s="208">
        <v>1.2502</v>
      </c>
      <c r="H547" s="208">
        <v>2.3504999999999998</v>
      </c>
      <c r="I547" s="208">
        <v>4.5900000000000003E-2</v>
      </c>
      <c r="J547" s="208">
        <v>0.86309999999999998</v>
      </c>
      <c r="K547" s="208">
        <v>2.1545000000000001</v>
      </c>
      <c r="L547" s="208">
        <v>1.4994000000000001</v>
      </c>
      <c r="M547" s="208">
        <v>0.91520000000000001</v>
      </c>
      <c r="N547" s="208">
        <v>6.2762000000000002</v>
      </c>
    </row>
    <row r="548" spans="1:14">
      <c r="A548" s="208">
        <v>1</v>
      </c>
      <c r="B548" s="208">
        <v>1998</v>
      </c>
      <c r="C548" s="208">
        <v>7.5867000000000004</v>
      </c>
      <c r="D548" s="208">
        <v>4.8163</v>
      </c>
      <c r="E548" s="208">
        <v>2.6960000000000002</v>
      </c>
      <c r="F548" s="208">
        <v>12.0252</v>
      </c>
      <c r="G548" s="208">
        <v>4.2694999999999999</v>
      </c>
      <c r="H548" s="208">
        <v>4.2095000000000002</v>
      </c>
      <c r="I548" s="208">
        <v>0.23150000000000001</v>
      </c>
      <c r="J548" s="208">
        <v>9.1576000000000004</v>
      </c>
      <c r="K548" s="208">
        <v>4.9596999999999998</v>
      </c>
      <c r="L548" s="208">
        <v>4.4911000000000003</v>
      </c>
      <c r="M548" s="208">
        <v>3.6273</v>
      </c>
      <c r="N548" s="208">
        <v>13.130100000000001</v>
      </c>
    </row>
    <row r="549" spans="1:14">
      <c r="A549" s="208">
        <v>2</v>
      </c>
      <c r="B549" s="208">
        <v>1998</v>
      </c>
      <c r="C549" s="208">
        <v>12.5617</v>
      </c>
      <c r="D549" s="208">
        <v>10.48</v>
      </c>
      <c r="E549" s="208">
        <v>3.3045</v>
      </c>
      <c r="F549" s="208">
        <v>20.957999999999998</v>
      </c>
      <c r="G549" s="208">
        <v>7.1725000000000003</v>
      </c>
      <c r="H549" s="208">
        <v>25.070699999999999</v>
      </c>
      <c r="I549" s="208">
        <v>3.1968000000000001</v>
      </c>
      <c r="J549" s="208">
        <v>13.3384</v>
      </c>
      <c r="K549" s="208">
        <v>6.7739000000000003</v>
      </c>
      <c r="L549" s="208">
        <v>9.2840000000000007</v>
      </c>
      <c r="M549" s="208">
        <v>4.3959999999999999</v>
      </c>
      <c r="N549" s="208">
        <v>25.8323</v>
      </c>
    </row>
    <row r="550" spans="1:14">
      <c r="A550" s="208">
        <v>3</v>
      </c>
      <c r="B550" s="208">
        <v>1998</v>
      </c>
      <c r="C550" s="208">
        <v>28.4008</v>
      </c>
      <c r="D550" s="208">
        <v>26.3675</v>
      </c>
      <c r="E550" s="208">
        <v>9.4657</v>
      </c>
      <c r="F550" s="208">
        <v>58.375100000000003</v>
      </c>
      <c r="G550" s="208">
        <v>19.8583</v>
      </c>
      <c r="H550" s="208">
        <v>45.3001</v>
      </c>
      <c r="I550" s="208">
        <v>7.0038999999999998</v>
      </c>
      <c r="J550" s="208">
        <v>37.080300000000001</v>
      </c>
      <c r="K550" s="208">
        <v>19.299900000000001</v>
      </c>
      <c r="L550" s="208">
        <v>22.762</v>
      </c>
      <c r="M550" s="208">
        <v>13.248699999999999</v>
      </c>
      <c r="N550" s="208">
        <v>64.6023</v>
      </c>
    </row>
    <row r="551" spans="1:14">
      <c r="A551" s="208">
        <v>4</v>
      </c>
      <c r="B551" s="208">
        <v>1998</v>
      </c>
      <c r="C551" s="208">
        <v>37.1462</v>
      </c>
      <c r="D551" s="208">
        <v>115.17270000000001</v>
      </c>
      <c r="E551" s="208">
        <v>16.139700000000001</v>
      </c>
      <c r="F551" s="208">
        <v>119.3702</v>
      </c>
      <c r="G551" s="208">
        <v>31.0441</v>
      </c>
      <c r="H551" s="208">
        <v>71.870599999999996</v>
      </c>
      <c r="I551" s="208">
        <v>5.6547999999999998</v>
      </c>
      <c r="J551" s="208">
        <v>60.042900000000003</v>
      </c>
      <c r="K551" s="208">
        <v>35.215699999999998</v>
      </c>
      <c r="L551" s="208">
        <v>38.712299999999999</v>
      </c>
      <c r="M551" s="208">
        <v>37.0276</v>
      </c>
      <c r="N551" s="208">
        <v>148.92080000000001</v>
      </c>
    </row>
    <row r="552" spans="1:14">
      <c r="A552" s="208">
        <v>5</v>
      </c>
      <c r="B552" s="208">
        <v>1998</v>
      </c>
      <c r="C552" s="208">
        <v>24.1951</v>
      </c>
      <c r="D552" s="208">
        <v>159.95670000000001</v>
      </c>
      <c r="E552" s="208">
        <v>13.755599999999999</v>
      </c>
      <c r="F552" s="208">
        <v>105.1434</v>
      </c>
      <c r="G552" s="208">
        <v>24.119299999999999</v>
      </c>
      <c r="H552" s="208">
        <v>93.808800000000005</v>
      </c>
      <c r="I552" s="208">
        <v>6.1996000000000002</v>
      </c>
      <c r="J552" s="208">
        <v>51.687899999999999</v>
      </c>
      <c r="K552" s="208">
        <v>31.5322</v>
      </c>
      <c r="L552" s="208">
        <v>30.1523</v>
      </c>
      <c r="M552" s="208">
        <v>36.442100000000003</v>
      </c>
      <c r="N552" s="208">
        <v>133.12280000000001</v>
      </c>
    </row>
    <row r="553" spans="1:14">
      <c r="A553" s="208">
        <v>6</v>
      </c>
      <c r="B553" s="208">
        <v>1998</v>
      </c>
      <c r="C553" s="208">
        <v>21.749700000000001</v>
      </c>
      <c r="D553" s="208">
        <v>39.111600000000003</v>
      </c>
      <c r="E553" s="208">
        <v>4.7758000000000003</v>
      </c>
      <c r="F553" s="208">
        <v>36.032400000000003</v>
      </c>
      <c r="G553" s="208">
        <v>6.9337</v>
      </c>
      <c r="H553" s="208">
        <v>29.890699999999999</v>
      </c>
      <c r="I553" s="208">
        <v>1.036</v>
      </c>
      <c r="J553" s="208">
        <v>12.6599</v>
      </c>
      <c r="K553" s="208">
        <v>6.4362000000000004</v>
      </c>
      <c r="L553" s="208">
        <v>11.680199999999999</v>
      </c>
      <c r="M553" s="208">
        <v>8.9412000000000003</v>
      </c>
      <c r="N553" s="208">
        <v>32.146000000000001</v>
      </c>
    </row>
    <row r="554" spans="1:14">
      <c r="A554" s="208">
        <v>7</v>
      </c>
      <c r="B554" s="208">
        <v>1998</v>
      </c>
      <c r="C554" s="208">
        <v>6.1391999999999998</v>
      </c>
      <c r="D554" s="208">
        <v>3.9874000000000001</v>
      </c>
      <c r="E554" s="208">
        <v>1.4492</v>
      </c>
      <c r="F554" s="208">
        <v>11.2911</v>
      </c>
      <c r="G554" s="208">
        <v>3.8268</v>
      </c>
      <c r="H554" s="208">
        <v>4.7153999999999998</v>
      </c>
      <c r="I554" s="208">
        <v>2.0265</v>
      </c>
      <c r="J554" s="208">
        <v>7.8956</v>
      </c>
      <c r="K554" s="208">
        <v>1.7757000000000001</v>
      </c>
      <c r="L554" s="208">
        <v>2.7574999999999998</v>
      </c>
      <c r="M554" s="208">
        <v>1.9401999999999999</v>
      </c>
      <c r="N554" s="208">
        <v>12.5105</v>
      </c>
    </row>
    <row r="555" spans="1:14">
      <c r="A555" s="208">
        <v>8</v>
      </c>
      <c r="B555" s="208">
        <v>1998</v>
      </c>
      <c r="C555" s="208">
        <v>54.069099999999999</v>
      </c>
      <c r="D555" s="208">
        <v>225.93960000000001</v>
      </c>
      <c r="E555" s="208">
        <v>32.419199999999996</v>
      </c>
      <c r="F555" s="208">
        <v>195.82419999999999</v>
      </c>
      <c r="G555" s="208">
        <v>50.490499999999997</v>
      </c>
      <c r="H555" s="208">
        <v>196.82329999999999</v>
      </c>
      <c r="I555" s="208">
        <v>9.0547000000000004</v>
      </c>
      <c r="J555" s="208">
        <v>92.826400000000007</v>
      </c>
      <c r="K555" s="208">
        <v>46.0608</v>
      </c>
      <c r="L555" s="208">
        <v>44.377000000000002</v>
      </c>
      <c r="M555" s="208">
        <v>52.279699999999998</v>
      </c>
      <c r="N555" s="208">
        <v>231.50810000000001</v>
      </c>
    </row>
    <row r="556" spans="1:14">
      <c r="A556" s="208">
        <v>9</v>
      </c>
      <c r="B556" s="208">
        <v>1998</v>
      </c>
      <c r="C556" s="208">
        <v>14.484999999999999</v>
      </c>
      <c r="D556" s="208">
        <v>109.03879999999999</v>
      </c>
      <c r="E556" s="208">
        <v>11.4389</v>
      </c>
      <c r="F556" s="208">
        <v>67.5578</v>
      </c>
      <c r="G556" s="208">
        <v>17.114699999999999</v>
      </c>
      <c r="H556" s="208">
        <v>55.409300000000002</v>
      </c>
      <c r="I556" s="208">
        <v>2.3338999999999999</v>
      </c>
      <c r="J556" s="208">
        <v>25.0228</v>
      </c>
      <c r="K556" s="208">
        <v>12.398999999999999</v>
      </c>
      <c r="L556" s="208">
        <v>21.4801</v>
      </c>
      <c r="M556" s="208">
        <v>18.934000000000001</v>
      </c>
      <c r="N556" s="208">
        <v>87.708399999999997</v>
      </c>
    </row>
    <row r="557" spans="1:14">
      <c r="A557" s="208">
        <v>10</v>
      </c>
      <c r="B557" s="208">
        <v>1998</v>
      </c>
      <c r="C557" s="208">
        <v>27.2652</v>
      </c>
      <c r="D557" s="208">
        <v>35.860300000000002</v>
      </c>
      <c r="E557" s="208">
        <v>16.675799999999999</v>
      </c>
      <c r="F557" s="208">
        <v>81.834000000000003</v>
      </c>
      <c r="G557" s="208">
        <v>24.747699999999998</v>
      </c>
      <c r="H557" s="208">
        <v>74.176500000000004</v>
      </c>
      <c r="I557" s="208">
        <v>3.0032000000000001</v>
      </c>
      <c r="J557" s="208">
        <v>39.3536</v>
      </c>
      <c r="K557" s="208">
        <v>15.9878</v>
      </c>
      <c r="L557" s="208">
        <v>18.6845</v>
      </c>
      <c r="M557" s="208">
        <v>17.249400000000001</v>
      </c>
      <c r="N557" s="208">
        <v>85.186999999999998</v>
      </c>
    </row>
    <row r="558" spans="1:14">
      <c r="A558" s="208">
        <v>11</v>
      </c>
      <c r="B558" s="208">
        <v>1998</v>
      </c>
      <c r="C558" s="208">
        <v>17.443000000000001</v>
      </c>
      <c r="D558" s="208">
        <v>101.66240000000001</v>
      </c>
      <c r="E558" s="208">
        <v>10.3285</v>
      </c>
      <c r="F558" s="208">
        <v>51.870399999999997</v>
      </c>
      <c r="G558" s="208">
        <v>13.2615</v>
      </c>
      <c r="H558" s="208">
        <v>53.928600000000003</v>
      </c>
      <c r="I558" s="208">
        <v>2.2111999999999998</v>
      </c>
      <c r="J558" s="208">
        <v>25.691500000000001</v>
      </c>
      <c r="K558" s="208">
        <v>24.165299999999998</v>
      </c>
      <c r="L558" s="208">
        <v>17.774699999999999</v>
      </c>
      <c r="M558" s="208">
        <v>17.470300000000002</v>
      </c>
      <c r="N558" s="208">
        <v>55.364800000000002</v>
      </c>
    </row>
    <row r="559" spans="1:14">
      <c r="A559" s="208">
        <v>12</v>
      </c>
      <c r="B559" s="208">
        <v>1998</v>
      </c>
      <c r="C559" s="208">
        <v>12.9101</v>
      </c>
      <c r="D559" s="208">
        <v>91.755300000000005</v>
      </c>
      <c r="E559" s="208">
        <v>9.3935999999999993</v>
      </c>
      <c r="F559" s="208">
        <v>47.562199999999997</v>
      </c>
      <c r="G559" s="208">
        <v>12.0139</v>
      </c>
      <c r="H559" s="208">
        <v>45.794699999999999</v>
      </c>
      <c r="I559" s="208">
        <v>1.669</v>
      </c>
      <c r="J559" s="208">
        <v>17.351299999999998</v>
      </c>
      <c r="K559" s="208">
        <v>15.931800000000001</v>
      </c>
      <c r="L559" s="208">
        <v>16.2805</v>
      </c>
      <c r="M559" s="208">
        <v>15.8796</v>
      </c>
      <c r="N559" s="208">
        <v>50.478999999999999</v>
      </c>
    </row>
    <row r="560" spans="1:14">
      <c r="A560" s="208">
        <v>13</v>
      </c>
      <c r="B560" s="208">
        <v>1998</v>
      </c>
      <c r="C560" s="208">
        <v>49.359400000000001</v>
      </c>
      <c r="D560" s="208">
        <v>75.396199999999993</v>
      </c>
      <c r="E560" s="208">
        <v>13.2788</v>
      </c>
      <c r="F560" s="208">
        <v>81.146100000000004</v>
      </c>
      <c r="G560" s="208">
        <v>22.554400000000001</v>
      </c>
      <c r="H560" s="208">
        <v>49.600499999999997</v>
      </c>
      <c r="I560" s="208">
        <v>0.53820000000000001</v>
      </c>
      <c r="J560" s="208">
        <v>34.943300000000001</v>
      </c>
      <c r="K560" s="208">
        <v>19.884499999999999</v>
      </c>
      <c r="L560" s="208">
        <v>26.321000000000002</v>
      </c>
      <c r="M560" s="208">
        <v>30.448</v>
      </c>
      <c r="N560" s="208">
        <v>67.026899999999998</v>
      </c>
    </row>
    <row r="561" spans="1:14">
      <c r="A561" s="208">
        <v>14</v>
      </c>
      <c r="B561" s="208">
        <v>1998</v>
      </c>
      <c r="C561" s="208">
        <v>2.6052</v>
      </c>
      <c r="D561" s="208">
        <v>21.756</v>
      </c>
      <c r="E561" s="208">
        <v>1.6257999999999999</v>
      </c>
      <c r="F561" s="208">
        <v>10.3028</v>
      </c>
      <c r="G561" s="208">
        <v>2.4376000000000002</v>
      </c>
      <c r="H561" s="208">
        <v>4.6348000000000003</v>
      </c>
      <c r="I561" s="208">
        <v>9.5500000000000002E-2</v>
      </c>
      <c r="J561" s="208">
        <v>1.6822999999999999</v>
      </c>
      <c r="K561" s="208">
        <v>4.1178999999999997</v>
      </c>
      <c r="L561" s="208">
        <v>2.9144999999999999</v>
      </c>
      <c r="M561" s="208">
        <v>1.7982</v>
      </c>
      <c r="N561" s="208">
        <v>12.2677</v>
      </c>
    </row>
    <row r="562" spans="1:14">
      <c r="A562" s="208">
        <v>15</v>
      </c>
      <c r="B562" s="208">
        <v>1998</v>
      </c>
      <c r="C562" s="208">
        <v>5.1417000000000002</v>
      </c>
      <c r="D562" s="208">
        <v>2.9262999999999999</v>
      </c>
      <c r="E562" s="208">
        <v>0.78759999999999997</v>
      </c>
      <c r="F562" s="208">
        <v>6.4622000000000002</v>
      </c>
      <c r="G562" s="208">
        <v>2.5849000000000002</v>
      </c>
      <c r="H562" s="208">
        <v>8.6019000000000005</v>
      </c>
      <c r="I562" s="208">
        <v>0.3448</v>
      </c>
      <c r="J562" s="208">
        <v>2.5863</v>
      </c>
      <c r="K562" s="208">
        <v>0.66830000000000001</v>
      </c>
      <c r="L562" s="208">
        <v>1.3965000000000001</v>
      </c>
      <c r="M562" s="208">
        <v>2.8555000000000001</v>
      </c>
      <c r="N562" s="208">
        <v>7.3963000000000001</v>
      </c>
    </row>
    <row r="563" spans="1:14">
      <c r="A563" s="208">
        <v>16</v>
      </c>
      <c r="B563" s="208">
        <v>1998</v>
      </c>
      <c r="C563" s="208">
        <v>1.3481000000000001</v>
      </c>
      <c r="D563" s="208">
        <v>11.323</v>
      </c>
      <c r="E563" s="208">
        <v>0.84199999999999997</v>
      </c>
      <c r="F563" s="208">
        <v>5.3239999999999998</v>
      </c>
      <c r="G563" s="208">
        <v>1.2585</v>
      </c>
      <c r="H563" s="208">
        <v>2.371</v>
      </c>
      <c r="I563" s="208">
        <v>4.7300000000000002E-2</v>
      </c>
      <c r="J563" s="208">
        <v>0.86909999999999998</v>
      </c>
      <c r="K563" s="208">
        <v>2.1564000000000001</v>
      </c>
      <c r="L563" s="208">
        <v>1.5069999999999999</v>
      </c>
      <c r="M563" s="208">
        <v>0.92179999999999995</v>
      </c>
      <c r="N563" s="208">
        <v>6.3255999999999997</v>
      </c>
    </row>
    <row r="564" spans="1:14">
      <c r="A564" s="208">
        <v>1</v>
      </c>
      <c r="B564" s="208">
        <v>1999</v>
      </c>
      <c r="C564" s="208">
        <v>7.6826999999999996</v>
      </c>
      <c r="D564" s="208">
        <v>4.8380999999999998</v>
      </c>
      <c r="E564" s="208">
        <v>2.7035999999999998</v>
      </c>
      <c r="F564" s="208">
        <v>12.132300000000001</v>
      </c>
      <c r="G564" s="208">
        <v>4.3075999999999999</v>
      </c>
      <c r="H564" s="208">
        <v>4.3624000000000001</v>
      </c>
      <c r="I564" s="208">
        <v>0.23949999999999999</v>
      </c>
      <c r="J564" s="208">
        <v>9.2087000000000003</v>
      </c>
      <c r="K564" s="208">
        <v>4.9588999999999999</v>
      </c>
      <c r="L564" s="208">
        <v>4.5399000000000003</v>
      </c>
      <c r="M564" s="208">
        <v>3.7149999999999999</v>
      </c>
      <c r="N564" s="208">
        <v>13.381399999999999</v>
      </c>
    </row>
    <row r="565" spans="1:14">
      <c r="A565" s="208">
        <v>2</v>
      </c>
      <c r="B565" s="208">
        <v>1999</v>
      </c>
      <c r="C565" s="208">
        <v>12.8188</v>
      </c>
      <c r="D565" s="208">
        <v>10.972</v>
      </c>
      <c r="E565" s="208">
        <v>3.3576999999999999</v>
      </c>
      <c r="F565" s="208">
        <v>21.3142</v>
      </c>
      <c r="G565" s="208">
        <v>7.2944000000000004</v>
      </c>
      <c r="H565" s="208">
        <v>26.979299999999999</v>
      </c>
      <c r="I565" s="208">
        <v>3.3574999999999999</v>
      </c>
      <c r="J565" s="208">
        <v>13.571199999999999</v>
      </c>
      <c r="K565" s="208">
        <v>6.7724000000000002</v>
      </c>
      <c r="L565" s="208">
        <v>9.3323</v>
      </c>
      <c r="M565" s="208">
        <v>4.7850000000000001</v>
      </c>
      <c r="N565" s="208">
        <v>26.412299999999998</v>
      </c>
    </row>
    <row r="566" spans="1:14">
      <c r="A566" s="208">
        <v>3</v>
      </c>
      <c r="B566" s="208">
        <v>1999</v>
      </c>
      <c r="C566" s="208">
        <v>28.761800000000001</v>
      </c>
      <c r="D566" s="208">
        <v>26.568899999999999</v>
      </c>
      <c r="E566" s="208">
        <v>9.5546000000000006</v>
      </c>
      <c r="F566" s="208">
        <v>59.363300000000002</v>
      </c>
      <c r="G566" s="208">
        <v>20.194500000000001</v>
      </c>
      <c r="H566" s="208">
        <v>46.408000000000001</v>
      </c>
      <c r="I566" s="208">
        <v>7.2194000000000003</v>
      </c>
      <c r="J566" s="208">
        <v>38.301099999999998</v>
      </c>
      <c r="K566" s="208">
        <v>19.370100000000001</v>
      </c>
      <c r="L566" s="208">
        <v>23.320599999999999</v>
      </c>
      <c r="M566" s="208">
        <v>13.436</v>
      </c>
      <c r="N566" s="208">
        <v>66.370599999999996</v>
      </c>
    </row>
    <row r="567" spans="1:14">
      <c r="A567" s="208">
        <v>4</v>
      </c>
      <c r="B567" s="208">
        <v>1999</v>
      </c>
      <c r="C567" s="208">
        <v>37.742699999999999</v>
      </c>
      <c r="D567" s="208">
        <v>121.9194</v>
      </c>
      <c r="E567" s="208">
        <v>16.268599999999999</v>
      </c>
      <c r="F567" s="208">
        <v>120.9701</v>
      </c>
      <c r="G567" s="208">
        <v>31.4602</v>
      </c>
      <c r="H567" s="208">
        <v>75.236000000000004</v>
      </c>
      <c r="I567" s="208">
        <v>5.8529999999999998</v>
      </c>
      <c r="J567" s="208">
        <v>61.339100000000002</v>
      </c>
      <c r="K567" s="208">
        <v>35.488900000000001</v>
      </c>
      <c r="L567" s="208">
        <v>39.315600000000003</v>
      </c>
      <c r="M567" s="208">
        <v>38.457299999999996</v>
      </c>
      <c r="N567" s="208">
        <v>151.77180000000001</v>
      </c>
    </row>
    <row r="568" spans="1:14">
      <c r="A568" s="208">
        <v>5</v>
      </c>
      <c r="B568" s="208">
        <v>1999</v>
      </c>
      <c r="C568" s="208">
        <v>24.6708</v>
      </c>
      <c r="D568" s="208">
        <v>164.6277</v>
      </c>
      <c r="E568" s="208">
        <v>13.917199999999999</v>
      </c>
      <c r="F568" s="208">
        <v>106.8892</v>
      </c>
      <c r="G568" s="208">
        <v>24.5198</v>
      </c>
      <c r="H568" s="208">
        <v>96.378500000000003</v>
      </c>
      <c r="I568" s="208">
        <v>6.5359999999999996</v>
      </c>
      <c r="J568" s="208">
        <v>52.160299999999999</v>
      </c>
      <c r="K568" s="208">
        <v>31.759799999999998</v>
      </c>
      <c r="L568" s="208">
        <v>30.9268</v>
      </c>
      <c r="M568" s="208">
        <v>37.996400000000001</v>
      </c>
      <c r="N568" s="208">
        <v>138.10570000000001</v>
      </c>
    </row>
    <row r="569" spans="1:14">
      <c r="A569" s="208">
        <v>6</v>
      </c>
      <c r="B569" s="208">
        <v>1999</v>
      </c>
      <c r="C569" s="208">
        <v>21.9953</v>
      </c>
      <c r="D569" s="208">
        <v>41.339300000000001</v>
      </c>
      <c r="E569" s="208">
        <v>4.8026999999999997</v>
      </c>
      <c r="F569" s="208">
        <v>36.869700000000002</v>
      </c>
      <c r="G569" s="208">
        <v>7.0952999999999999</v>
      </c>
      <c r="H569" s="208">
        <v>29.91</v>
      </c>
      <c r="I569" s="208">
        <v>1.0337000000000001</v>
      </c>
      <c r="J569" s="208">
        <v>12.889099999999999</v>
      </c>
      <c r="K569" s="208">
        <v>6.4379</v>
      </c>
      <c r="L569" s="208">
        <v>11.8314</v>
      </c>
      <c r="M569" s="208">
        <v>9.3737999999999992</v>
      </c>
      <c r="N569" s="208">
        <v>33.9223</v>
      </c>
    </row>
    <row r="570" spans="1:14">
      <c r="A570" s="208">
        <v>7</v>
      </c>
      <c r="B570" s="208">
        <v>1999</v>
      </c>
      <c r="C570" s="208">
        <v>6.2206999999999999</v>
      </c>
      <c r="D570" s="208">
        <v>3.9857</v>
      </c>
      <c r="E570" s="208">
        <v>1.5096000000000001</v>
      </c>
      <c r="F570" s="208">
        <v>11.504</v>
      </c>
      <c r="G570" s="208">
        <v>3.8969</v>
      </c>
      <c r="H570" s="208">
        <v>4.7786999999999997</v>
      </c>
      <c r="I570" s="208">
        <v>2.1705000000000001</v>
      </c>
      <c r="J570" s="208">
        <v>8.0427</v>
      </c>
      <c r="K570" s="208">
        <v>1.7815000000000001</v>
      </c>
      <c r="L570" s="208">
        <v>2.8632</v>
      </c>
      <c r="M570" s="208">
        <v>2.0240999999999998</v>
      </c>
      <c r="N570" s="208">
        <v>13.2393</v>
      </c>
    </row>
    <row r="571" spans="1:14">
      <c r="A571" s="208">
        <v>8</v>
      </c>
      <c r="B571" s="208">
        <v>1999</v>
      </c>
      <c r="C571" s="208">
        <v>54.642800000000001</v>
      </c>
      <c r="D571" s="208">
        <v>228.0137</v>
      </c>
      <c r="E571" s="208">
        <v>33.158299999999997</v>
      </c>
      <c r="F571" s="208">
        <v>200.18109999999999</v>
      </c>
      <c r="G571" s="208">
        <v>51.52</v>
      </c>
      <c r="H571" s="208">
        <v>199.15539999999999</v>
      </c>
      <c r="I571" s="208">
        <v>9.1189999999999998</v>
      </c>
      <c r="J571" s="208">
        <v>93.432500000000005</v>
      </c>
      <c r="K571" s="208">
        <v>46.402799999999999</v>
      </c>
      <c r="L571" s="208">
        <v>44.622799999999998</v>
      </c>
      <c r="M571" s="208">
        <v>52.957700000000003</v>
      </c>
      <c r="N571" s="208">
        <v>234.946</v>
      </c>
    </row>
    <row r="572" spans="1:14">
      <c r="A572" s="208">
        <v>9</v>
      </c>
      <c r="B572" s="208">
        <v>1999</v>
      </c>
      <c r="C572" s="208">
        <v>14.746700000000001</v>
      </c>
      <c r="D572" s="208">
        <v>110.16670000000001</v>
      </c>
      <c r="E572" s="208">
        <v>11.6637</v>
      </c>
      <c r="F572" s="208">
        <v>68.879900000000006</v>
      </c>
      <c r="G572" s="208">
        <v>17.4176</v>
      </c>
      <c r="H572" s="208">
        <v>56.194400000000002</v>
      </c>
      <c r="I572" s="208">
        <v>2.3653</v>
      </c>
      <c r="J572" s="208">
        <v>25.428000000000001</v>
      </c>
      <c r="K572" s="208">
        <v>12.5846</v>
      </c>
      <c r="L572" s="208">
        <v>21.735900000000001</v>
      </c>
      <c r="M572" s="208">
        <v>19.4514</v>
      </c>
      <c r="N572" s="208">
        <v>89.217799999999997</v>
      </c>
    </row>
    <row r="573" spans="1:14">
      <c r="A573" s="208">
        <v>10</v>
      </c>
      <c r="B573" s="208">
        <v>1999</v>
      </c>
      <c r="C573" s="208">
        <v>27.875</v>
      </c>
      <c r="D573" s="208">
        <v>36.1051</v>
      </c>
      <c r="E573" s="208">
        <v>17.435199999999998</v>
      </c>
      <c r="F573" s="208">
        <v>84.1815</v>
      </c>
      <c r="G573" s="208">
        <v>25.2516</v>
      </c>
      <c r="H573" s="208">
        <v>78.352500000000006</v>
      </c>
      <c r="I573" s="208">
        <v>3.1313</v>
      </c>
      <c r="J573" s="208">
        <v>40.715400000000002</v>
      </c>
      <c r="K573" s="208">
        <v>16.213100000000001</v>
      </c>
      <c r="L573" s="208">
        <v>18.992799999999999</v>
      </c>
      <c r="M573" s="208">
        <v>17.468</v>
      </c>
      <c r="N573" s="208">
        <v>88.774699999999996</v>
      </c>
    </row>
    <row r="574" spans="1:14">
      <c r="A574" s="208">
        <v>11</v>
      </c>
      <c r="B574" s="208">
        <v>1999</v>
      </c>
      <c r="C574" s="208">
        <v>17.523199999999999</v>
      </c>
      <c r="D574" s="208">
        <v>101.97969999999999</v>
      </c>
      <c r="E574" s="208">
        <v>10.399900000000001</v>
      </c>
      <c r="F574" s="208">
        <v>52.236199999999997</v>
      </c>
      <c r="G574" s="208">
        <v>13.3466</v>
      </c>
      <c r="H574" s="208">
        <v>54.189</v>
      </c>
      <c r="I574" s="208">
        <v>2.2214</v>
      </c>
      <c r="J574" s="208">
        <v>25.785900000000002</v>
      </c>
      <c r="K574" s="208">
        <v>24.230799999999999</v>
      </c>
      <c r="L574" s="208">
        <v>17.859100000000002</v>
      </c>
      <c r="M574" s="208">
        <v>17.601299999999998</v>
      </c>
      <c r="N574" s="208">
        <v>55.720799999999997</v>
      </c>
    </row>
    <row r="575" spans="1:14">
      <c r="A575" s="208">
        <v>12</v>
      </c>
      <c r="B575" s="208">
        <v>1999</v>
      </c>
      <c r="C575" s="208">
        <v>13.052</v>
      </c>
      <c r="D575" s="208">
        <v>92.342399999999998</v>
      </c>
      <c r="E575" s="208">
        <v>9.5558999999999994</v>
      </c>
      <c r="F575" s="208">
        <v>48.360300000000002</v>
      </c>
      <c r="G575" s="208">
        <v>12.197100000000001</v>
      </c>
      <c r="H575" s="208">
        <v>46.320599999999999</v>
      </c>
      <c r="I575" s="208">
        <v>1.6870000000000001</v>
      </c>
      <c r="J575" s="208">
        <v>17.570399999999999</v>
      </c>
      <c r="K575" s="208">
        <v>15.990600000000001</v>
      </c>
      <c r="L575" s="208">
        <v>16.474799999999998</v>
      </c>
      <c r="M575" s="208">
        <v>16.150400000000001</v>
      </c>
      <c r="N575" s="208">
        <v>51.256500000000003</v>
      </c>
    </row>
    <row r="576" spans="1:14">
      <c r="A576" s="208">
        <v>13</v>
      </c>
      <c r="B576" s="208">
        <v>1999</v>
      </c>
      <c r="C576" s="208">
        <v>49.762500000000003</v>
      </c>
      <c r="D576" s="208">
        <v>77.995000000000005</v>
      </c>
      <c r="E576" s="208">
        <v>13.614000000000001</v>
      </c>
      <c r="F576" s="208">
        <v>82.630399999999995</v>
      </c>
      <c r="G576" s="208">
        <v>23.296099999999999</v>
      </c>
      <c r="H576" s="208">
        <v>52.183199999999999</v>
      </c>
      <c r="I576" s="208">
        <v>0.54120000000000001</v>
      </c>
      <c r="J576" s="208">
        <v>36.057000000000002</v>
      </c>
      <c r="K576" s="208">
        <v>20.1096</v>
      </c>
      <c r="L576" s="208">
        <v>26.5228</v>
      </c>
      <c r="M576" s="208">
        <v>30.993300000000001</v>
      </c>
      <c r="N576" s="208">
        <v>69.4923</v>
      </c>
    </row>
    <row r="577" spans="1:14">
      <c r="A577" s="208">
        <v>14</v>
      </c>
      <c r="B577" s="208">
        <v>1999</v>
      </c>
      <c r="C577" s="208">
        <v>2.6246999999999998</v>
      </c>
      <c r="D577" s="208">
        <v>21.772300000000001</v>
      </c>
      <c r="E577" s="208">
        <v>1.6368</v>
      </c>
      <c r="F577" s="208">
        <v>10.3735</v>
      </c>
      <c r="G577" s="208">
        <v>2.4557000000000002</v>
      </c>
      <c r="H577" s="208">
        <v>4.6955999999999998</v>
      </c>
      <c r="I577" s="208">
        <v>9.8500000000000004E-2</v>
      </c>
      <c r="J577" s="208">
        <v>1.7143999999999999</v>
      </c>
      <c r="K577" s="208">
        <v>4.1238999999999999</v>
      </c>
      <c r="L577" s="208">
        <v>2.927</v>
      </c>
      <c r="M577" s="208">
        <v>1.8314999999999999</v>
      </c>
      <c r="N577" s="208">
        <v>12.351800000000001</v>
      </c>
    </row>
    <row r="578" spans="1:14">
      <c r="A578" s="208">
        <v>15</v>
      </c>
      <c r="B578" s="208">
        <v>1999</v>
      </c>
      <c r="C578" s="208">
        <v>5.2511999999999999</v>
      </c>
      <c r="D578" s="208">
        <v>2.9329000000000001</v>
      </c>
      <c r="E578" s="208">
        <v>0.82689999999999997</v>
      </c>
      <c r="F578" s="208">
        <v>6.5460000000000003</v>
      </c>
      <c r="G578" s="208">
        <v>2.6183999999999998</v>
      </c>
      <c r="H578" s="208">
        <v>8.8693000000000008</v>
      </c>
      <c r="I578" s="208">
        <v>0.34410000000000002</v>
      </c>
      <c r="J578" s="208">
        <v>2.6905000000000001</v>
      </c>
      <c r="K578" s="208">
        <v>0.67259999999999998</v>
      </c>
      <c r="L578" s="208">
        <v>1.4061999999999999</v>
      </c>
      <c r="M578" s="208">
        <v>2.8807</v>
      </c>
      <c r="N578" s="208">
        <v>7.4950000000000001</v>
      </c>
    </row>
    <row r="579" spans="1:14">
      <c r="A579" s="208">
        <v>16</v>
      </c>
      <c r="B579" s="208">
        <v>1999</v>
      </c>
      <c r="C579" s="208">
        <v>1.3563000000000001</v>
      </c>
      <c r="D579" s="208">
        <v>11.3249</v>
      </c>
      <c r="E579" s="208">
        <v>0.84660000000000002</v>
      </c>
      <c r="F579" s="208">
        <v>5.3536000000000001</v>
      </c>
      <c r="G579" s="208">
        <v>1.2662</v>
      </c>
      <c r="H579" s="208">
        <v>2.3978999999999999</v>
      </c>
      <c r="I579" s="208">
        <v>4.87E-2</v>
      </c>
      <c r="J579" s="208">
        <v>0.88339999999999996</v>
      </c>
      <c r="K579" s="208">
        <v>2.1585000000000001</v>
      </c>
      <c r="L579" s="208">
        <v>1.512</v>
      </c>
      <c r="M579" s="208">
        <v>0.93669999999999998</v>
      </c>
      <c r="N579" s="208">
        <v>6.3609999999999998</v>
      </c>
    </row>
    <row r="580" spans="1:14">
      <c r="A580" s="208">
        <v>1</v>
      </c>
      <c r="B580" s="208">
        <v>2000</v>
      </c>
      <c r="C580" s="208">
        <v>7.7218999999999998</v>
      </c>
      <c r="D580" s="208">
        <v>4.9143999999999997</v>
      </c>
      <c r="E580" s="208">
        <v>2.7168999999999999</v>
      </c>
      <c r="F580" s="208">
        <v>12.216200000000001</v>
      </c>
      <c r="G580" s="208">
        <v>4.3373999999999997</v>
      </c>
      <c r="H580" s="208">
        <v>4.5029000000000003</v>
      </c>
      <c r="I580" s="208">
        <v>0.24690000000000001</v>
      </c>
      <c r="J580" s="208">
        <v>9.2690999999999999</v>
      </c>
      <c r="K580" s="208">
        <v>4.9579000000000004</v>
      </c>
      <c r="L580" s="208">
        <v>4.6082999999999998</v>
      </c>
      <c r="M580" s="208">
        <v>3.7271000000000001</v>
      </c>
      <c r="N580" s="208">
        <v>13.4672</v>
      </c>
    </row>
    <row r="581" spans="1:14">
      <c r="A581" s="208">
        <v>2</v>
      </c>
      <c r="B581" s="208">
        <v>2000</v>
      </c>
      <c r="C581" s="208">
        <v>13.0383</v>
      </c>
      <c r="D581" s="208">
        <v>11.6982</v>
      </c>
      <c r="E581" s="208">
        <v>3.4455</v>
      </c>
      <c r="F581" s="208">
        <v>22.238099999999999</v>
      </c>
      <c r="G581" s="208">
        <v>7.6105999999999998</v>
      </c>
      <c r="H581" s="208">
        <v>28.099699999999999</v>
      </c>
      <c r="I581" s="208">
        <v>3.4159999999999999</v>
      </c>
      <c r="J581" s="208">
        <v>13.7705</v>
      </c>
      <c r="K581" s="208">
        <v>6.7907999999999999</v>
      </c>
      <c r="L581" s="208">
        <v>9.5643999999999991</v>
      </c>
      <c r="M581" s="208">
        <v>5.0107999999999997</v>
      </c>
      <c r="N581" s="208">
        <v>26.966699999999999</v>
      </c>
    </row>
    <row r="582" spans="1:14">
      <c r="A582" s="208">
        <v>3</v>
      </c>
      <c r="B582" s="208">
        <v>2000</v>
      </c>
      <c r="C582" s="208">
        <v>29.1995</v>
      </c>
      <c r="D582" s="208">
        <v>26.8797</v>
      </c>
      <c r="E582" s="208">
        <v>9.6707999999999998</v>
      </c>
      <c r="F582" s="208">
        <v>60.394300000000001</v>
      </c>
      <c r="G582" s="208">
        <v>20.545300000000001</v>
      </c>
      <c r="H582" s="208">
        <v>48.580599999999997</v>
      </c>
      <c r="I582" s="208">
        <v>7.5502000000000002</v>
      </c>
      <c r="J582" s="208">
        <v>38.6755</v>
      </c>
      <c r="K582" s="208">
        <v>19.3978</v>
      </c>
      <c r="L582" s="208">
        <v>23.6004</v>
      </c>
      <c r="M582" s="208">
        <v>13.531700000000001</v>
      </c>
      <c r="N582" s="208">
        <v>67.956199999999995</v>
      </c>
    </row>
    <row r="583" spans="1:14">
      <c r="A583" s="208">
        <v>4</v>
      </c>
      <c r="B583" s="208">
        <v>2000</v>
      </c>
      <c r="C583" s="208">
        <v>38.422600000000003</v>
      </c>
      <c r="D583" s="208">
        <v>125.952</v>
      </c>
      <c r="E583" s="208">
        <v>16.381499999999999</v>
      </c>
      <c r="F583" s="208">
        <v>123.1532</v>
      </c>
      <c r="G583" s="208">
        <v>32.027900000000002</v>
      </c>
      <c r="H583" s="208">
        <v>79.402299999999997</v>
      </c>
      <c r="I583" s="208">
        <v>6.2289000000000003</v>
      </c>
      <c r="J583" s="208">
        <v>62.297800000000002</v>
      </c>
      <c r="K583" s="208">
        <v>35.636200000000002</v>
      </c>
      <c r="L583" s="208">
        <v>39.780799999999999</v>
      </c>
      <c r="M583" s="208">
        <v>39.737699999999997</v>
      </c>
      <c r="N583" s="208">
        <v>154.6277</v>
      </c>
    </row>
    <row r="584" spans="1:14">
      <c r="A584" s="208">
        <v>5</v>
      </c>
      <c r="B584" s="208">
        <v>2000</v>
      </c>
      <c r="C584" s="208">
        <v>25.1067</v>
      </c>
      <c r="D584" s="208">
        <v>170.19759999999999</v>
      </c>
      <c r="E584" s="208">
        <v>14.078799999999999</v>
      </c>
      <c r="F584" s="208">
        <v>107.777</v>
      </c>
      <c r="G584" s="208">
        <v>24.723400000000002</v>
      </c>
      <c r="H584" s="208">
        <v>98.047899999999998</v>
      </c>
      <c r="I584" s="208">
        <v>6.6993999999999998</v>
      </c>
      <c r="J584" s="208">
        <v>52.558900000000001</v>
      </c>
      <c r="K584" s="208">
        <v>31.886299999999999</v>
      </c>
      <c r="L584" s="208">
        <v>31.253299999999999</v>
      </c>
      <c r="M584" s="208">
        <v>40.066499999999998</v>
      </c>
      <c r="N584" s="208">
        <v>141.3092</v>
      </c>
    </row>
    <row r="585" spans="1:14">
      <c r="A585" s="208">
        <v>6</v>
      </c>
      <c r="B585" s="208">
        <v>2000</v>
      </c>
      <c r="C585" s="208">
        <v>22.1755</v>
      </c>
      <c r="D585" s="208">
        <v>44.002299999999998</v>
      </c>
      <c r="E585" s="208">
        <v>4.9622000000000002</v>
      </c>
      <c r="F585" s="208">
        <v>37.924500000000002</v>
      </c>
      <c r="G585" s="208">
        <v>7.3057999999999996</v>
      </c>
      <c r="H585" s="208">
        <v>30.591999999999999</v>
      </c>
      <c r="I585" s="208">
        <v>1.0737000000000001</v>
      </c>
      <c r="J585" s="208">
        <v>13.0282</v>
      </c>
      <c r="K585" s="208">
        <v>6.5472999999999999</v>
      </c>
      <c r="L585" s="208">
        <v>11.9056</v>
      </c>
      <c r="M585" s="208">
        <v>9.3805999999999994</v>
      </c>
      <c r="N585" s="208">
        <v>34.655700000000003</v>
      </c>
    </row>
    <row r="586" spans="1:14">
      <c r="A586" s="208">
        <v>7</v>
      </c>
      <c r="B586" s="208">
        <v>2000</v>
      </c>
      <c r="C586" s="208">
        <v>6.2908999999999997</v>
      </c>
      <c r="D586" s="208">
        <v>3.9967999999999999</v>
      </c>
      <c r="E586" s="208">
        <v>1.5952999999999999</v>
      </c>
      <c r="F586" s="208">
        <v>11.7789</v>
      </c>
      <c r="G586" s="208">
        <v>3.9470999999999998</v>
      </c>
      <c r="H586" s="208">
        <v>5.3832000000000004</v>
      </c>
      <c r="I586" s="208">
        <v>2.3727999999999998</v>
      </c>
      <c r="J586" s="208">
        <v>8.1257000000000001</v>
      </c>
      <c r="K586" s="208">
        <v>1.8153999999999999</v>
      </c>
      <c r="L586" s="208">
        <v>3.0863999999999998</v>
      </c>
      <c r="M586" s="208">
        <v>2.0895000000000001</v>
      </c>
      <c r="N586" s="208">
        <v>14.0488</v>
      </c>
    </row>
    <row r="587" spans="1:14">
      <c r="A587" s="208">
        <v>8</v>
      </c>
      <c r="B587" s="208">
        <v>2000</v>
      </c>
      <c r="C587" s="208">
        <v>55.441299999999998</v>
      </c>
      <c r="D587" s="208">
        <v>234.24940000000001</v>
      </c>
      <c r="E587" s="208">
        <v>34.188000000000002</v>
      </c>
      <c r="F587" s="208">
        <v>204.44550000000001</v>
      </c>
      <c r="G587" s="208">
        <v>52.360799999999998</v>
      </c>
      <c r="H587" s="208">
        <v>204.28200000000001</v>
      </c>
      <c r="I587" s="208">
        <v>9.1731999999999996</v>
      </c>
      <c r="J587" s="208">
        <v>94.163300000000007</v>
      </c>
      <c r="K587" s="208">
        <v>46.869799999999998</v>
      </c>
      <c r="L587" s="208">
        <v>45.215000000000003</v>
      </c>
      <c r="M587" s="208">
        <v>53.675800000000002</v>
      </c>
      <c r="N587" s="208">
        <v>241.52119999999999</v>
      </c>
    </row>
    <row r="588" spans="1:14">
      <c r="A588" s="208">
        <v>9</v>
      </c>
      <c r="B588" s="208">
        <v>2000</v>
      </c>
      <c r="C588" s="208">
        <v>15.0189</v>
      </c>
      <c r="D588" s="208">
        <v>112.2871</v>
      </c>
      <c r="E588" s="208">
        <v>12.0365</v>
      </c>
      <c r="F588" s="208">
        <v>71.046700000000001</v>
      </c>
      <c r="G588" s="208">
        <v>17.876300000000001</v>
      </c>
      <c r="H588" s="208">
        <v>58.288499999999999</v>
      </c>
      <c r="I588" s="208">
        <v>2.3574000000000002</v>
      </c>
      <c r="J588" s="208">
        <v>25.631900000000002</v>
      </c>
      <c r="K588" s="208">
        <v>12.696899999999999</v>
      </c>
      <c r="L588" s="208">
        <v>21.965599999999998</v>
      </c>
      <c r="M588" s="208">
        <v>20.126999999999999</v>
      </c>
      <c r="N588" s="208">
        <v>92.415700000000001</v>
      </c>
    </row>
    <row r="589" spans="1:14">
      <c r="A589" s="208">
        <v>10</v>
      </c>
      <c r="B589" s="208">
        <v>2000</v>
      </c>
      <c r="C589" s="208">
        <v>28.498100000000001</v>
      </c>
      <c r="D589" s="208">
        <v>36.710500000000003</v>
      </c>
      <c r="E589" s="208">
        <v>18.0063</v>
      </c>
      <c r="F589" s="208">
        <v>86.540099999999995</v>
      </c>
      <c r="G589" s="208">
        <v>25.828299999999999</v>
      </c>
      <c r="H589" s="208">
        <v>81.652600000000007</v>
      </c>
      <c r="I589" s="208">
        <v>3.2755000000000001</v>
      </c>
      <c r="J589" s="208">
        <v>41.404299999999999</v>
      </c>
      <c r="K589" s="208">
        <v>16.613600000000002</v>
      </c>
      <c r="L589" s="208">
        <v>19.289200000000001</v>
      </c>
      <c r="M589" s="208">
        <v>17.4998</v>
      </c>
      <c r="N589" s="208">
        <v>93.813000000000002</v>
      </c>
    </row>
    <row r="590" spans="1:14">
      <c r="A590" s="208">
        <v>11</v>
      </c>
      <c r="B590" s="208">
        <v>2000</v>
      </c>
      <c r="C590" s="208">
        <v>17.609500000000001</v>
      </c>
      <c r="D590" s="208">
        <v>102.5916</v>
      </c>
      <c r="E590" s="208">
        <v>10.526199999999999</v>
      </c>
      <c r="F590" s="208">
        <v>52.818899999999999</v>
      </c>
      <c r="G590" s="208">
        <v>13.472099999999999</v>
      </c>
      <c r="H590" s="208">
        <v>54.854799999999997</v>
      </c>
      <c r="I590" s="208">
        <v>2.2200000000000002</v>
      </c>
      <c r="J590" s="208">
        <v>25.8323</v>
      </c>
      <c r="K590" s="208">
        <v>24.2818</v>
      </c>
      <c r="L590" s="208">
        <v>17.951899999999998</v>
      </c>
      <c r="M590" s="208">
        <v>17.718699999999998</v>
      </c>
      <c r="N590" s="208">
        <v>56.436399999999999</v>
      </c>
    </row>
    <row r="591" spans="1:14">
      <c r="A591" s="208">
        <v>12</v>
      </c>
      <c r="B591" s="208">
        <v>2000</v>
      </c>
      <c r="C591" s="208">
        <v>13.204599999999999</v>
      </c>
      <c r="D591" s="208">
        <v>93.631900000000002</v>
      </c>
      <c r="E591" s="208">
        <v>9.8486999999999991</v>
      </c>
      <c r="F591" s="208">
        <v>49.673200000000001</v>
      </c>
      <c r="G591" s="208">
        <v>12.4794</v>
      </c>
      <c r="H591" s="208">
        <v>47.807099999999998</v>
      </c>
      <c r="I591" s="208">
        <v>1.6780999999999999</v>
      </c>
      <c r="J591" s="208">
        <v>17.6784</v>
      </c>
      <c r="K591" s="208">
        <v>16.016999999999999</v>
      </c>
      <c r="L591" s="208">
        <v>16.703199999999999</v>
      </c>
      <c r="M591" s="208">
        <v>16.390899999999998</v>
      </c>
      <c r="N591" s="208">
        <v>52.882599999999996</v>
      </c>
    </row>
    <row r="592" spans="1:14">
      <c r="A592" s="208">
        <v>13</v>
      </c>
      <c r="B592" s="208">
        <v>2000</v>
      </c>
      <c r="C592" s="208">
        <v>50.172800000000002</v>
      </c>
      <c r="D592" s="208">
        <v>83.156899999999993</v>
      </c>
      <c r="E592" s="208">
        <v>13.7568</v>
      </c>
      <c r="F592" s="208">
        <v>84.491299999999995</v>
      </c>
      <c r="G592" s="208">
        <v>24.084099999999999</v>
      </c>
      <c r="H592" s="208">
        <v>54.485599999999998</v>
      </c>
      <c r="I592" s="208">
        <v>0.63190000000000002</v>
      </c>
      <c r="J592" s="208">
        <v>36.586100000000002</v>
      </c>
      <c r="K592" s="208">
        <v>20.243099999999998</v>
      </c>
      <c r="L592" s="208">
        <v>27.190999999999999</v>
      </c>
      <c r="M592" s="208">
        <v>31.904</v>
      </c>
      <c r="N592" s="208">
        <v>72.809200000000004</v>
      </c>
    </row>
    <row r="593" spans="1:14">
      <c r="A593" s="208">
        <v>14</v>
      </c>
      <c r="B593" s="208">
        <v>2000</v>
      </c>
      <c r="C593" s="208">
        <v>2.6534</v>
      </c>
      <c r="D593" s="208">
        <v>21.862200000000001</v>
      </c>
      <c r="E593" s="208">
        <v>1.6565000000000001</v>
      </c>
      <c r="F593" s="208">
        <v>10.499599999999999</v>
      </c>
      <c r="G593" s="208">
        <v>2.4889999999999999</v>
      </c>
      <c r="H593" s="208">
        <v>4.8559000000000001</v>
      </c>
      <c r="I593" s="208">
        <v>9.8400000000000001E-2</v>
      </c>
      <c r="J593" s="208">
        <v>1.7313000000000001</v>
      </c>
      <c r="K593" s="208">
        <v>4.1193</v>
      </c>
      <c r="L593" s="208">
        <v>2.9361999999999999</v>
      </c>
      <c r="M593" s="208">
        <v>1.8613</v>
      </c>
      <c r="N593" s="208">
        <v>12.5611</v>
      </c>
    </row>
    <row r="594" spans="1:14">
      <c r="A594" s="208">
        <v>15</v>
      </c>
      <c r="B594" s="208">
        <v>2000</v>
      </c>
      <c r="C594" s="208">
        <v>5.3106</v>
      </c>
      <c r="D594" s="208">
        <v>2.9626000000000001</v>
      </c>
      <c r="E594" s="208">
        <v>0.83640000000000003</v>
      </c>
      <c r="F594" s="208">
        <v>6.6643999999999997</v>
      </c>
      <c r="G594" s="208">
        <v>2.6657999999999999</v>
      </c>
      <c r="H594" s="208">
        <v>9.0722000000000005</v>
      </c>
      <c r="I594" s="208">
        <v>0.37580000000000002</v>
      </c>
      <c r="J594" s="208">
        <v>2.8090999999999999</v>
      </c>
      <c r="K594" s="208">
        <v>0.68379999999999996</v>
      </c>
      <c r="L594" s="208">
        <v>1.4683999999999999</v>
      </c>
      <c r="M594" s="208">
        <v>2.9133</v>
      </c>
      <c r="N594" s="208">
        <v>7.6848000000000001</v>
      </c>
    </row>
    <row r="595" spans="1:14">
      <c r="A595" s="208">
        <v>16</v>
      </c>
      <c r="B595" s="208">
        <v>2000</v>
      </c>
      <c r="C595" s="208">
        <v>1.3687</v>
      </c>
      <c r="D595" s="208">
        <v>11.3599</v>
      </c>
      <c r="E595" s="208">
        <v>0.85509999999999997</v>
      </c>
      <c r="F595" s="208">
        <v>5.4081999999999999</v>
      </c>
      <c r="G595" s="208">
        <v>1.2806999999999999</v>
      </c>
      <c r="H595" s="208">
        <v>2.4698000000000002</v>
      </c>
      <c r="I595" s="208">
        <v>4.87E-2</v>
      </c>
      <c r="J595" s="208">
        <v>0.89090000000000003</v>
      </c>
      <c r="K595" s="208">
        <v>2.1558999999999999</v>
      </c>
      <c r="L595" s="208">
        <v>1.5155000000000001</v>
      </c>
      <c r="M595" s="208">
        <v>0.94989999999999997</v>
      </c>
      <c r="N595" s="208">
        <v>6.4527999999999999</v>
      </c>
    </row>
    <row r="596" spans="1:14">
      <c r="A596" s="208">
        <v>1</v>
      </c>
      <c r="B596" s="208">
        <v>2001</v>
      </c>
      <c r="C596" s="208">
        <v>7.8319000000000001</v>
      </c>
      <c r="D596" s="208">
        <v>4.9337</v>
      </c>
      <c r="E596" s="208">
        <v>2.7168999999999999</v>
      </c>
      <c r="F596" s="208">
        <v>12.416700000000001</v>
      </c>
      <c r="G596" s="208">
        <v>4.4085999999999999</v>
      </c>
      <c r="H596" s="208">
        <v>4.6093000000000002</v>
      </c>
      <c r="I596" s="208">
        <v>0.2525</v>
      </c>
      <c r="J596" s="208">
        <v>9.3087</v>
      </c>
      <c r="K596" s="208">
        <v>4.9569000000000001</v>
      </c>
      <c r="L596" s="208">
        <v>4.7404000000000002</v>
      </c>
      <c r="M596" s="208">
        <v>3.7965</v>
      </c>
      <c r="N596" s="208">
        <v>13.8203</v>
      </c>
    </row>
    <row r="597" spans="1:14">
      <c r="A597" s="208">
        <v>2</v>
      </c>
      <c r="B597" s="208">
        <v>2001</v>
      </c>
      <c r="C597" s="208">
        <v>13.2333</v>
      </c>
      <c r="D597" s="208">
        <v>12.902100000000001</v>
      </c>
      <c r="E597" s="208">
        <v>3.5257999999999998</v>
      </c>
      <c r="F597" s="208">
        <v>23.850200000000001</v>
      </c>
      <c r="G597" s="208">
        <v>8.1623000000000001</v>
      </c>
      <c r="H597" s="208">
        <v>32.152700000000003</v>
      </c>
      <c r="I597" s="208">
        <v>3.6286999999999998</v>
      </c>
      <c r="J597" s="208">
        <v>14.0505</v>
      </c>
      <c r="K597" s="208">
        <v>6.8000999999999996</v>
      </c>
      <c r="L597" s="208">
        <v>9.7111000000000001</v>
      </c>
      <c r="M597" s="208">
        <v>5.0936000000000003</v>
      </c>
      <c r="N597" s="208">
        <v>27.720600000000001</v>
      </c>
    </row>
    <row r="598" spans="1:14">
      <c r="A598" s="208">
        <v>3</v>
      </c>
      <c r="B598" s="208">
        <v>2001</v>
      </c>
      <c r="C598" s="208">
        <v>29.636600000000001</v>
      </c>
      <c r="D598" s="208">
        <v>27.3157</v>
      </c>
      <c r="E598" s="208">
        <v>9.7387999999999995</v>
      </c>
      <c r="F598" s="208">
        <v>61.567700000000002</v>
      </c>
      <c r="G598" s="208">
        <v>20.944400000000002</v>
      </c>
      <c r="H598" s="208">
        <v>49.866700000000002</v>
      </c>
      <c r="I598" s="208">
        <v>7.9413</v>
      </c>
      <c r="J598" s="208">
        <v>39.484299999999998</v>
      </c>
      <c r="K598" s="208">
        <v>19.421099999999999</v>
      </c>
      <c r="L598" s="208">
        <v>24.005800000000001</v>
      </c>
      <c r="M598" s="208">
        <v>13.6394</v>
      </c>
      <c r="N598" s="208">
        <v>70.172399999999996</v>
      </c>
    </row>
    <row r="599" spans="1:14">
      <c r="A599" s="208">
        <v>4</v>
      </c>
      <c r="B599" s="208">
        <v>2001</v>
      </c>
      <c r="C599" s="208">
        <v>39.193300000000001</v>
      </c>
      <c r="D599" s="208">
        <v>130.5155</v>
      </c>
      <c r="E599" s="208">
        <v>16.528300000000002</v>
      </c>
      <c r="F599" s="208">
        <v>124.4876</v>
      </c>
      <c r="G599" s="208">
        <v>32.375</v>
      </c>
      <c r="H599" s="208">
        <v>81.868300000000005</v>
      </c>
      <c r="I599" s="208">
        <v>6.4661999999999997</v>
      </c>
      <c r="J599" s="208">
        <v>63.433300000000003</v>
      </c>
      <c r="K599" s="208">
        <v>35.8142</v>
      </c>
      <c r="L599" s="208">
        <v>40.355499999999999</v>
      </c>
      <c r="M599" s="208">
        <v>41.685600000000001</v>
      </c>
      <c r="N599" s="208">
        <v>156.4015</v>
      </c>
    </row>
    <row r="600" spans="1:14">
      <c r="A600" s="208">
        <v>5</v>
      </c>
      <c r="B600" s="208">
        <v>2001</v>
      </c>
      <c r="C600" s="208">
        <v>25.473400000000002</v>
      </c>
      <c r="D600" s="208">
        <v>174.99969999999999</v>
      </c>
      <c r="E600" s="208">
        <v>14.206300000000001</v>
      </c>
      <c r="F600" s="208">
        <v>108.5467</v>
      </c>
      <c r="G600" s="208">
        <v>24.9</v>
      </c>
      <c r="H600" s="208">
        <v>99.053799999999995</v>
      </c>
      <c r="I600" s="208">
        <v>6.7541000000000002</v>
      </c>
      <c r="J600" s="208">
        <v>53.1736</v>
      </c>
      <c r="K600" s="208">
        <v>31.997499999999999</v>
      </c>
      <c r="L600" s="208">
        <v>32.038699999999999</v>
      </c>
      <c r="M600" s="208">
        <v>41.019799999999996</v>
      </c>
      <c r="N600" s="208">
        <v>142.80690000000001</v>
      </c>
    </row>
    <row r="601" spans="1:14">
      <c r="A601" s="208">
        <v>6</v>
      </c>
      <c r="B601" s="208">
        <v>2001</v>
      </c>
      <c r="C601" s="208">
        <v>22.381599999999999</v>
      </c>
      <c r="D601" s="208">
        <v>45.214599999999997</v>
      </c>
      <c r="E601" s="208">
        <v>5.0678999999999998</v>
      </c>
      <c r="F601" s="208">
        <v>39.282200000000003</v>
      </c>
      <c r="G601" s="208">
        <v>7.5796999999999999</v>
      </c>
      <c r="H601" s="208">
        <v>31.7727</v>
      </c>
      <c r="I601" s="208">
        <v>1.1047</v>
      </c>
      <c r="J601" s="208">
        <v>13.4672</v>
      </c>
      <c r="K601" s="208">
        <v>6.6506999999999996</v>
      </c>
      <c r="L601" s="208">
        <v>11.9635</v>
      </c>
      <c r="M601" s="208">
        <v>9.7379999999999995</v>
      </c>
      <c r="N601" s="208">
        <v>35.350700000000003</v>
      </c>
    </row>
    <row r="602" spans="1:14">
      <c r="A602" s="208">
        <v>7</v>
      </c>
      <c r="B602" s="208">
        <v>2001</v>
      </c>
      <c r="C602" s="208">
        <v>6.3646000000000003</v>
      </c>
      <c r="D602" s="208">
        <v>4.0101000000000004</v>
      </c>
      <c r="E602" s="208">
        <v>1.6359999999999999</v>
      </c>
      <c r="F602" s="208">
        <v>11.821</v>
      </c>
      <c r="G602" s="208">
        <v>3.9388000000000001</v>
      </c>
      <c r="H602" s="208">
        <v>5.6654</v>
      </c>
      <c r="I602" s="208">
        <v>2.4312</v>
      </c>
      <c r="J602" s="208">
        <v>8.2208000000000006</v>
      </c>
      <c r="K602" s="208">
        <v>1.8438000000000001</v>
      </c>
      <c r="L602" s="208">
        <v>3.1351</v>
      </c>
      <c r="M602" s="208">
        <v>2.1282000000000001</v>
      </c>
      <c r="N602" s="208">
        <v>15.2607</v>
      </c>
    </row>
    <row r="603" spans="1:14">
      <c r="A603" s="208">
        <v>8</v>
      </c>
      <c r="B603" s="208">
        <v>2001</v>
      </c>
      <c r="C603" s="208">
        <v>56.1248</v>
      </c>
      <c r="D603" s="208">
        <v>238.1455</v>
      </c>
      <c r="E603" s="208">
        <v>34.941000000000003</v>
      </c>
      <c r="F603" s="208">
        <v>208.55459999999999</v>
      </c>
      <c r="G603" s="208">
        <v>53.1999</v>
      </c>
      <c r="H603" s="208">
        <v>208.72399999999999</v>
      </c>
      <c r="I603" s="208">
        <v>9.2462</v>
      </c>
      <c r="J603" s="208">
        <v>94.981200000000001</v>
      </c>
      <c r="K603" s="208">
        <v>47.520099999999999</v>
      </c>
      <c r="L603" s="208">
        <v>45.581000000000003</v>
      </c>
      <c r="M603" s="208">
        <v>56.612099999999998</v>
      </c>
      <c r="N603" s="208">
        <v>247.0009</v>
      </c>
    </row>
    <row r="604" spans="1:14">
      <c r="A604" s="208">
        <v>9</v>
      </c>
      <c r="B604" s="208">
        <v>2001</v>
      </c>
      <c r="C604" s="208">
        <v>15.331899999999999</v>
      </c>
      <c r="D604" s="208">
        <v>113.97029999999999</v>
      </c>
      <c r="E604" s="208">
        <v>12.418100000000001</v>
      </c>
      <c r="F604" s="208">
        <v>73.094800000000006</v>
      </c>
      <c r="G604" s="208">
        <v>18.303599999999999</v>
      </c>
      <c r="H604" s="208">
        <v>60.359499999999997</v>
      </c>
      <c r="I604" s="208">
        <v>2.4943</v>
      </c>
      <c r="J604" s="208">
        <v>26.0139</v>
      </c>
      <c r="K604" s="208">
        <v>13.085000000000001</v>
      </c>
      <c r="L604" s="208">
        <v>22.354199999999999</v>
      </c>
      <c r="M604" s="208">
        <v>20.402899999999999</v>
      </c>
      <c r="N604" s="208">
        <v>95.148300000000006</v>
      </c>
    </row>
    <row r="605" spans="1:14">
      <c r="A605" s="208">
        <v>10</v>
      </c>
      <c r="B605" s="208">
        <v>2001</v>
      </c>
      <c r="C605" s="208">
        <v>29.2257</v>
      </c>
      <c r="D605" s="208">
        <v>37.227499999999999</v>
      </c>
      <c r="E605" s="208">
        <v>18.879300000000001</v>
      </c>
      <c r="F605" s="208">
        <v>89.0886</v>
      </c>
      <c r="G605" s="208">
        <v>26.316400000000002</v>
      </c>
      <c r="H605" s="208">
        <v>86.959699999999998</v>
      </c>
      <c r="I605" s="208">
        <v>3.2782</v>
      </c>
      <c r="J605" s="208">
        <v>42.023899999999998</v>
      </c>
      <c r="K605" s="208">
        <v>17.051200000000001</v>
      </c>
      <c r="L605" s="208">
        <v>19.652100000000001</v>
      </c>
      <c r="M605" s="208">
        <v>17.680700000000002</v>
      </c>
      <c r="N605" s="208">
        <v>98.579800000000006</v>
      </c>
    </row>
    <row r="606" spans="1:14">
      <c r="A606" s="208">
        <v>11</v>
      </c>
      <c r="B606" s="208">
        <v>2001</v>
      </c>
      <c r="C606" s="208">
        <v>17.7057</v>
      </c>
      <c r="D606" s="208">
        <v>103.0793</v>
      </c>
      <c r="E606" s="208">
        <v>10.654</v>
      </c>
      <c r="F606" s="208">
        <v>53.353299999999997</v>
      </c>
      <c r="G606" s="208">
        <v>13.5854</v>
      </c>
      <c r="H606" s="208">
        <v>55.508899999999997</v>
      </c>
      <c r="I606" s="208">
        <v>2.2585999999999999</v>
      </c>
      <c r="J606" s="208">
        <v>25.9252</v>
      </c>
      <c r="K606" s="208">
        <v>24.408300000000001</v>
      </c>
      <c r="L606" s="208">
        <v>18.090599999999998</v>
      </c>
      <c r="M606" s="208">
        <v>17.794499999999999</v>
      </c>
      <c r="N606" s="208">
        <v>57.012900000000002</v>
      </c>
    </row>
    <row r="607" spans="1:14">
      <c r="A607" s="208">
        <v>12</v>
      </c>
      <c r="B607" s="208">
        <v>2001</v>
      </c>
      <c r="C607" s="208">
        <v>13.382999999999999</v>
      </c>
      <c r="D607" s="208">
        <v>94.630499999999998</v>
      </c>
      <c r="E607" s="208">
        <v>10.145</v>
      </c>
      <c r="F607" s="208">
        <v>50.905700000000003</v>
      </c>
      <c r="G607" s="208">
        <v>12.741099999999999</v>
      </c>
      <c r="H607" s="208">
        <v>49.267000000000003</v>
      </c>
      <c r="I607" s="208">
        <v>1.7635000000000001</v>
      </c>
      <c r="J607" s="208">
        <v>17.902100000000001</v>
      </c>
      <c r="K607" s="208">
        <v>16.222300000000001</v>
      </c>
      <c r="L607" s="208">
        <v>17.0321</v>
      </c>
      <c r="M607" s="208">
        <v>16.5337</v>
      </c>
      <c r="N607" s="208">
        <v>54.181199999999997</v>
      </c>
    </row>
    <row r="608" spans="1:14">
      <c r="A608" s="208">
        <v>13</v>
      </c>
      <c r="B608" s="208">
        <v>2001</v>
      </c>
      <c r="C608" s="208">
        <v>50.509399999999999</v>
      </c>
      <c r="D608" s="208">
        <v>86.861400000000003</v>
      </c>
      <c r="E608" s="208">
        <v>13.9503</v>
      </c>
      <c r="F608" s="208">
        <v>86.821299999999994</v>
      </c>
      <c r="G608" s="208">
        <v>25.083600000000001</v>
      </c>
      <c r="H608" s="208">
        <v>57.473500000000001</v>
      </c>
      <c r="I608" s="208">
        <v>0.63900000000000001</v>
      </c>
      <c r="J608" s="208">
        <v>37.118699999999997</v>
      </c>
      <c r="K608" s="208">
        <v>20.442299999999999</v>
      </c>
      <c r="L608" s="208">
        <v>27.769100000000002</v>
      </c>
      <c r="M608" s="208">
        <v>32.621099999999998</v>
      </c>
      <c r="N608" s="208">
        <v>77.757199999999997</v>
      </c>
    </row>
    <row r="609" spans="1:14">
      <c r="A609" s="208">
        <v>14</v>
      </c>
      <c r="B609" s="208">
        <v>2001</v>
      </c>
      <c r="C609" s="208">
        <v>2.6846000000000001</v>
      </c>
      <c r="D609" s="208">
        <v>21.9191</v>
      </c>
      <c r="E609" s="208">
        <v>1.6768000000000001</v>
      </c>
      <c r="F609" s="208">
        <v>10.612500000000001</v>
      </c>
      <c r="G609" s="208">
        <v>2.5192000000000001</v>
      </c>
      <c r="H609" s="208">
        <v>5.0129000000000001</v>
      </c>
      <c r="I609" s="208">
        <v>0.1091</v>
      </c>
      <c r="J609" s="208">
        <v>1.7606999999999999</v>
      </c>
      <c r="K609" s="208">
        <v>4.1349999999999998</v>
      </c>
      <c r="L609" s="208">
        <v>2.9577</v>
      </c>
      <c r="M609" s="208">
        <v>1.8798999999999999</v>
      </c>
      <c r="N609" s="208">
        <v>12.7319</v>
      </c>
    </row>
    <row r="610" spans="1:14">
      <c r="A610" s="208">
        <v>15</v>
      </c>
      <c r="B610" s="208">
        <v>2001</v>
      </c>
      <c r="C610" s="208">
        <v>5.4513999999999996</v>
      </c>
      <c r="D610" s="208">
        <v>2.9952000000000001</v>
      </c>
      <c r="E610" s="208">
        <v>0.84570000000000001</v>
      </c>
      <c r="F610" s="208">
        <v>6.7026000000000003</v>
      </c>
      <c r="G610" s="208">
        <v>2.681</v>
      </c>
      <c r="H610" s="208">
        <v>9.5660000000000007</v>
      </c>
      <c r="I610" s="208">
        <v>0.38769999999999999</v>
      </c>
      <c r="J610" s="208">
        <v>2.8380999999999998</v>
      </c>
      <c r="K610" s="208">
        <v>0.69510000000000005</v>
      </c>
      <c r="L610" s="208">
        <v>1.4779</v>
      </c>
      <c r="M610" s="208">
        <v>2.9142999999999999</v>
      </c>
      <c r="N610" s="208">
        <v>7.9024999999999999</v>
      </c>
    </row>
    <row r="611" spans="1:14">
      <c r="A611" s="208">
        <v>16</v>
      </c>
      <c r="B611" s="208">
        <v>2001</v>
      </c>
      <c r="C611" s="208">
        <v>1.3822000000000001</v>
      </c>
      <c r="D611" s="208">
        <v>11.3805</v>
      </c>
      <c r="E611" s="208">
        <v>0.8639</v>
      </c>
      <c r="F611" s="208">
        <v>5.4572000000000003</v>
      </c>
      <c r="G611" s="208">
        <v>1.2939000000000001</v>
      </c>
      <c r="H611" s="208">
        <v>2.5407000000000002</v>
      </c>
      <c r="I611" s="208">
        <v>5.3499999999999999E-2</v>
      </c>
      <c r="J611" s="208">
        <v>0.90410000000000001</v>
      </c>
      <c r="K611" s="208">
        <v>2.1625000000000001</v>
      </c>
      <c r="L611" s="208">
        <v>1.5246999999999999</v>
      </c>
      <c r="M611" s="208">
        <v>0.95809999999999995</v>
      </c>
      <c r="N611" s="208">
        <v>6.5278</v>
      </c>
    </row>
    <row r="612" spans="1:14">
      <c r="A612" s="208">
        <v>1</v>
      </c>
      <c r="B612" s="208">
        <v>2002</v>
      </c>
      <c r="C612" s="208">
        <v>7.9249999999999998</v>
      </c>
      <c r="D612" s="208">
        <v>5.5831</v>
      </c>
      <c r="E612" s="208">
        <v>2.7145000000000001</v>
      </c>
      <c r="F612" s="208">
        <v>12.485200000000001</v>
      </c>
      <c r="G612" s="208">
        <v>4.4329000000000001</v>
      </c>
      <c r="H612" s="208">
        <v>4.6832000000000003</v>
      </c>
      <c r="I612" s="208">
        <v>0.25640000000000002</v>
      </c>
      <c r="J612" s="208">
        <v>9.39</v>
      </c>
      <c r="K612" s="208">
        <v>4.9659000000000004</v>
      </c>
      <c r="L612" s="208">
        <v>5.0730000000000004</v>
      </c>
      <c r="M612" s="208">
        <v>4.0997000000000003</v>
      </c>
      <c r="N612" s="208">
        <v>14.087899999999999</v>
      </c>
    </row>
    <row r="613" spans="1:14">
      <c r="A613" s="208">
        <v>2</v>
      </c>
      <c r="B613" s="208">
        <v>2002</v>
      </c>
      <c r="C613" s="208">
        <v>13.4145</v>
      </c>
      <c r="D613" s="208">
        <v>14.039400000000001</v>
      </c>
      <c r="E613" s="208">
        <v>3.6011000000000002</v>
      </c>
      <c r="F613" s="208">
        <v>24.664100000000001</v>
      </c>
      <c r="G613" s="208">
        <v>8.4407999999999994</v>
      </c>
      <c r="H613" s="208">
        <v>34.342599999999997</v>
      </c>
      <c r="I613" s="208">
        <v>3.7433000000000001</v>
      </c>
      <c r="J613" s="208">
        <v>14.5329</v>
      </c>
      <c r="K613" s="208">
        <v>6.9333999999999998</v>
      </c>
      <c r="L613" s="208">
        <v>9.7517999999999994</v>
      </c>
      <c r="M613" s="208">
        <v>5.1924999999999999</v>
      </c>
      <c r="N613" s="208">
        <v>29.282499999999999</v>
      </c>
    </row>
    <row r="614" spans="1:14">
      <c r="A614" s="208">
        <v>3</v>
      </c>
      <c r="B614" s="208">
        <v>2002</v>
      </c>
      <c r="C614" s="208">
        <v>30.061699999999998</v>
      </c>
      <c r="D614" s="208">
        <v>27.370799999999999</v>
      </c>
      <c r="E614" s="208">
        <v>9.8717000000000006</v>
      </c>
      <c r="F614" s="208">
        <v>63.279000000000003</v>
      </c>
      <c r="G614" s="208">
        <v>21.526599999999998</v>
      </c>
      <c r="H614" s="208">
        <v>52.318899999999999</v>
      </c>
      <c r="I614" s="208">
        <v>8.2175999999999991</v>
      </c>
      <c r="J614" s="208">
        <v>40.478900000000003</v>
      </c>
      <c r="K614" s="208">
        <v>19.596</v>
      </c>
      <c r="L614" s="208">
        <v>24.670300000000001</v>
      </c>
      <c r="M614" s="208">
        <v>13.9346</v>
      </c>
      <c r="N614" s="208">
        <v>71.203199999999995</v>
      </c>
    </row>
    <row r="615" spans="1:14">
      <c r="A615" s="208">
        <v>4</v>
      </c>
      <c r="B615" s="208">
        <v>2002</v>
      </c>
      <c r="C615" s="208">
        <v>39.9544</v>
      </c>
      <c r="D615" s="208">
        <v>137.69239999999999</v>
      </c>
      <c r="E615" s="208">
        <v>16.636299999999999</v>
      </c>
      <c r="F615" s="208">
        <v>126.88930000000001</v>
      </c>
      <c r="G615" s="208">
        <v>32.999600000000001</v>
      </c>
      <c r="H615" s="208">
        <v>84.604100000000003</v>
      </c>
      <c r="I615" s="208">
        <v>6.6132</v>
      </c>
      <c r="J615" s="208">
        <v>64.440700000000007</v>
      </c>
      <c r="K615" s="208">
        <v>36.0075</v>
      </c>
      <c r="L615" s="208">
        <v>41.134599999999999</v>
      </c>
      <c r="M615" s="208">
        <v>43.636499999999998</v>
      </c>
      <c r="N615" s="208">
        <v>159.70670000000001</v>
      </c>
    </row>
    <row r="616" spans="1:14">
      <c r="A616" s="208">
        <v>5</v>
      </c>
      <c r="B616" s="208">
        <v>2002</v>
      </c>
      <c r="C616" s="208">
        <v>25.947299999999998</v>
      </c>
      <c r="D616" s="208">
        <v>182.70099999999999</v>
      </c>
      <c r="E616" s="208">
        <v>14.2601</v>
      </c>
      <c r="F616" s="208">
        <v>109.663</v>
      </c>
      <c r="G616" s="208">
        <v>25.156099999999999</v>
      </c>
      <c r="H616" s="208">
        <v>100.05589999999999</v>
      </c>
      <c r="I616" s="208">
        <v>6.8033999999999999</v>
      </c>
      <c r="J616" s="208">
        <v>53.8033</v>
      </c>
      <c r="K616" s="208">
        <v>32.049599999999998</v>
      </c>
      <c r="L616" s="208">
        <v>32.223100000000002</v>
      </c>
      <c r="M616" s="208">
        <v>42.838099999999997</v>
      </c>
      <c r="N616" s="208">
        <v>144.50919999999999</v>
      </c>
    </row>
    <row r="617" spans="1:14">
      <c r="A617" s="208">
        <v>6</v>
      </c>
      <c r="B617" s="208">
        <v>2002</v>
      </c>
      <c r="C617" s="208">
        <v>22.650400000000001</v>
      </c>
      <c r="D617" s="208">
        <v>47.418399999999998</v>
      </c>
      <c r="E617" s="208">
        <v>5.1478999999999999</v>
      </c>
      <c r="F617" s="208">
        <v>39.948999999999998</v>
      </c>
      <c r="G617" s="208">
        <v>7.7165999999999997</v>
      </c>
      <c r="H617" s="208">
        <v>32.482599999999998</v>
      </c>
      <c r="I617" s="208">
        <v>1.1132</v>
      </c>
      <c r="J617" s="208">
        <v>13.953799999999999</v>
      </c>
      <c r="K617" s="208">
        <v>6.6883999999999997</v>
      </c>
      <c r="L617" s="208">
        <v>12.1136</v>
      </c>
      <c r="M617" s="208">
        <v>10.155099999999999</v>
      </c>
      <c r="N617" s="208">
        <v>35.947299999999998</v>
      </c>
    </row>
    <row r="618" spans="1:14">
      <c r="A618" s="208">
        <v>7</v>
      </c>
      <c r="B618" s="208">
        <v>2002</v>
      </c>
      <c r="C618" s="208">
        <v>6.4305000000000003</v>
      </c>
      <c r="D618" s="208">
        <v>4.0537000000000001</v>
      </c>
      <c r="E618" s="208">
        <v>1.681</v>
      </c>
      <c r="F618" s="208">
        <v>11.937099999999999</v>
      </c>
      <c r="G618" s="208">
        <v>3.9676</v>
      </c>
      <c r="H618" s="208">
        <v>5.8122999999999996</v>
      </c>
      <c r="I618" s="208">
        <v>2.5106999999999999</v>
      </c>
      <c r="J618" s="208">
        <v>8.5268999999999995</v>
      </c>
      <c r="K618" s="208">
        <v>1.8817999999999999</v>
      </c>
      <c r="L618" s="208">
        <v>3.1949999999999998</v>
      </c>
      <c r="M618" s="208">
        <v>2.1366999999999998</v>
      </c>
      <c r="N618" s="208">
        <v>15.495799999999999</v>
      </c>
    </row>
    <row r="619" spans="1:14">
      <c r="A619" s="208">
        <v>8</v>
      </c>
      <c r="B619" s="208">
        <v>2002</v>
      </c>
      <c r="C619" s="208">
        <v>56.6038</v>
      </c>
      <c r="D619" s="208">
        <v>241.3965</v>
      </c>
      <c r="E619" s="208">
        <v>35.485900000000001</v>
      </c>
      <c r="F619" s="208">
        <v>211.52430000000001</v>
      </c>
      <c r="G619" s="208">
        <v>53.856699999999996</v>
      </c>
      <c r="H619" s="208">
        <v>211.03489999999999</v>
      </c>
      <c r="I619" s="208">
        <v>9.2304999999999993</v>
      </c>
      <c r="J619" s="208">
        <v>95.6905</v>
      </c>
      <c r="K619" s="208">
        <v>47.822400000000002</v>
      </c>
      <c r="L619" s="208">
        <v>46.373800000000003</v>
      </c>
      <c r="M619" s="208">
        <v>58.105800000000002</v>
      </c>
      <c r="N619" s="208">
        <v>251.6063</v>
      </c>
    </row>
    <row r="620" spans="1:14">
      <c r="A620" s="208">
        <v>9</v>
      </c>
      <c r="B620" s="208">
        <v>2002</v>
      </c>
      <c r="C620" s="208">
        <v>15.6775</v>
      </c>
      <c r="D620" s="208">
        <v>115.3274</v>
      </c>
      <c r="E620" s="208">
        <v>12.9068</v>
      </c>
      <c r="F620" s="208">
        <v>75.231099999999998</v>
      </c>
      <c r="G620" s="208">
        <v>18.725300000000001</v>
      </c>
      <c r="H620" s="208">
        <v>62.9313</v>
      </c>
      <c r="I620" s="208">
        <v>2.4870999999999999</v>
      </c>
      <c r="J620" s="208">
        <v>26.456600000000002</v>
      </c>
      <c r="K620" s="208">
        <v>13.377000000000001</v>
      </c>
      <c r="L620" s="208">
        <v>22.9284</v>
      </c>
      <c r="M620" s="208">
        <v>20.536899999999999</v>
      </c>
      <c r="N620" s="208">
        <v>97.952299999999994</v>
      </c>
    </row>
    <row r="621" spans="1:14">
      <c r="A621" s="208">
        <v>10</v>
      </c>
      <c r="B621" s="208">
        <v>2002</v>
      </c>
      <c r="C621" s="208">
        <v>30.401499999999999</v>
      </c>
      <c r="D621" s="208">
        <v>38.524299999999997</v>
      </c>
      <c r="E621" s="208">
        <v>20.598299999999998</v>
      </c>
      <c r="F621" s="208">
        <v>94.074299999999994</v>
      </c>
      <c r="G621" s="208">
        <v>27.117899999999999</v>
      </c>
      <c r="H621" s="208">
        <v>99.484300000000005</v>
      </c>
      <c r="I621" s="208">
        <v>3.2913000000000001</v>
      </c>
      <c r="J621" s="208">
        <v>43.022500000000001</v>
      </c>
      <c r="K621" s="208">
        <v>18.021000000000001</v>
      </c>
      <c r="L621" s="208">
        <v>19.9023</v>
      </c>
      <c r="M621" s="208">
        <v>18.178899999999999</v>
      </c>
      <c r="N621" s="208">
        <v>106.87739999999999</v>
      </c>
    </row>
    <row r="622" spans="1:14">
      <c r="A622" s="208">
        <v>11</v>
      </c>
      <c r="B622" s="208">
        <v>2002</v>
      </c>
      <c r="C622" s="208">
        <v>17.809799999999999</v>
      </c>
      <c r="D622" s="208">
        <v>103.477</v>
      </c>
      <c r="E622" s="208">
        <v>10.8155</v>
      </c>
      <c r="F622" s="208">
        <v>53.9148</v>
      </c>
      <c r="G622" s="208">
        <v>13.6999</v>
      </c>
      <c r="H622" s="208">
        <v>56.309100000000001</v>
      </c>
      <c r="I622" s="208">
        <v>2.2572000000000001</v>
      </c>
      <c r="J622" s="208">
        <v>26.0318</v>
      </c>
      <c r="K622" s="208">
        <v>24.51</v>
      </c>
      <c r="L622" s="208">
        <v>18.2895</v>
      </c>
      <c r="M622" s="208">
        <v>17.8309</v>
      </c>
      <c r="N622" s="208">
        <v>57.550899999999999</v>
      </c>
    </row>
    <row r="623" spans="1:14">
      <c r="A623" s="208">
        <v>12</v>
      </c>
      <c r="B623" s="208">
        <v>2002</v>
      </c>
      <c r="C623" s="208">
        <v>13.5838</v>
      </c>
      <c r="D623" s="208">
        <v>95.435699999999997</v>
      </c>
      <c r="E623" s="208">
        <v>10.5227</v>
      </c>
      <c r="F623" s="208">
        <v>52.171900000000001</v>
      </c>
      <c r="G623" s="208">
        <v>12.9971</v>
      </c>
      <c r="H623" s="208">
        <v>51.087499999999999</v>
      </c>
      <c r="I623" s="208">
        <v>1.7546999999999999</v>
      </c>
      <c r="J623" s="208">
        <v>18.152699999999999</v>
      </c>
      <c r="K623" s="208">
        <v>16.3706</v>
      </c>
      <c r="L623" s="208">
        <v>17.498100000000001</v>
      </c>
      <c r="M623" s="208">
        <v>16.584</v>
      </c>
      <c r="N623" s="208">
        <v>55.443899999999999</v>
      </c>
    </row>
    <row r="624" spans="1:14">
      <c r="A624" s="208">
        <v>13</v>
      </c>
      <c r="B624" s="208">
        <v>2002</v>
      </c>
      <c r="C624" s="208">
        <v>50.972299999999997</v>
      </c>
      <c r="D624" s="208">
        <v>89.768699999999995</v>
      </c>
      <c r="E624" s="208">
        <v>14.126099999999999</v>
      </c>
      <c r="F624" s="208">
        <v>89.203199999999995</v>
      </c>
      <c r="G624" s="208">
        <v>25.999500000000001</v>
      </c>
      <c r="H624" s="208">
        <v>59.816600000000001</v>
      </c>
      <c r="I624" s="208">
        <v>0.64700000000000002</v>
      </c>
      <c r="J624" s="208">
        <v>37.752400000000002</v>
      </c>
      <c r="K624" s="208">
        <v>21.0184</v>
      </c>
      <c r="L624" s="208">
        <v>28.2408</v>
      </c>
      <c r="M624" s="208">
        <v>34.0426</v>
      </c>
      <c r="N624" s="208">
        <v>80.051699999999997</v>
      </c>
    </row>
    <row r="625" spans="1:14">
      <c r="A625" s="208">
        <v>14</v>
      </c>
      <c r="B625" s="208">
        <v>2002</v>
      </c>
      <c r="C625" s="208">
        <v>2.7206000000000001</v>
      </c>
      <c r="D625" s="208">
        <v>21.950199999999999</v>
      </c>
      <c r="E625" s="208">
        <v>1.7038</v>
      </c>
      <c r="F625" s="208">
        <v>10.731299999999999</v>
      </c>
      <c r="G625" s="208">
        <v>2.5514999999999999</v>
      </c>
      <c r="H625" s="208">
        <v>5.2057000000000002</v>
      </c>
      <c r="I625" s="208">
        <v>0.109</v>
      </c>
      <c r="J625" s="208">
        <v>1.7927999999999999</v>
      </c>
      <c r="K625" s="208">
        <v>4.1416000000000004</v>
      </c>
      <c r="L625" s="208">
        <v>2.9931999999999999</v>
      </c>
      <c r="M625" s="208">
        <v>1.8878999999999999</v>
      </c>
      <c r="N625" s="208">
        <v>12.902699999999999</v>
      </c>
    </row>
    <row r="626" spans="1:14">
      <c r="A626" s="208">
        <v>15</v>
      </c>
      <c r="B626" s="208">
        <v>2002</v>
      </c>
      <c r="C626" s="208">
        <v>5.6284000000000001</v>
      </c>
      <c r="D626" s="208">
        <v>3.0811000000000002</v>
      </c>
      <c r="E626" s="208">
        <v>0.85619999999999996</v>
      </c>
      <c r="F626" s="208">
        <v>6.7983000000000002</v>
      </c>
      <c r="G626" s="208">
        <v>2.7193000000000001</v>
      </c>
      <c r="H626" s="208">
        <v>10.3657</v>
      </c>
      <c r="I626" s="208">
        <v>0.38700000000000001</v>
      </c>
      <c r="J626" s="208">
        <v>2.919</v>
      </c>
      <c r="K626" s="208">
        <v>0.7097</v>
      </c>
      <c r="L626" s="208">
        <v>1.5794999999999999</v>
      </c>
      <c r="M626" s="208">
        <v>3.0021</v>
      </c>
      <c r="N626" s="208">
        <v>8.0497999999999994</v>
      </c>
    </row>
    <row r="627" spans="1:14">
      <c r="A627" s="208">
        <v>16</v>
      </c>
      <c r="B627" s="208">
        <v>2002</v>
      </c>
      <c r="C627" s="208">
        <v>1.3980999999999999</v>
      </c>
      <c r="D627" s="208">
        <v>11.3895</v>
      </c>
      <c r="E627" s="208">
        <v>0.876</v>
      </c>
      <c r="F627" s="208">
        <v>5.5094000000000003</v>
      </c>
      <c r="G627" s="208">
        <v>1.3082</v>
      </c>
      <c r="H627" s="208">
        <v>2.6284000000000001</v>
      </c>
      <c r="I627" s="208">
        <v>5.3499999999999999E-2</v>
      </c>
      <c r="J627" s="208">
        <v>0.91859999999999997</v>
      </c>
      <c r="K627" s="208">
        <v>2.165</v>
      </c>
      <c r="L627" s="208">
        <v>1.5404</v>
      </c>
      <c r="M627" s="208">
        <v>0.96150000000000002</v>
      </c>
      <c r="N627" s="208">
        <v>6.6035000000000004</v>
      </c>
    </row>
    <row r="628" spans="1:14">
      <c r="A628" s="208">
        <v>1</v>
      </c>
      <c r="B628" s="208">
        <v>2003</v>
      </c>
      <c r="C628" s="208">
        <v>8.0338999999999992</v>
      </c>
      <c r="D628" s="208">
        <v>5.6002999999999998</v>
      </c>
      <c r="E628" s="208">
        <v>2.7121</v>
      </c>
      <c r="F628" s="208">
        <v>12.643800000000001</v>
      </c>
      <c r="G628" s="208">
        <v>4.4893000000000001</v>
      </c>
      <c r="H628" s="208">
        <v>4.9673999999999996</v>
      </c>
      <c r="I628" s="208">
        <v>0.27139999999999997</v>
      </c>
      <c r="J628" s="208">
        <v>9.5495000000000001</v>
      </c>
      <c r="K628" s="208">
        <v>4.9955999999999996</v>
      </c>
      <c r="L628" s="208">
        <v>5.1515000000000004</v>
      </c>
      <c r="M628" s="208">
        <v>4.3129</v>
      </c>
      <c r="N628" s="208">
        <v>14.366</v>
      </c>
    </row>
    <row r="629" spans="1:14">
      <c r="A629" s="208">
        <v>2</v>
      </c>
      <c r="B629" s="208">
        <v>2003</v>
      </c>
      <c r="C629" s="208">
        <v>13.599600000000001</v>
      </c>
      <c r="D629" s="208">
        <v>14.530099999999999</v>
      </c>
      <c r="E629" s="208">
        <v>3.6960999999999999</v>
      </c>
      <c r="F629" s="208">
        <v>26.131900000000002</v>
      </c>
      <c r="G629" s="208">
        <v>8.9431999999999992</v>
      </c>
      <c r="H629" s="208">
        <v>35.933100000000003</v>
      </c>
      <c r="I629" s="208">
        <v>3.8378000000000001</v>
      </c>
      <c r="J629" s="208">
        <v>15.1995</v>
      </c>
      <c r="K629" s="208">
        <v>6.9882999999999997</v>
      </c>
      <c r="L629" s="208">
        <v>10.0304</v>
      </c>
      <c r="M629" s="208">
        <v>5.3273999999999999</v>
      </c>
      <c r="N629" s="208">
        <v>30.444500000000001</v>
      </c>
    </row>
    <row r="630" spans="1:14">
      <c r="A630" s="208">
        <v>3</v>
      </c>
      <c r="B630" s="208">
        <v>2003</v>
      </c>
      <c r="C630" s="208">
        <v>30.6282</v>
      </c>
      <c r="D630" s="208">
        <v>27.606999999999999</v>
      </c>
      <c r="E630" s="208">
        <v>9.9614999999999991</v>
      </c>
      <c r="F630" s="208">
        <v>63.991799999999998</v>
      </c>
      <c r="G630" s="208">
        <v>21.769100000000002</v>
      </c>
      <c r="H630" s="208">
        <v>54.368099999999998</v>
      </c>
      <c r="I630" s="208">
        <v>8.3411000000000008</v>
      </c>
      <c r="J630" s="208">
        <v>41.275500000000001</v>
      </c>
      <c r="K630" s="208">
        <v>19.737300000000001</v>
      </c>
      <c r="L630" s="208">
        <v>25.462</v>
      </c>
      <c r="M630" s="208">
        <v>13.9656</v>
      </c>
      <c r="N630" s="208">
        <v>72.548199999999994</v>
      </c>
    </row>
    <row r="631" spans="1:14">
      <c r="A631" s="208">
        <v>4</v>
      </c>
      <c r="B631" s="208">
        <v>2003</v>
      </c>
      <c r="C631" s="208">
        <v>40.535600000000002</v>
      </c>
      <c r="D631" s="208">
        <v>143.01419999999999</v>
      </c>
      <c r="E631" s="208">
        <v>16.7224</v>
      </c>
      <c r="F631" s="208">
        <v>128.03489999999999</v>
      </c>
      <c r="G631" s="208">
        <v>33.297499999999999</v>
      </c>
      <c r="H631" s="208">
        <v>85.917299999999997</v>
      </c>
      <c r="I631" s="208">
        <v>6.6872999999999996</v>
      </c>
      <c r="J631" s="208">
        <v>65.666499999999999</v>
      </c>
      <c r="K631" s="208">
        <v>36.976999999999997</v>
      </c>
      <c r="L631" s="208">
        <v>42.460900000000002</v>
      </c>
      <c r="M631" s="208">
        <v>43.973500000000001</v>
      </c>
      <c r="N631" s="208">
        <v>162.0204</v>
      </c>
    </row>
    <row r="632" spans="1:14">
      <c r="A632" s="208">
        <v>5</v>
      </c>
      <c r="B632" s="208">
        <v>2003</v>
      </c>
      <c r="C632" s="208">
        <v>26.310500000000001</v>
      </c>
      <c r="D632" s="208">
        <v>187.58449999999999</v>
      </c>
      <c r="E632" s="208">
        <v>14.262499999999999</v>
      </c>
      <c r="F632" s="208">
        <v>110.259</v>
      </c>
      <c r="G632" s="208">
        <v>25.2928</v>
      </c>
      <c r="H632" s="208">
        <v>100.60250000000001</v>
      </c>
      <c r="I632" s="208">
        <v>6.8365999999999998</v>
      </c>
      <c r="J632" s="208">
        <v>54.523899999999998</v>
      </c>
      <c r="K632" s="208">
        <v>32.286900000000003</v>
      </c>
      <c r="L632" s="208">
        <v>32.493200000000002</v>
      </c>
      <c r="M632" s="208">
        <v>43.333199999999998</v>
      </c>
      <c r="N632" s="208">
        <v>147.55289999999999</v>
      </c>
    </row>
    <row r="633" spans="1:14">
      <c r="A633" s="208">
        <v>6</v>
      </c>
      <c r="B633" s="208">
        <v>2003</v>
      </c>
      <c r="C633" s="208">
        <v>22.837299999999999</v>
      </c>
      <c r="D633" s="208">
        <v>50.110300000000002</v>
      </c>
      <c r="E633" s="208">
        <v>5.274</v>
      </c>
      <c r="F633" s="208">
        <v>40.758600000000001</v>
      </c>
      <c r="G633" s="208">
        <v>7.8822000000000001</v>
      </c>
      <c r="H633" s="208">
        <v>33.326700000000002</v>
      </c>
      <c r="I633" s="208">
        <v>1.1238999999999999</v>
      </c>
      <c r="J633" s="208">
        <v>14.3566</v>
      </c>
      <c r="K633" s="208">
        <v>6.7771999999999997</v>
      </c>
      <c r="L633" s="208">
        <v>12.301600000000001</v>
      </c>
      <c r="M633" s="208">
        <v>10.3202</v>
      </c>
      <c r="N633" s="208">
        <v>36.600900000000003</v>
      </c>
    </row>
    <row r="634" spans="1:14">
      <c r="A634" s="208">
        <v>7</v>
      </c>
      <c r="B634" s="208">
        <v>2003</v>
      </c>
      <c r="C634" s="208">
        <v>6.4827000000000004</v>
      </c>
      <c r="D634" s="208">
        <v>4.1007999999999996</v>
      </c>
      <c r="E634" s="208">
        <v>1.7248000000000001</v>
      </c>
      <c r="F634" s="208">
        <v>12.149900000000001</v>
      </c>
      <c r="G634" s="208">
        <v>4.0255000000000001</v>
      </c>
      <c r="H634" s="208">
        <v>6.0327000000000002</v>
      </c>
      <c r="I634" s="208">
        <v>2.5636000000000001</v>
      </c>
      <c r="J634" s="208">
        <v>8.7035</v>
      </c>
      <c r="K634" s="208">
        <v>1.8958999999999999</v>
      </c>
      <c r="L634" s="208">
        <v>3.2593999999999999</v>
      </c>
      <c r="M634" s="208">
        <v>2.1393</v>
      </c>
      <c r="N634" s="208">
        <v>15.9056</v>
      </c>
    </row>
    <row r="635" spans="1:14">
      <c r="A635" s="208">
        <v>8</v>
      </c>
      <c r="B635" s="208">
        <v>2003</v>
      </c>
      <c r="C635" s="208">
        <v>57.192</v>
      </c>
      <c r="D635" s="208">
        <v>244.90180000000001</v>
      </c>
      <c r="E635" s="208">
        <v>36.008899999999997</v>
      </c>
      <c r="F635" s="208">
        <v>216.0129</v>
      </c>
      <c r="G635" s="208">
        <v>54.884799999999998</v>
      </c>
      <c r="H635" s="208">
        <v>213.9966</v>
      </c>
      <c r="I635" s="208">
        <v>9.2361000000000004</v>
      </c>
      <c r="J635" s="208">
        <v>96.403000000000006</v>
      </c>
      <c r="K635" s="208">
        <v>48.432499999999997</v>
      </c>
      <c r="L635" s="208">
        <v>47.130099999999999</v>
      </c>
      <c r="M635" s="208">
        <v>58.7042</v>
      </c>
      <c r="N635" s="208">
        <v>256.05849999999998</v>
      </c>
    </row>
    <row r="636" spans="1:14">
      <c r="A636" s="208">
        <v>9</v>
      </c>
      <c r="B636" s="208">
        <v>2003</v>
      </c>
      <c r="C636" s="208">
        <v>15.9694</v>
      </c>
      <c r="D636" s="208">
        <v>117.5179</v>
      </c>
      <c r="E636" s="208">
        <v>13.303800000000001</v>
      </c>
      <c r="F636" s="208">
        <v>77.590100000000007</v>
      </c>
      <c r="G636" s="208">
        <v>19.246200000000002</v>
      </c>
      <c r="H636" s="208">
        <v>64.886799999999994</v>
      </c>
      <c r="I636" s="208">
        <v>2.5343</v>
      </c>
      <c r="J636" s="208">
        <v>26.8719</v>
      </c>
      <c r="K636" s="208">
        <v>13.7149</v>
      </c>
      <c r="L636" s="208">
        <v>23.814699999999998</v>
      </c>
      <c r="M636" s="208">
        <v>20.814499999999999</v>
      </c>
      <c r="N636" s="208">
        <v>100.2784</v>
      </c>
    </row>
    <row r="637" spans="1:14">
      <c r="A637" s="208">
        <v>10</v>
      </c>
      <c r="B637" s="208">
        <v>2003</v>
      </c>
      <c r="C637" s="208">
        <v>31.374400000000001</v>
      </c>
      <c r="D637" s="208">
        <v>40.296900000000001</v>
      </c>
      <c r="E637" s="208">
        <v>21.811599999999999</v>
      </c>
      <c r="F637" s="208">
        <v>98.664100000000005</v>
      </c>
      <c r="G637" s="208">
        <v>28.115400000000001</v>
      </c>
      <c r="H637" s="208">
        <v>107.6849</v>
      </c>
      <c r="I637" s="208">
        <v>3.367</v>
      </c>
      <c r="J637" s="208">
        <v>45.049799999999998</v>
      </c>
      <c r="K637" s="208">
        <v>18.476800000000001</v>
      </c>
      <c r="L637" s="208">
        <v>20.282800000000002</v>
      </c>
      <c r="M637" s="208">
        <v>19.0991</v>
      </c>
      <c r="N637" s="208">
        <v>113.70310000000001</v>
      </c>
    </row>
    <row r="638" spans="1:14">
      <c r="A638" s="208">
        <v>11</v>
      </c>
      <c r="B638" s="208">
        <v>2003</v>
      </c>
      <c r="C638" s="208">
        <v>17.8995</v>
      </c>
      <c r="D638" s="208">
        <v>104.0887</v>
      </c>
      <c r="E638" s="208">
        <v>10.9412</v>
      </c>
      <c r="F638" s="208">
        <v>54.537999999999997</v>
      </c>
      <c r="G638" s="208">
        <v>13.8384</v>
      </c>
      <c r="H638" s="208">
        <v>56.914900000000003</v>
      </c>
      <c r="I638" s="208">
        <v>2.2709000000000001</v>
      </c>
      <c r="J638" s="208">
        <v>26.130500000000001</v>
      </c>
      <c r="K638" s="208">
        <v>24.6098</v>
      </c>
      <c r="L638" s="208">
        <v>18.5623</v>
      </c>
      <c r="M638" s="208">
        <v>17.906099999999999</v>
      </c>
      <c r="N638" s="208">
        <v>58.0214</v>
      </c>
    </row>
    <row r="639" spans="1:14">
      <c r="A639" s="208">
        <v>12</v>
      </c>
      <c r="B639" s="208">
        <v>2003</v>
      </c>
      <c r="C639" s="208">
        <v>13.746</v>
      </c>
      <c r="D639" s="208">
        <v>96.751599999999996</v>
      </c>
      <c r="E639" s="208">
        <v>10.815200000000001</v>
      </c>
      <c r="F639" s="208">
        <v>53.586500000000001</v>
      </c>
      <c r="G639" s="208">
        <v>13.312799999999999</v>
      </c>
      <c r="H639" s="208">
        <v>52.439500000000002</v>
      </c>
      <c r="I639" s="208">
        <v>1.7815000000000001</v>
      </c>
      <c r="J639" s="208">
        <v>18.395</v>
      </c>
      <c r="K639" s="208">
        <v>16.5275</v>
      </c>
      <c r="L639" s="208">
        <v>18.139800000000001</v>
      </c>
      <c r="M639" s="208">
        <v>16.7272</v>
      </c>
      <c r="N639" s="208">
        <v>56.498600000000003</v>
      </c>
    </row>
    <row r="640" spans="1:14">
      <c r="A640" s="208">
        <v>13</v>
      </c>
      <c r="B640" s="208">
        <v>2003</v>
      </c>
      <c r="C640" s="208">
        <v>51.323599999999999</v>
      </c>
      <c r="D640" s="208">
        <v>93.237700000000004</v>
      </c>
      <c r="E640" s="208">
        <v>14.2676</v>
      </c>
      <c r="F640" s="208">
        <v>90.370199999999997</v>
      </c>
      <c r="G640" s="208">
        <v>26.446100000000001</v>
      </c>
      <c r="H640" s="208">
        <v>60.912599999999998</v>
      </c>
      <c r="I640" s="208">
        <v>0.64500000000000002</v>
      </c>
      <c r="J640" s="208">
        <v>38.262099999999997</v>
      </c>
      <c r="K640" s="208">
        <v>21.220199999999998</v>
      </c>
      <c r="L640" s="208">
        <v>28.947900000000001</v>
      </c>
      <c r="M640" s="208">
        <v>35.7988</v>
      </c>
      <c r="N640" s="208">
        <v>82.992400000000004</v>
      </c>
    </row>
    <row r="641" spans="1:14">
      <c r="A641" s="208">
        <v>14</v>
      </c>
      <c r="B641" s="208">
        <v>2003</v>
      </c>
      <c r="C641" s="208">
        <v>2.7492999999999999</v>
      </c>
      <c r="D641" s="208">
        <v>22.042400000000001</v>
      </c>
      <c r="E641" s="208">
        <v>1.7242999999999999</v>
      </c>
      <c r="F641" s="208">
        <v>10.869899999999999</v>
      </c>
      <c r="G641" s="208">
        <v>2.5874000000000001</v>
      </c>
      <c r="H641" s="208">
        <v>5.3514999999999997</v>
      </c>
      <c r="I641" s="208">
        <v>0.113</v>
      </c>
      <c r="J641" s="208">
        <v>1.8239000000000001</v>
      </c>
      <c r="K641" s="208">
        <v>4.1510999999999996</v>
      </c>
      <c r="L641" s="208">
        <v>3.0514999999999999</v>
      </c>
      <c r="M641" s="208">
        <v>1.9065000000000001</v>
      </c>
      <c r="N641" s="208">
        <v>13.0428</v>
      </c>
    </row>
    <row r="642" spans="1:14">
      <c r="A642" s="208">
        <v>15</v>
      </c>
      <c r="B642" s="208">
        <v>2003</v>
      </c>
      <c r="C642" s="208">
        <v>5.7091000000000003</v>
      </c>
      <c r="D642" s="208">
        <v>3.2191999999999998</v>
      </c>
      <c r="E642" s="208">
        <v>0.87070000000000003</v>
      </c>
      <c r="F642" s="208">
        <v>6.9824000000000002</v>
      </c>
      <c r="G642" s="208">
        <v>2.7930000000000001</v>
      </c>
      <c r="H642" s="208">
        <v>10.5161</v>
      </c>
      <c r="I642" s="208">
        <v>0.3921</v>
      </c>
      <c r="J642" s="208">
        <v>3.0720999999999998</v>
      </c>
      <c r="K642" s="208">
        <v>0.70909999999999995</v>
      </c>
      <c r="L642" s="208">
        <v>1.6057999999999999</v>
      </c>
      <c r="M642" s="208">
        <v>3.0901999999999998</v>
      </c>
      <c r="N642" s="208">
        <v>8.4639000000000006</v>
      </c>
    </row>
    <row r="643" spans="1:14">
      <c r="A643" s="208">
        <v>16</v>
      </c>
      <c r="B643" s="208">
        <v>2003</v>
      </c>
      <c r="C643" s="208">
        <v>1.4107000000000001</v>
      </c>
      <c r="D643" s="208">
        <v>11.426399999999999</v>
      </c>
      <c r="E643" s="208">
        <v>0.88490000000000002</v>
      </c>
      <c r="F643" s="208">
        <v>5.5704000000000002</v>
      </c>
      <c r="G643" s="208">
        <v>1.3240000000000001</v>
      </c>
      <c r="H643" s="208">
        <v>2.6943999999999999</v>
      </c>
      <c r="I643" s="208">
        <v>5.5300000000000002E-2</v>
      </c>
      <c r="J643" s="208">
        <v>0.93269999999999997</v>
      </c>
      <c r="K643" s="208">
        <v>2.1688000000000001</v>
      </c>
      <c r="L643" s="208">
        <v>1.5665</v>
      </c>
      <c r="M643" s="208">
        <v>0.96970000000000001</v>
      </c>
      <c r="N643" s="208">
        <v>6.6647999999999996</v>
      </c>
    </row>
    <row r="644" spans="1:14">
      <c r="A644" s="208">
        <v>1</v>
      </c>
      <c r="B644" s="208">
        <v>2004</v>
      </c>
      <c r="C644" s="208">
        <v>8.1075999999999997</v>
      </c>
      <c r="D644" s="208">
        <v>5.5880000000000001</v>
      </c>
      <c r="E644" s="208">
        <v>2.71</v>
      </c>
      <c r="F644" s="208">
        <v>12.8178</v>
      </c>
      <c r="G644" s="208">
        <v>4.5510999999999999</v>
      </c>
      <c r="H644" s="208">
        <v>5.2072000000000003</v>
      </c>
      <c r="I644" s="208">
        <v>0.28399999999999997</v>
      </c>
      <c r="J644" s="208">
        <v>9.89</v>
      </c>
      <c r="K644" s="208">
        <v>5.0198</v>
      </c>
      <c r="L644" s="208">
        <v>5.2427000000000001</v>
      </c>
      <c r="M644" s="208">
        <v>4.3409000000000004</v>
      </c>
      <c r="N644" s="208">
        <v>14.4872</v>
      </c>
    </row>
    <row r="645" spans="1:14">
      <c r="A645" s="208">
        <v>2</v>
      </c>
      <c r="B645" s="208">
        <v>2004</v>
      </c>
      <c r="C645" s="208">
        <v>13.859500000000001</v>
      </c>
      <c r="D645" s="208">
        <v>15.371600000000001</v>
      </c>
      <c r="E645" s="208">
        <v>3.7898999999999998</v>
      </c>
      <c r="F645" s="208">
        <v>27.4666</v>
      </c>
      <c r="G645" s="208">
        <v>9.3999000000000006</v>
      </c>
      <c r="H645" s="208">
        <v>38.213900000000002</v>
      </c>
      <c r="I645" s="208">
        <v>3.9569000000000001</v>
      </c>
      <c r="J645" s="208">
        <v>16.214400000000001</v>
      </c>
      <c r="K645" s="208">
        <v>7.1852</v>
      </c>
      <c r="L645" s="208">
        <v>10.208</v>
      </c>
      <c r="M645" s="208">
        <v>5.6134000000000004</v>
      </c>
      <c r="N645" s="208">
        <v>31.703299999999999</v>
      </c>
    </row>
    <row r="646" spans="1:14">
      <c r="A646" s="208">
        <v>3</v>
      </c>
      <c r="B646" s="208">
        <v>2004</v>
      </c>
      <c r="C646" s="208">
        <v>31.2088</v>
      </c>
      <c r="D646" s="208">
        <v>28.7987</v>
      </c>
      <c r="E646" s="208">
        <v>9.9974000000000007</v>
      </c>
      <c r="F646" s="208">
        <v>65.224299999999999</v>
      </c>
      <c r="G646" s="208">
        <v>22.188400000000001</v>
      </c>
      <c r="H646" s="208">
        <v>56.776200000000003</v>
      </c>
      <c r="I646" s="208">
        <v>8.4983000000000004</v>
      </c>
      <c r="J646" s="208">
        <v>42.245699999999999</v>
      </c>
      <c r="K646" s="208">
        <v>19.875800000000002</v>
      </c>
      <c r="L646" s="208">
        <v>25.804400000000001</v>
      </c>
      <c r="M646" s="208">
        <v>14.355700000000001</v>
      </c>
      <c r="N646" s="208">
        <v>74.955100000000002</v>
      </c>
    </row>
    <row r="647" spans="1:14">
      <c r="A647" s="208">
        <v>4</v>
      </c>
      <c r="B647" s="208">
        <v>2004</v>
      </c>
      <c r="C647" s="208">
        <v>41.026299999999999</v>
      </c>
      <c r="D647" s="208">
        <v>143.9864</v>
      </c>
      <c r="E647" s="208">
        <v>16.793500000000002</v>
      </c>
      <c r="F647" s="208">
        <v>129.50110000000001</v>
      </c>
      <c r="G647" s="208">
        <v>33.678800000000003</v>
      </c>
      <c r="H647" s="208">
        <v>87.971900000000005</v>
      </c>
      <c r="I647" s="208">
        <v>6.8238000000000003</v>
      </c>
      <c r="J647" s="208">
        <v>66.652699999999996</v>
      </c>
      <c r="K647" s="208">
        <v>37.225999999999999</v>
      </c>
      <c r="L647" s="208">
        <v>43.155000000000001</v>
      </c>
      <c r="M647" s="208">
        <v>44.3508</v>
      </c>
      <c r="N647" s="208">
        <v>163.69059999999999</v>
      </c>
    </row>
    <row r="648" spans="1:14">
      <c r="A648" s="208">
        <v>5</v>
      </c>
      <c r="B648" s="208">
        <v>2004</v>
      </c>
      <c r="C648" s="208">
        <v>26.435099999999998</v>
      </c>
      <c r="D648" s="208">
        <v>187.84739999999999</v>
      </c>
      <c r="E648" s="208">
        <v>14.2912</v>
      </c>
      <c r="F648" s="208">
        <v>110.54519999999999</v>
      </c>
      <c r="G648" s="208">
        <v>25.3584</v>
      </c>
      <c r="H648" s="208">
        <v>100.7803</v>
      </c>
      <c r="I648" s="208">
        <v>6.8423999999999996</v>
      </c>
      <c r="J648" s="208">
        <v>54.645099999999999</v>
      </c>
      <c r="K648" s="208">
        <v>32.455100000000002</v>
      </c>
      <c r="L648" s="208">
        <v>32.753599999999999</v>
      </c>
      <c r="M648" s="208">
        <v>43.795000000000002</v>
      </c>
      <c r="N648" s="208">
        <v>148.94649999999999</v>
      </c>
    </row>
    <row r="649" spans="1:14">
      <c r="A649" s="208">
        <v>6</v>
      </c>
      <c r="B649" s="208">
        <v>2004</v>
      </c>
      <c r="C649" s="208">
        <v>23.064499999999999</v>
      </c>
      <c r="D649" s="208">
        <v>50.709699999999998</v>
      </c>
      <c r="E649" s="208">
        <v>5.3997000000000002</v>
      </c>
      <c r="F649" s="208">
        <v>42.1584</v>
      </c>
      <c r="G649" s="208">
        <v>8.1607000000000003</v>
      </c>
      <c r="H649" s="208">
        <v>34.202599999999997</v>
      </c>
      <c r="I649" s="208">
        <v>1.2090000000000001</v>
      </c>
      <c r="J649" s="208">
        <v>15.0253</v>
      </c>
      <c r="K649" s="208">
        <v>6.8163999999999998</v>
      </c>
      <c r="L649" s="208">
        <v>12.6434</v>
      </c>
      <c r="M649" s="208">
        <v>10.436199999999999</v>
      </c>
      <c r="N649" s="208">
        <v>37.446800000000003</v>
      </c>
    </row>
    <row r="650" spans="1:14">
      <c r="A650" s="208">
        <v>7</v>
      </c>
      <c r="B650" s="208">
        <v>2004</v>
      </c>
      <c r="C650" s="208">
        <v>6.5555000000000003</v>
      </c>
      <c r="D650" s="208">
        <v>4.0983999999999998</v>
      </c>
      <c r="E650" s="208">
        <v>1.792</v>
      </c>
      <c r="F650" s="208">
        <v>12.792199999999999</v>
      </c>
      <c r="G650" s="208">
        <v>4.2305000000000001</v>
      </c>
      <c r="H650" s="208">
        <v>6.3448000000000002</v>
      </c>
      <c r="I650" s="208">
        <v>2.5764</v>
      </c>
      <c r="J650" s="208">
        <v>9.0188000000000006</v>
      </c>
      <c r="K650" s="208">
        <v>1.9466000000000001</v>
      </c>
      <c r="L650" s="208">
        <v>3.2713999999999999</v>
      </c>
      <c r="M650" s="208">
        <v>2.1760000000000002</v>
      </c>
      <c r="N650" s="208">
        <v>16.439399999999999</v>
      </c>
    </row>
    <row r="651" spans="1:14">
      <c r="A651" s="208">
        <v>8</v>
      </c>
      <c r="B651" s="208">
        <v>2004</v>
      </c>
      <c r="C651" s="208">
        <v>57.6051</v>
      </c>
      <c r="D651" s="208">
        <v>246.49510000000001</v>
      </c>
      <c r="E651" s="208">
        <v>36.283900000000003</v>
      </c>
      <c r="F651" s="208">
        <v>218.22890000000001</v>
      </c>
      <c r="G651" s="208">
        <v>55.389800000000001</v>
      </c>
      <c r="H651" s="208">
        <v>215.43180000000001</v>
      </c>
      <c r="I651" s="208">
        <v>9.2873999999999999</v>
      </c>
      <c r="J651" s="208">
        <v>97.281800000000004</v>
      </c>
      <c r="K651" s="208">
        <v>48.823300000000003</v>
      </c>
      <c r="L651" s="208">
        <v>48.447499999999998</v>
      </c>
      <c r="M651" s="208">
        <v>59.346899999999998</v>
      </c>
      <c r="N651" s="208">
        <v>258.85390000000001</v>
      </c>
    </row>
    <row r="652" spans="1:14">
      <c r="A652" s="208">
        <v>9</v>
      </c>
      <c r="B652" s="208">
        <v>2004</v>
      </c>
      <c r="C652" s="208">
        <v>16.220800000000001</v>
      </c>
      <c r="D652" s="208">
        <v>118.61539999999999</v>
      </c>
      <c r="E652" s="208">
        <v>13.6205</v>
      </c>
      <c r="F652" s="208">
        <v>78.846199999999996</v>
      </c>
      <c r="G652" s="208">
        <v>19.475000000000001</v>
      </c>
      <c r="H652" s="208">
        <v>66.610799999999998</v>
      </c>
      <c r="I652" s="208">
        <v>2.6600999999999999</v>
      </c>
      <c r="J652" s="208">
        <v>27.570900000000002</v>
      </c>
      <c r="K652" s="208">
        <v>13.8096</v>
      </c>
      <c r="L652" s="208">
        <v>24.6844</v>
      </c>
      <c r="M652" s="208">
        <v>20.828700000000001</v>
      </c>
      <c r="N652" s="208">
        <v>102.6172</v>
      </c>
    </row>
    <row r="653" spans="1:14">
      <c r="A653" s="208">
        <v>10</v>
      </c>
      <c r="B653" s="208">
        <v>2004</v>
      </c>
      <c r="C653" s="208">
        <v>32.226799999999997</v>
      </c>
      <c r="D653" s="208">
        <v>41.282400000000003</v>
      </c>
      <c r="E653" s="208">
        <v>23.015599999999999</v>
      </c>
      <c r="F653" s="208">
        <v>102.9066</v>
      </c>
      <c r="G653" s="208">
        <v>29.042100000000001</v>
      </c>
      <c r="H653" s="208">
        <v>115.19280000000001</v>
      </c>
      <c r="I653" s="208">
        <v>3.3727</v>
      </c>
      <c r="J653" s="208">
        <v>47.480200000000004</v>
      </c>
      <c r="K653" s="208">
        <v>19.0822</v>
      </c>
      <c r="L653" s="208">
        <v>20.803599999999999</v>
      </c>
      <c r="M653" s="208">
        <v>19.591899999999999</v>
      </c>
      <c r="N653" s="208">
        <v>119.22839999999999</v>
      </c>
    </row>
    <row r="654" spans="1:14">
      <c r="A654" s="208">
        <v>11</v>
      </c>
      <c r="B654" s="208">
        <v>2004</v>
      </c>
      <c r="C654" s="208">
        <v>17.977</v>
      </c>
      <c r="D654" s="208">
        <v>104.40049999999999</v>
      </c>
      <c r="E654" s="208">
        <v>11.045999999999999</v>
      </c>
      <c r="F654" s="208">
        <v>54.861600000000003</v>
      </c>
      <c r="G654" s="208">
        <v>13.901199999999999</v>
      </c>
      <c r="H654" s="208">
        <v>57.452800000000003</v>
      </c>
      <c r="I654" s="208">
        <v>2.3058999999999998</v>
      </c>
      <c r="J654" s="208">
        <v>26.296399999999998</v>
      </c>
      <c r="K654" s="208">
        <v>24.652799999999999</v>
      </c>
      <c r="L654" s="208">
        <v>18.825800000000001</v>
      </c>
      <c r="M654" s="208">
        <v>17.909199999999998</v>
      </c>
      <c r="N654" s="208">
        <v>58.506900000000002</v>
      </c>
    </row>
    <row r="655" spans="1:14">
      <c r="A655" s="208">
        <v>12</v>
      </c>
      <c r="B655" s="208">
        <v>2004</v>
      </c>
      <c r="C655" s="208">
        <v>13.8817</v>
      </c>
      <c r="D655" s="208">
        <v>97.350200000000001</v>
      </c>
      <c r="E655" s="208">
        <v>11.0586</v>
      </c>
      <c r="F655" s="208">
        <v>54.299700000000001</v>
      </c>
      <c r="G655" s="208">
        <v>13.445600000000001</v>
      </c>
      <c r="H655" s="208">
        <v>53.633299999999998</v>
      </c>
      <c r="I655" s="208">
        <v>1.8589</v>
      </c>
      <c r="J655" s="208">
        <v>18.7879</v>
      </c>
      <c r="K655" s="208">
        <v>16.538900000000002</v>
      </c>
      <c r="L655" s="208">
        <v>18.759899999999998</v>
      </c>
      <c r="M655" s="208">
        <v>16.700700000000001</v>
      </c>
      <c r="N655" s="208">
        <v>57.593600000000002</v>
      </c>
    </row>
    <row r="656" spans="1:14">
      <c r="A656" s="208">
        <v>13</v>
      </c>
      <c r="B656" s="208">
        <v>2004</v>
      </c>
      <c r="C656" s="208">
        <v>51.609900000000003</v>
      </c>
      <c r="D656" s="208">
        <v>95.100899999999996</v>
      </c>
      <c r="E656" s="208">
        <v>14.360200000000001</v>
      </c>
      <c r="F656" s="208">
        <v>91.697000000000003</v>
      </c>
      <c r="G656" s="208">
        <v>27.097899999999999</v>
      </c>
      <c r="H656" s="208">
        <v>63.138300000000001</v>
      </c>
      <c r="I656" s="208">
        <v>0.6431</v>
      </c>
      <c r="J656" s="208">
        <v>39.792299999999997</v>
      </c>
      <c r="K656" s="208">
        <v>21.4588</v>
      </c>
      <c r="L656" s="208">
        <v>29.577100000000002</v>
      </c>
      <c r="M656" s="208">
        <v>36.888199999999998</v>
      </c>
      <c r="N656" s="208">
        <v>85.280799999999999</v>
      </c>
    </row>
    <row r="657" spans="1:14">
      <c r="A657" s="208">
        <v>14</v>
      </c>
      <c r="B657" s="208">
        <v>2004</v>
      </c>
      <c r="C657" s="208">
        <v>2.7734999999999999</v>
      </c>
      <c r="D657" s="208">
        <v>22.055700000000002</v>
      </c>
      <c r="E657" s="208">
        <v>1.7401</v>
      </c>
      <c r="F657" s="208">
        <v>10.927099999999999</v>
      </c>
      <c r="G657" s="208">
        <v>2.6038999999999999</v>
      </c>
      <c r="H657" s="208">
        <v>5.4805999999999999</v>
      </c>
      <c r="I657" s="208">
        <v>0.1227</v>
      </c>
      <c r="J657" s="208">
        <v>1.8734</v>
      </c>
      <c r="K657" s="208">
        <v>4.1463999999999999</v>
      </c>
      <c r="L657" s="208">
        <v>3.1080999999999999</v>
      </c>
      <c r="M657" s="208">
        <v>1.9056999999999999</v>
      </c>
      <c r="N657" s="208">
        <v>13.1823</v>
      </c>
    </row>
    <row r="658" spans="1:14">
      <c r="A658" s="208">
        <v>15</v>
      </c>
      <c r="B658" s="208">
        <v>2004</v>
      </c>
      <c r="C658" s="208">
        <v>5.8135000000000003</v>
      </c>
      <c r="D658" s="208">
        <v>3.3517000000000001</v>
      </c>
      <c r="E658" s="208">
        <v>0.9143</v>
      </c>
      <c r="F658" s="208">
        <v>7.1844000000000001</v>
      </c>
      <c r="G658" s="208">
        <v>2.8736999999999999</v>
      </c>
      <c r="H658" s="208">
        <v>10.866400000000001</v>
      </c>
      <c r="I658" s="208">
        <v>0.39900000000000002</v>
      </c>
      <c r="J658" s="208">
        <v>3.3025000000000002</v>
      </c>
      <c r="K658" s="208">
        <v>0.72050000000000003</v>
      </c>
      <c r="L658" s="208">
        <v>1.6444000000000001</v>
      </c>
      <c r="M658" s="208">
        <v>3.1718999999999999</v>
      </c>
      <c r="N658" s="208">
        <v>8.5853999999999999</v>
      </c>
    </row>
    <row r="659" spans="1:14">
      <c r="A659" s="208">
        <v>16</v>
      </c>
      <c r="B659" s="208">
        <v>2004</v>
      </c>
      <c r="C659" s="208">
        <v>1.4211</v>
      </c>
      <c r="D659" s="208">
        <v>11.427300000000001</v>
      </c>
      <c r="E659" s="208">
        <v>0.89180000000000004</v>
      </c>
      <c r="F659" s="208">
        <v>5.5942999999999996</v>
      </c>
      <c r="G659" s="208">
        <v>1.3310999999999999</v>
      </c>
      <c r="H659" s="208">
        <v>2.7528999999999999</v>
      </c>
      <c r="I659" s="208">
        <v>5.9700000000000003E-2</v>
      </c>
      <c r="J659" s="208">
        <v>0.95520000000000005</v>
      </c>
      <c r="K659" s="208">
        <v>2.1661000000000001</v>
      </c>
      <c r="L659" s="208">
        <v>1.5918000000000001</v>
      </c>
      <c r="M659" s="208">
        <v>0.96909999999999996</v>
      </c>
      <c r="N659" s="208">
        <v>6.7260999999999997</v>
      </c>
    </row>
    <row r="660" spans="1:14">
      <c r="A660" s="208">
        <v>1</v>
      </c>
      <c r="B660" s="208">
        <v>2005</v>
      </c>
      <c r="C660" s="208">
        <v>8.1875999999999998</v>
      </c>
      <c r="D660" s="208">
        <v>5.6631999999999998</v>
      </c>
      <c r="E660" s="208">
        <v>2.7258</v>
      </c>
      <c r="F660" s="208">
        <v>12.962199999999999</v>
      </c>
      <c r="G660" s="208">
        <v>4.6024000000000003</v>
      </c>
      <c r="H660" s="208">
        <v>5.5049000000000001</v>
      </c>
      <c r="I660" s="208">
        <v>0.314</v>
      </c>
      <c r="J660" s="208">
        <v>9.9460999999999995</v>
      </c>
      <c r="K660" s="208">
        <v>5.0564</v>
      </c>
      <c r="L660" s="208">
        <v>5.3133999999999997</v>
      </c>
      <c r="M660" s="208">
        <v>4.4649999999999999</v>
      </c>
      <c r="N660" s="208">
        <v>14.958500000000001</v>
      </c>
    </row>
    <row r="661" spans="1:14">
      <c r="A661" s="208">
        <v>2</v>
      </c>
      <c r="B661" s="208">
        <v>2005</v>
      </c>
      <c r="C661" s="208">
        <v>14.262499999999999</v>
      </c>
      <c r="D661" s="208">
        <v>16.408100000000001</v>
      </c>
      <c r="E661" s="208">
        <v>3.8321000000000001</v>
      </c>
      <c r="F661" s="208">
        <v>28.503299999999999</v>
      </c>
      <c r="G661" s="208">
        <v>9.7546999999999997</v>
      </c>
      <c r="H661" s="208">
        <v>39.921700000000001</v>
      </c>
      <c r="I661" s="208">
        <v>4.0457999999999998</v>
      </c>
      <c r="J661" s="208">
        <v>17.128699999999998</v>
      </c>
      <c r="K661" s="208">
        <v>7.2679999999999998</v>
      </c>
      <c r="L661" s="208">
        <v>10.4298</v>
      </c>
      <c r="M661" s="208">
        <v>5.681</v>
      </c>
      <c r="N661" s="208">
        <v>32.606699999999996</v>
      </c>
    </row>
    <row r="662" spans="1:14">
      <c r="A662" s="208">
        <v>3</v>
      </c>
      <c r="B662" s="208">
        <v>2005</v>
      </c>
      <c r="C662" s="208">
        <v>31.763100000000001</v>
      </c>
      <c r="D662" s="208">
        <v>29.472000000000001</v>
      </c>
      <c r="E662" s="208">
        <v>10.0609</v>
      </c>
      <c r="F662" s="208">
        <v>66.411500000000004</v>
      </c>
      <c r="G662" s="208">
        <v>22.592199999999998</v>
      </c>
      <c r="H662" s="208">
        <v>59.983800000000002</v>
      </c>
      <c r="I662" s="208">
        <v>8.9162999999999997</v>
      </c>
      <c r="J662" s="208">
        <v>43.170400000000001</v>
      </c>
      <c r="K662" s="208">
        <v>20.066800000000001</v>
      </c>
      <c r="L662" s="208">
        <v>26.853899999999999</v>
      </c>
      <c r="M662" s="208">
        <v>14.6973</v>
      </c>
      <c r="N662" s="208">
        <v>76.843299999999999</v>
      </c>
    </row>
    <row r="663" spans="1:14">
      <c r="A663" s="208">
        <v>4</v>
      </c>
      <c r="B663" s="208">
        <v>2005</v>
      </c>
      <c r="C663" s="208">
        <v>41.651899999999998</v>
      </c>
      <c r="D663" s="208">
        <v>145.33949999999999</v>
      </c>
      <c r="E663" s="208">
        <v>16.843900000000001</v>
      </c>
      <c r="F663" s="208">
        <v>131.5489</v>
      </c>
      <c r="G663" s="208">
        <v>34.211399999999998</v>
      </c>
      <c r="H663" s="208">
        <v>88.810100000000006</v>
      </c>
      <c r="I663" s="208">
        <v>6.8920000000000003</v>
      </c>
      <c r="J663" s="208">
        <v>67.833399999999997</v>
      </c>
      <c r="K663" s="208">
        <v>37.439500000000002</v>
      </c>
      <c r="L663" s="208">
        <v>43.596600000000002</v>
      </c>
      <c r="M663" s="208">
        <v>44.811199999999999</v>
      </c>
      <c r="N663" s="208">
        <v>165.0855</v>
      </c>
    </row>
    <row r="664" spans="1:14">
      <c r="A664" s="208">
        <v>5</v>
      </c>
      <c r="B664" s="208">
        <v>2005</v>
      </c>
      <c r="C664" s="208">
        <v>26.679200000000002</v>
      </c>
      <c r="D664" s="208">
        <v>189.12119999999999</v>
      </c>
      <c r="E664" s="208">
        <v>14.338200000000001</v>
      </c>
      <c r="F664" s="208">
        <v>111.5655</v>
      </c>
      <c r="G664" s="208">
        <v>25.592500000000001</v>
      </c>
      <c r="H664" s="208">
        <v>100.6679</v>
      </c>
      <c r="I664" s="208">
        <v>6.8555000000000001</v>
      </c>
      <c r="J664" s="208">
        <v>55.3917</v>
      </c>
      <c r="K664" s="208">
        <v>32.468899999999998</v>
      </c>
      <c r="L664" s="208">
        <v>32.792700000000004</v>
      </c>
      <c r="M664" s="208">
        <v>43.981400000000001</v>
      </c>
      <c r="N664" s="208">
        <v>149.76400000000001</v>
      </c>
    </row>
    <row r="665" spans="1:14">
      <c r="A665" s="208">
        <v>6</v>
      </c>
      <c r="B665" s="208">
        <v>2005</v>
      </c>
      <c r="C665" s="208">
        <v>23.354900000000001</v>
      </c>
      <c r="D665" s="208">
        <v>53.122300000000003</v>
      </c>
      <c r="E665" s="208">
        <v>5.5511999999999997</v>
      </c>
      <c r="F665" s="208">
        <v>43.093800000000002</v>
      </c>
      <c r="G665" s="208">
        <v>8.3496000000000006</v>
      </c>
      <c r="H665" s="208">
        <v>34.972700000000003</v>
      </c>
      <c r="I665" s="208">
        <v>1.2232000000000001</v>
      </c>
      <c r="J665" s="208">
        <v>15.9292</v>
      </c>
      <c r="K665" s="208">
        <v>7.1264000000000003</v>
      </c>
      <c r="L665" s="208">
        <v>12.796099999999999</v>
      </c>
      <c r="M665" s="208">
        <v>10.502000000000001</v>
      </c>
      <c r="N665" s="208">
        <v>37.9054</v>
      </c>
    </row>
    <row r="666" spans="1:14">
      <c r="A666" s="208">
        <v>7</v>
      </c>
      <c r="B666" s="208">
        <v>2005</v>
      </c>
      <c r="C666" s="208">
        <v>6.6463999999999999</v>
      </c>
      <c r="D666" s="208">
        <v>4.1356999999999999</v>
      </c>
      <c r="E666" s="208">
        <v>1.8478000000000001</v>
      </c>
      <c r="F666" s="208">
        <v>13.0603</v>
      </c>
      <c r="G666" s="208">
        <v>4.2933000000000003</v>
      </c>
      <c r="H666" s="208">
        <v>6.7575000000000003</v>
      </c>
      <c r="I666" s="208">
        <v>2.5926999999999998</v>
      </c>
      <c r="J666" s="208">
        <v>9.1372999999999998</v>
      </c>
      <c r="K666" s="208">
        <v>2.0182000000000002</v>
      </c>
      <c r="L666" s="208">
        <v>3.3016999999999999</v>
      </c>
      <c r="M666" s="208">
        <v>2.1930000000000001</v>
      </c>
      <c r="N666" s="208">
        <v>17.334800000000001</v>
      </c>
    </row>
    <row r="667" spans="1:14">
      <c r="A667" s="208">
        <v>8</v>
      </c>
      <c r="B667" s="208">
        <v>2005</v>
      </c>
      <c r="C667" s="208">
        <v>58.001899999999999</v>
      </c>
      <c r="D667" s="208">
        <v>247.69049999999999</v>
      </c>
      <c r="E667" s="208">
        <v>36.617100000000001</v>
      </c>
      <c r="F667" s="208">
        <v>220.19069999999999</v>
      </c>
      <c r="G667" s="208">
        <v>55.811300000000003</v>
      </c>
      <c r="H667" s="208">
        <v>217.12190000000001</v>
      </c>
      <c r="I667" s="208">
        <v>9.3213000000000008</v>
      </c>
      <c r="J667" s="208">
        <v>98.580399999999997</v>
      </c>
      <c r="K667" s="208">
        <v>49.023000000000003</v>
      </c>
      <c r="L667" s="208">
        <v>49.2789</v>
      </c>
      <c r="M667" s="208">
        <v>59.822099999999999</v>
      </c>
      <c r="N667" s="208">
        <v>261.90010000000001</v>
      </c>
    </row>
    <row r="668" spans="1:14">
      <c r="A668" s="208">
        <v>9</v>
      </c>
      <c r="B668" s="208">
        <v>2005</v>
      </c>
      <c r="C668" s="208">
        <v>16.433499999999999</v>
      </c>
      <c r="D668" s="208">
        <v>119.2516</v>
      </c>
      <c r="E668" s="208">
        <v>13.852600000000001</v>
      </c>
      <c r="F668" s="208">
        <v>80.254300000000001</v>
      </c>
      <c r="G668" s="208">
        <v>19.765999999999998</v>
      </c>
      <c r="H668" s="208">
        <v>68.005300000000005</v>
      </c>
      <c r="I668" s="208">
        <v>2.6741999999999999</v>
      </c>
      <c r="J668" s="208">
        <v>28.8569</v>
      </c>
      <c r="K668" s="208">
        <v>13.975</v>
      </c>
      <c r="L668" s="208">
        <v>25.359300000000001</v>
      </c>
      <c r="M668" s="208">
        <v>20.850200000000001</v>
      </c>
      <c r="N668" s="208">
        <v>104.2504</v>
      </c>
    </row>
    <row r="669" spans="1:14">
      <c r="A669" s="208">
        <v>10</v>
      </c>
      <c r="B669" s="208">
        <v>2005</v>
      </c>
      <c r="C669" s="208">
        <v>32.949199999999998</v>
      </c>
      <c r="D669" s="208">
        <v>43.200699999999998</v>
      </c>
      <c r="E669" s="208">
        <v>24.041799999999999</v>
      </c>
      <c r="F669" s="208">
        <v>108.1953</v>
      </c>
      <c r="G669" s="208">
        <v>30.4999</v>
      </c>
      <c r="H669" s="208">
        <v>120.7337</v>
      </c>
      <c r="I669" s="208">
        <v>3.3782999999999999</v>
      </c>
      <c r="J669" s="208">
        <v>50.671199999999999</v>
      </c>
      <c r="K669" s="208">
        <v>19.7516</v>
      </c>
      <c r="L669" s="208">
        <v>21.220199999999998</v>
      </c>
      <c r="M669" s="208">
        <v>20.468800000000002</v>
      </c>
      <c r="N669" s="208">
        <v>124.58880000000001</v>
      </c>
    </row>
    <row r="670" spans="1:14">
      <c r="A670" s="208">
        <v>11</v>
      </c>
      <c r="B670" s="208">
        <v>2005</v>
      </c>
      <c r="C670" s="208">
        <v>18.043700000000001</v>
      </c>
      <c r="D670" s="208">
        <v>104.5795</v>
      </c>
      <c r="E670" s="208">
        <v>11.1242</v>
      </c>
      <c r="F670" s="208">
        <v>55.229599999999998</v>
      </c>
      <c r="G670" s="208">
        <v>13.979799999999999</v>
      </c>
      <c r="H670" s="208">
        <v>57.888300000000001</v>
      </c>
      <c r="I670" s="208">
        <v>2.3106</v>
      </c>
      <c r="J670" s="208">
        <v>26.630500000000001</v>
      </c>
      <c r="K670" s="208">
        <v>24.713100000000001</v>
      </c>
      <c r="L670" s="208">
        <v>19.025099999999998</v>
      </c>
      <c r="M670" s="208">
        <v>17.914100000000001</v>
      </c>
      <c r="N670" s="208">
        <v>58.813499999999998</v>
      </c>
    </row>
    <row r="671" spans="1:14">
      <c r="A671" s="208">
        <v>12</v>
      </c>
      <c r="B671" s="208">
        <v>2005</v>
      </c>
      <c r="C671" s="208">
        <v>13.992100000000001</v>
      </c>
      <c r="D671" s="208">
        <v>97.642799999999994</v>
      </c>
      <c r="E671" s="208">
        <v>11.2403</v>
      </c>
      <c r="F671" s="208">
        <v>55.124299999999998</v>
      </c>
      <c r="G671" s="208">
        <v>13.618399999999999</v>
      </c>
      <c r="H671" s="208">
        <v>54.593299999999999</v>
      </c>
      <c r="I671" s="208">
        <v>1.8648</v>
      </c>
      <c r="J671" s="208">
        <v>19.583200000000001</v>
      </c>
      <c r="K671" s="208">
        <v>16.5931</v>
      </c>
      <c r="L671" s="208">
        <v>19.231100000000001</v>
      </c>
      <c r="M671" s="208">
        <v>16.679300000000001</v>
      </c>
      <c r="N671" s="208">
        <v>58.2712</v>
      </c>
    </row>
    <row r="672" spans="1:14">
      <c r="A672" s="208">
        <v>13</v>
      </c>
      <c r="B672" s="208">
        <v>2005</v>
      </c>
      <c r="C672" s="208">
        <v>51.889899999999997</v>
      </c>
      <c r="D672" s="208">
        <v>95.970500000000001</v>
      </c>
      <c r="E672" s="208">
        <v>14.5184</v>
      </c>
      <c r="F672" s="208">
        <v>94.474999999999994</v>
      </c>
      <c r="G672" s="208">
        <v>27.9344</v>
      </c>
      <c r="H672" s="208">
        <v>64.3245</v>
      </c>
      <c r="I672" s="208">
        <v>0.6411</v>
      </c>
      <c r="J672" s="208">
        <v>41.176200000000001</v>
      </c>
      <c r="K672" s="208">
        <v>22.323899999999998</v>
      </c>
      <c r="L672" s="208">
        <v>29.820900000000002</v>
      </c>
      <c r="M672" s="208">
        <v>37.742800000000003</v>
      </c>
      <c r="N672" s="208">
        <v>87.979100000000003</v>
      </c>
    </row>
    <row r="673" spans="1:14">
      <c r="A673" s="208">
        <v>14</v>
      </c>
      <c r="B673" s="208">
        <v>2005</v>
      </c>
      <c r="C673" s="208">
        <v>2.7928999999999999</v>
      </c>
      <c r="D673" s="208">
        <v>22.035499999999999</v>
      </c>
      <c r="E673" s="208">
        <v>1.7503</v>
      </c>
      <c r="F673" s="208">
        <v>10.9977</v>
      </c>
      <c r="G673" s="208">
        <v>2.6230000000000002</v>
      </c>
      <c r="H673" s="208">
        <v>5.5846999999999998</v>
      </c>
      <c r="I673" s="208">
        <v>0.1242</v>
      </c>
      <c r="J673" s="208">
        <v>1.9681999999999999</v>
      </c>
      <c r="K673" s="208">
        <v>4.1479999999999997</v>
      </c>
      <c r="L673" s="208">
        <v>3.1488999999999998</v>
      </c>
      <c r="M673" s="208">
        <v>1.9054</v>
      </c>
      <c r="N673" s="208">
        <v>13.2669</v>
      </c>
    </row>
    <row r="674" spans="1:14">
      <c r="A674" s="208">
        <v>15</v>
      </c>
      <c r="B674" s="208">
        <v>2005</v>
      </c>
      <c r="C674" s="208">
        <v>5.9238</v>
      </c>
      <c r="D674" s="208">
        <v>3.4291999999999998</v>
      </c>
      <c r="E674" s="208">
        <v>0.97519999999999996</v>
      </c>
      <c r="F674" s="208">
        <v>8.0421999999999993</v>
      </c>
      <c r="G674" s="208">
        <v>3.2168999999999999</v>
      </c>
      <c r="H674" s="208">
        <v>11.257999999999999</v>
      </c>
      <c r="I674" s="208">
        <v>0.42049999999999998</v>
      </c>
      <c r="J674" s="208">
        <v>3.5179</v>
      </c>
      <c r="K674" s="208">
        <v>0.74729999999999996</v>
      </c>
      <c r="L674" s="208">
        <v>1.6853</v>
      </c>
      <c r="M674" s="208">
        <v>3.2282999999999999</v>
      </c>
      <c r="N674" s="208">
        <v>8.7841000000000005</v>
      </c>
    </row>
    <row r="675" spans="1:14">
      <c r="A675" s="208">
        <v>16</v>
      </c>
      <c r="B675" s="208">
        <v>2005</v>
      </c>
      <c r="C675" s="208">
        <v>1.4294</v>
      </c>
      <c r="D675" s="208">
        <v>11.412699999999999</v>
      </c>
      <c r="E675" s="208">
        <v>0.89610000000000001</v>
      </c>
      <c r="F675" s="208">
        <v>5.6242000000000001</v>
      </c>
      <c r="G675" s="208">
        <v>1.3392999999999999</v>
      </c>
      <c r="H675" s="208">
        <v>2.7997000000000001</v>
      </c>
      <c r="I675" s="208">
        <v>6.0400000000000002E-2</v>
      </c>
      <c r="J675" s="208">
        <v>0.99829999999999997</v>
      </c>
      <c r="K675" s="208">
        <v>2.1663000000000001</v>
      </c>
      <c r="L675" s="208">
        <v>1.6097999999999999</v>
      </c>
      <c r="M675" s="208">
        <v>0.96870000000000001</v>
      </c>
      <c r="N675" s="208">
        <v>6.7619999999999996</v>
      </c>
    </row>
    <row r="676" spans="1:14">
      <c r="A676" s="208">
        <v>1</v>
      </c>
      <c r="B676" s="208">
        <v>2006</v>
      </c>
      <c r="C676" s="208">
        <v>8.2476000000000003</v>
      </c>
      <c r="D676" s="208">
        <v>5.6746999999999996</v>
      </c>
      <c r="E676" s="208">
        <v>2.7342</v>
      </c>
      <c r="F676" s="208">
        <v>13.029400000000001</v>
      </c>
      <c r="G676" s="208">
        <v>4.6262999999999996</v>
      </c>
      <c r="H676" s="208">
        <v>5.5926</v>
      </c>
      <c r="I676" s="208">
        <v>0.31869999999999998</v>
      </c>
      <c r="J676" s="208">
        <v>10.4375</v>
      </c>
      <c r="K676" s="208">
        <v>5.1439000000000004</v>
      </c>
      <c r="L676" s="208">
        <v>5.3792</v>
      </c>
      <c r="M676" s="208">
        <v>4.6478000000000002</v>
      </c>
      <c r="N676" s="208">
        <v>15.2675</v>
      </c>
    </row>
    <row r="677" spans="1:14">
      <c r="A677" s="208">
        <v>2</v>
      </c>
      <c r="B677" s="208">
        <v>2006</v>
      </c>
      <c r="C677" s="208">
        <v>14.4757</v>
      </c>
      <c r="D677" s="208">
        <v>17.399999999999999</v>
      </c>
      <c r="E677" s="208">
        <v>3.8378999999999999</v>
      </c>
      <c r="F677" s="208">
        <v>29.612200000000001</v>
      </c>
      <c r="G677" s="208">
        <v>10.1342</v>
      </c>
      <c r="H677" s="208">
        <v>41.235900000000001</v>
      </c>
      <c r="I677" s="208">
        <v>4.1238999999999999</v>
      </c>
      <c r="J677" s="208">
        <v>17.640499999999999</v>
      </c>
      <c r="K677" s="208">
        <v>7.3353999999999999</v>
      </c>
      <c r="L677" s="208">
        <v>10.6089</v>
      </c>
      <c r="M677" s="208">
        <v>5.7367999999999997</v>
      </c>
      <c r="N677" s="208">
        <v>33.372199999999999</v>
      </c>
    </row>
    <row r="678" spans="1:14">
      <c r="A678" s="208">
        <v>3</v>
      </c>
      <c r="B678" s="208">
        <v>2006</v>
      </c>
      <c r="C678" s="208">
        <v>32.161700000000003</v>
      </c>
      <c r="D678" s="208">
        <v>29.852900000000002</v>
      </c>
      <c r="E678" s="208">
        <v>10.1357</v>
      </c>
      <c r="F678" s="208">
        <v>67.462199999999996</v>
      </c>
      <c r="G678" s="208">
        <v>22.9497</v>
      </c>
      <c r="H678" s="208">
        <v>60.601500000000001</v>
      </c>
      <c r="I678" s="208">
        <v>8.9405000000000001</v>
      </c>
      <c r="J678" s="208">
        <v>45.038600000000002</v>
      </c>
      <c r="K678" s="208">
        <v>20.550799999999999</v>
      </c>
      <c r="L678" s="208">
        <v>27.561800000000002</v>
      </c>
      <c r="M678" s="208">
        <v>15.327299999999999</v>
      </c>
      <c r="N678" s="208">
        <v>78.311300000000003</v>
      </c>
    </row>
    <row r="679" spans="1:14">
      <c r="A679" s="208">
        <v>4</v>
      </c>
      <c r="B679" s="208">
        <v>2006</v>
      </c>
      <c r="C679" s="208">
        <v>42.042900000000003</v>
      </c>
      <c r="D679" s="208">
        <v>145.75040000000001</v>
      </c>
      <c r="E679" s="208">
        <v>16.926300000000001</v>
      </c>
      <c r="F679" s="208">
        <v>132.87469999999999</v>
      </c>
      <c r="G679" s="208">
        <v>34.556199999999997</v>
      </c>
      <c r="H679" s="208">
        <v>89.440899999999999</v>
      </c>
      <c r="I679" s="208">
        <v>6.9432999999999998</v>
      </c>
      <c r="J679" s="208">
        <v>68.864599999999996</v>
      </c>
      <c r="K679" s="208">
        <v>38.003799999999998</v>
      </c>
      <c r="L679" s="208">
        <v>43.995600000000003</v>
      </c>
      <c r="M679" s="208">
        <v>45.207799999999999</v>
      </c>
      <c r="N679" s="208">
        <v>166.4444</v>
      </c>
    </row>
    <row r="680" spans="1:14">
      <c r="A680" s="208">
        <v>5</v>
      </c>
      <c r="B680" s="208">
        <v>2006</v>
      </c>
      <c r="C680" s="208">
        <v>26.835000000000001</v>
      </c>
      <c r="D680" s="208">
        <v>189.17410000000001</v>
      </c>
      <c r="E680" s="208">
        <v>14.353199999999999</v>
      </c>
      <c r="F680" s="208">
        <v>113.64919999999999</v>
      </c>
      <c r="G680" s="208">
        <v>26.070499999999999</v>
      </c>
      <c r="H680" s="208">
        <v>100.6142</v>
      </c>
      <c r="I680" s="208">
        <v>6.8489000000000004</v>
      </c>
      <c r="J680" s="208">
        <v>55.866300000000003</v>
      </c>
      <c r="K680" s="208">
        <v>32.986800000000002</v>
      </c>
      <c r="L680" s="208">
        <v>32.971400000000003</v>
      </c>
      <c r="M680" s="208">
        <v>43.9133</v>
      </c>
      <c r="N680" s="208">
        <v>150.18190000000001</v>
      </c>
    </row>
    <row r="681" spans="1:14">
      <c r="A681" s="208">
        <v>6</v>
      </c>
      <c r="B681" s="208">
        <v>2006</v>
      </c>
      <c r="C681" s="208">
        <v>23.579000000000001</v>
      </c>
      <c r="D681" s="208">
        <v>53.626100000000001</v>
      </c>
      <c r="E681" s="208">
        <v>5.5993000000000004</v>
      </c>
      <c r="F681" s="208">
        <v>43.988500000000002</v>
      </c>
      <c r="G681" s="208">
        <v>8.5264000000000006</v>
      </c>
      <c r="H681" s="208">
        <v>35.361400000000003</v>
      </c>
      <c r="I681" s="208">
        <v>1.2292000000000001</v>
      </c>
      <c r="J681" s="208">
        <v>16.4207</v>
      </c>
      <c r="K681" s="208">
        <v>7.2145000000000001</v>
      </c>
      <c r="L681" s="208">
        <v>12.8912</v>
      </c>
      <c r="M681" s="208">
        <v>10.670500000000001</v>
      </c>
      <c r="N681" s="208">
        <v>38.333199999999998</v>
      </c>
    </row>
    <row r="682" spans="1:14">
      <c r="A682" s="208">
        <v>7</v>
      </c>
      <c r="B682" s="208">
        <v>2006</v>
      </c>
      <c r="C682" s="208">
        <v>6.7462</v>
      </c>
      <c r="D682" s="208">
        <v>4.1204999999999998</v>
      </c>
      <c r="E682" s="208">
        <v>1.9031</v>
      </c>
      <c r="F682" s="208">
        <v>13.2294</v>
      </c>
      <c r="G682" s="208">
        <v>4.3372000000000002</v>
      </c>
      <c r="H682" s="208">
        <v>6.9565000000000001</v>
      </c>
      <c r="I682" s="208">
        <v>2.5895000000000001</v>
      </c>
      <c r="J682" s="208">
        <v>9.5053000000000001</v>
      </c>
      <c r="K682" s="208">
        <v>2.0472000000000001</v>
      </c>
      <c r="L682" s="208">
        <v>3.3660999999999999</v>
      </c>
      <c r="M682" s="208">
        <v>2.3593999999999999</v>
      </c>
      <c r="N682" s="208">
        <v>17.846800000000002</v>
      </c>
    </row>
    <row r="683" spans="1:14">
      <c r="A683" s="208">
        <v>8</v>
      </c>
      <c r="B683" s="208">
        <v>2006</v>
      </c>
      <c r="C683" s="208">
        <v>58.261699999999998</v>
      </c>
      <c r="D683" s="208">
        <v>248.6533</v>
      </c>
      <c r="E683" s="208">
        <v>36.806800000000003</v>
      </c>
      <c r="F683" s="208">
        <v>222.184</v>
      </c>
      <c r="G683" s="208">
        <v>56.300400000000003</v>
      </c>
      <c r="H683" s="208">
        <v>217.80359999999999</v>
      </c>
      <c r="I683" s="208">
        <v>9.3257999999999992</v>
      </c>
      <c r="J683" s="208">
        <v>100.0823</v>
      </c>
      <c r="K683" s="208">
        <v>49.427999999999997</v>
      </c>
      <c r="L683" s="208">
        <v>50.080599999999997</v>
      </c>
      <c r="M683" s="208">
        <v>60.491300000000003</v>
      </c>
      <c r="N683" s="208">
        <v>264.11849999999998</v>
      </c>
    </row>
    <row r="684" spans="1:14">
      <c r="A684" s="208">
        <v>9</v>
      </c>
      <c r="B684" s="208">
        <v>2006</v>
      </c>
      <c r="C684" s="208">
        <v>16.637899999999998</v>
      </c>
      <c r="D684" s="208">
        <v>120.15649999999999</v>
      </c>
      <c r="E684" s="208">
        <v>14.1012</v>
      </c>
      <c r="F684" s="208">
        <v>81.436099999999996</v>
      </c>
      <c r="G684" s="208">
        <v>19.999600000000001</v>
      </c>
      <c r="H684" s="208">
        <v>69.3125</v>
      </c>
      <c r="I684" s="208">
        <v>2.6903999999999999</v>
      </c>
      <c r="J684" s="208">
        <v>30.011600000000001</v>
      </c>
      <c r="K684" s="208">
        <v>14.2316</v>
      </c>
      <c r="L684" s="208">
        <v>26.695900000000002</v>
      </c>
      <c r="M684" s="208">
        <v>21.0169</v>
      </c>
      <c r="N684" s="208">
        <v>106.0124</v>
      </c>
    </row>
    <row r="685" spans="1:14">
      <c r="A685" s="208">
        <v>10</v>
      </c>
      <c r="B685" s="208">
        <v>2006</v>
      </c>
      <c r="C685" s="208">
        <v>33.678899999999999</v>
      </c>
      <c r="D685" s="208">
        <v>43.964700000000001</v>
      </c>
      <c r="E685" s="208">
        <v>24.904499999999999</v>
      </c>
      <c r="F685" s="208">
        <v>112.5934</v>
      </c>
      <c r="G685" s="208">
        <v>31.657699999999998</v>
      </c>
      <c r="H685" s="208">
        <v>126.0091</v>
      </c>
      <c r="I685" s="208">
        <v>3.3877000000000002</v>
      </c>
      <c r="J685" s="208">
        <v>53.034500000000001</v>
      </c>
      <c r="K685" s="208">
        <v>20.187000000000001</v>
      </c>
      <c r="L685" s="208">
        <v>21.742899999999999</v>
      </c>
      <c r="M685" s="208">
        <v>21.084199999999999</v>
      </c>
      <c r="N685" s="208">
        <v>128.8896</v>
      </c>
    </row>
    <row r="686" spans="1:14">
      <c r="A686" s="208">
        <v>11</v>
      </c>
      <c r="B686" s="208">
        <v>2006</v>
      </c>
      <c r="C686" s="208">
        <v>18.107299999999999</v>
      </c>
      <c r="D686" s="208">
        <v>104.8278</v>
      </c>
      <c r="E686" s="208">
        <v>11.2058</v>
      </c>
      <c r="F686" s="208">
        <v>55.534999999999997</v>
      </c>
      <c r="G686" s="208">
        <v>14.043100000000001</v>
      </c>
      <c r="H686" s="208">
        <v>58.295499999999997</v>
      </c>
      <c r="I686" s="208">
        <v>2.3159000000000001</v>
      </c>
      <c r="J686" s="208">
        <v>26.927800000000001</v>
      </c>
      <c r="K686" s="208">
        <v>24.797499999999999</v>
      </c>
      <c r="L686" s="208">
        <v>19.4072</v>
      </c>
      <c r="M686" s="208">
        <v>17.957999999999998</v>
      </c>
      <c r="N686" s="208">
        <v>59.168700000000001</v>
      </c>
    </row>
    <row r="687" spans="1:14">
      <c r="A687" s="208">
        <v>12</v>
      </c>
      <c r="B687" s="208">
        <v>2006</v>
      </c>
      <c r="C687" s="208">
        <v>14.0976</v>
      </c>
      <c r="D687" s="208">
        <v>98.107600000000005</v>
      </c>
      <c r="E687" s="208">
        <v>11.4312</v>
      </c>
      <c r="F687" s="208">
        <v>55.805999999999997</v>
      </c>
      <c r="G687" s="208">
        <v>13.7553</v>
      </c>
      <c r="H687" s="208">
        <v>55.491700000000002</v>
      </c>
      <c r="I687" s="208">
        <v>1.8723000000000001</v>
      </c>
      <c r="J687" s="208">
        <v>20.294</v>
      </c>
      <c r="K687" s="208">
        <v>16.7059</v>
      </c>
      <c r="L687" s="208">
        <v>20.139299999999999</v>
      </c>
      <c r="M687" s="208">
        <v>16.752199999999998</v>
      </c>
      <c r="N687" s="208">
        <v>59.069400000000002</v>
      </c>
    </row>
    <row r="688" spans="1:14">
      <c r="A688" s="208">
        <v>13</v>
      </c>
      <c r="B688" s="208">
        <v>2006</v>
      </c>
      <c r="C688" s="208">
        <v>52.0625</v>
      </c>
      <c r="D688" s="208">
        <v>98.196600000000004</v>
      </c>
      <c r="E688" s="208">
        <v>14.5496</v>
      </c>
      <c r="F688" s="208">
        <v>95.4666</v>
      </c>
      <c r="G688" s="208">
        <v>28.296900000000001</v>
      </c>
      <c r="H688" s="208">
        <v>65.130300000000005</v>
      </c>
      <c r="I688" s="208">
        <v>0.6391</v>
      </c>
      <c r="J688" s="208">
        <v>42.775500000000001</v>
      </c>
      <c r="K688" s="208">
        <v>22.8049</v>
      </c>
      <c r="L688" s="208">
        <v>30.098299999999998</v>
      </c>
      <c r="M688" s="208">
        <v>37.716799999999999</v>
      </c>
      <c r="N688" s="208">
        <v>89.108199999999997</v>
      </c>
    </row>
    <row r="689" spans="1:14">
      <c r="A689" s="208">
        <v>14</v>
      </c>
      <c r="B689" s="208">
        <v>2006</v>
      </c>
      <c r="C689" s="208">
        <v>2.8109999999999999</v>
      </c>
      <c r="D689" s="208">
        <v>22.034700000000001</v>
      </c>
      <c r="E689" s="208">
        <v>1.7617</v>
      </c>
      <c r="F689" s="208">
        <v>11.0517</v>
      </c>
      <c r="G689" s="208">
        <v>2.6381000000000001</v>
      </c>
      <c r="H689" s="208">
        <v>5.6817000000000002</v>
      </c>
      <c r="I689" s="208">
        <v>0.12590000000000001</v>
      </c>
      <c r="J689" s="208">
        <v>2.0531999999999999</v>
      </c>
      <c r="K689" s="208">
        <v>4.1563999999999997</v>
      </c>
      <c r="L689" s="208">
        <v>3.2385999999999999</v>
      </c>
      <c r="M689" s="208">
        <v>1.9157</v>
      </c>
      <c r="N689" s="208">
        <v>13.3627</v>
      </c>
    </row>
    <row r="690" spans="1:14">
      <c r="A690" s="208">
        <v>15</v>
      </c>
      <c r="B690" s="208">
        <v>2006</v>
      </c>
      <c r="C690" s="208">
        <v>5.9531999999999998</v>
      </c>
      <c r="D690" s="208">
        <v>3.4544000000000001</v>
      </c>
      <c r="E690" s="208">
        <v>0.98950000000000005</v>
      </c>
      <c r="F690" s="208">
        <v>8.5869999999999997</v>
      </c>
      <c r="G690" s="208">
        <v>3.4348000000000001</v>
      </c>
      <c r="H690" s="208">
        <v>11.383900000000001</v>
      </c>
      <c r="I690" s="208">
        <v>0.42</v>
      </c>
      <c r="J690" s="208">
        <v>3.6644000000000001</v>
      </c>
      <c r="K690" s="208">
        <v>0.74870000000000003</v>
      </c>
      <c r="L690" s="208">
        <v>1.7049000000000001</v>
      </c>
      <c r="M690" s="208">
        <v>3.2810000000000001</v>
      </c>
      <c r="N690" s="208">
        <v>8.8950999999999993</v>
      </c>
    </row>
    <row r="691" spans="1:14">
      <c r="A691" s="208">
        <v>16</v>
      </c>
      <c r="B691" s="208">
        <v>2006</v>
      </c>
      <c r="C691" s="208">
        <v>1.4370000000000001</v>
      </c>
      <c r="D691" s="208">
        <v>11.4069</v>
      </c>
      <c r="E691" s="208">
        <v>0.90100000000000002</v>
      </c>
      <c r="F691" s="208">
        <v>5.6463999999999999</v>
      </c>
      <c r="G691" s="208">
        <v>1.3455999999999999</v>
      </c>
      <c r="H691" s="208">
        <v>2.8433000000000002</v>
      </c>
      <c r="I691" s="208">
        <v>6.1199999999999997E-2</v>
      </c>
      <c r="J691" s="208">
        <v>1.0368999999999999</v>
      </c>
      <c r="K691" s="208">
        <v>2.1696</v>
      </c>
      <c r="L691" s="208">
        <v>1.6501999999999999</v>
      </c>
      <c r="M691" s="208">
        <v>0.97309999999999997</v>
      </c>
      <c r="N691" s="208">
        <v>6.8029000000000002</v>
      </c>
    </row>
    <row r="692" spans="1:14">
      <c r="A692" s="208">
        <v>1</v>
      </c>
      <c r="B692" s="208">
        <v>2007</v>
      </c>
      <c r="C692" s="208">
        <v>8.4266000000000005</v>
      </c>
      <c r="D692" s="208">
        <v>5.7393000000000001</v>
      </c>
      <c r="E692" s="208">
        <v>2.7545999999999999</v>
      </c>
      <c r="F692" s="208">
        <v>13.331300000000001</v>
      </c>
      <c r="G692" s="208">
        <v>4.7333999999999996</v>
      </c>
      <c r="H692" s="208">
        <v>5.7588999999999997</v>
      </c>
      <c r="I692" s="208">
        <v>0.32740000000000002</v>
      </c>
      <c r="J692" s="208">
        <v>10.500999999999999</v>
      </c>
      <c r="K692" s="208">
        <v>5.1424000000000003</v>
      </c>
      <c r="L692" s="208">
        <v>5.4284999999999997</v>
      </c>
      <c r="M692" s="208">
        <v>4.7648000000000001</v>
      </c>
      <c r="N692" s="208">
        <v>15.446199999999999</v>
      </c>
    </row>
    <row r="693" spans="1:14">
      <c r="A693" s="208">
        <v>2</v>
      </c>
      <c r="B693" s="208">
        <v>2007</v>
      </c>
      <c r="C693" s="208">
        <v>14.75</v>
      </c>
      <c r="D693" s="208">
        <v>18.005500000000001</v>
      </c>
      <c r="E693" s="208">
        <v>3.8961000000000001</v>
      </c>
      <c r="F693" s="208">
        <v>30.7791</v>
      </c>
      <c r="G693" s="208">
        <v>10.5336</v>
      </c>
      <c r="H693" s="208">
        <v>41.952800000000003</v>
      </c>
      <c r="I693" s="208">
        <v>4.1603000000000003</v>
      </c>
      <c r="J693" s="208">
        <v>18.273900000000001</v>
      </c>
      <c r="K693" s="208">
        <v>7.4608999999999996</v>
      </c>
      <c r="L693" s="208">
        <v>10.9673</v>
      </c>
      <c r="M693" s="208">
        <v>5.9440999999999997</v>
      </c>
      <c r="N693" s="208">
        <v>33.966700000000003</v>
      </c>
    </row>
    <row r="694" spans="1:14">
      <c r="A694" s="208">
        <v>3</v>
      </c>
      <c r="B694" s="208">
        <v>2007</v>
      </c>
      <c r="C694" s="208">
        <v>32.609699999999997</v>
      </c>
      <c r="D694" s="208">
        <v>30.51</v>
      </c>
      <c r="E694" s="208">
        <v>10.2987</v>
      </c>
      <c r="F694" s="208">
        <v>68.979900000000001</v>
      </c>
      <c r="G694" s="208">
        <v>23.466000000000001</v>
      </c>
      <c r="H694" s="208">
        <v>63.258899999999997</v>
      </c>
      <c r="I694" s="208">
        <v>9.1140000000000008</v>
      </c>
      <c r="J694" s="208">
        <v>46.551400000000001</v>
      </c>
      <c r="K694" s="208">
        <v>20.979199999999999</v>
      </c>
      <c r="L694" s="208">
        <v>28.277899999999999</v>
      </c>
      <c r="M694" s="208">
        <v>15.609</v>
      </c>
      <c r="N694" s="208">
        <v>79.670100000000005</v>
      </c>
    </row>
    <row r="695" spans="1:14">
      <c r="A695" s="208">
        <v>4</v>
      </c>
      <c r="B695" s="208">
        <v>2007</v>
      </c>
      <c r="C695" s="208">
        <v>42.6999</v>
      </c>
      <c r="D695" s="208">
        <v>146.68549999999999</v>
      </c>
      <c r="E695" s="208">
        <v>17.014700000000001</v>
      </c>
      <c r="F695" s="208">
        <v>134.8956</v>
      </c>
      <c r="G695" s="208">
        <v>35.081800000000001</v>
      </c>
      <c r="H695" s="208">
        <v>90.587900000000005</v>
      </c>
      <c r="I695" s="208">
        <v>7.0942999999999996</v>
      </c>
      <c r="J695" s="208">
        <v>69.762799999999999</v>
      </c>
      <c r="K695" s="208">
        <v>38.360100000000003</v>
      </c>
      <c r="L695" s="208">
        <v>45.187199999999997</v>
      </c>
      <c r="M695" s="208">
        <v>45.450600000000001</v>
      </c>
      <c r="N695" s="208">
        <v>167.0668</v>
      </c>
    </row>
    <row r="696" spans="1:14">
      <c r="A696" s="208">
        <v>5</v>
      </c>
      <c r="B696" s="208">
        <v>2007</v>
      </c>
      <c r="C696" s="208">
        <v>27.234100000000002</v>
      </c>
      <c r="D696" s="208">
        <v>189.10249999999999</v>
      </c>
      <c r="E696" s="208">
        <v>14.379300000000001</v>
      </c>
      <c r="F696" s="208">
        <v>114.1519</v>
      </c>
      <c r="G696" s="208">
        <v>26.1858</v>
      </c>
      <c r="H696" s="208">
        <v>100.76779999999999</v>
      </c>
      <c r="I696" s="208">
        <v>6.8532000000000002</v>
      </c>
      <c r="J696" s="208">
        <v>56.1541</v>
      </c>
      <c r="K696" s="208">
        <v>33.586399999999998</v>
      </c>
      <c r="L696" s="208">
        <v>33.640900000000002</v>
      </c>
      <c r="M696" s="208">
        <v>44.342799999999997</v>
      </c>
      <c r="N696" s="208">
        <v>151.6045</v>
      </c>
    </row>
    <row r="697" spans="1:14">
      <c r="A697" s="208">
        <v>6</v>
      </c>
      <c r="B697" s="208">
        <v>2007</v>
      </c>
      <c r="C697" s="208">
        <v>23.7879</v>
      </c>
      <c r="D697" s="208">
        <v>54.626800000000003</v>
      </c>
      <c r="E697" s="208">
        <v>5.6390000000000002</v>
      </c>
      <c r="F697" s="208">
        <v>45.381999999999998</v>
      </c>
      <c r="G697" s="208">
        <v>8.7988999999999997</v>
      </c>
      <c r="H697" s="208">
        <v>35.802399999999999</v>
      </c>
      <c r="I697" s="208">
        <v>1.2366999999999999</v>
      </c>
      <c r="J697" s="208">
        <v>16.962299999999999</v>
      </c>
      <c r="K697" s="208">
        <v>7.4729000000000001</v>
      </c>
      <c r="L697" s="208">
        <v>13.5418</v>
      </c>
      <c r="M697" s="208">
        <v>11.182499999999999</v>
      </c>
      <c r="N697" s="208">
        <v>38.7637</v>
      </c>
    </row>
    <row r="698" spans="1:14">
      <c r="A698" s="208">
        <v>7</v>
      </c>
      <c r="B698" s="208">
        <v>2007</v>
      </c>
      <c r="C698" s="208">
        <v>6.8743999999999996</v>
      </c>
      <c r="D698" s="208">
        <v>4.2622999999999998</v>
      </c>
      <c r="E698" s="208">
        <v>1.9935</v>
      </c>
      <c r="F698" s="208">
        <v>13.9284</v>
      </c>
      <c r="G698" s="208">
        <v>4.5491999999999999</v>
      </c>
      <c r="H698" s="208">
        <v>7.4406999999999996</v>
      </c>
      <c r="I698" s="208">
        <v>2.6040000000000001</v>
      </c>
      <c r="J698" s="208">
        <v>9.8023000000000007</v>
      </c>
      <c r="K698" s="208">
        <v>2.1314000000000002</v>
      </c>
      <c r="L698" s="208">
        <v>3.3778999999999999</v>
      </c>
      <c r="M698" s="208">
        <v>2.4058999999999999</v>
      </c>
      <c r="N698" s="208">
        <v>18.662099999999999</v>
      </c>
    </row>
    <row r="699" spans="1:14">
      <c r="A699" s="208">
        <v>8</v>
      </c>
      <c r="B699" s="208">
        <v>2007</v>
      </c>
      <c r="C699" s="208">
        <v>58.620399999999997</v>
      </c>
      <c r="D699" s="208">
        <v>250.85290000000001</v>
      </c>
      <c r="E699" s="208">
        <v>37.057400000000001</v>
      </c>
      <c r="F699" s="208">
        <v>224.28710000000001</v>
      </c>
      <c r="G699" s="208">
        <v>56.789499999999997</v>
      </c>
      <c r="H699" s="208">
        <v>218.9897</v>
      </c>
      <c r="I699" s="208">
        <v>9.3230000000000004</v>
      </c>
      <c r="J699" s="208">
        <v>100.7616</v>
      </c>
      <c r="K699" s="208">
        <v>50.160600000000002</v>
      </c>
      <c r="L699" s="208">
        <v>51.564399999999999</v>
      </c>
      <c r="M699" s="208">
        <v>60.582299999999996</v>
      </c>
      <c r="N699" s="208">
        <v>266.48790000000002</v>
      </c>
    </row>
    <row r="700" spans="1:14">
      <c r="A700" s="208">
        <v>9</v>
      </c>
      <c r="B700" s="208">
        <v>2007</v>
      </c>
      <c r="C700" s="208">
        <v>16.825399999999998</v>
      </c>
      <c r="D700" s="208">
        <v>121.17019999999999</v>
      </c>
      <c r="E700" s="208">
        <v>14.306100000000001</v>
      </c>
      <c r="F700" s="208">
        <v>82.974900000000005</v>
      </c>
      <c r="G700" s="208">
        <v>20.345400000000001</v>
      </c>
      <c r="H700" s="208">
        <v>70.405799999999999</v>
      </c>
      <c r="I700" s="208">
        <v>2.6859999999999999</v>
      </c>
      <c r="J700" s="208">
        <v>30.77</v>
      </c>
      <c r="K700" s="208">
        <v>14.4971</v>
      </c>
      <c r="L700" s="208">
        <v>26.893799999999999</v>
      </c>
      <c r="M700" s="208">
        <v>21.311699999999998</v>
      </c>
      <c r="N700" s="208">
        <v>107.86369999999999</v>
      </c>
    </row>
    <row r="701" spans="1:14">
      <c r="A701" s="208">
        <v>10</v>
      </c>
      <c r="B701" s="208">
        <v>2007</v>
      </c>
      <c r="C701" s="208">
        <v>34.598700000000001</v>
      </c>
      <c r="D701" s="208">
        <v>46.163200000000003</v>
      </c>
      <c r="E701" s="208">
        <v>26.061499999999999</v>
      </c>
      <c r="F701" s="208">
        <v>118.1765</v>
      </c>
      <c r="G701" s="208">
        <v>32.998899999999999</v>
      </c>
      <c r="H701" s="208">
        <v>134.398</v>
      </c>
      <c r="I701" s="208">
        <v>3.4144999999999999</v>
      </c>
      <c r="J701" s="208">
        <v>54.953899999999997</v>
      </c>
      <c r="K701" s="208">
        <v>20.988700000000001</v>
      </c>
      <c r="L701" s="208">
        <v>22.26</v>
      </c>
      <c r="M701" s="208">
        <v>21.561800000000002</v>
      </c>
      <c r="N701" s="208">
        <v>135.38409999999999</v>
      </c>
    </row>
    <row r="702" spans="1:14">
      <c r="A702" s="208">
        <v>11</v>
      </c>
      <c r="B702" s="208">
        <v>2007</v>
      </c>
      <c r="C702" s="208">
        <v>18.166</v>
      </c>
      <c r="D702" s="208">
        <v>105.1006</v>
      </c>
      <c r="E702" s="208">
        <v>11.2728</v>
      </c>
      <c r="F702" s="208">
        <v>55.94</v>
      </c>
      <c r="G702" s="208">
        <v>14.135400000000001</v>
      </c>
      <c r="H702" s="208">
        <v>58.632899999999999</v>
      </c>
      <c r="I702" s="208">
        <v>2.3155999999999999</v>
      </c>
      <c r="J702" s="208">
        <v>27.116499999999998</v>
      </c>
      <c r="K702" s="208">
        <v>24.882899999999999</v>
      </c>
      <c r="L702" s="208">
        <v>19.4665</v>
      </c>
      <c r="M702" s="208">
        <v>17.974799999999998</v>
      </c>
      <c r="N702" s="208">
        <v>59.553800000000003</v>
      </c>
    </row>
    <row r="703" spans="1:14">
      <c r="A703" s="208">
        <v>12</v>
      </c>
      <c r="B703" s="208">
        <v>2007</v>
      </c>
      <c r="C703" s="208">
        <v>14.1921</v>
      </c>
      <c r="D703" s="208">
        <v>98.638599999999997</v>
      </c>
      <c r="E703" s="208">
        <v>11.5893</v>
      </c>
      <c r="F703" s="208">
        <v>56.729700000000001</v>
      </c>
      <c r="G703" s="208">
        <v>13.964</v>
      </c>
      <c r="H703" s="208">
        <v>56.236699999999999</v>
      </c>
      <c r="I703" s="208">
        <v>1.8667</v>
      </c>
      <c r="J703" s="208">
        <v>20.7486</v>
      </c>
      <c r="K703" s="208">
        <v>16.823399999999999</v>
      </c>
      <c r="L703" s="208">
        <v>20.2804</v>
      </c>
      <c r="M703" s="208">
        <v>16.761199999999999</v>
      </c>
      <c r="N703" s="208">
        <v>59.948300000000003</v>
      </c>
    </row>
    <row r="704" spans="1:14">
      <c r="A704" s="208">
        <v>13</v>
      </c>
      <c r="B704" s="208">
        <v>2007</v>
      </c>
      <c r="C704" s="208">
        <v>52.268599999999999</v>
      </c>
      <c r="D704" s="208">
        <v>100.842</v>
      </c>
      <c r="E704" s="208">
        <v>14.616899999999999</v>
      </c>
      <c r="F704" s="208">
        <v>97.264799999999994</v>
      </c>
      <c r="G704" s="208">
        <v>28.809100000000001</v>
      </c>
      <c r="H704" s="208">
        <v>65.674700000000001</v>
      </c>
      <c r="I704" s="208">
        <v>0.63990000000000002</v>
      </c>
      <c r="J704" s="208">
        <v>43.807299999999998</v>
      </c>
      <c r="K704" s="208">
        <v>23.252099999999999</v>
      </c>
      <c r="L704" s="208">
        <v>30.7441</v>
      </c>
      <c r="M704" s="208">
        <v>38.808100000000003</v>
      </c>
      <c r="N704" s="208">
        <v>90.990399999999994</v>
      </c>
    </row>
    <row r="705" spans="1:14">
      <c r="A705" s="208">
        <v>14</v>
      </c>
      <c r="B705" s="208">
        <v>2007</v>
      </c>
      <c r="C705" s="208">
        <v>2.8264</v>
      </c>
      <c r="D705" s="208">
        <v>22.041799999999999</v>
      </c>
      <c r="E705" s="208">
        <v>1.7703</v>
      </c>
      <c r="F705" s="208">
        <v>11.1334</v>
      </c>
      <c r="G705" s="208">
        <v>2.6591999999999998</v>
      </c>
      <c r="H705" s="208">
        <v>5.7615999999999996</v>
      </c>
      <c r="I705" s="208">
        <v>0.12620000000000001</v>
      </c>
      <c r="J705" s="208">
        <v>2.1093000000000002</v>
      </c>
      <c r="K705" s="208">
        <v>4.1662999999999997</v>
      </c>
      <c r="L705" s="208">
        <v>3.2433000000000001</v>
      </c>
      <c r="M705" s="208">
        <v>1.9187000000000001</v>
      </c>
      <c r="N705" s="208">
        <v>13.461499999999999</v>
      </c>
    </row>
    <row r="706" spans="1:14">
      <c r="A706" s="208">
        <v>15</v>
      </c>
      <c r="B706" s="208">
        <v>2007</v>
      </c>
      <c r="C706" s="208">
        <v>6.0702999999999996</v>
      </c>
      <c r="D706" s="208">
        <v>3.6012</v>
      </c>
      <c r="E706" s="208">
        <v>1.0188999999999999</v>
      </c>
      <c r="F706" s="208">
        <v>8.7898999999999994</v>
      </c>
      <c r="G706" s="208">
        <v>3.516</v>
      </c>
      <c r="H706" s="208">
        <v>12.004200000000001</v>
      </c>
      <c r="I706" s="208">
        <v>0.42070000000000002</v>
      </c>
      <c r="J706" s="208">
        <v>3.9805999999999999</v>
      </c>
      <c r="K706" s="208">
        <v>0.76970000000000005</v>
      </c>
      <c r="L706" s="208">
        <v>1.7408999999999999</v>
      </c>
      <c r="M706" s="208">
        <v>3.2881999999999998</v>
      </c>
      <c r="N706" s="208">
        <v>9.1443999999999992</v>
      </c>
    </row>
    <row r="707" spans="1:14">
      <c r="A707" s="208">
        <v>16</v>
      </c>
      <c r="B707" s="208">
        <v>2007</v>
      </c>
      <c r="C707" s="208">
        <v>1.4435</v>
      </c>
      <c r="D707" s="208">
        <v>11.4047</v>
      </c>
      <c r="E707" s="208">
        <v>0.90449999999999997</v>
      </c>
      <c r="F707" s="208">
        <v>5.6814</v>
      </c>
      <c r="G707" s="208">
        <v>1.3547</v>
      </c>
      <c r="H707" s="208">
        <v>2.8791000000000002</v>
      </c>
      <c r="I707" s="208">
        <v>6.13E-2</v>
      </c>
      <c r="J707" s="208">
        <v>1.0624</v>
      </c>
      <c r="K707" s="208">
        <v>2.1736</v>
      </c>
      <c r="L707" s="208">
        <v>1.6516999999999999</v>
      </c>
      <c r="M707" s="208">
        <v>0.97419999999999995</v>
      </c>
      <c r="N707" s="208">
        <v>6.8452999999999999</v>
      </c>
    </row>
    <row r="708" spans="1:14">
      <c r="A708" s="208">
        <v>1</v>
      </c>
      <c r="B708" s="208">
        <v>2008</v>
      </c>
      <c r="C708" s="208">
        <v>8.6272000000000002</v>
      </c>
      <c r="D708" s="208">
        <v>5.8109000000000002</v>
      </c>
      <c r="E708" s="208">
        <v>2.7593999999999999</v>
      </c>
      <c r="F708" s="208">
        <v>13.5229</v>
      </c>
      <c r="G708" s="208">
        <v>4.8014999999999999</v>
      </c>
      <c r="H708" s="208">
        <v>5.8609</v>
      </c>
      <c r="I708" s="208">
        <v>0.33739999999999998</v>
      </c>
      <c r="J708" s="208">
        <v>10.596399999999999</v>
      </c>
      <c r="K708" s="208">
        <v>5.1681999999999997</v>
      </c>
      <c r="L708" s="208">
        <v>5.4583000000000004</v>
      </c>
      <c r="M708" s="208">
        <v>4.8384999999999998</v>
      </c>
      <c r="N708" s="208">
        <v>15.680300000000001</v>
      </c>
    </row>
    <row r="709" spans="1:14">
      <c r="A709" s="208">
        <v>2</v>
      </c>
      <c r="B709" s="208">
        <v>2008</v>
      </c>
      <c r="C709" s="208">
        <v>15.002599999999999</v>
      </c>
      <c r="D709" s="208">
        <v>19.119499999999999</v>
      </c>
      <c r="E709" s="208">
        <v>3.9116</v>
      </c>
      <c r="F709" s="208">
        <v>32.246600000000001</v>
      </c>
      <c r="G709" s="208">
        <v>11.0358</v>
      </c>
      <c r="H709" s="208">
        <v>43.675800000000002</v>
      </c>
      <c r="I709" s="208">
        <v>4.2495000000000003</v>
      </c>
      <c r="J709" s="208">
        <v>19.205200000000001</v>
      </c>
      <c r="K709" s="208">
        <v>7.6684999999999999</v>
      </c>
      <c r="L709" s="208">
        <v>11.234299999999999</v>
      </c>
      <c r="M709" s="208">
        <v>5.9958999999999998</v>
      </c>
      <c r="N709" s="208">
        <v>34.2072</v>
      </c>
    </row>
    <row r="710" spans="1:14">
      <c r="A710" s="208">
        <v>3</v>
      </c>
      <c r="B710" s="208">
        <v>2008</v>
      </c>
      <c r="C710" s="208">
        <v>33.102699999999999</v>
      </c>
      <c r="D710" s="208">
        <v>30.610099999999999</v>
      </c>
      <c r="E710" s="208">
        <v>10.3718</v>
      </c>
      <c r="F710" s="208">
        <v>69.542900000000003</v>
      </c>
      <c r="G710" s="208">
        <v>23.657499999999999</v>
      </c>
      <c r="H710" s="208">
        <v>63.624400000000001</v>
      </c>
      <c r="I710" s="208">
        <v>9.1508000000000003</v>
      </c>
      <c r="J710" s="208">
        <v>47.518900000000002</v>
      </c>
      <c r="K710" s="208">
        <v>21.092099999999999</v>
      </c>
      <c r="L710" s="208">
        <v>28.7727</v>
      </c>
      <c r="M710" s="208">
        <v>16.119199999999999</v>
      </c>
      <c r="N710" s="208">
        <v>80.353499999999997</v>
      </c>
    </row>
    <row r="711" spans="1:14">
      <c r="A711" s="208">
        <v>4</v>
      </c>
      <c r="B711" s="208">
        <v>2008</v>
      </c>
      <c r="C711" s="208">
        <v>43.248600000000003</v>
      </c>
      <c r="D711" s="208">
        <v>149.13460000000001</v>
      </c>
      <c r="E711" s="208">
        <v>17.0657</v>
      </c>
      <c r="F711" s="208">
        <v>136.37450000000001</v>
      </c>
      <c r="G711" s="208">
        <v>35.4664</v>
      </c>
      <c r="H711" s="208">
        <v>91.335599999999999</v>
      </c>
      <c r="I711" s="208">
        <v>7.1406000000000001</v>
      </c>
      <c r="J711" s="208">
        <v>70.713499999999996</v>
      </c>
      <c r="K711" s="208">
        <v>38.853099999999998</v>
      </c>
      <c r="L711" s="208">
        <v>47.182200000000002</v>
      </c>
      <c r="M711" s="208">
        <v>46.267499999999998</v>
      </c>
      <c r="N711" s="208">
        <v>169.2182</v>
      </c>
    </row>
    <row r="712" spans="1:14">
      <c r="A712" s="208">
        <v>5</v>
      </c>
      <c r="B712" s="208">
        <v>2008</v>
      </c>
      <c r="C712" s="208">
        <v>27.507999999999999</v>
      </c>
      <c r="D712" s="208">
        <v>190.43360000000001</v>
      </c>
      <c r="E712" s="208">
        <v>14.387700000000001</v>
      </c>
      <c r="F712" s="208">
        <v>114.8689</v>
      </c>
      <c r="G712" s="208">
        <v>26.350300000000001</v>
      </c>
      <c r="H712" s="208">
        <v>100.69119999999999</v>
      </c>
      <c r="I712" s="208">
        <v>6.8868</v>
      </c>
      <c r="J712" s="208">
        <v>56.662300000000002</v>
      </c>
      <c r="K712" s="208">
        <v>33.750500000000002</v>
      </c>
      <c r="L712" s="208">
        <v>34.343400000000003</v>
      </c>
      <c r="M712" s="208">
        <v>44.521900000000002</v>
      </c>
      <c r="N712" s="208">
        <v>153.35749999999999</v>
      </c>
    </row>
    <row r="713" spans="1:14">
      <c r="A713" s="208">
        <v>6</v>
      </c>
      <c r="B713" s="208">
        <v>2008</v>
      </c>
      <c r="C713" s="208">
        <v>23.986999999999998</v>
      </c>
      <c r="D713" s="208">
        <v>55.274900000000002</v>
      </c>
      <c r="E713" s="208">
        <v>5.6612999999999998</v>
      </c>
      <c r="F713" s="208">
        <v>46.0991</v>
      </c>
      <c r="G713" s="208">
        <v>8.9390000000000001</v>
      </c>
      <c r="H713" s="208">
        <v>35.930700000000002</v>
      </c>
      <c r="I713" s="208">
        <v>1.2365999999999999</v>
      </c>
      <c r="J713" s="208">
        <v>17.546299999999999</v>
      </c>
      <c r="K713" s="208">
        <v>7.7530999999999999</v>
      </c>
      <c r="L713" s="208">
        <v>13.751200000000001</v>
      </c>
      <c r="M713" s="208">
        <v>11.346</v>
      </c>
      <c r="N713" s="208">
        <v>39.133400000000002</v>
      </c>
    </row>
    <row r="714" spans="1:14">
      <c r="A714" s="208">
        <v>7</v>
      </c>
      <c r="B714" s="208">
        <v>2008</v>
      </c>
      <c r="C714" s="208">
        <v>7.0035999999999996</v>
      </c>
      <c r="D714" s="208">
        <v>4.2766999999999999</v>
      </c>
      <c r="E714" s="208">
        <v>2.0093999999999999</v>
      </c>
      <c r="F714" s="208">
        <v>14.552300000000001</v>
      </c>
      <c r="G714" s="208">
        <v>4.7672999999999996</v>
      </c>
      <c r="H714" s="208">
        <v>7.5</v>
      </c>
      <c r="I714" s="208">
        <v>2.6002999999999998</v>
      </c>
      <c r="J714" s="208">
        <v>10.243499999999999</v>
      </c>
      <c r="K714" s="208">
        <v>2.1368</v>
      </c>
      <c r="L714" s="208">
        <v>3.6692999999999998</v>
      </c>
      <c r="M714" s="208">
        <v>2.5108999999999999</v>
      </c>
      <c r="N714" s="208">
        <v>18.916399999999999</v>
      </c>
    </row>
    <row r="715" spans="1:14">
      <c r="A715" s="208">
        <v>8</v>
      </c>
      <c r="B715" s="208">
        <v>2008</v>
      </c>
      <c r="C715" s="208">
        <v>58.893999999999998</v>
      </c>
      <c r="D715" s="208">
        <v>254.1679</v>
      </c>
      <c r="E715" s="208">
        <v>37.185600000000001</v>
      </c>
      <c r="F715" s="208">
        <v>226.1875</v>
      </c>
      <c r="G715" s="208">
        <v>57.253599999999999</v>
      </c>
      <c r="H715" s="208">
        <v>219.6711</v>
      </c>
      <c r="I715" s="208">
        <v>9.3560999999999996</v>
      </c>
      <c r="J715" s="208">
        <v>101.4451</v>
      </c>
      <c r="K715" s="208">
        <v>50.715200000000003</v>
      </c>
      <c r="L715" s="208">
        <v>52.835900000000002</v>
      </c>
      <c r="M715" s="208">
        <v>61.390799999999999</v>
      </c>
      <c r="N715" s="208">
        <v>268.2013</v>
      </c>
    </row>
    <row r="716" spans="1:14">
      <c r="A716" s="208">
        <v>9</v>
      </c>
      <c r="B716" s="208">
        <v>2008</v>
      </c>
      <c r="C716" s="208">
        <v>16.998699999999999</v>
      </c>
      <c r="D716" s="208">
        <v>121.97199999999999</v>
      </c>
      <c r="E716" s="208">
        <v>14.4468</v>
      </c>
      <c r="F716" s="208">
        <v>84.291399999999996</v>
      </c>
      <c r="G716" s="208">
        <v>20.6662</v>
      </c>
      <c r="H716" s="208">
        <v>70.894000000000005</v>
      </c>
      <c r="I716" s="208">
        <v>2.6755</v>
      </c>
      <c r="J716" s="208">
        <v>31.6158</v>
      </c>
      <c r="K716" s="208">
        <v>14.8851</v>
      </c>
      <c r="L716" s="208">
        <v>27.846399999999999</v>
      </c>
      <c r="M716" s="208">
        <v>21.990500000000001</v>
      </c>
      <c r="N716" s="208">
        <v>109.49679999999999</v>
      </c>
    </row>
    <row r="717" spans="1:14">
      <c r="A717" s="208">
        <v>10</v>
      </c>
      <c r="B717" s="208">
        <v>2008</v>
      </c>
      <c r="C717" s="208">
        <v>35.528500000000001</v>
      </c>
      <c r="D717" s="208">
        <v>48.6143</v>
      </c>
      <c r="E717" s="208">
        <v>27.0425</v>
      </c>
      <c r="F717" s="208">
        <v>123.5561</v>
      </c>
      <c r="G717" s="208">
        <v>34.3752</v>
      </c>
      <c r="H717" s="208">
        <v>141.40379999999999</v>
      </c>
      <c r="I717" s="208">
        <v>3.419</v>
      </c>
      <c r="J717" s="208">
        <v>56.4251</v>
      </c>
      <c r="K717" s="208">
        <v>22.270199999999999</v>
      </c>
      <c r="L717" s="208">
        <v>22.753699999999998</v>
      </c>
      <c r="M717" s="208">
        <v>22.5855</v>
      </c>
      <c r="N717" s="208">
        <v>140.56659999999999</v>
      </c>
    </row>
    <row r="718" spans="1:14">
      <c r="A718" s="208">
        <v>11</v>
      </c>
      <c r="B718" s="208">
        <v>2008</v>
      </c>
      <c r="C718" s="208">
        <v>18.220099999999999</v>
      </c>
      <c r="D718" s="208">
        <v>105.30410000000001</v>
      </c>
      <c r="E718" s="208">
        <v>11.3165</v>
      </c>
      <c r="F718" s="208">
        <v>56.290799999999997</v>
      </c>
      <c r="G718" s="208">
        <v>14.220800000000001</v>
      </c>
      <c r="H718" s="208">
        <v>58.788899999999998</v>
      </c>
      <c r="I718" s="208">
        <v>2.3138999999999998</v>
      </c>
      <c r="J718" s="208">
        <v>27.325399999999998</v>
      </c>
      <c r="K718" s="208">
        <v>24.998899999999999</v>
      </c>
      <c r="L718" s="208">
        <v>19.727599999999999</v>
      </c>
      <c r="M718" s="208">
        <v>18.157599999999999</v>
      </c>
      <c r="N718" s="208">
        <v>59.933599999999998</v>
      </c>
    </row>
    <row r="719" spans="1:14">
      <c r="A719" s="208">
        <v>12</v>
      </c>
      <c r="B719" s="208">
        <v>2008</v>
      </c>
      <c r="C719" s="208">
        <v>14.275600000000001</v>
      </c>
      <c r="D719" s="208">
        <v>99.009299999999996</v>
      </c>
      <c r="E719" s="208">
        <v>11.6911</v>
      </c>
      <c r="F719" s="208">
        <v>57.526800000000001</v>
      </c>
      <c r="G719" s="208">
        <v>14.157</v>
      </c>
      <c r="H719" s="208">
        <v>56.543500000000002</v>
      </c>
      <c r="I719" s="208">
        <v>1.8576999999999999</v>
      </c>
      <c r="J719" s="208">
        <v>21.250900000000001</v>
      </c>
      <c r="K719" s="208">
        <v>17.0138</v>
      </c>
      <c r="L719" s="208">
        <v>20.912800000000001</v>
      </c>
      <c r="M719" s="208">
        <v>17.166699999999999</v>
      </c>
      <c r="N719" s="208">
        <v>60.814399999999999</v>
      </c>
    </row>
    <row r="720" spans="1:14">
      <c r="A720" s="208">
        <v>13</v>
      </c>
      <c r="B720" s="208">
        <v>2008</v>
      </c>
      <c r="C720" s="208">
        <v>52.424199999999999</v>
      </c>
      <c r="D720" s="208">
        <v>102.8896</v>
      </c>
      <c r="E720" s="208">
        <v>14.615500000000001</v>
      </c>
      <c r="F720" s="208">
        <v>98.166899999999998</v>
      </c>
      <c r="G720" s="208">
        <v>29.1234</v>
      </c>
      <c r="H720" s="208">
        <v>66.297200000000004</v>
      </c>
      <c r="I720" s="208">
        <v>0.64449999999999996</v>
      </c>
      <c r="J720" s="208">
        <v>44.702100000000002</v>
      </c>
      <c r="K720" s="208">
        <v>23.889299999999999</v>
      </c>
      <c r="L720" s="208">
        <v>31.209499999999998</v>
      </c>
      <c r="M720" s="208">
        <v>40.854900000000001</v>
      </c>
      <c r="N720" s="208">
        <v>92.042199999999994</v>
      </c>
    </row>
    <row r="721" spans="1:14">
      <c r="A721" s="208">
        <v>14</v>
      </c>
      <c r="B721" s="208">
        <v>2008</v>
      </c>
      <c r="C721" s="208">
        <v>2.8372999999999999</v>
      </c>
      <c r="D721" s="208">
        <v>22.0336</v>
      </c>
      <c r="E721" s="208">
        <v>1.7753000000000001</v>
      </c>
      <c r="F721" s="208">
        <v>11.202299999999999</v>
      </c>
      <c r="G721" s="208">
        <v>2.6764000000000001</v>
      </c>
      <c r="H721" s="208">
        <v>5.7975000000000003</v>
      </c>
      <c r="I721" s="208">
        <v>0.126</v>
      </c>
      <c r="J721" s="208">
        <v>2.1714000000000002</v>
      </c>
      <c r="K721" s="208">
        <v>4.1871</v>
      </c>
      <c r="L721" s="208">
        <v>3.3037000000000001</v>
      </c>
      <c r="M721" s="208">
        <v>1.9656</v>
      </c>
      <c r="N721" s="208">
        <v>13.546200000000001</v>
      </c>
    </row>
    <row r="722" spans="1:14">
      <c r="A722" s="208">
        <v>15</v>
      </c>
      <c r="B722" s="208">
        <v>2008</v>
      </c>
      <c r="C722" s="208">
        <v>6.1040000000000001</v>
      </c>
      <c r="D722" s="208">
        <v>3.6661000000000001</v>
      </c>
      <c r="E722" s="208">
        <v>1.0277000000000001</v>
      </c>
      <c r="F722" s="208">
        <v>9.3916000000000004</v>
      </c>
      <c r="G722" s="208">
        <v>3.7566000000000002</v>
      </c>
      <c r="H722" s="208">
        <v>12.175000000000001</v>
      </c>
      <c r="I722" s="208">
        <v>0.41980000000000001</v>
      </c>
      <c r="J722" s="208">
        <v>4.2872000000000003</v>
      </c>
      <c r="K722" s="208">
        <v>0.78890000000000005</v>
      </c>
      <c r="L722" s="208">
        <v>1.7561</v>
      </c>
      <c r="M722" s="208">
        <v>3.4386999999999999</v>
      </c>
      <c r="N722" s="208">
        <v>9.2432999999999996</v>
      </c>
    </row>
    <row r="723" spans="1:14">
      <c r="A723" s="208">
        <v>16</v>
      </c>
      <c r="B723" s="208">
        <v>2008</v>
      </c>
      <c r="C723" s="208">
        <v>1.4479</v>
      </c>
      <c r="D723" s="208">
        <v>11.395899999999999</v>
      </c>
      <c r="E723" s="208">
        <v>0.90639999999999998</v>
      </c>
      <c r="F723" s="208">
        <v>5.7110000000000003</v>
      </c>
      <c r="G723" s="208">
        <v>1.3621000000000001</v>
      </c>
      <c r="H723" s="208">
        <v>2.895</v>
      </c>
      <c r="I723" s="208">
        <v>6.1199999999999997E-2</v>
      </c>
      <c r="J723" s="208">
        <v>1.0909</v>
      </c>
      <c r="K723" s="208">
        <v>2.1827000000000001</v>
      </c>
      <c r="L723" s="208">
        <v>1.6791</v>
      </c>
      <c r="M723" s="208">
        <v>0.99560000000000004</v>
      </c>
      <c r="N723" s="208">
        <v>6.8818999999999999</v>
      </c>
    </row>
    <row r="724" spans="1:14">
      <c r="A724" s="208">
        <v>1</v>
      </c>
      <c r="B724" s="208">
        <v>2009</v>
      </c>
      <c r="C724" s="208">
        <v>8.6925000000000008</v>
      </c>
      <c r="D724" s="208">
        <v>5.9210000000000003</v>
      </c>
      <c r="E724" s="208">
        <v>2.7566999999999999</v>
      </c>
      <c r="F724" s="208">
        <v>13.513500000000001</v>
      </c>
      <c r="G724" s="208">
        <v>4.7981999999999996</v>
      </c>
      <c r="H724" s="208">
        <v>6.5791000000000004</v>
      </c>
      <c r="I724" s="208">
        <v>0.37519999999999998</v>
      </c>
      <c r="J724" s="208">
        <v>10.5983</v>
      </c>
      <c r="K724" s="208">
        <v>5.2214999999999998</v>
      </c>
      <c r="L724" s="208">
        <v>5.7431000000000001</v>
      </c>
      <c r="M724" s="208">
        <v>4.9696999999999996</v>
      </c>
      <c r="N724" s="208">
        <v>16.020800000000001</v>
      </c>
    </row>
    <row r="725" spans="1:14">
      <c r="A725" s="208">
        <v>2</v>
      </c>
      <c r="B725" s="208">
        <v>2009</v>
      </c>
      <c r="C725" s="208">
        <v>15.085699999999999</v>
      </c>
      <c r="D725" s="208">
        <v>20.291399999999999</v>
      </c>
      <c r="E725" s="208">
        <v>3.9262999999999999</v>
      </c>
      <c r="F725" s="208">
        <v>33.533700000000003</v>
      </c>
      <c r="G725" s="208">
        <v>11.4763</v>
      </c>
      <c r="H725" s="208">
        <v>44.398899999999998</v>
      </c>
      <c r="I725" s="208">
        <v>4.2858999999999998</v>
      </c>
      <c r="J725" s="208">
        <v>19.6053</v>
      </c>
      <c r="K725" s="208">
        <v>7.7873999999999999</v>
      </c>
      <c r="L725" s="208">
        <v>11.9017</v>
      </c>
      <c r="M725" s="208">
        <v>6.2348999999999997</v>
      </c>
      <c r="N725" s="208">
        <v>34.757300000000001</v>
      </c>
    </row>
    <row r="726" spans="1:14">
      <c r="A726" s="208">
        <v>3</v>
      </c>
      <c r="B726" s="208">
        <v>2009</v>
      </c>
      <c r="C726" s="208">
        <v>33.600999999999999</v>
      </c>
      <c r="D726" s="208">
        <v>31.525700000000001</v>
      </c>
      <c r="E726" s="208">
        <v>10.3765</v>
      </c>
      <c r="F726" s="208">
        <v>70.633600000000001</v>
      </c>
      <c r="G726" s="208">
        <v>24.028500000000001</v>
      </c>
      <c r="H726" s="208">
        <v>64.332700000000003</v>
      </c>
      <c r="I726" s="208">
        <v>9.2258999999999993</v>
      </c>
      <c r="J726" s="208">
        <v>48.286999999999999</v>
      </c>
      <c r="K726" s="208">
        <v>21.231000000000002</v>
      </c>
      <c r="L726" s="208">
        <v>29.684000000000001</v>
      </c>
      <c r="M726" s="208">
        <v>16.590499999999999</v>
      </c>
      <c r="N726" s="208">
        <v>81.225800000000007</v>
      </c>
    </row>
    <row r="727" spans="1:14">
      <c r="A727" s="208">
        <v>4</v>
      </c>
      <c r="B727" s="208">
        <v>2009</v>
      </c>
      <c r="C727" s="208">
        <v>43.594700000000003</v>
      </c>
      <c r="D727" s="208">
        <v>151.87819999999999</v>
      </c>
      <c r="E727" s="208">
        <v>17.081299999999999</v>
      </c>
      <c r="F727" s="208">
        <v>137.89349999999999</v>
      </c>
      <c r="G727" s="208">
        <v>35.861400000000003</v>
      </c>
      <c r="H727" s="208">
        <v>91.979900000000001</v>
      </c>
      <c r="I727" s="208">
        <v>7.1719999999999997</v>
      </c>
      <c r="J727" s="208">
        <v>71.544200000000004</v>
      </c>
      <c r="K727" s="208">
        <v>39.3095</v>
      </c>
      <c r="L727" s="208">
        <v>47.498100000000001</v>
      </c>
      <c r="M727" s="208">
        <v>46.372700000000002</v>
      </c>
      <c r="N727" s="208">
        <v>170.38589999999999</v>
      </c>
    </row>
    <row r="728" spans="1:14">
      <c r="A728" s="208">
        <v>5</v>
      </c>
      <c r="B728" s="208">
        <v>2009</v>
      </c>
      <c r="C728" s="208">
        <v>27.592199999999998</v>
      </c>
      <c r="D728" s="208">
        <v>190.85380000000001</v>
      </c>
      <c r="E728" s="208">
        <v>14.3637</v>
      </c>
      <c r="F728" s="208">
        <v>115.2319</v>
      </c>
      <c r="G728" s="208">
        <v>26.433499999999999</v>
      </c>
      <c r="H728" s="208">
        <v>100.9824</v>
      </c>
      <c r="I728" s="208">
        <v>6.8981000000000003</v>
      </c>
      <c r="J728" s="208">
        <v>57.173999999999999</v>
      </c>
      <c r="K728" s="208">
        <v>33.953099999999999</v>
      </c>
      <c r="L728" s="208">
        <v>35.162199999999999</v>
      </c>
      <c r="M728" s="208">
        <v>44.448300000000003</v>
      </c>
      <c r="N728" s="208">
        <v>153.74440000000001</v>
      </c>
    </row>
    <row r="729" spans="1:14">
      <c r="A729" s="208">
        <v>6</v>
      </c>
      <c r="B729" s="208">
        <v>2009</v>
      </c>
      <c r="C729" s="208">
        <v>24.1752</v>
      </c>
      <c r="D729" s="208">
        <v>57.057600000000001</v>
      </c>
      <c r="E729" s="208">
        <v>5.6833999999999998</v>
      </c>
      <c r="F729" s="208">
        <v>47.609400000000001</v>
      </c>
      <c r="G729" s="208">
        <v>9.2310999999999996</v>
      </c>
      <c r="H729" s="208">
        <v>36.124499999999998</v>
      </c>
      <c r="I729" s="208">
        <v>1.2375</v>
      </c>
      <c r="J729" s="208">
        <v>18.010400000000001</v>
      </c>
      <c r="K729" s="208">
        <v>7.8087999999999997</v>
      </c>
      <c r="L729" s="208">
        <v>14.1751</v>
      </c>
      <c r="M729" s="208">
        <v>11.4412</v>
      </c>
      <c r="N729" s="208">
        <v>39.716900000000003</v>
      </c>
    </row>
    <row r="730" spans="1:14">
      <c r="A730" s="208">
        <v>7</v>
      </c>
      <c r="B730" s="208">
        <v>2009</v>
      </c>
      <c r="C730" s="208">
        <v>7.1581000000000001</v>
      </c>
      <c r="D730" s="208">
        <v>4.4195000000000002</v>
      </c>
      <c r="E730" s="208">
        <v>2.0411000000000001</v>
      </c>
      <c r="F730" s="208">
        <v>15.0961</v>
      </c>
      <c r="G730" s="208">
        <v>4.9500999999999999</v>
      </c>
      <c r="H730" s="208">
        <v>7.6447000000000003</v>
      </c>
      <c r="I730" s="208">
        <v>2.6206</v>
      </c>
      <c r="J730" s="208">
        <v>10.3322</v>
      </c>
      <c r="K730" s="208">
        <v>2.2069000000000001</v>
      </c>
      <c r="L730" s="208">
        <v>3.7841</v>
      </c>
      <c r="M730" s="208">
        <v>2.5287999999999999</v>
      </c>
      <c r="N730" s="208">
        <v>19.172999999999998</v>
      </c>
    </row>
    <row r="731" spans="1:14">
      <c r="A731" s="208">
        <v>8</v>
      </c>
      <c r="B731" s="208">
        <v>2009</v>
      </c>
      <c r="C731" s="208">
        <v>59.0002</v>
      </c>
      <c r="D731" s="208">
        <v>255.32579999999999</v>
      </c>
      <c r="E731" s="208">
        <v>37.262999999999998</v>
      </c>
      <c r="F731" s="208">
        <v>226.9265</v>
      </c>
      <c r="G731" s="208">
        <v>57.426299999999998</v>
      </c>
      <c r="H731" s="208">
        <v>219.98259999999999</v>
      </c>
      <c r="I731" s="208">
        <v>9.3320000000000007</v>
      </c>
      <c r="J731" s="208">
        <v>102.1863</v>
      </c>
      <c r="K731" s="208">
        <v>51.427199999999999</v>
      </c>
      <c r="L731" s="208">
        <v>53.628799999999998</v>
      </c>
      <c r="M731" s="208">
        <v>62.080500000000001</v>
      </c>
      <c r="N731" s="208">
        <v>269.56189999999998</v>
      </c>
    </row>
    <row r="732" spans="1:14">
      <c r="A732" s="208">
        <v>9</v>
      </c>
      <c r="B732" s="208">
        <v>2009</v>
      </c>
      <c r="C732" s="208">
        <v>17.103100000000001</v>
      </c>
      <c r="D732" s="208">
        <v>123.1405</v>
      </c>
      <c r="E732" s="208">
        <v>14.5405</v>
      </c>
      <c r="F732" s="208">
        <v>85.333500000000001</v>
      </c>
      <c r="G732" s="208">
        <v>20.921199999999999</v>
      </c>
      <c r="H732" s="208">
        <v>71.211200000000005</v>
      </c>
      <c r="I732" s="208">
        <v>2.6657000000000002</v>
      </c>
      <c r="J732" s="208">
        <v>32.251600000000003</v>
      </c>
      <c r="K732" s="208">
        <v>15.409700000000001</v>
      </c>
      <c r="L732" s="208">
        <v>28.3794</v>
      </c>
      <c r="M732" s="208">
        <v>22.650200000000002</v>
      </c>
      <c r="N732" s="208">
        <v>110.9466</v>
      </c>
    </row>
    <row r="733" spans="1:14">
      <c r="A733" s="208">
        <v>10</v>
      </c>
      <c r="B733" s="208">
        <v>2009</v>
      </c>
      <c r="C733" s="208">
        <v>36.202199999999998</v>
      </c>
      <c r="D733" s="208">
        <v>51.486899999999999</v>
      </c>
      <c r="E733" s="208">
        <v>28.000499999999999</v>
      </c>
      <c r="F733" s="208">
        <v>129.30500000000001</v>
      </c>
      <c r="G733" s="208">
        <v>35.859299999999998</v>
      </c>
      <c r="H733" s="208">
        <v>148.73439999999999</v>
      </c>
      <c r="I733" s="208">
        <v>3.4239000000000002</v>
      </c>
      <c r="J733" s="208">
        <v>58.273299999999999</v>
      </c>
      <c r="K733" s="208">
        <v>22.940300000000001</v>
      </c>
      <c r="L733" s="208">
        <v>23.846599999999999</v>
      </c>
      <c r="M733" s="208">
        <v>23.117699999999999</v>
      </c>
      <c r="N733" s="208">
        <v>145.3434</v>
      </c>
    </row>
    <row r="734" spans="1:14">
      <c r="A734" s="208">
        <v>11</v>
      </c>
      <c r="B734" s="208">
        <v>2009</v>
      </c>
      <c r="C734" s="208">
        <v>18.256399999999999</v>
      </c>
      <c r="D734" s="208">
        <v>105.6159</v>
      </c>
      <c r="E734" s="208">
        <v>11.3469</v>
      </c>
      <c r="F734" s="208">
        <v>56.5792</v>
      </c>
      <c r="G734" s="208">
        <v>14.2918</v>
      </c>
      <c r="H734" s="208">
        <v>58.896500000000003</v>
      </c>
      <c r="I734" s="208">
        <v>2.3123999999999998</v>
      </c>
      <c r="J734" s="208">
        <v>27.482800000000001</v>
      </c>
      <c r="K734" s="208">
        <v>25.156500000000001</v>
      </c>
      <c r="L734" s="208">
        <v>19.8812</v>
      </c>
      <c r="M734" s="208">
        <v>18.3416</v>
      </c>
      <c r="N734" s="208">
        <v>60.287100000000002</v>
      </c>
    </row>
    <row r="735" spans="1:14">
      <c r="A735" s="208">
        <v>12</v>
      </c>
      <c r="B735" s="208">
        <v>2009</v>
      </c>
      <c r="C735" s="208">
        <v>14.313000000000001</v>
      </c>
      <c r="D735" s="208">
        <v>99.600300000000004</v>
      </c>
      <c r="E735" s="208">
        <v>11.7576</v>
      </c>
      <c r="F735" s="208">
        <v>58.140799999999999</v>
      </c>
      <c r="G735" s="208">
        <v>14.305899999999999</v>
      </c>
      <c r="H735" s="208">
        <v>56.721899999999998</v>
      </c>
      <c r="I735" s="208">
        <v>1.8492</v>
      </c>
      <c r="J735" s="208">
        <v>21.609400000000001</v>
      </c>
      <c r="K735" s="208">
        <v>17.2864</v>
      </c>
      <c r="L735" s="208">
        <v>21.260999999999999</v>
      </c>
      <c r="M735" s="208">
        <v>17.554500000000001</v>
      </c>
      <c r="N735" s="208">
        <v>61.575099999999999</v>
      </c>
    </row>
    <row r="736" spans="1:14">
      <c r="A736" s="208">
        <v>13</v>
      </c>
      <c r="B736" s="208">
        <v>2009</v>
      </c>
      <c r="C736" s="208">
        <v>52.563299999999998</v>
      </c>
      <c r="D736" s="208">
        <v>105.4834</v>
      </c>
      <c r="E736" s="208">
        <v>14.728999999999999</v>
      </c>
      <c r="F736" s="208">
        <v>98.4358</v>
      </c>
      <c r="G736" s="208">
        <v>29.2743</v>
      </c>
      <c r="H736" s="208">
        <v>66.816000000000003</v>
      </c>
      <c r="I736" s="208">
        <v>0.64249999999999996</v>
      </c>
      <c r="J736" s="208">
        <v>45.246699999999997</v>
      </c>
      <c r="K736" s="208">
        <v>24.174499999999998</v>
      </c>
      <c r="L736" s="208">
        <v>32.7102</v>
      </c>
      <c r="M736" s="208">
        <v>41.557200000000002</v>
      </c>
      <c r="N736" s="208">
        <v>93.456699999999998</v>
      </c>
    </row>
    <row r="737" spans="1:14">
      <c r="A737" s="208">
        <v>14</v>
      </c>
      <c r="B737" s="208">
        <v>2009</v>
      </c>
      <c r="C737" s="208">
        <v>2.8422000000000001</v>
      </c>
      <c r="D737" s="208">
        <v>22.0517</v>
      </c>
      <c r="E737" s="208">
        <v>1.7771999999999999</v>
      </c>
      <c r="F737" s="208">
        <v>11.2521</v>
      </c>
      <c r="G737" s="208">
        <v>2.6886999999999999</v>
      </c>
      <c r="H737" s="208">
        <v>5.8205999999999998</v>
      </c>
      <c r="I737" s="208">
        <v>0.12590000000000001</v>
      </c>
      <c r="J737" s="208">
        <v>2.2183000000000002</v>
      </c>
      <c r="K737" s="208">
        <v>4.2182000000000004</v>
      </c>
      <c r="L737" s="208">
        <v>3.3349000000000002</v>
      </c>
      <c r="M737" s="208">
        <v>2.0110000000000001</v>
      </c>
      <c r="N737" s="208">
        <v>13.617000000000001</v>
      </c>
    </row>
    <row r="738" spans="1:14">
      <c r="A738" s="208">
        <v>15</v>
      </c>
      <c r="B738" s="208">
        <v>2009</v>
      </c>
      <c r="C738" s="208">
        <v>6.1691000000000003</v>
      </c>
      <c r="D738" s="208">
        <v>3.8540000000000001</v>
      </c>
      <c r="E738" s="208">
        <v>1.0324</v>
      </c>
      <c r="F738" s="208">
        <v>9.7359000000000009</v>
      </c>
      <c r="G738" s="208">
        <v>3.8944000000000001</v>
      </c>
      <c r="H738" s="208">
        <v>12.5566</v>
      </c>
      <c r="I738" s="208">
        <v>0.41889999999999999</v>
      </c>
      <c r="J738" s="208">
        <v>4.3967000000000001</v>
      </c>
      <c r="K738" s="208">
        <v>0.87219999999999998</v>
      </c>
      <c r="L738" s="208">
        <v>1.8097000000000001</v>
      </c>
      <c r="M738" s="208">
        <v>3.4500999999999999</v>
      </c>
      <c r="N738" s="208">
        <v>9.2746999999999993</v>
      </c>
    </row>
    <row r="739" spans="1:14">
      <c r="A739" s="208">
        <v>16</v>
      </c>
      <c r="B739" s="208">
        <v>2009</v>
      </c>
      <c r="C739" s="208">
        <v>1.4496</v>
      </c>
      <c r="D739" s="208">
        <v>11.3993</v>
      </c>
      <c r="E739" s="208">
        <v>0.90700000000000003</v>
      </c>
      <c r="F739" s="208">
        <v>5.7317999999999998</v>
      </c>
      <c r="G739" s="208">
        <v>1.3673</v>
      </c>
      <c r="H739" s="208">
        <v>2.9049999999999998</v>
      </c>
      <c r="I739" s="208">
        <v>6.1199999999999997E-2</v>
      </c>
      <c r="J739" s="208">
        <v>1.1124000000000001</v>
      </c>
      <c r="K739" s="208">
        <v>2.1966000000000001</v>
      </c>
      <c r="L739" s="208">
        <v>1.6929000000000001</v>
      </c>
      <c r="M739" s="208">
        <v>1.0164</v>
      </c>
      <c r="N739" s="208">
        <v>6.9120999999999997</v>
      </c>
    </row>
    <row r="740" spans="1:14">
      <c r="A740" s="208">
        <v>1</v>
      </c>
      <c r="B740" s="208">
        <v>2010</v>
      </c>
      <c r="C740" s="208">
        <v>8.7154000000000007</v>
      </c>
      <c r="D740" s="208">
        <v>5.9078999999999997</v>
      </c>
      <c r="E740" s="208">
        <v>2.7557999999999998</v>
      </c>
      <c r="F740" s="208">
        <v>13.499700000000001</v>
      </c>
      <c r="G740" s="208">
        <v>4.7933000000000003</v>
      </c>
      <c r="H740" s="208">
        <v>6.6109999999999998</v>
      </c>
      <c r="I740" s="208">
        <v>0.37680000000000002</v>
      </c>
      <c r="J740" s="208">
        <v>10.689399999999999</v>
      </c>
      <c r="K740" s="208">
        <v>5.2243000000000004</v>
      </c>
      <c r="L740" s="208">
        <v>5.9972000000000003</v>
      </c>
      <c r="M740" s="208">
        <v>4.9612999999999996</v>
      </c>
      <c r="N740" s="208">
        <v>16.099699999999999</v>
      </c>
    </row>
    <row r="741" spans="1:14">
      <c r="A741" s="208">
        <v>2</v>
      </c>
      <c r="B741" s="208">
        <v>2010</v>
      </c>
      <c r="C741" s="208">
        <v>15.160299999999999</v>
      </c>
      <c r="D741" s="208">
        <v>20.436800000000002</v>
      </c>
      <c r="E741" s="208">
        <v>4.0077999999999996</v>
      </c>
      <c r="F741" s="208">
        <v>33.656300000000002</v>
      </c>
      <c r="G741" s="208">
        <v>11.5183</v>
      </c>
      <c r="H741" s="208">
        <v>46.150799999999997</v>
      </c>
      <c r="I741" s="208">
        <v>4.3954000000000004</v>
      </c>
      <c r="J741" s="208">
        <v>19.6967</v>
      </c>
      <c r="K741" s="208">
        <v>7.8906999999999998</v>
      </c>
      <c r="L741" s="208">
        <v>11.9634</v>
      </c>
      <c r="M741" s="208">
        <v>6.4221000000000004</v>
      </c>
      <c r="N741" s="208">
        <v>34.957799999999999</v>
      </c>
    </row>
    <row r="742" spans="1:14">
      <c r="A742" s="208">
        <v>3</v>
      </c>
      <c r="B742" s="208">
        <v>2010</v>
      </c>
      <c r="C742" s="208">
        <v>33.79</v>
      </c>
      <c r="D742" s="208">
        <v>31.8447</v>
      </c>
      <c r="E742" s="208">
        <v>10.356999999999999</v>
      </c>
      <c r="F742" s="208">
        <v>70.820700000000002</v>
      </c>
      <c r="G742" s="208">
        <v>24.092199999999998</v>
      </c>
      <c r="H742" s="208">
        <v>65.974000000000004</v>
      </c>
      <c r="I742" s="208">
        <v>9.3820999999999994</v>
      </c>
      <c r="J742" s="208">
        <v>48.7943</v>
      </c>
      <c r="K742" s="208">
        <v>21.435199999999998</v>
      </c>
      <c r="L742" s="208">
        <v>30.024799999999999</v>
      </c>
      <c r="M742" s="208">
        <v>16.740100000000002</v>
      </c>
      <c r="N742" s="208">
        <v>82.011200000000002</v>
      </c>
    </row>
    <row r="743" spans="1:14">
      <c r="A743" s="208">
        <v>4</v>
      </c>
      <c r="B743" s="208">
        <v>2010</v>
      </c>
      <c r="C743" s="208">
        <v>43.726900000000001</v>
      </c>
      <c r="D743" s="208">
        <v>153.03309999999999</v>
      </c>
      <c r="E743" s="208">
        <v>17.060300000000002</v>
      </c>
      <c r="F743" s="208">
        <v>138.74449999999999</v>
      </c>
      <c r="G743" s="208">
        <v>36.082700000000003</v>
      </c>
      <c r="H743" s="208">
        <v>93.306299999999993</v>
      </c>
      <c r="I743" s="208">
        <v>7.2392000000000003</v>
      </c>
      <c r="J743" s="208">
        <v>72.207599999999999</v>
      </c>
      <c r="K743" s="208">
        <v>39.752200000000002</v>
      </c>
      <c r="L743" s="208">
        <v>48.3277</v>
      </c>
      <c r="M743" s="208">
        <v>46.503599999999999</v>
      </c>
      <c r="N743" s="208">
        <v>171.3767</v>
      </c>
    </row>
    <row r="744" spans="1:14">
      <c r="A744" s="208">
        <v>5</v>
      </c>
      <c r="B744" s="208">
        <v>2010</v>
      </c>
      <c r="C744" s="208">
        <v>27.608599999999999</v>
      </c>
      <c r="D744" s="208">
        <v>191.1208</v>
      </c>
      <c r="E744" s="208">
        <v>14.330299999999999</v>
      </c>
      <c r="F744" s="208">
        <v>115.22280000000001</v>
      </c>
      <c r="G744" s="208">
        <v>26.4314</v>
      </c>
      <c r="H744" s="208">
        <v>100.7234</v>
      </c>
      <c r="I744" s="208">
        <v>6.8803000000000001</v>
      </c>
      <c r="J744" s="208">
        <v>57.886800000000001</v>
      </c>
      <c r="K744" s="208">
        <v>34.507899999999999</v>
      </c>
      <c r="L744" s="208">
        <v>35.416699999999999</v>
      </c>
      <c r="M744" s="208">
        <v>44.350900000000003</v>
      </c>
      <c r="N744" s="208">
        <v>154.1524</v>
      </c>
    </row>
    <row r="745" spans="1:14">
      <c r="A745" s="208">
        <v>6</v>
      </c>
      <c r="B745" s="208">
        <v>2010</v>
      </c>
      <c r="C745" s="208">
        <v>24.215299999999999</v>
      </c>
      <c r="D745" s="208">
        <v>57.479300000000002</v>
      </c>
      <c r="E745" s="208">
        <v>5.66</v>
      </c>
      <c r="F745" s="208">
        <v>47.9392</v>
      </c>
      <c r="G745" s="208">
        <v>9.2949999999999999</v>
      </c>
      <c r="H745" s="208">
        <v>36.023800000000001</v>
      </c>
      <c r="I745" s="208">
        <v>1.234</v>
      </c>
      <c r="J745" s="208">
        <v>18.097899999999999</v>
      </c>
      <c r="K745" s="208">
        <v>7.9282000000000004</v>
      </c>
      <c r="L745" s="208">
        <v>14.3224</v>
      </c>
      <c r="M745" s="208">
        <v>11.433400000000001</v>
      </c>
      <c r="N745" s="208">
        <v>40.037599999999998</v>
      </c>
    </row>
    <row r="746" spans="1:14">
      <c r="A746" s="208">
        <v>7</v>
      </c>
      <c r="B746" s="208">
        <v>2010</v>
      </c>
      <c r="C746" s="208">
        <v>7.2119</v>
      </c>
      <c r="D746" s="208">
        <v>4.4169999999999998</v>
      </c>
      <c r="E746" s="208">
        <v>2.0489000000000002</v>
      </c>
      <c r="F746" s="208">
        <v>15.087400000000001</v>
      </c>
      <c r="G746" s="208">
        <v>4.9390000000000001</v>
      </c>
      <c r="H746" s="208">
        <v>7.7294999999999998</v>
      </c>
      <c r="I746" s="208">
        <v>2.9060000000000001</v>
      </c>
      <c r="J746" s="208">
        <v>10.4178</v>
      </c>
      <c r="K746" s="208">
        <v>2.2387999999999999</v>
      </c>
      <c r="L746" s="208">
        <v>3.8029000000000002</v>
      </c>
      <c r="M746" s="208">
        <v>2.5215000000000001</v>
      </c>
      <c r="N746" s="208">
        <v>19.448599999999999</v>
      </c>
    </row>
    <row r="747" spans="1:14">
      <c r="A747" s="208">
        <v>8</v>
      </c>
      <c r="B747" s="208">
        <v>2010</v>
      </c>
      <c r="C747" s="208">
        <v>59.016399999999997</v>
      </c>
      <c r="D747" s="208">
        <v>255.4425</v>
      </c>
      <c r="E747" s="208">
        <v>37.404499999999999</v>
      </c>
      <c r="F747" s="208">
        <v>228.4853</v>
      </c>
      <c r="G747" s="208">
        <v>57.838700000000003</v>
      </c>
      <c r="H747" s="208">
        <v>219.9735</v>
      </c>
      <c r="I747" s="208">
        <v>9.3122000000000007</v>
      </c>
      <c r="J747" s="208">
        <v>103.2949</v>
      </c>
      <c r="K747" s="208">
        <v>52.056199999999997</v>
      </c>
      <c r="L747" s="208">
        <v>54.0398</v>
      </c>
      <c r="M747" s="208">
        <v>62.235399999999998</v>
      </c>
      <c r="N747" s="208">
        <v>270.59769999999997</v>
      </c>
    </row>
    <row r="748" spans="1:14">
      <c r="A748" s="208">
        <v>9</v>
      </c>
      <c r="B748" s="208">
        <v>2010</v>
      </c>
      <c r="C748" s="208">
        <v>17.1631</v>
      </c>
      <c r="D748" s="208">
        <v>123.37439999999999</v>
      </c>
      <c r="E748" s="208">
        <v>14.611000000000001</v>
      </c>
      <c r="F748" s="208">
        <v>86.001199999999997</v>
      </c>
      <c r="G748" s="208">
        <v>21.067299999999999</v>
      </c>
      <c r="H748" s="208">
        <v>71.611699999999999</v>
      </c>
      <c r="I748" s="208">
        <v>2.6701999999999999</v>
      </c>
      <c r="J748" s="208">
        <v>33.235700000000001</v>
      </c>
      <c r="K748" s="208">
        <v>15.787000000000001</v>
      </c>
      <c r="L748" s="208">
        <v>28.777100000000001</v>
      </c>
      <c r="M748" s="208">
        <v>22.635300000000001</v>
      </c>
      <c r="N748" s="208">
        <v>112.17789999999999</v>
      </c>
    </row>
    <row r="749" spans="1:14">
      <c r="A749" s="208">
        <v>10</v>
      </c>
      <c r="B749" s="208">
        <v>2010</v>
      </c>
      <c r="C749" s="208">
        <v>36.727800000000002</v>
      </c>
      <c r="D749" s="208">
        <v>51.8855</v>
      </c>
      <c r="E749" s="208">
        <v>28.873100000000001</v>
      </c>
      <c r="F749" s="208">
        <v>131.29740000000001</v>
      </c>
      <c r="G749" s="208">
        <v>36.020899999999997</v>
      </c>
      <c r="H749" s="208">
        <v>155.6704</v>
      </c>
      <c r="I749" s="208">
        <v>3.4451000000000001</v>
      </c>
      <c r="J749" s="208">
        <v>60.014000000000003</v>
      </c>
      <c r="K749" s="208">
        <v>23.613299999999999</v>
      </c>
      <c r="L749" s="208">
        <v>24.597000000000001</v>
      </c>
      <c r="M749" s="208">
        <v>23.513400000000001</v>
      </c>
      <c r="N749" s="208">
        <v>150.96190000000001</v>
      </c>
    </row>
    <row r="750" spans="1:14">
      <c r="A750" s="208">
        <v>11</v>
      </c>
      <c r="B750" s="208">
        <v>2010</v>
      </c>
      <c r="C750" s="208">
        <v>18.28</v>
      </c>
      <c r="D750" s="208">
        <v>105.6641</v>
      </c>
      <c r="E750" s="208">
        <v>11.3718</v>
      </c>
      <c r="F750" s="208">
        <v>56.758099999999999</v>
      </c>
      <c r="G750" s="208">
        <v>14.3332</v>
      </c>
      <c r="H750" s="208">
        <v>59.0289</v>
      </c>
      <c r="I750" s="208">
        <v>2.3148</v>
      </c>
      <c r="J750" s="208">
        <v>27.736000000000001</v>
      </c>
      <c r="K750" s="208">
        <v>25.272600000000001</v>
      </c>
      <c r="L750" s="208">
        <v>19.997499999999999</v>
      </c>
      <c r="M750" s="208">
        <v>18.335599999999999</v>
      </c>
      <c r="N750" s="208">
        <v>60.561700000000002</v>
      </c>
    </row>
    <row r="751" spans="1:14">
      <c r="A751" s="208">
        <v>12</v>
      </c>
      <c r="B751" s="208">
        <v>2010</v>
      </c>
      <c r="C751" s="208">
        <v>14.3226</v>
      </c>
      <c r="D751" s="208">
        <v>99.599199999999996</v>
      </c>
      <c r="E751" s="208">
        <v>11.811999999999999</v>
      </c>
      <c r="F751" s="208">
        <v>58.511899999999997</v>
      </c>
      <c r="G751" s="208">
        <v>14.386799999999999</v>
      </c>
      <c r="H751" s="208">
        <v>56.960500000000003</v>
      </c>
      <c r="I751" s="208">
        <v>1.8499000000000001</v>
      </c>
      <c r="J751" s="208">
        <v>22.187799999999999</v>
      </c>
      <c r="K751" s="208">
        <v>17.4664</v>
      </c>
      <c r="L751" s="208">
        <v>21.5258</v>
      </c>
      <c r="M751" s="208">
        <v>17.511600000000001</v>
      </c>
      <c r="N751" s="208">
        <v>62.173499999999997</v>
      </c>
    </row>
    <row r="752" spans="1:14">
      <c r="A752" s="208">
        <v>13</v>
      </c>
      <c r="B752" s="208">
        <v>2010</v>
      </c>
      <c r="C752" s="208">
        <v>52.612900000000003</v>
      </c>
      <c r="D752" s="208">
        <v>105.655</v>
      </c>
      <c r="E752" s="208">
        <v>14.7653</v>
      </c>
      <c r="F752" s="208">
        <v>98.572400000000002</v>
      </c>
      <c r="G752" s="208">
        <v>29.3307</v>
      </c>
      <c r="H752" s="208">
        <v>66.906899999999993</v>
      </c>
      <c r="I752" s="208">
        <v>0.64039999999999997</v>
      </c>
      <c r="J752" s="208">
        <v>45.887</v>
      </c>
      <c r="K752" s="208">
        <v>24.954799999999999</v>
      </c>
      <c r="L752" s="208">
        <v>33.542299999999997</v>
      </c>
      <c r="M752" s="208">
        <v>41.682499999999997</v>
      </c>
      <c r="N752" s="208">
        <v>94.767099999999999</v>
      </c>
    </row>
    <row r="753" spans="1:14">
      <c r="A753" s="208">
        <v>14</v>
      </c>
      <c r="B753" s="208">
        <v>2010</v>
      </c>
      <c r="C753" s="208">
        <v>2.8443999999999998</v>
      </c>
      <c r="D753" s="208">
        <v>22.0031</v>
      </c>
      <c r="E753" s="208">
        <v>1.7773000000000001</v>
      </c>
      <c r="F753" s="208">
        <v>11.2735</v>
      </c>
      <c r="G753" s="208">
        <v>2.6947000000000001</v>
      </c>
      <c r="H753" s="208">
        <v>5.8498000000000001</v>
      </c>
      <c r="I753" s="208">
        <v>0.12690000000000001</v>
      </c>
      <c r="J753" s="208">
        <v>2.2896000000000001</v>
      </c>
      <c r="K753" s="208">
        <v>4.2382999999999997</v>
      </c>
      <c r="L753" s="208">
        <v>3.3563000000000001</v>
      </c>
      <c r="M753" s="208">
        <v>2.0081000000000002</v>
      </c>
      <c r="N753" s="208">
        <v>13.67</v>
      </c>
    </row>
    <row r="754" spans="1:14">
      <c r="A754" s="208">
        <v>15</v>
      </c>
      <c r="B754" s="208">
        <v>2010</v>
      </c>
      <c r="C754" s="208">
        <v>6.2016999999999998</v>
      </c>
      <c r="D754" s="208">
        <v>3.8513999999999999</v>
      </c>
      <c r="E754" s="208">
        <v>1.0335000000000001</v>
      </c>
      <c r="F754" s="208">
        <v>9.7447999999999997</v>
      </c>
      <c r="G754" s="208">
        <v>3.8978999999999999</v>
      </c>
      <c r="H754" s="208">
        <v>12.7858</v>
      </c>
      <c r="I754" s="208">
        <v>0.41799999999999998</v>
      </c>
      <c r="J754" s="208">
        <v>4.4837999999999996</v>
      </c>
      <c r="K754" s="208">
        <v>0.87870000000000004</v>
      </c>
      <c r="L754" s="208">
        <v>1.8308</v>
      </c>
      <c r="M754" s="208">
        <v>3.4647999999999999</v>
      </c>
      <c r="N754" s="208">
        <v>9.3902000000000001</v>
      </c>
    </row>
    <row r="755" spans="1:14">
      <c r="A755" s="208">
        <v>16</v>
      </c>
      <c r="B755" s="208">
        <v>2010</v>
      </c>
      <c r="C755" s="208">
        <v>1.4500999999999999</v>
      </c>
      <c r="D755" s="208">
        <v>11.3718</v>
      </c>
      <c r="E755" s="208">
        <v>0.90669999999999995</v>
      </c>
      <c r="F755" s="208">
        <v>5.7397999999999998</v>
      </c>
      <c r="G755" s="208">
        <v>1.3695999999999999</v>
      </c>
      <c r="H755" s="208">
        <v>2.9178999999999999</v>
      </c>
      <c r="I755" s="208">
        <v>6.1600000000000002E-2</v>
      </c>
      <c r="J755" s="208">
        <v>1.1456999999999999</v>
      </c>
      <c r="K755" s="208">
        <v>2.2056</v>
      </c>
      <c r="L755" s="208">
        <v>1.7023999999999999</v>
      </c>
      <c r="M755" s="208">
        <v>1.0147999999999999</v>
      </c>
      <c r="N755" s="208">
        <v>6.9344000000000001</v>
      </c>
    </row>
    <row r="756" spans="1:14">
      <c r="A756" s="208">
        <v>1</v>
      </c>
      <c r="B756" s="208">
        <v>2011</v>
      </c>
      <c r="C756" s="208">
        <v>8.7205999999999992</v>
      </c>
      <c r="D756" s="208">
        <v>5.9356999999999998</v>
      </c>
      <c r="E756" s="208">
        <v>2.7582</v>
      </c>
      <c r="F756" s="208">
        <v>13.610099999999999</v>
      </c>
      <c r="G756" s="208">
        <v>4.8324999999999996</v>
      </c>
      <c r="H756" s="208">
        <v>6.6020000000000003</v>
      </c>
      <c r="I756" s="208">
        <v>0.37630000000000002</v>
      </c>
      <c r="J756" s="208">
        <v>10.696400000000001</v>
      </c>
      <c r="K756" s="208">
        <v>5.2843999999999998</v>
      </c>
      <c r="L756" s="208">
        <v>6.0472999999999999</v>
      </c>
      <c r="M756" s="208">
        <v>4.9523000000000001</v>
      </c>
      <c r="N756" s="208">
        <v>16.207100000000001</v>
      </c>
    </row>
    <row r="757" spans="1:14">
      <c r="A757" s="208">
        <v>2</v>
      </c>
      <c r="B757" s="208">
        <v>2011</v>
      </c>
      <c r="C757" s="208">
        <v>15.1427</v>
      </c>
      <c r="D757" s="208">
        <v>20.3964</v>
      </c>
      <c r="E757" s="208">
        <v>4.0106999999999999</v>
      </c>
      <c r="F757" s="208">
        <v>33.876800000000003</v>
      </c>
      <c r="G757" s="208">
        <v>11.5937</v>
      </c>
      <c r="H757" s="208">
        <v>49.448999999999998</v>
      </c>
      <c r="I757" s="208">
        <v>4.5667999999999997</v>
      </c>
      <c r="J757" s="208">
        <v>19.846399999999999</v>
      </c>
      <c r="K757" s="208">
        <v>7.9099000000000004</v>
      </c>
      <c r="L757" s="208">
        <v>11.9543</v>
      </c>
      <c r="M757" s="208">
        <v>6.7312000000000003</v>
      </c>
      <c r="N757" s="208">
        <v>35.2072</v>
      </c>
    </row>
    <row r="758" spans="1:14">
      <c r="A758" s="208">
        <v>3</v>
      </c>
      <c r="B758" s="208">
        <v>2011</v>
      </c>
      <c r="C758" s="208">
        <v>33.831299999999999</v>
      </c>
      <c r="D758" s="208">
        <v>31.8109</v>
      </c>
      <c r="E758" s="208">
        <v>10.342599999999999</v>
      </c>
      <c r="F758" s="208">
        <v>71.142899999999997</v>
      </c>
      <c r="G758" s="208">
        <v>24.201799999999999</v>
      </c>
      <c r="H758" s="208">
        <v>66.116299999999995</v>
      </c>
      <c r="I758" s="208">
        <v>9.3962000000000003</v>
      </c>
      <c r="J758" s="208">
        <v>49.164700000000003</v>
      </c>
      <c r="K758" s="208">
        <v>21.631599999999999</v>
      </c>
      <c r="L758" s="208">
        <v>30.2027</v>
      </c>
      <c r="M758" s="208">
        <v>16.7179</v>
      </c>
      <c r="N758" s="208">
        <v>82.061499999999995</v>
      </c>
    </row>
    <row r="759" spans="1:14">
      <c r="A759" s="208">
        <v>4</v>
      </c>
      <c r="B759" s="208">
        <v>2011</v>
      </c>
      <c r="C759" s="208">
        <v>43.808799999999998</v>
      </c>
      <c r="D759" s="208">
        <v>152.88640000000001</v>
      </c>
      <c r="E759" s="208">
        <v>17.045999999999999</v>
      </c>
      <c r="F759" s="208">
        <v>139.23330000000001</v>
      </c>
      <c r="G759" s="208">
        <v>36.209899999999998</v>
      </c>
      <c r="H759" s="208">
        <v>93.338099999999997</v>
      </c>
      <c r="I759" s="208">
        <v>7.9781000000000004</v>
      </c>
      <c r="J759" s="208">
        <v>72.698300000000003</v>
      </c>
      <c r="K759" s="208">
        <v>40.231200000000001</v>
      </c>
      <c r="L759" s="208">
        <v>49.1357</v>
      </c>
      <c r="M759" s="208">
        <v>46.405999999999999</v>
      </c>
      <c r="N759" s="208">
        <v>171.69749999999999</v>
      </c>
    </row>
    <row r="760" spans="1:14">
      <c r="A760" s="208">
        <v>5</v>
      </c>
      <c r="B760" s="208">
        <v>2011</v>
      </c>
      <c r="C760" s="208">
        <v>27.657900000000001</v>
      </c>
      <c r="D760" s="208">
        <v>190.8432</v>
      </c>
      <c r="E760" s="208">
        <v>14.3179</v>
      </c>
      <c r="F760" s="208">
        <v>114.98350000000001</v>
      </c>
      <c r="G760" s="208">
        <v>26.3765</v>
      </c>
      <c r="H760" s="208">
        <v>100.4949</v>
      </c>
      <c r="I760" s="208">
        <v>6.8639999999999999</v>
      </c>
      <c r="J760" s="208">
        <v>58.166499999999999</v>
      </c>
      <c r="K760" s="208">
        <v>34.927199999999999</v>
      </c>
      <c r="L760" s="208">
        <v>35.853400000000001</v>
      </c>
      <c r="M760" s="208">
        <v>44.195799999999998</v>
      </c>
      <c r="N760" s="208">
        <v>153.8715</v>
      </c>
    </row>
    <row r="761" spans="1:14">
      <c r="A761" s="208">
        <v>6</v>
      </c>
      <c r="B761" s="208">
        <v>2011</v>
      </c>
      <c r="C761" s="208">
        <v>24.184100000000001</v>
      </c>
      <c r="D761" s="208">
        <v>57.744799999999998</v>
      </c>
      <c r="E761" s="208">
        <v>5.6482000000000001</v>
      </c>
      <c r="F761" s="208">
        <v>47.910499999999999</v>
      </c>
      <c r="G761" s="208">
        <v>9.2903000000000002</v>
      </c>
      <c r="H761" s="208">
        <v>35.904400000000003</v>
      </c>
      <c r="I761" s="208">
        <v>1.2302999999999999</v>
      </c>
      <c r="J761" s="208">
        <v>18.152999999999999</v>
      </c>
      <c r="K761" s="208">
        <v>7.9743000000000004</v>
      </c>
      <c r="L761" s="208">
        <v>14.382199999999999</v>
      </c>
      <c r="M761" s="208">
        <v>11.388500000000001</v>
      </c>
      <c r="N761" s="208">
        <v>40.635599999999997</v>
      </c>
    </row>
    <row r="762" spans="1:14">
      <c r="A762" s="208">
        <v>7</v>
      </c>
      <c r="B762" s="208">
        <v>2011</v>
      </c>
      <c r="C762" s="208">
        <v>7.2209000000000003</v>
      </c>
      <c r="D762" s="208">
        <v>4.4100999999999999</v>
      </c>
      <c r="E762" s="208">
        <v>2.0528</v>
      </c>
      <c r="F762" s="208">
        <v>15.167199999999999</v>
      </c>
      <c r="G762" s="208">
        <v>4.9645999999999999</v>
      </c>
      <c r="H762" s="208">
        <v>7.7530000000000001</v>
      </c>
      <c r="I762" s="208">
        <v>2.9224000000000001</v>
      </c>
      <c r="J762" s="208">
        <v>10.436500000000001</v>
      </c>
      <c r="K762" s="208">
        <v>2.2400000000000002</v>
      </c>
      <c r="L762" s="208">
        <v>3.8313000000000001</v>
      </c>
      <c r="M762" s="208">
        <v>2.6503999999999999</v>
      </c>
      <c r="N762" s="208">
        <v>19.517700000000001</v>
      </c>
    </row>
    <row r="763" spans="1:14">
      <c r="A763" s="208">
        <v>8</v>
      </c>
      <c r="B763" s="208">
        <v>2011</v>
      </c>
      <c r="C763" s="208">
        <v>59.036299999999997</v>
      </c>
      <c r="D763" s="208">
        <v>255.1995</v>
      </c>
      <c r="E763" s="208">
        <v>37.425800000000002</v>
      </c>
      <c r="F763" s="208">
        <v>228.9247</v>
      </c>
      <c r="G763" s="208">
        <v>57.945399999999999</v>
      </c>
      <c r="H763" s="208">
        <v>220.03360000000001</v>
      </c>
      <c r="I763" s="208">
        <v>9.3656000000000006</v>
      </c>
      <c r="J763" s="208">
        <v>103.9307</v>
      </c>
      <c r="K763" s="208">
        <v>52.414400000000001</v>
      </c>
      <c r="L763" s="208">
        <v>54.566499999999998</v>
      </c>
      <c r="M763" s="208">
        <v>62.165700000000001</v>
      </c>
      <c r="N763" s="208">
        <v>271.60750000000002</v>
      </c>
    </row>
    <row r="764" spans="1:14">
      <c r="A764" s="208">
        <v>9</v>
      </c>
      <c r="B764" s="208">
        <v>2011</v>
      </c>
      <c r="C764" s="208">
        <v>17.197399999999998</v>
      </c>
      <c r="D764" s="208">
        <v>123.378</v>
      </c>
      <c r="E764" s="208">
        <v>14.629300000000001</v>
      </c>
      <c r="F764" s="208">
        <v>86.228300000000004</v>
      </c>
      <c r="G764" s="208">
        <v>21.115100000000002</v>
      </c>
      <c r="H764" s="208">
        <v>71.617400000000004</v>
      </c>
      <c r="I764" s="208">
        <v>2.6585999999999999</v>
      </c>
      <c r="J764" s="208">
        <v>34.242100000000001</v>
      </c>
      <c r="K764" s="208">
        <v>15.926299999999999</v>
      </c>
      <c r="L764" s="208">
        <v>28.880500000000001</v>
      </c>
      <c r="M764" s="208">
        <v>22.611999999999998</v>
      </c>
      <c r="N764" s="208">
        <v>113.11750000000001</v>
      </c>
    </row>
    <row r="765" spans="1:14">
      <c r="A765" s="208">
        <v>10</v>
      </c>
      <c r="B765" s="208">
        <v>2011</v>
      </c>
      <c r="C765" s="208">
        <v>36.843600000000002</v>
      </c>
      <c r="D765" s="208">
        <v>51.855600000000003</v>
      </c>
      <c r="E765" s="208">
        <v>29.072299999999998</v>
      </c>
      <c r="F765" s="208">
        <v>131.6815</v>
      </c>
      <c r="G765" s="208">
        <v>36.053400000000003</v>
      </c>
      <c r="H765" s="208">
        <v>156.85589999999999</v>
      </c>
      <c r="I765" s="208">
        <v>3.4407000000000001</v>
      </c>
      <c r="J765" s="208">
        <v>61.405799999999999</v>
      </c>
      <c r="K765" s="208">
        <v>23.8873</v>
      </c>
      <c r="L765" s="208">
        <v>26.097300000000001</v>
      </c>
      <c r="M765" s="208">
        <v>23.4649</v>
      </c>
      <c r="N765" s="208">
        <v>152.6926</v>
      </c>
    </row>
    <row r="766" spans="1:14">
      <c r="A766" s="208">
        <v>11</v>
      </c>
      <c r="B766" s="208">
        <v>2011</v>
      </c>
      <c r="C766" s="208">
        <v>18.2956</v>
      </c>
      <c r="D766" s="208">
        <v>105.6386</v>
      </c>
      <c r="E766" s="208">
        <v>11.377700000000001</v>
      </c>
      <c r="F766" s="208">
        <v>56.815800000000003</v>
      </c>
      <c r="G766" s="208">
        <v>14.347799999999999</v>
      </c>
      <c r="H766" s="208">
        <v>59.035499999999999</v>
      </c>
      <c r="I766" s="208">
        <v>2.3128000000000002</v>
      </c>
      <c r="J766" s="208">
        <v>27.994800000000001</v>
      </c>
      <c r="K766" s="208">
        <v>25.319800000000001</v>
      </c>
      <c r="L766" s="208">
        <v>20.014700000000001</v>
      </c>
      <c r="M766" s="208">
        <v>18.327000000000002</v>
      </c>
      <c r="N766" s="208">
        <v>60.7806</v>
      </c>
    </row>
    <row r="767" spans="1:14">
      <c r="A767" s="208">
        <v>12</v>
      </c>
      <c r="B767" s="208">
        <v>2011</v>
      </c>
      <c r="C767" s="208">
        <v>14.3148</v>
      </c>
      <c r="D767" s="208">
        <v>99.437100000000001</v>
      </c>
      <c r="E767" s="208">
        <v>11.8239</v>
      </c>
      <c r="F767" s="208">
        <v>58.6126</v>
      </c>
      <c r="G767" s="208">
        <v>14.406499999999999</v>
      </c>
      <c r="H767" s="208">
        <v>56.916400000000003</v>
      </c>
      <c r="I767" s="208">
        <v>1.8407</v>
      </c>
      <c r="J767" s="208">
        <v>22.780999999999999</v>
      </c>
      <c r="K767" s="208">
        <v>17.4907</v>
      </c>
      <c r="L767" s="208">
        <v>21.590800000000002</v>
      </c>
      <c r="M767" s="208">
        <v>17.463699999999999</v>
      </c>
      <c r="N767" s="208">
        <v>62.638599999999997</v>
      </c>
    </row>
    <row r="768" spans="1:14">
      <c r="A768" s="208">
        <v>13</v>
      </c>
      <c r="B768" s="208">
        <v>2011</v>
      </c>
      <c r="C768" s="208">
        <v>52.585099999999997</v>
      </c>
      <c r="D768" s="208">
        <v>106.32080000000001</v>
      </c>
      <c r="E768" s="208">
        <v>14.7682</v>
      </c>
      <c r="F768" s="208">
        <v>98.573899999999995</v>
      </c>
      <c r="G768" s="208">
        <v>29.335899999999999</v>
      </c>
      <c r="H768" s="208">
        <v>66.865799999999993</v>
      </c>
      <c r="I768" s="208">
        <v>0.63829999999999998</v>
      </c>
      <c r="J768" s="208">
        <v>46.328600000000002</v>
      </c>
      <c r="K768" s="208">
        <v>25.1889</v>
      </c>
      <c r="L768" s="208">
        <v>33.669400000000003</v>
      </c>
      <c r="M768" s="208">
        <v>41.5824</v>
      </c>
      <c r="N768" s="208">
        <v>95.7547</v>
      </c>
    </row>
    <row r="769" spans="1:14">
      <c r="A769" s="208">
        <v>14</v>
      </c>
      <c r="B769" s="208">
        <v>2011</v>
      </c>
      <c r="C769" s="208">
        <v>2.8422999999999998</v>
      </c>
      <c r="D769" s="208">
        <v>21.938199999999998</v>
      </c>
      <c r="E769" s="208">
        <v>1.7743</v>
      </c>
      <c r="F769" s="208">
        <v>11.264799999999999</v>
      </c>
      <c r="G769" s="208">
        <v>2.6930000000000001</v>
      </c>
      <c r="H769" s="208">
        <v>5.8498999999999999</v>
      </c>
      <c r="I769" s="208">
        <v>0.12670000000000001</v>
      </c>
      <c r="J769" s="208">
        <v>2.3626999999999998</v>
      </c>
      <c r="K769" s="208">
        <v>4.2428999999999997</v>
      </c>
      <c r="L769" s="208">
        <v>3.3540999999999999</v>
      </c>
      <c r="M769" s="208">
        <v>2.0045000000000002</v>
      </c>
      <c r="N769" s="208">
        <v>13.700799999999999</v>
      </c>
    </row>
    <row r="770" spans="1:14">
      <c r="A770" s="208">
        <v>15</v>
      </c>
      <c r="B770" s="208">
        <v>2011</v>
      </c>
      <c r="C770" s="208">
        <v>6.2337999999999996</v>
      </c>
      <c r="D770" s="208">
        <v>3.8441000000000001</v>
      </c>
      <c r="E770" s="208">
        <v>1.0351999999999999</v>
      </c>
      <c r="F770" s="208">
        <v>9.7287999999999997</v>
      </c>
      <c r="G770" s="208">
        <v>3.8915000000000002</v>
      </c>
      <c r="H770" s="208">
        <v>12.929500000000001</v>
      </c>
      <c r="I770" s="208">
        <v>0.41699999999999998</v>
      </c>
      <c r="J770" s="208">
        <v>4.5898000000000003</v>
      </c>
      <c r="K770" s="208">
        <v>0.89229999999999998</v>
      </c>
      <c r="L770" s="208">
        <v>1.9111</v>
      </c>
      <c r="M770" s="208">
        <v>3.4542999999999999</v>
      </c>
      <c r="N770" s="208">
        <v>9.3932000000000002</v>
      </c>
    </row>
    <row r="771" spans="1:14">
      <c r="A771" s="208">
        <v>16</v>
      </c>
      <c r="B771" s="208">
        <v>2011</v>
      </c>
      <c r="C771" s="208">
        <v>1.4486000000000001</v>
      </c>
      <c r="D771" s="208">
        <v>11.3367</v>
      </c>
      <c r="E771" s="208">
        <v>0.90490000000000004</v>
      </c>
      <c r="F771" s="208">
        <v>5.7336</v>
      </c>
      <c r="G771" s="208">
        <v>1.3683000000000001</v>
      </c>
      <c r="H771" s="208">
        <v>2.9171999999999998</v>
      </c>
      <c r="I771" s="208">
        <v>6.1499999999999999E-2</v>
      </c>
      <c r="J771" s="208">
        <v>1.1798</v>
      </c>
      <c r="K771" s="208">
        <v>2.2073</v>
      </c>
      <c r="L771" s="208">
        <v>1.7009000000000001</v>
      </c>
      <c r="M771" s="208">
        <v>1.0127999999999999</v>
      </c>
      <c r="N771" s="208">
        <v>6.9463999999999997</v>
      </c>
    </row>
    <row r="772" spans="1:14">
      <c r="A772" s="208">
        <v>1</v>
      </c>
      <c r="B772" s="208">
        <v>2012</v>
      </c>
      <c r="C772" s="208">
        <v>8.7091999999999992</v>
      </c>
      <c r="D772" s="208">
        <v>5.9221000000000004</v>
      </c>
      <c r="E772" s="208">
        <v>2.7574000000000001</v>
      </c>
      <c r="F772" s="208">
        <v>13.5937</v>
      </c>
      <c r="G772" s="208">
        <v>4.8266999999999998</v>
      </c>
      <c r="H772" s="208">
        <v>6.5983000000000001</v>
      </c>
      <c r="I772" s="208">
        <v>0.37609999999999999</v>
      </c>
      <c r="J772" s="208">
        <v>10.783300000000001</v>
      </c>
      <c r="K772" s="208">
        <v>5.2873000000000001</v>
      </c>
      <c r="L772" s="208">
        <v>6.0773999999999999</v>
      </c>
      <c r="M772" s="208">
        <v>4.9424000000000001</v>
      </c>
      <c r="N772" s="208">
        <v>16.2514</v>
      </c>
    </row>
    <row r="773" spans="1:14">
      <c r="A773" s="208">
        <v>2</v>
      </c>
      <c r="B773" s="208">
        <v>2012</v>
      </c>
      <c r="C773" s="208">
        <v>15.2188</v>
      </c>
      <c r="D773" s="208">
        <v>20.405899999999999</v>
      </c>
      <c r="E773" s="208">
        <v>4.0068000000000001</v>
      </c>
      <c r="F773" s="208">
        <v>33.8996</v>
      </c>
      <c r="G773" s="208">
        <v>11.6015</v>
      </c>
      <c r="H773" s="208">
        <v>49.394399999999997</v>
      </c>
      <c r="I773" s="208">
        <v>4.5616000000000003</v>
      </c>
      <c r="J773" s="208">
        <v>19.949300000000001</v>
      </c>
      <c r="K773" s="208">
        <v>8.1763999999999992</v>
      </c>
      <c r="L773" s="208">
        <v>11.9537</v>
      </c>
      <c r="M773" s="208">
        <v>6.7165999999999997</v>
      </c>
      <c r="N773" s="208">
        <v>35.550800000000002</v>
      </c>
    </row>
    <row r="774" spans="1:14">
      <c r="A774" s="208">
        <v>3</v>
      </c>
      <c r="B774" s="208">
        <v>2012</v>
      </c>
      <c r="C774" s="208">
        <v>33.867899999999999</v>
      </c>
      <c r="D774" s="208">
        <v>31.6814</v>
      </c>
      <c r="E774" s="208">
        <v>10.3484</v>
      </c>
      <c r="F774" s="208">
        <v>71.063699999999997</v>
      </c>
      <c r="G774" s="208">
        <v>24.174900000000001</v>
      </c>
      <c r="H774" s="208">
        <v>66.864800000000002</v>
      </c>
      <c r="I774" s="208">
        <v>9.4270999999999994</v>
      </c>
      <c r="J774" s="208">
        <v>49.267099999999999</v>
      </c>
      <c r="K774" s="208">
        <v>21.853899999999999</v>
      </c>
      <c r="L774" s="208">
        <v>30.897300000000001</v>
      </c>
      <c r="M774" s="208">
        <v>16.672000000000001</v>
      </c>
      <c r="N774" s="208">
        <v>82.128100000000003</v>
      </c>
    </row>
    <row r="775" spans="1:14">
      <c r="A775" s="208">
        <v>4</v>
      </c>
      <c r="B775" s="208">
        <v>2012</v>
      </c>
      <c r="C775" s="208">
        <v>43.859299999999998</v>
      </c>
      <c r="D775" s="208">
        <v>152.99600000000001</v>
      </c>
      <c r="E775" s="208">
        <v>17.034099999999999</v>
      </c>
      <c r="F775" s="208">
        <v>139.48699999999999</v>
      </c>
      <c r="G775" s="208">
        <v>36.2759</v>
      </c>
      <c r="H775" s="208">
        <v>93.252700000000004</v>
      </c>
      <c r="I775" s="208">
        <v>7.9730999999999996</v>
      </c>
      <c r="J775" s="208">
        <v>73.129900000000006</v>
      </c>
      <c r="K775" s="208">
        <v>40.739699999999999</v>
      </c>
      <c r="L775" s="208">
        <v>49.871200000000002</v>
      </c>
      <c r="M775" s="208">
        <v>46.490699999999997</v>
      </c>
      <c r="N775" s="208">
        <v>171.79990000000001</v>
      </c>
    </row>
    <row r="776" spans="1:14">
      <c r="A776" s="208">
        <v>5</v>
      </c>
      <c r="B776" s="208">
        <v>2012</v>
      </c>
      <c r="C776" s="208">
        <v>27.627400000000002</v>
      </c>
      <c r="D776" s="208">
        <v>190.22370000000001</v>
      </c>
      <c r="E776" s="208">
        <v>14.308</v>
      </c>
      <c r="F776" s="208">
        <v>114.8021</v>
      </c>
      <c r="G776" s="208">
        <v>26.334900000000001</v>
      </c>
      <c r="H776" s="208">
        <v>100.1533</v>
      </c>
      <c r="I776" s="208">
        <v>6.8414999999999999</v>
      </c>
      <c r="J776" s="208">
        <v>58.717100000000002</v>
      </c>
      <c r="K776" s="208">
        <v>34.991900000000001</v>
      </c>
      <c r="L776" s="208">
        <v>36.804299999999998</v>
      </c>
      <c r="M776" s="208">
        <v>44.045900000000003</v>
      </c>
      <c r="N776" s="208">
        <v>153.92779999999999</v>
      </c>
    </row>
    <row r="777" spans="1:14">
      <c r="A777" s="208">
        <v>6</v>
      </c>
      <c r="B777" s="208">
        <v>2012</v>
      </c>
      <c r="C777" s="208">
        <v>24.227699999999999</v>
      </c>
      <c r="D777" s="208">
        <v>57.567</v>
      </c>
      <c r="E777" s="208">
        <v>5.6295999999999999</v>
      </c>
      <c r="F777" s="208">
        <v>47.754899999999999</v>
      </c>
      <c r="G777" s="208">
        <v>9.2622</v>
      </c>
      <c r="H777" s="208">
        <v>35.848100000000002</v>
      </c>
      <c r="I777" s="208">
        <v>1.2277</v>
      </c>
      <c r="J777" s="208">
        <v>18.167400000000001</v>
      </c>
      <c r="K777" s="208">
        <v>8.0547000000000004</v>
      </c>
      <c r="L777" s="208">
        <v>15.013</v>
      </c>
      <c r="M777" s="208">
        <v>11.3413</v>
      </c>
      <c r="N777" s="208">
        <v>40.664499999999997</v>
      </c>
    </row>
    <row r="778" spans="1:14">
      <c r="A778" s="208">
        <v>7</v>
      </c>
      <c r="B778" s="208">
        <v>2012</v>
      </c>
      <c r="C778" s="208">
        <v>7.2152000000000003</v>
      </c>
      <c r="D778" s="208">
        <v>4.3932000000000002</v>
      </c>
      <c r="E778" s="208">
        <v>2.0579999999999998</v>
      </c>
      <c r="F778" s="208">
        <v>15.144399999999999</v>
      </c>
      <c r="G778" s="208">
        <v>4.9549000000000003</v>
      </c>
      <c r="H778" s="208">
        <v>7.7563000000000004</v>
      </c>
      <c r="I778" s="208">
        <v>2.9312</v>
      </c>
      <c r="J778" s="208">
        <v>10.546099999999999</v>
      </c>
      <c r="K778" s="208">
        <v>2.3489</v>
      </c>
      <c r="L778" s="208">
        <v>3.9681999999999999</v>
      </c>
      <c r="M778" s="208">
        <v>2.6429</v>
      </c>
      <c r="N778" s="208">
        <v>19.587900000000001</v>
      </c>
    </row>
    <row r="779" spans="1:14">
      <c r="A779" s="208">
        <v>8</v>
      </c>
      <c r="B779" s="208">
        <v>2012</v>
      </c>
      <c r="C779" s="208">
        <v>59.036700000000003</v>
      </c>
      <c r="D779" s="208">
        <v>255.2149</v>
      </c>
      <c r="E779" s="208">
        <v>37.439</v>
      </c>
      <c r="F779" s="208">
        <v>229.2894</v>
      </c>
      <c r="G779" s="208">
        <v>58.0548</v>
      </c>
      <c r="H779" s="208">
        <v>219.70480000000001</v>
      </c>
      <c r="I779" s="208">
        <v>9.3414000000000001</v>
      </c>
      <c r="J779" s="208">
        <v>104.5941</v>
      </c>
      <c r="K779" s="208">
        <v>52.82</v>
      </c>
      <c r="L779" s="208">
        <v>55.349899999999998</v>
      </c>
      <c r="M779" s="208">
        <v>62.293799999999997</v>
      </c>
      <c r="N779" s="208">
        <v>272.14909999999998</v>
      </c>
    </row>
    <row r="780" spans="1:14">
      <c r="A780" s="208">
        <v>9</v>
      </c>
      <c r="B780" s="208">
        <v>2012</v>
      </c>
      <c r="C780" s="208">
        <v>17.204799999999999</v>
      </c>
      <c r="D780" s="208">
        <v>123.3544</v>
      </c>
      <c r="E780" s="208">
        <v>14.640700000000001</v>
      </c>
      <c r="F780" s="208">
        <v>86.408000000000001</v>
      </c>
      <c r="G780" s="208">
        <v>21.1584</v>
      </c>
      <c r="H780" s="208">
        <v>71.482100000000003</v>
      </c>
      <c r="I780" s="208">
        <v>2.6467000000000001</v>
      </c>
      <c r="J780" s="208">
        <v>35.049300000000002</v>
      </c>
      <c r="K780" s="208">
        <v>16.269300000000001</v>
      </c>
      <c r="L780" s="208">
        <v>29.406700000000001</v>
      </c>
      <c r="M780" s="208">
        <v>22.598199999999999</v>
      </c>
      <c r="N780" s="208">
        <v>113.93470000000001</v>
      </c>
    </row>
    <row r="781" spans="1:14">
      <c r="A781" s="208">
        <v>10</v>
      </c>
      <c r="B781" s="208">
        <v>2012</v>
      </c>
      <c r="C781" s="208">
        <v>36.946899999999999</v>
      </c>
      <c r="D781" s="208">
        <v>51.941099999999999</v>
      </c>
      <c r="E781" s="208">
        <v>29.193000000000001</v>
      </c>
      <c r="F781" s="208">
        <v>132.054</v>
      </c>
      <c r="G781" s="208">
        <v>36.119700000000002</v>
      </c>
      <c r="H781" s="208">
        <v>157.5574</v>
      </c>
      <c r="I781" s="208">
        <v>3.4352999999999998</v>
      </c>
      <c r="J781" s="208">
        <v>62.636899999999997</v>
      </c>
      <c r="K781" s="208">
        <v>24.0901</v>
      </c>
      <c r="L781" s="208">
        <v>26.4345</v>
      </c>
      <c r="M781" s="208">
        <v>23.532900000000001</v>
      </c>
      <c r="N781" s="208">
        <v>154.00210000000001</v>
      </c>
    </row>
    <row r="782" spans="1:14">
      <c r="A782" s="208">
        <v>11</v>
      </c>
      <c r="B782" s="208">
        <v>2012</v>
      </c>
      <c r="C782" s="208">
        <v>18.302900000000001</v>
      </c>
      <c r="D782" s="208">
        <v>105.6003</v>
      </c>
      <c r="E782" s="208">
        <v>11.3802</v>
      </c>
      <c r="F782" s="208">
        <v>56.860100000000003</v>
      </c>
      <c r="G782" s="208">
        <v>14.360900000000001</v>
      </c>
      <c r="H782" s="208">
        <v>58.995899999999999</v>
      </c>
      <c r="I782" s="208">
        <v>2.3107000000000002</v>
      </c>
      <c r="J782" s="208">
        <v>28.196200000000001</v>
      </c>
      <c r="K782" s="208">
        <v>25.422999999999998</v>
      </c>
      <c r="L782" s="208">
        <v>20.1572</v>
      </c>
      <c r="M782" s="208">
        <v>18.320799999999998</v>
      </c>
      <c r="N782" s="208">
        <v>60.9709</v>
      </c>
    </row>
    <row r="783" spans="1:14">
      <c r="A783" s="208">
        <v>12</v>
      </c>
      <c r="B783" s="208">
        <v>2012</v>
      </c>
      <c r="C783" s="208">
        <v>14.2896</v>
      </c>
      <c r="D783" s="208">
        <v>99.253399999999999</v>
      </c>
      <c r="E783" s="208">
        <v>11.8285</v>
      </c>
      <c r="F783" s="208">
        <v>58.686900000000001</v>
      </c>
      <c r="G783" s="208">
        <v>14.423299999999999</v>
      </c>
      <c r="H783" s="208">
        <v>56.770400000000002</v>
      </c>
      <c r="I783" s="208">
        <v>1.8313999999999999</v>
      </c>
      <c r="J783" s="208">
        <v>23.244900000000001</v>
      </c>
      <c r="K783" s="208">
        <v>17.644300000000001</v>
      </c>
      <c r="L783" s="208">
        <v>21.9178</v>
      </c>
      <c r="M783" s="208">
        <v>17.4224</v>
      </c>
      <c r="N783" s="208">
        <v>63.043700000000001</v>
      </c>
    </row>
    <row r="784" spans="1:14">
      <c r="A784" s="208">
        <v>13</v>
      </c>
      <c r="B784" s="208">
        <v>2012</v>
      </c>
      <c r="C784" s="208">
        <v>52.614400000000003</v>
      </c>
      <c r="D784" s="208">
        <v>106.372</v>
      </c>
      <c r="E784" s="208">
        <v>14.859400000000001</v>
      </c>
      <c r="F784" s="208">
        <v>98.7</v>
      </c>
      <c r="G784" s="208">
        <v>29.365300000000001</v>
      </c>
      <c r="H784" s="208">
        <v>66.791300000000007</v>
      </c>
      <c r="I784" s="208">
        <v>0.63629999999999998</v>
      </c>
      <c r="J784" s="208">
        <v>46.631100000000004</v>
      </c>
      <c r="K784" s="208">
        <v>25.811199999999999</v>
      </c>
      <c r="L784" s="208">
        <v>34.115200000000002</v>
      </c>
      <c r="M784" s="208">
        <v>41.942900000000002</v>
      </c>
      <c r="N784" s="208">
        <v>96.530500000000004</v>
      </c>
    </row>
    <row r="785" spans="1:14">
      <c r="A785" s="208">
        <v>14</v>
      </c>
      <c r="B785" s="208">
        <v>2012</v>
      </c>
      <c r="C785" s="208">
        <v>2.8374999999999999</v>
      </c>
      <c r="D785" s="208">
        <v>21.871500000000001</v>
      </c>
      <c r="E785" s="208">
        <v>1.7710999999999999</v>
      </c>
      <c r="F785" s="208">
        <v>11.2536</v>
      </c>
      <c r="G785" s="208">
        <v>2.6903999999999999</v>
      </c>
      <c r="H785" s="208">
        <v>5.8394000000000004</v>
      </c>
      <c r="I785" s="208">
        <v>0.12640000000000001</v>
      </c>
      <c r="J785" s="208">
        <v>2.4216000000000002</v>
      </c>
      <c r="K785" s="208">
        <v>4.2624000000000004</v>
      </c>
      <c r="L785" s="208">
        <v>3.3843999999999999</v>
      </c>
      <c r="M785" s="208">
        <v>2.0017</v>
      </c>
      <c r="N785" s="208">
        <v>13.7218</v>
      </c>
    </row>
    <row r="786" spans="1:14">
      <c r="A786" s="208">
        <v>15</v>
      </c>
      <c r="B786" s="208">
        <v>2012</v>
      </c>
      <c r="C786" s="208">
        <v>6.2248999999999999</v>
      </c>
      <c r="D786" s="208">
        <v>3.8521999999999998</v>
      </c>
      <c r="E786" s="208">
        <v>1.0339</v>
      </c>
      <c r="F786" s="208">
        <v>9.7729999999999997</v>
      </c>
      <c r="G786" s="208">
        <v>3.9091999999999998</v>
      </c>
      <c r="H786" s="208">
        <v>12.900700000000001</v>
      </c>
      <c r="I786" s="208">
        <v>0.41599999999999998</v>
      </c>
      <c r="J786" s="208">
        <v>4.63</v>
      </c>
      <c r="K786" s="208">
        <v>0.89649999999999996</v>
      </c>
      <c r="L786" s="208">
        <v>1.9399</v>
      </c>
      <c r="M786" s="208">
        <v>3.4540999999999999</v>
      </c>
      <c r="N786" s="208">
        <v>9.4380000000000006</v>
      </c>
    </row>
    <row r="787" spans="1:14">
      <c r="A787" s="208">
        <v>16</v>
      </c>
      <c r="B787" s="208">
        <v>2012</v>
      </c>
      <c r="C787" s="208">
        <v>1.4458</v>
      </c>
      <c r="D787" s="208">
        <v>11.300700000000001</v>
      </c>
      <c r="E787" s="208">
        <v>0.90310000000000001</v>
      </c>
      <c r="F787" s="208">
        <v>5.7262000000000004</v>
      </c>
      <c r="G787" s="208">
        <v>1.3666</v>
      </c>
      <c r="H787" s="208">
        <v>2.9116</v>
      </c>
      <c r="I787" s="208">
        <v>6.1400000000000003E-2</v>
      </c>
      <c r="J787" s="208">
        <v>1.2072000000000001</v>
      </c>
      <c r="K787" s="208">
        <v>2.2160000000000002</v>
      </c>
      <c r="L787" s="208">
        <v>1.7144999999999999</v>
      </c>
      <c r="M787" s="208">
        <v>1.0112000000000001</v>
      </c>
      <c r="N787" s="208">
        <v>6.9537000000000004</v>
      </c>
    </row>
    <row r="788" spans="1:14">
      <c r="A788" s="208">
        <v>1</v>
      </c>
      <c r="B788" s="208">
        <v>2013</v>
      </c>
      <c r="C788" s="208">
        <v>8.7643000000000004</v>
      </c>
      <c r="D788" s="208">
        <v>5.9283000000000001</v>
      </c>
      <c r="E788" s="208">
        <v>2.7669000000000001</v>
      </c>
      <c r="F788" s="208">
        <v>13.7437</v>
      </c>
      <c r="G788" s="208">
        <v>4.88</v>
      </c>
      <c r="H788" s="208">
        <v>6.7126999999999999</v>
      </c>
      <c r="I788" s="208">
        <v>0.38240000000000002</v>
      </c>
      <c r="J788" s="208">
        <v>10.8931</v>
      </c>
      <c r="K788" s="208">
        <v>5.3044000000000002</v>
      </c>
      <c r="L788" s="208">
        <v>6.1565000000000003</v>
      </c>
      <c r="M788" s="208">
        <v>4.9945000000000004</v>
      </c>
      <c r="N788" s="208">
        <v>16.495799999999999</v>
      </c>
    </row>
    <row r="789" spans="1:14">
      <c r="A789" s="208">
        <v>2</v>
      </c>
      <c r="B789" s="208">
        <v>2013</v>
      </c>
      <c r="C789" s="208">
        <v>15.354799999999999</v>
      </c>
      <c r="D789" s="208">
        <v>20.663799999999998</v>
      </c>
      <c r="E789" s="208">
        <v>4.0242000000000004</v>
      </c>
      <c r="F789" s="208">
        <v>34.335500000000003</v>
      </c>
      <c r="G789" s="208">
        <v>11.7507</v>
      </c>
      <c r="H789" s="208">
        <v>50.044199999999996</v>
      </c>
      <c r="I789" s="208">
        <v>4.6096000000000004</v>
      </c>
      <c r="J789" s="208">
        <v>20.165299999999998</v>
      </c>
      <c r="K789" s="208">
        <v>8.2370999999999999</v>
      </c>
      <c r="L789" s="208">
        <v>12.1295</v>
      </c>
      <c r="M789" s="208">
        <v>6.7824</v>
      </c>
      <c r="N789" s="208">
        <v>35.956699999999998</v>
      </c>
    </row>
    <row r="790" spans="1:14">
      <c r="A790" s="208">
        <v>3</v>
      </c>
      <c r="B790" s="208">
        <v>2013</v>
      </c>
      <c r="C790" s="208">
        <v>34.000500000000002</v>
      </c>
      <c r="D790" s="208">
        <v>31.9619</v>
      </c>
      <c r="E790" s="208">
        <v>10.4062</v>
      </c>
      <c r="F790" s="208">
        <v>72.033699999999996</v>
      </c>
      <c r="G790" s="208">
        <v>24.504899999999999</v>
      </c>
      <c r="H790" s="208">
        <v>68.071600000000004</v>
      </c>
      <c r="I790" s="208">
        <v>9.5940999999999992</v>
      </c>
      <c r="J790" s="208">
        <v>49.802199999999999</v>
      </c>
      <c r="K790" s="208">
        <v>21.9434</v>
      </c>
      <c r="L790" s="208">
        <v>31.219000000000001</v>
      </c>
      <c r="M790" s="208">
        <v>16.872499999999999</v>
      </c>
      <c r="N790" s="208">
        <v>83.294200000000004</v>
      </c>
    </row>
    <row r="791" spans="1:14">
      <c r="A791" s="208">
        <v>4</v>
      </c>
      <c r="B791" s="208">
        <v>2013</v>
      </c>
      <c r="C791" s="208">
        <v>44.253</v>
      </c>
      <c r="D791" s="208">
        <v>155.6123</v>
      </c>
      <c r="E791" s="208">
        <v>17.107500000000002</v>
      </c>
      <c r="F791" s="208">
        <v>141.2758</v>
      </c>
      <c r="G791" s="208">
        <v>36.741100000000003</v>
      </c>
      <c r="H791" s="208">
        <v>94.848200000000006</v>
      </c>
      <c r="I791" s="208">
        <v>8.0950000000000006</v>
      </c>
      <c r="J791" s="208">
        <v>73.703999999999994</v>
      </c>
      <c r="K791" s="208">
        <v>41.052599999999998</v>
      </c>
      <c r="L791" s="208">
        <v>50.5608</v>
      </c>
      <c r="M791" s="208">
        <v>47.059600000000003</v>
      </c>
      <c r="N791" s="208">
        <v>173.66159999999999</v>
      </c>
    </row>
    <row r="792" spans="1:14">
      <c r="A792" s="208">
        <v>5</v>
      </c>
      <c r="B792" s="208">
        <v>2013</v>
      </c>
      <c r="C792" s="208">
        <v>27.988499999999998</v>
      </c>
      <c r="D792" s="208">
        <v>192.98419999999999</v>
      </c>
      <c r="E792" s="208">
        <v>14.382099999999999</v>
      </c>
      <c r="F792" s="208">
        <v>115.8644</v>
      </c>
      <c r="G792" s="208">
        <v>26.578600000000002</v>
      </c>
      <c r="H792" s="208">
        <v>101.565</v>
      </c>
      <c r="I792" s="208">
        <v>6.9797000000000002</v>
      </c>
      <c r="J792" s="208">
        <v>59.0852</v>
      </c>
      <c r="K792" s="208">
        <v>35.216900000000003</v>
      </c>
      <c r="L792" s="208">
        <v>37.417999999999999</v>
      </c>
      <c r="M792" s="208">
        <v>44.727699999999999</v>
      </c>
      <c r="N792" s="208">
        <v>155.49950000000001</v>
      </c>
    </row>
    <row r="793" spans="1:14">
      <c r="A793" s="208">
        <v>6</v>
      </c>
      <c r="B793" s="208">
        <v>2013</v>
      </c>
      <c r="C793" s="208">
        <v>24.3233</v>
      </c>
      <c r="D793" s="208">
        <v>57.805399999999999</v>
      </c>
      <c r="E793" s="208">
        <v>5.6489000000000003</v>
      </c>
      <c r="F793" s="208">
        <v>48.177700000000002</v>
      </c>
      <c r="G793" s="208">
        <v>9.3483000000000001</v>
      </c>
      <c r="H793" s="208">
        <v>36.258499999999998</v>
      </c>
      <c r="I793" s="208">
        <v>1.2565999999999999</v>
      </c>
      <c r="J793" s="208">
        <v>18.2895</v>
      </c>
      <c r="K793" s="208">
        <v>8.1144999999999996</v>
      </c>
      <c r="L793" s="208">
        <v>15.2698</v>
      </c>
      <c r="M793" s="208">
        <v>11.390599999999999</v>
      </c>
      <c r="N793" s="208">
        <v>41.208100000000002</v>
      </c>
    </row>
    <row r="794" spans="1:14">
      <c r="A794" s="208">
        <v>7</v>
      </c>
      <c r="B794" s="208">
        <v>2013</v>
      </c>
      <c r="C794" s="208">
        <v>7.2667000000000002</v>
      </c>
      <c r="D794" s="208">
        <v>4.4398</v>
      </c>
      <c r="E794" s="208">
        <v>2.0989</v>
      </c>
      <c r="F794" s="208">
        <v>15.430300000000001</v>
      </c>
      <c r="G794" s="208">
        <v>5.0441000000000003</v>
      </c>
      <c r="H794" s="208">
        <v>7.8316999999999997</v>
      </c>
      <c r="I794" s="208">
        <v>2.9496000000000002</v>
      </c>
      <c r="J794" s="208">
        <v>10.7477</v>
      </c>
      <c r="K794" s="208">
        <v>2.3952</v>
      </c>
      <c r="L794" s="208">
        <v>4.0345000000000004</v>
      </c>
      <c r="M794" s="208">
        <v>2.6934999999999998</v>
      </c>
      <c r="N794" s="208">
        <v>20.0334</v>
      </c>
    </row>
    <row r="795" spans="1:14">
      <c r="A795" s="208">
        <v>8</v>
      </c>
      <c r="B795" s="208">
        <v>2013</v>
      </c>
      <c r="C795" s="208">
        <v>59.338799999999999</v>
      </c>
      <c r="D795" s="208">
        <v>256.05700000000002</v>
      </c>
      <c r="E795" s="208">
        <v>37.865499999999997</v>
      </c>
      <c r="F795" s="208">
        <v>231.70230000000001</v>
      </c>
      <c r="G795" s="208">
        <v>58.597700000000003</v>
      </c>
      <c r="H795" s="208">
        <v>220.83250000000001</v>
      </c>
      <c r="I795" s="208">
        <v>9.3706999999999994</v>
      </c>
      <c r="J795" s="208">
        <v>105.2076</v>
      </c>
      <c r="K795" s="208">
        <v>53.230699999999999</v>
      </c>
      <c r="L795" s="208">
        <v>56.082700000000003</v>
      </c>
      <c r="M795" s="208">
        <v>63.058300000000003</v>
      </c>
      <c r="N795" s="208">
        <v>274.26010000000002</v>
      </c>
    </row>
    <row r="796" spans="1:14">
      <c r="A796" s="208">
        <v>9</v>
      </c>
      <c r="B796" s="208">
        <v>2013</v>
      </c>
      <c r="C796" s="208">
        <v>17.3398</v>
      </c>
      <c r="D796" s="208">
        <v>125.4037</v>
      </c>
      <c r="E796" s="208">
        <v>14.9399</v>
      </c>
      <c r="F796" s="208">
        <v>87.912599999999998</v>
      </c>
      <c r="G796" s="208">
        <v>21.497800000000002</v>
      </c>
      <c r="H796" s="208">
        <v>72.543899999999994</v>
      </c>
      <c r="I796" s="208">
        <v>2.6688000000000001</v>
      </c>
      <c r="J796" s="208">
        <v>35.4133</v>
      </c>
      <c r="K796" s="208">
        <v>16.479900000000001</v>
      </c>
      <c r="L796" s="208">
        <v>29.9574</v>
      </c>
      <c r="M796" s="208">
        <v>23.175000000000001</v>
      </c>
      <c r="N796" s="208">
        <v>115.6626</v>
      </c>
    </row>
    <row r="797" spans="1:14">
      <c r="A797" s="208">
        <v>10</v>
      </c>
      <c r="B797" s="208">
        <v>2013</v>
      </c>
      <c r="C797" s="208">
        <v>37.180999999999997</v>
      </c>
      <c r="D797" s="208">
        <v>52.549599999999998</v>
      </c>
      <c r="E797" s="208">
        <v>29.656199999999998</v>
      </c>
      <c r="F797" s="208">
        <v>133.5745</v>
      </c>
      <c r="G797" s="208">
        <v>36.509500000000003</v>
      </c>
      <c r="H797" s="208">
        <v>158.80600000000001</v>
      </c>
      <c r="I797" s="208">
        <v>3.4965999999999999</v>
      </c>
      <c r="J797" s="208">
        <v>62.923299999999998</v>
      </c>
      <c r="K797" s="208">
        <v>24.364599999999999</v>
      </c>
      <c r="L797" s="208">
        <v>27.416799999999999</v>
      </c>
      <c r="M797" s="208">
        <v>23.846499999999999</v>
      </c>
      <c r="N797" s="208">
        <v>155.8767</v>
      </c>
    </row>
    <row r="798" spans="1:14">
      <c r="A798" s="208">
        <v>11</v>
      </c>
      <c r="B798" s="208">
        <v>2013</v>
      </c>
      <c r="C798" s="208">
        <v>18.370699999999999</v>
      </c>
      <c r="D798" s="208">
        <v>106.11969999999999</v>
      </c>
      <c r="E798" s="208">
        <v>11.511799999999999</v>
      </c>
      <c r="F798" s="208">
        <v>57.454900000000002</v>
      </c>
      <c r="G798" s="208">
        <v>14.4946</v>
      </c>
      <c r="H798" s="208">
        <v>59.558599999999998</v>
      </c>
      <c r="I798" s="208">
        <v>2.3226</v>
      </c>
      <c r="J798" s="208">
        <v>28.289000000000001</v>
      </c>
      <c r="K798" s="208">
        <v>25.520800000000001</v>
      </c>
      <c r="L798" s="208">
        <v>20.395399999999999</v>
      </c>
      <c r="M798" s="208">
        <v>18.557400000000001</v>
      </c>
      <c r="N798" s="208">
        <v>61.538200000000003</v>
      </c>
    </row>
    <row r="799" spans="1:14">
      <c r="A799" s="208">
        <v>12</v>
      </c>
      <c r="B799" s="208">
        <v>2013</v>
      </c>
      <c r="C799" s="208">
        <v>14.3606</v>
      </c>
      <c r="D799" s="208">
        <v>100.10469999999999</v>
      </c>
      <c r="E799" s="208">
        <v>12.0487</v>
      </c>
      <c r="F799" s="208">
        <v>59.606999999999999</v>
      </c>
      <c r="G799" s="208">
        <v>14.6256</v>
      </c>
      <c r="H799" s="208">
        <v>57.562600000000003</v>
      </c>
      <c r="I799" s="208">
        <v>1.8439000000000001</v>
      </c>
      <c r="J799" s="208">
        <v>23.432099999999998</v>
      </c>
      <c r="K799" s="208">
        <v>17.720300000000002</v>
      </c>
      <c r="L799" s="208">
        <v>22.335000000000001</v>
      </c>
      <c r="M799" s="208">
        <v>17.7011</v>
      </c>
      <c r="N799" s="208">
        <v>63.996699999999997</v>
      </c>
    </row>
    <row r="800" spans="1:14">
      <c r="A800" s="208">
        <v>13</v>
      </c>
      <c r="B800" s="208">
        <v>2013</v>
      </c>
      <c r="C800" s="208">
        <v>52.8703</v>
      </c>
      <c r="D800" s="208">
        <v>108.0581</v>
      </c>
      <c r="E800" s="208">
        <v>14.988099999999999</v>
      </c>
      <c r="F800" s="208">
        <v>100.2034</v>
      </c>
      <c r="G800" s="208">
        <v>29.841100000000001</v>
      </c>
      <c r="H800" s="208">
        <v>67.763000000000005</v>
      </c>
      <c r="I800" s="208">
        <v>0.64570000000000005</v>
      </c>
      <c r="J800" s="208">
        <v>47.368400000000001</v>
      </c>
      <c r="K800" s="208">
        <v>26.111599999999999</v>
      </c>
      <c r="L800" s="208">
        <v>34.689500000000002</v>
      </c>
      <c r="M800" s="208">
        <v>42.549900000000001</v>
      </c>
      <c r="N800" s="208">
        <v>98.147999999999996</v>
      </c>
    </row>
    <row r="801" spans="1:14">
      <c r="A801" s="208">
        <v>14</v>
      </c>
      <c r="B801" s="208">
        <v>2013</v>
      </c>
      <c r="C801" s="208">
        <v>2.8462999999999998</v>
      </c>
      <c r="D801" s="208">
        <v>21.952400000000001</v>
      </c>
      <c r="E801" s="208">
        <v>1.7885</v>
      </c>
      <c r="F801" s="208">
        <v>11.366199999999999</v>
      </c>
      <c r="G801" s="208">
        <v>2.7197</v>
      </c>
      <c r="H801" s="208">
        <v>5.9488000000000003</v>
      </c>
      <c r="I801" s="208">
        <v>0.12939999999999999</v>
      </c>
      <c r="J801" s="208">
        <v>2.4496000000000002</v>
      </c>
      <c r="K801" s="208">
        <v>4.2689000000000004</v>
      </c>
      <c r="L801" s="208">
        <v>3.4262999999999999</v>
      </c>
      <c r="M801" s="208">
        <v>2.0571000000000002</v>
      </c>
      <c r="N801" s="208">
        <v>13.861000000000001</v>
      </c>
    </row>
    <row r="802" spans="1:14">
      <c r="A802" s="208">
        <v>15</v>
      </c>
      <c r="B802" s="208">
        <v>2013</v>
      </c>
      <c r="C802" s="208">
        <v>6.2725</v>
      </c>
      <c r="D802" s="208">
        <v>3.8938000000000001</v>
      </c>
      <c r="E802" s="208">
        <v>1.0474000000000001</v>
      </c>
      <c r="F802" s="208">
        <v>9.8313000000000006</v>
      </c>
      <c r="G802" s="208">
        <v>3.9325000000000001</v>
      </c>
      <c r="H802" s="208">
        <v>13.029500000000001</v>
      </c>
      <c r="I802" s="208">
        <v>0.42199999999999999</v>
      </c>
      <c r="J802" s="208">
        <v>4.6516999999999999</v>
      </c>
      <c r="K802" s="208">
        <v>0.90169999999999995</v>
      </c>
      <c r="L802" s="208">
        <v>1.9915</v>
      </c>
      <c r="M802" s="208">
        <v>3.4887999999999999</v>
      </c>
      <c r="N802" s="208">
        <v>9.5131999999999994</v>
      </c>
    </row>
    <row r="803" spans="1:14">
      <c r="A803" s="208">
        <v>16</v>
      </c>
      <c r="B803" s="208">
        <v>2013</v>
      </c>
      <c r="C803" s="208">
        <v>1.4520999999999999</v>
      </c>
      <c r="D803" s="208">
        <v>11.349500000000001</v>
      </c>
      <c r="E803" s="208">
        <v>0.91249999999999998</v>
      </c>
      <c r="F803" s="208">
        <v>5.7811000000000003</v>
      </c>
      <c r="G803" s="208">
        <v>1.381</v>
      </c>
      <c r="H803" s="208">
        <v>2.9786999999999999</v>
      </c>
      <c r="I803" s="208">
        <v>6.2700000000000006E-2</v>
      </c>
      <c r="J803" s="208">
        <v>1.2202</v>
      </c>
      <c r="K803" s="208">
        <v>2.2187999999999999</v>
      </c>
      <c r="L803" s="208">
        <v>1.7345999999999999</v>
      </c>
      <c r="M803" s="208">
        <v>1.0436000000000001</v>
      </c>
      <c r="N803" s="208">
        <v>7.0229999999999997</v>
      </c>
    </row>
    <row r="804" spans="1:14">
      <c r="A804" s="208">
        <v>1</v>
      </c>
      <c r="B804" s="208">
        <v>2014</v>
      </c>
      <c r="C804" s="208">
        <v>8.8239000000000001</v>
      </c>
      <c r="D804" s="208">
        <v>5.9008000000000003</v>
      </c>
      <c r="E804" s="208">
        <v>2.7776999999999998</v>
      </c>
      <c r="F804" s="208">
        <v>13.8438</v>
      </c>
      <c r="G804" s="208">
        <v>4.9154999999999998</v>
      </c>
      <c r="H804" s="208">
        <v>6.8395999999999999</v>
      </c>
      <c r="I804" s="208">
        <v>0.39100000000000001</v>
      </c>
      <c r="J804" s="208">
        <v>11.0954</v>
      </c>
      <c r="K804" s="208">
        <v>5.3174000000000001</v>
      </c>
      <c r="L804" s="208">
        <v>6.2356999999999996</v>
      </c>
      <c r="M804" s="208">
        <v>5.0644</v>
      </c>
      <c r="N804" s="208">
        <v>16.738399999999999</v>
      </c>
    </row>
    <row r="805" spans="1:14">
      <c r="A805" s="208">
        <v>2</v>
      </c>
      <c r="B805" s="208">
        <v>2014</v>
      </c>
      <c r="C805" s="208">
        <v>15.5146</v>
      </c>
      <c r="D805" s="208">
        <v>21.035900000000002</v>
      </c>
      <c r="E805" s="208">
        <v>4.069</v>
      </c>
      <c r="F805" s="208">
        <v>34.944899999999997</v>
      </c>
      <c r="G805" s="208">
        <v>11.959199999999999</v>
      </c>
      <c r="H805" s="208">
        <v>51.589300000000001</v>
      </c>
      <c r="I805" s="208">
        <v>4.7755000000000001</v>
      </c>
      <c r="J805" s="208">
        <v>20.375599999999999</v>
      </c>
      <c r="K805" s="208">
        <v>8.3277000000000001</v>
      </c>
      <c r="L805" s="208">
        <v>12.273999999999999</v>
      </c>
      <c r="M805" s="208">
        <v>6.8616000000000001</v>
      </c>
      <c r="N805" s="208">
        <v>36.4925</v>
      </c>
    </row>
    <row r="806" spans="1:14">
      <c r="A806" s="208">
        <v>3</v>
      </c>
      <c r="B806" s="208">
        <v>2014</v>
      </c>
      <c r="C806" s="208">
        <v>34.210500000000003</v>
      </c>
      <c r="D806" s="208">
        <v>32.350999999999999</v>
      </c>
      <c r="E806" s="208">
        <v>10.511100000000001</v>
      </c>
      <c r="F806" s="208">
        <v>73.085400000000007</v>
      </c>
      <c r="G806" s="208">
        <v>24.8626</v>
      </c>
      <c r="H806" s="208">
        <v>69.568200000000004</v>
      </c>
      <c r="I806" s="208">
        <v>9.8007000000000009</v>
      </c>
      <c r="J806" s="208">
        <v>50.295200000000001</v>
      </c>
      <c r="K806" s="208">
        <v>22.156500000000001</v>
      </c>
      <c r="L806" s="208">
        <v>31.754999999999999</v>
      </c>
      <c r="M806" s="208">
        <v>17.1264</v>
      </c>
      <c r="N806" s="208">
        <v>84.843999999999994</v>
      </c>
    </row>
    <row r="807" spans="1:14">
      <c r="A807" s="208">
        <v>4</v>
      </c>
      <c r="B807" s="208">
        <v>2014</v>
      </c>
      <c r="C807" s="208">
        <v>44.863900000000001</v>
      </c>
      <c r="D807" s="208">
        <v>158.6173</v>
      </c>
      <c r="E807" s="208">
        <v>17.2104</v>
      </c>
      <c r="F807" s="208">
        <v>143.1919</v>
      </c>
      <c r="G807" s="208">
        <v>37.239400000000003</v>
      </c>
      <c r="H807" s="208">
        <v>96.441999999999993</v>
      </c>
      <c r="I807" s="208">
        <v>8.2481000000000009</v>
      </c>
      <c r="J807" s="208">
        <v>74.305800000000005</v>
      </c>
      <c r="K807" s="208">
        <v>41.384599999999999</v>
      </c>
      <c r="L807" s="208">
        <v>51.4193</v>
      </c>
      <c r="M807" s="208">
        <v>47.724299999999999</v>
      </c>
      <c r="N807" s="208">
        <v>175.56489999999999</v>
      </c>
    </row>
    <row r="808" spans="1:14">
      <c r="A808" s="208">
        <v>5</v>
      </c>
      <c r="B808" s="208">
        <v>2014</v>
      </c>
      <c r="C808" s="208">
        <v>28.469799999999999</v>
      </c>
      <c r="D808" s="208">
        <v>196.8124</v>
      </c>
      <c r="E808" s="208">
        <v>14.4726</v>
      </c>
      <c r="F808" s="208">
        <v>117.0391</v>
      </c>
      <c r="G808" s="208">
        <v>26.848099999999999</v>
      </c>
      <c r="H808" s="208">
        <v>103.7777</v>
      </c>
      <c r="I808" s="208">
        <v>7.1589999999999998</v>
      </c>
      <c r="J808" s="208">
        <v>59.445999999999998</v>
      </c>
      <c r="K808" s="208">
        <v>35.448300000000003</v>
      </c>
      <c r="L808" s="208">
        <v>38.245699999999999</v>
      </c>
      <c r="M808" s="208">
        <v>45.854399999999998</v>
      </c>
      <c r="N808" s="208">
        <v>157.85380000000001</v>
      </c>
    </row>
    <row r="809" spans="1:14">
      <c r="A809" s="208">
        <v>6</v>
      </c>
      <c r="B809" s="208">
        <v>2014</v>
      </c>
      <c r="C809" s="208">
        <v>24.477699999999999</v>
      </c>
      <c r="D809" s="208">
        <v>58.382399999999997</v>
      </c>
      <c r="E809" s="208">
        <v>5.6817000000000002</v>
      </c>
      <c r="F809" s="208">
        <v>48.977499999999999</v>
      </c>
      <c r="G809" s="208">
        <v>9.5099</v>
      </c>
      <c r="H809" s="208">
        <v>36.785499999999999</v>
      </c>
      <c r="I809" s="208">
        <v>1.2790999999999999</v>
      </c>
      <c r="J809" s="208">
        <v>18.526299999999999</v>
      </c>
      <c r="K809" s="208">
        <v>8.1963000000000008</v>
      </c>
      <c r="L809" s="208">
        <v>15.5266</v>
      </c>
      <c r="M809" s="208">
        <v>11.491</v>
      </c>
      <c r="N809" s="208">
        <v>41.7468</v>
      </c>
    </row>
    <row r="810" spans="1:14">
      <c r="A810" s="208">
        <v>7</v>
      </c>
      <c r="B810" s="208">
        <v>2014</v>
      </c>
      <c r="C810" s="208">
        <v>7.3287000000000004</v>
      </c>
      <c r="D810" s="208">
        <v>4.5037000000000003</v>
      </c>
      <c r="E810" s="208">
        <v>2.1492</v>
      </c>
      <c r="F810" s="208">
        <v>15.732200000000001</v>
      </c>
      <c r="G810" s="208">
        <v>5.1340000000000003</v>
      </c>
      <c r="H810" s="208">
        <v>8.0129999999999999</v>
      </c>
      <c r="I810" s="208">
        <v>3.0011000000000001</v>
      </c>
      <c r="J810" s="208">
        <v>10.9801</v>
      </c>
      <c r="K810" s="208">
        <v>2.4539</v>
      </c>
      <c r="L810" s="208">
        <v>4.0980999999999996</v>
      </c>
      <c r="M810" s="208">
        <v>2.7570999999999999</v>
      </c>
      <c r="N810" s="208">
        <v>20.713200000000001</v>
      </c>
    </row>
    <row r="811" spans="1:14">
      <c r="A811" s="208">
        <v>8</v>
      </c>
      <c r="B811" s="208">
        <v>2014</v>
      </c>
      <c r="C811" s="208">
        <v>59.7042</v>
      </c>
      <c r="D811" s="208">
        <v>257.36180000000002</v>
      </c>
      <c r="E811" s="208">
        <v>38.4373</v>
      </c>
      <c r="F811" s="208">
        <v>234.36259999999999</v>
      </c>
      <c r="G811" s="208">
        <v>59.180399999999999</v>
      </c>
      <c r="H811" s="208">
        <v>222.2851</v>
      </c>
      <c r="I811" s="208">
        <v>9.3981999999999992</v>
      </c>
      <c r="J811" s="208">
        <v>105.8211</v>
      </c>
      <c r="K811" s="208">
        <v>53.6937</v>
      </c>
      <c r="L811" s="208">
        <v>56.8249</v>
      </c>
      <c r="M811" s="208">
        <v>64.089200000000005</v>
      </c>
      <c r="N811" s="208">
        <v>277.10649999999998</v>
      </c>
    </row>
    <row r="812" spans="1:14">
      <c r="A812" s="208">
        <v>9</v>
      </c>
      <c r="B812" s="208">
        <v>2014</v>
      </c>
      <c r="C812" s="208">
        <v>17.540099999999999</v>
      </c>
      <c r="D812" s="208">
        <v>127.8664</v>
      </c>
      <c r="E812" s="208">
        <v>15.2653</v>
      </c>
      <c r="F812" s="208">
        <v>89.683599999999998</v>
      </c>
      <c r="G812" s="208">
        <v>21.889099999999999</v>
      </c>
      <c r="H812" s="208">
        <v>73.966099999999997</v>
      </c>
      <c r="I812" s="208">
        <v>2.6956000000000002</v>
      </c>
      <c r="J812" s="208">
        <v>35.777200000000001</v>
      </c>
      <c r="K812" s="208">
        <v>16.711300000000001</v>
      </c>
      <c r="L812" s="208">
        <v>30.591999999999999</v>
      </c>
      <c r="M812" s="208">
        <v>24.020499999999998</v>
      </c>
      <c r="N812" s="208">
        <v>117.74299999999999</v>
      </c>
    </row>
    <row r="813" spans="1:14">
      <c r="A813" s="208">
        <v>10</v>
      </c>
      <c r="B813" s="208">
        <v>2014</v>
      </c>
      <c r="C813" s="208">
        <v>37.609499999999997</v>
      </c>
      <c r="D813" s="208">
        <v>53.410699999999999</v>
      </c>
      <c r="E813" s="208">
        <v>30.2499</v>
      </c>
      <c r="F813" s="208">
        <v>135.49510000000001</v>
      </c>
      <c r="G813" s="208">
        <v>37.011499999999998</v>
      </c>
      <c r="H813" s="208">
        <v>160.7569</v>
      </c>
      <c r="I813" s="208">
        <v>3.5577999999999999</v>
      </c>
      <c r="J813" s="208">
        <v>63.2363</v>
      </c>
      <c r="K813" s="208">
        <v>24.6645</v>
      </c>
      <c r="L813" s="208">
        <v>28.4147</v>
      </c>
      <c r="M813" s="208">
        <v>24.265899999999998</v>
      </c>
      <c r="N813" s="208">
        <v>158.86619999999999</v>
      </c>
    </row>
    <row r="814" spans="1:14">
      <c r="A814" s="208">
        <v>11</v>
      </c>
      <c r="B814" s="208">
        <v>2014</v>
      </c>
      <c r="C814" s="208">
        <v>18.4541</v>
      </c>
      <c r="D814" s="208">
        <v>106.7384</v>
      </c>
      <c r="E814" s="208">
        <v>11.655799999999999</v>
      </c>
      <c r="F814" s="208">
        <v>58.049700000000001</v>
      </c>
      <c r="G814" s="208">
        <v>14.628299999999999</v>
      </c>
      <c r="H814" s="208">
        <v>60.255099999999999</v>
      </c>
      <c r="I814" s="208">
        <v>2.3340000000000001</v>
      </c>
      <c r="J814" s="208">
        <v>28.3918</v>
      </c>
      <c r="K814" s="208">
        <v>25.6144</v>
      </c>
      <c r="L814" s="208">
        <v>20.633600000000001</v>
      </c>
      <c r="M814" s="208">
        <v>18.776399999999999</v>
      </c>
      <c r="N814" s="208">
        <v>62.124899999999997</v>
      </c>
    </row>
    <row r="815" spans="1:14">
      <c r="A815" s="208">
        <v>12</v>
      </c>
      <c r="B815" s="208">
        <v>2014</v>
      </c>
      <c r="C815" s="208">
        <v>14.4634</v>
      </c>
      <c r="D815" s="208">
        <v>101.2229</v>
      </c>
      <c r="E815" s="208">
        <v>12.3399</v>
      </c>
      <c r="F815" s="208">
        <v>60.668399999999998</v>
      </c>
      <c r="G815" s="208">
        <v>14.866300000000001</v>
      </c>
      <c r="H815" s="208">
        <v>58.534999999999997</v>
      </c>
      <c r="I815" s="208">
        <v>1.8589</v>
      </c>
      <c r="J815" s="208">
        <v>23.619399999999999</v>
      </c>
      <c r="K815" s="208">
        <v>17.811399999999999</v>
      </c>
      <c r="L815" s="208">
        <v>22.757100000000001</v>
      </c>
      <c r="M815" s="208">
        <v>18.1219</v>
      </c>
      <c r="N815" s="208">
        <v>65.0304</v>
      </c>
    </row>
    <row r="816" spans="1:14">
      <c r="A816" s="208">
        <v>13</v>
      </c>
      <c r="B816" s="208">
        <v>2014</v>
      </c>
      <c r="C816" s="208">
        <v>53.148800000000001</v>
      </c>
      <c r="D816" s="208">
        <v>110.0108</v>
      </c>
      <c r="E816" s="208">
        <v>15.124499999999999</v>
      </c>
      <c r="F816" s="208">
        <v>101.65389999999999</v>
      </c>
      <c r="G816" s="208">
        <v>30.314699999999998</v>
      </c>
      <c r="H816" s="208">
        <v>68.790199999999999</v>
      </c>
      <c r="I816" s="208">
        <v>0.65700000000000003</v>
      </c>
      <c r="J816" s="208">
        <v>47.864899999999999</v>
      </c>
      <c r="K816" s="208">
        <v>26.412099999999999</v>
      </c>
      <c r="L816" s="208">
        <v>35.256900000000002</v>
      </c>
      <c r="M816" s="208">
        <v>43.3581</v>
      </c>
      <c r="N816" s="208">
        <v>100.0403</v>
      </c>
    </row>
    <row r="817" spans="1:14">
      <c r="A817" s="208">
        <v>14</v>
      </c>
      <c r="B817" s="208">
        <v>2014</v>
      </c>
      <c r="C817" s="208">
        <v>2.8605</v>
      </c>
      <c r="D817" s="208">
        <v>22.042200000000001</v>
      </c>
      <c r="E817" s="208">
        <v>1.8070999999999999</v>
      </c>
      <c r="F817" s="208">
        <v>11.485900000000001</v>
      </c>
      <c r="G817" s="208">
        <v>2.7509000000000001</v>
      </c>
      <c r="H817" s="208">
        <v>6.0937000000000001</v>
      </c>
      <c r="I817" s="208">
        <v>0.13250000000000001</v>
      </c>
      <c r="J817" s="208">
        <v>2.4777</v>
      </c>
      <c r="K817" s="208">
        <v>4.2754000000000003</v>
      </c>
      <c r="L817" s="208">
        <v>3.4683000000000002</v>
      </c>
      <c r="M817" s="208">
        <v>2.1227</v>
      </c>
      <c r="N817" s="208">
        <v>14.009499999999999</v>
      </c>
    </row>
    <row r="818" spans="1:14">
      <c r="A818" s="208">
        <v>15</v>
      </c>
      <c r="B818" s="208">
        <v>2014</v>
      </c>
      <c r="C818" s="208">
        <v>6.3475999999999999</v>
      </c>
      <c r="D818" s="208">
        <v>3.9369000000000001</v>
      </c>
      <c r="E818" s="208">
        <v>1.0648</v>
      </c>
      <c r="F818" s="208">
        <v>9.8731000000000009</v>
      </c>
      <c r="G818" s="208">
        <v>3.9493</v>
      </c>
      <c r="H818" s="208">
        <v>13.2371</v>
      </c>
      <c r="I818" s="208">
        <v>0.42799999999999999</v>
      </c>
      <c r="J818" s="208">
        <v>4.6843000000000004</v>
      </c>
      <c r="K818" s="208">
        <v>0.90190000000000003</v>
      </c>
      <c r="L818" s="208">
        <v>2.0478000000000001</v>
      </c>
      <c r="M818" s="208">
        <v>3.5364</v>
      </c>
      <c r="N818" s="208">
        <v>9.6684999999999999</v>
      </c>
    </row>
    <row r="819" spans="1:14">
      <c r="A819" s="208">
        <v>16</v>
      </c>
      <c r="B819" s="208">
        <v>2014</v>
      </c>
      <c r="C819" s="208">
        <v>1.4595</v>
      </c>
      <c r="D819" s="208">
        <v>11.368499999999999</v>
      </c>
      <c r="E819" s="208">
        <v>0.92200000000000004</v>
      </c>
      <c r="F819" s="208">
        <v>5.8380999999999998</v>
      </c>
      <c r="G819" s="208">
        <v>1.3958999999999999</v>
      </c>
      <c r="H819" s="208">
        <v>3.0491999999999999</v>
      </c>
      <c r="I819" s="208">
        <v>6.4100000000000004E-2</v>
      </c>
      <c r="J819" s="208">
        <v>1.2333000000000001</v>
      </c>
      <c r="K819" s="208">
        <v>2.2214999999999998</v>
      </c>
      <c r="L819" s="208">
        <v>1.7546999999999999</v>
      </c>
      <c r="M819" s="208">
        <v>1.0771999999999999</v>
      </c>
      <c r="N819" s="208">
        <v>7.0911999999999997</v>
      </c>
    </row>
    <row r="820" spans="1:14">
      <c r="A820" s="208">
        <v>1</v>
      </c>
      <c r="B820" s="208">
        <v>2015</v>
      </c>
      <c r="C820" s="208">
        <v>8.8902999999999999</v>
      </c>
      <c r="D820" s="208">
        <v>5.9138000000000002</v>
      </c>
      <c r="E820" s="208">
        <v>2.7915000000000001</v>
      </c>
      <c r="F820" s="208">
        <v>13.956799999999999</v>
      </c>
      <c r="G820" s="208">
        <v>4.9557000000000002</v>
      </c>
      <c r="H820" s="208">
        <v>6.9642999999999997</v>
      </c>
      <c r="I820" s="208">
        <v>0.39900000000000002</v>
      </c>
      <c r="J820" s="208">
        <v>11.2997</v>
      </c>
      <c r="K820" s="208">
        <v>5.3285</v>
      </c>
      <c r="L820" s="208">
        <v>6.3148</v>
      </c>
      <c r="M820" s="208">
        <v>5.1478000000000002</v>
      </c>
      <c r="N820" s="208">
        <v>17.0578</v>
      </c>
    </row>
    <row r="821" spans="1:14">
      <c r="A821" s="208">
        <v>2</v>
      </c>
      <c r="B821" s="208">
        <v>2015</v>
      </c>
      <c r="C821" s="208">
        <v>15.7622</v>
      </c>
      <c r="D821" s="208">
        <v>21.536200000000001</v>
      </c>
      <c r="E821" s="208">
        <v>4.1227999999999998</v>
      </c>
      <c r="F821" s="208">
        <v>35.988900000000001</v>
      </c>
      <c r="G821" s="208">
        <v>12.3165</v>
      </c>
      <c r="H821" s="208">
        <v>53.156100000000002</v>
      </c>
      <c r="I821" s="208">
        <v>4.9199000000000002</v>
      </c>
      <c r="J821" s="208">
        <v>20.706</v>
      </c>
      <c r="K821" s="208">
        <v>8.4215999999999998</v>
      </c>
      <c r="L821" s="208">
        <v>12.4429</v>
      </c>
      <c r="M821" s="208">
        <v>6.9423000000000004</v>
      </c>
      <c r="N821" s="208">
        <v>37.078000000000003</v>
      </c>
    </row>
    <row r="822" spans="1:14">
      <c r="A822" s="208">
        <v>3</v>
      </c>
      <c r="B822" s="208">
        <v>2015</v>
      </c>
      <c r="C822" s="208">
        <v>34.550199999999997</v>
      </c>
      <c r="D822" s="208">
        <v>32.817700000000002</v>
      </c>
      <c r="E822" s="208">
        <v>10.6408</v>
      </c>
      <c r="F822" s="208">
        <v>74.207700000000003</v>
      </c>
      <c r="G822" s="208">
        <v>25.244399999999999</v>
      </c>
      <c r="H822" s="208">
        <v>71.238</v>
      </c>
      <c r="I822" s="208">
        <v>10.031000000000001</v>
      </c>
      <c r="J822" s="208">
        <v>51.0441</v>
      </c>
      <c r="K822" s="208">
        <v>22.381499999999999</v>
      </c>
      <c r="L822" s="208">
        <v>32.387</v>
      </c>
      <c r="M822" s="208">
        <v>17.368400000000001</v>
      </c>
      <c r="N822" s="208">
        <v>86.493300000000005</v>
      </c>
    </row>
    <row r="823" spans="1:14">
      <c r="A823" s="208">
        <v>4</v>
      </c>
      <c r="B823" s="208">
        <v>2015</v>
      </c>
      <c r="C823" s="208">
        <v>45.529600000000002</v>
      </c>
      <c r="D823" s="208">
        <v>161.37219999999999</v>
      </c>
      <c r="E823" s="208">
        <v>17.320900000000002</v>
      </c>
      <c r="F823" s="208">
        <v>145.10589999999999</v>
      </c>
      <c r="G823" s="208">
        <v>37.737200000000001</v>
      </c>
      <c r="H823" s="208">
        <v>97.659700000000001</v>
      </c>
      <c r="I823" s="208">
        <v>8.3696000000000002</v>
      </c>
      <c r="J823" s="208">
        <v>74.915700000000001</v>
      </c>
      <c r="K823" s="208">
        <v>41.691800000000001</v>
      </c>
      <c r="L823" s="208">
        <v>52.410499999999999</v>
      </c>
      <c r="M823" s="208">
        <v>48.807899999999997</v>
      </c>
      <c r="N823" s="208">
        <v>177.28559999999999</v>
      </c>
    </row>
    <row r="824" spans="1:14">
      <c r="A824" s="208">
        <v>5</v>
      </c>
      <c r="B824" s="208">
        <v>2015</v>
      </c>
      <c r="C824" s="208">
        <v>28.997800000000002</v>
      </c>
      <c r="D824" s="208">
        <v>200.84829999999999</v>
      </c>
      <c r="E824" s="208">
        <v>14.5999</v>
      </c>
      <c r="F824" s="208">
        <v>118.1264</v>
      </c>
      <c r="G824" s="208">
        <v>27.0975</v>
      </c>
      <c r="H824" s="208">
        <v>105.8797</v>
      </c>
      <c r="I824" s="208">
        <v>7.3144</v>
      </c>
      <c r="J824" s="208">
        <v>59.808399999999999</v>
      </c>
      <c r="K824" s="208">
        <v>35.691899999999997</v>
      </c>
      <c r="L824" s="208">
        <v>39.062899999999999</v>
      </c>
      <c r="M824" s="208">
        <v>47.072600000000001</v>
      </c>
      <c r="N824" s="208">
        <v>159.96969999999999</v>
      </c>
    </row>
    <row r="825" spans="1:14">
      <c r="A825" s="208">
        <v>6</v>
      </c>
      <c r="B825" s="208">
        <v>2015</v>
      </c>
      <c r="C825" s="208">
        <v>24.6754</v>
      </c>
      <c r="D825" s="208">
        <v>59.154299999999999</v>
      </c>
      <c r="E825" s="208">
        <v>5.7554999999999996</v>
      </c>
      <c r="F825" s="208">
        <v>49.781300000000002</v>
      </c>
      <c r="G825" s="208">
        <v>9.6722000000000001</v>
      </c>
      <c r="H825" s="208">
        <v>37.340200000000003</v>
      </c>
      <c r="I825" s="208">
        <v>1.2972999999999999</v>
      </c>
      <c r="J825" s="208">
        <v>18.9175</v>
      </c>
      <c r="K825" s="208">
        <v>8.2818000000000005</v>
      </c>
      <c r="L825" s="208">
        <v>15.7834</v>
      </c>
      <c r="M825" s="208">
        <v>11.707800000000001</v>
      </c>
      <c r="N825" s="208">
        <v>42.317700000000002</v>
      </c>
    </row>
    <row r="826" spans="1:14">
      <c r="A826" s="208">
        <v>7</v>
      </c>
      <c r="B826" s="208">
        <v>2015</v>
      </c>
      <c r="C826" s="208">
        <v>7.4109999999999996</v>
      </c>
      <c r="D826" s="208">
        <v>4.5894000000000004</v>
      </c>
      <c r="E826" s="208">
        <v>2.2069000000000001</v>
      </c>
      <c r="F826" s="208">
        <v>16.187000000000001</v>
      </c>
      <c r="G826" s="208">
        <v>5.2725</v>
      </c>
      <c r="H826" s="208">
        <v>8.2629000000000001</v>
      </c>
      <c r="I826" s="208">
        <v>3.0901000000000001</v>
      </c>
      <c r="J826" s="208">
        <v>11.308</v>
      </c>
      <c r="K826" s="208">
        <v>2.5049000000000001</v>
      </c>
      <c r="L826" s="208">
        <v>4.1821000000000002</v>
      </c>
      <c r="M826" s="208">
        <v>2.831</v>
      </c>
      <c r="N826" s="208">
        <v>21.443999999999999</v>
      </c>
    </row>
    <row r="827" spans="1:14">
      <c r="A827" s="208">
        <v>8</v>
      </c>
      <c r="B827" s="208">
        <v>2015</v>
      </c>
      <c r="C827" s="208">
        <v>60.129899999999999</v>
      </c>
      <c r="D827" s="208">
        <v>259.07310000000001</v>
      </c>
      <c r="E827" s="208">
        <v>38.9114</v>
      </c>
      <c r="F827" s="208">
        <v>237.14940000000001</v>
      </c>
      <c r="G827" s="208">
        <v>59.840899999999998</v>
      </c>
      <c r="H827" s="208">
        <v>223.81450000000001</v>
      </c>
      <c r="I827" s="208">
        <v>9.4364000000000008</v>
      </c>
      <c r="J827" s="208">
        <v>106.4345</v>
      </c>
      <c r="K827" s="208">
        <v>54.148699999999998</v>
      </c>
      <c r="L827" s="208">
        <v>57.5623</v>
      </c>
      <c r="M827" s="208">
        <v>65.140900000000002</v>
      </c>
      <c r="N827" s="208">
        <v>279.7867</v>
      </c>
    </row>
    <row r="828" spans="1:14">
      <c r="A828" s="208">
        <v>9</v>
      </c>
      <c r="B828" s="208">
        <v>2015</v>
      </c>
      <c r="C828" s="208">
        <v>17.781400000000001</v>
      </c>
      <c r="D828" s="208">
        <v>130.33160000000001</v>
      </c>
      <c r="E828" s="208">
        <v>15.6159</v>
      </c>
      <c r="F828" s="208">
        <v>91.616200000000006</v>
      </c>
      <c r="G828" s="208">
        <v>22.313099999999999</v>
      </c>
      <c r="H828" s="208">
        <v>75.560500000000005</v>
      </c>
      <c r="I828" s="208">
        <v>2.7277</v>
      </c>
      <c r="J828" s="208">
        <v>36.141199999999998</v>
      </c>
      <c r="K828" s="208">
        <v>16.947800000000001</v>
      </c>
      <c r="L828" s="208">
        <v>31.332899999999999</v>
      </c>
      <c r="M828" s="208">
        <v>24.746400000000001</v>
      </c>
      <c r="N828" s="208">
        <v>119.9524</v>
      </c>
    </row>
    <row r="829" spans="1:14">
      <c r="A829" s="208">
        <v>10</v>
      </c>
      <c r="B829" s="208">
        <v>2015</v>
      </c>
      <c r="C829" s="208">
        <v>38.098500000000001</v>
      </c>
      <c r="D829" s="208">
        <v>54.3386</v>
      </c>
      <c r="E829" s="208">
        <v>30.950900000000001</v>
      </c>
      <c r="F829" s="208">
        <v>137.98159999999999</v>
      </c>
      <c r="G829" s="208">
        <v>37.651000000000003</v>
      </c>
      <c r="H829" s="208">
        <v>163.38140000000001</v>
      </c>
      <c r="I829" s="208">
        <v>3.6191</v>
      </c>
      <c r="J829" s="208">
        <v>63.649099999999997</v>
      </c>
      <c r="K829" s="208">
        <v>24.954599999999999</v>
      </c>
      <c r="L829" s="208">
        <v>29.356000000000002</v>
      </c>
      <c r="M829" s="208">
        <v>24.718399999999999</v>
      </c>
      <c r="N829" s="208">
        <v>162.31129999999999</v>
      </c>
    </row>
    <row r="830" spans="1:14">
      <c r="A830" s="208">
        <v>11</v>
      </c>
      <c r="B830" s="208">
        <v>2015</v>
      </c>
      <c r="C830" s="208">
        <v>18.548999999999999</v>
      </c>
      <c r="D830" s="208">
        <v>107.51139999999999</v>
      </c>
      <c r="E830" s="208">
        <v>11.797000000000001</v>
      </c>
      <c r="F830" s="208">
        <v>58.644500000000001</v>
      </c>
      <c r="G830" s="208">
        <v>14.762</v>
      </c>
      <c r="H830" s="208">
        <v>60.9435</v>
      </c>
      <c r="I830" s="208">
        <v>2.3435999999999999</v>
      </c>
      <c r="J830" s="208">
        <v>28.493600000000001</v>
      </c>
      <c r="K830" s="208">
        <v>25.707100000000001</v>
      </c>
      <c r="L830" s="208">
        <v>20.8718</v>
      </c>
      <c r="M830" s="208">
        <v>18.9633</v>
      </c>
      <c r="N830" s="208">
        <v>62.7119</v>
      </c>
    </row>
    <row r="831" spans="1:14">
      <c r="A831" s="208">
        <v>12</v>
      </c>
      <c r="B831" s="208">
        <v>2015</v>
      </c>
      <c r="C831" s="208">
        <v>14.5848</v>
      </c>
      <c r="D831" s="208">
        <v>102.39919999999999</v>
      </c>
      <c r="E831" s="208">
        <v>12.6297</v>
      </c>
      <c r="F831" s="208">
        <v>61.8108</v>
      </c>
      <c r="G831" s="208">
        <v>15.1145</v>
      </c>
      <c r="H831" s="208">
        <v>59.547400000000003</v>
      </c>
      <c r="I831" s="208">
        <v>1.8735999999999999</v>
      </c>
      <c r="J831" s="208">
        <v>23.806699999999999</v>
      </c>
      <c r="K831" s="208">
        <v>17.9025</v>
      </c>
      <c r="L831" s="208">
        <v>23.189800000000002</v>
      </c>
      <c r="M831" s="208">
        <v>18.452300000000001</v>
      </c>
      <c r="N831" s="208">
        <v>66.097899999999996</v>
      </c>
    </row>
    <row r="832" spans="1:14">
      <c r="A832" s="208">
        <v>13</v>
      </c>
      <c r="B832" s="208">
        <v>2015</v>
      </c>
      <c r="C832" s="208">
        <v>53.437600000000003</v>
      </c>
      <c r="D832" s="208">
        <v>111.8137</v>
      </c>
      <c r="E832" s="208">
        <v>15.3087</v>
      </c>
      <c r="F832" s="208">
        <v>102.9911</v>
      </c>
      <c r="G832" s="208">
        <v>30.789899999999999</v>
      </c>
      <c r="H832" s="208">
        <v>70.003600000000006</v>
      </c>
      <c r="I832" s="208">
        <v>0.67010000000000003</v>
      </c>
      <c r="J832" s="208">
        <v>48.367100000000001</v>
      </c>
      <c r="K832" s="208">
        <v>26.712499999999999</v>
      </c>
      <c r="L832" s="208">
        <v>35.81</v>
      </c>
      <c r="M832" s="208">
        <v>44.439</v>
      </c>
      <c r="N832" s="208">
        <v>102.4169</v>
      </c>
    </row>
    <row r="833" spans="1:14">
      <c r="A833" s="208">
        <v>14</v>
      </c>
      <c r="B833" s="208">
        <v>2015</v>
      </c>
      <c r="C833" s="208">
        <v>2.8812000000000002</v>
      </c>
      <c r="D833" s="208">
        <v>22.175999999999998</v>
      </c>
      <c r="E833" s="208">
        <v>1.8275999999999999</v>
      </c>
      <c r="F833" s="208">
        <v>11.6015</v>
      </c>
      <c r="G833" s="208">
        <v>2.7810000000000001</v>
      </c>
      <c r="H833" s="208">
        <v>6.2347000000000001</v>
      </c>
      <c r="I833" s="208">
        <v>0.1351</v>
      </c>
      <c r="J833" s="208">
        <v>2.5057999999999998</v>
      </c>
      <c r="K833" s="208">
        <v>4.2817999999999996</v>
      </c>
      <c r="L833" s="208">
        <v>3.5103</v>
      </c>
      <c r="M833" s="208">
        <v>2.1846000000000001</v>
      </c>
      <c r="N833" s="208">
        <v>14.1572</v>
      </c>
    </row>
    <row r="834" spans="1:14">
      <c r="A834" s="208">
        <v>15</v>
      </c>
      <c r="B834" s="208">
        <v>2015</v>
      </c>
      <c r="C834" s="208">
        <v>6.4359999999999999</v>
      </c>
      <c r="D834" s="208">
        <v>4.0175000000000001</v>
      </c>
      <c r="E834" s="208">
        <v>1.0848</v>
      </c>
      <c r="F834" s="208">
        <v>10.0327</v>
      </c>
      <c r="G834" s="208">
        <v>4.0130999999999997</v>
      </c>
      <c r="H834" s="208">
        <v>13.5139</v>
      </c>
      <c r="I834" s="208">
        <v>0.434</v>
      </c>
      <c r="J834" s="208">
        <v>4.7572000000000001</v>
      </c>
      <c r="K834" s="208">
        <v>0.91859999999999997</v>
      </c>
      <c r="L834" s="208">
        <v>2.1070000000000002</v>
      </c>
      <c r="M834" s="208">
        <v>3.6057999999999999</v>
      </c>
      <c r="N834" s="208">
        <v>9.8924000000000003</v>
      </c>
    </row>
    <row r="835" spans="1:14">
      <c r="A835" s="208">
        <v>16</v>
      </c>
      <c r="B835" s="208">
        <v>2015</v>
      </c>
      <c r="C835" s="208">
        <v>1.4694</v>
      </c>
      <c r="D835" s="208">
        <v>11.4198</v>
      </c>
      <c r="E835" s="208">
        <v>0.93220000000000003</v>
      </c>
      <c r="F835" s="208">
        <v>5.8948</v>
      </c>
      <c r="G835" s="208">
        <v>1.4107000000000001</v>
      </c>
      <c r="H835" s="208">
        <v>3.1183000000000001</v>
      </c>
      <c r="I835" s="208">
        <v>6.5500000000000003E-2</v>
      </c>
      <c r="J835" s="208">
        <v>1.2464</v>
      </c>
      <c r="K835" s="208">
        <v>2.2242000000000002</v>
      </c>
      <c r="L835" s="208">
        <v>1.7746999999999999</v>
      </c>
      <c r="M835" s="208">
        <v>1.1059000000000001</v>
      </c>
      <c r="N835" s="208">
        <v>7.1605999999999996</v>
      </c>
    </row>
    <row r="836" spans="1:14">
      <c r="A836" s="208">
        <v>1</v>
      </c>
      <c r="B836" s="208">
        <v>2016</v>
      </c>
      <c r="C836" s="208">
        <v>8.9997000000000007</v>
      </c>
      <c r="D836" s="208">
        <v>5.9461000000000004</v>
      </c>
      <c r="E836" s="208">
        <v>2.8056000000000001</v>
      </c>
      <c r="F836" s="208">
        <v>14.104900000000001</v>
      </c>
      <c r="G836" s="208">
        <v>5.0083000000000002</v>
      </c>
      <c r="H836" s="208">
        <v>7.0850999999999997</v>
      </c>
      <c r="I836" s="208">
        <v>0.40670000000000001</v>
      </c>
      <c r="J836" s="208">
        <v>11.4847</v>
      </c>
      <c r="K836" s="208">
        <v>5.3453999999999997</v>
      </c>
      <c r="L836" s="208">
        <v>6.3939000000000004</v>
      </c>
      <c r="M836" s="208">
        <v>5.2214</v>
      </c>
      <c r="N836" s="208">
        <v>17.3565</v>
      </c>
    </row>
    <row r="837" spans="1:14">
      <c r="A837" s="208">
        <v>2</v>
      </c>
      <c r="B837" s="208">
        <v>2016</v>
      </c>
      <c r="C837" s="208">
        <v>16.036000000000001</v>
      </c>
      <c r="D837" s="208">
        <v>22.534300000000002</v>
      </c>
      <c r="E837" s="208">
        <v>4.1698000000000004</v>
      </c>
      <c r="F837" s="208">
        <v>37.069800000000001</v>
      </c>
      <c r="G837" s="208">
        <v>12.686500000000001</v>
      </c>
      <c r="H837" s="208">
        <v>54.576900000000002</v>
      </c>
      <c r="I837" s="208">
        <v>5.0312999999999999</v>
      </c>
      <c r="J837" s="208">
        <v>21.206299999999999</v>
      </c>
      <c r="K837" s="208">
        <v>8.5114999999999998</v>
      </c>
      <c r="L837" s="208">
        <v>12.6562</v>
      </c>
      <c r="M837" s="208">
        <v>7.0265000000000004</v>
      </c>
      <c r="N837" s="208">
        <v>37.703099999999999</v>
      </c>
    </row>
    <row r="838" spans="1:14">
      <c r="A838" s="208">
        <v>3</v>
      </c>
      <c r="B838" s="208">
        <v>2016</v>
      </c>
      <c r="C838" s="208">
        <v>35.030799999999999</v>
      </c>
      <c r="D838" s="208">
        <v>33.551299999999998</v>
      </c>
      <c r="E838" s="208">
        <v>10.773099999999999</v>
      </c>
      <c r="F838" s="208">
        <v>75.771199999999993</v>
      </c>
      <c r="G838" s="208">
        <v>25.776299999999999</v>
      </c>
      <c r="H838" s="208">
        <v>73.299000000000007</v>
      </c>
      <c r="I838" s="208">
        <v>10.314500000000001</v>
      </c>
      <c r="J838" s="208">
        <v>52.157200000000003</v>
      </c>
      <c r="K838" s="208">
        <v>22.622699999999998</v>
      </c>
      <c r="L838" s="208">
        <v>33.026299999999999</v>
      </c>
      <c r="M838" s="208">
        <v>17.7164</v>
      </c>
      <c r="N838" s="208">
        <v>88.264399999999995</v>
      </c>
    </row>
    <row r="839" spans="1:14">
      <c r="A839" s="208">
        <v>4</v>
      </c>
      <c r="B839" s="208">
        <v>2016</v>
      </c>
      <c r="C839" s="208">
        <v>46.247300000000003</v>
      </c>
      <c r="D839" s="208">
        <v>164.62190000000001</v>
      </c>
      <c r="E839" s="208">
        <v>17.4237</v>
      </c>
      <c r="F839" s="208">
        <v>146.88839999999999</v>
      </c>
      <c r="G839" s="208">
        <v>38.200800000000001</v>
      </c>
      <c r="H839" s="208">
        <v>98.871300000000005</v>
      </c>
      <c r="I839" s="208">
        <v>8.4871999999999996</v>
      </c>
      <c r="J839" s="208">
        <v>75.555800000000005</v>
      </c>
      <c r="K839" s="208">
        <v>42.001199999999997</v>
      </c>
      <c r="L839" s="208">
        <v>53.379100000000001</v>
      </c>
      <c r="M839" s="208">
        <v>50.144300000000001</v>
      </c>
      <c r="N839" s="208">
        <v>178.74979999999999</v>
      </c>
    </row>
    <row r="840" spans="1:14">
      <c r="A840" s="208">
        <v>5</v>
      </c>
      <c r="B840" s="208">
        <v>2016</v>
      </c>
      <c r="C840" s="208">
        <v>29.534300000000002</v>
      </c>
      <c r="D840" s="208">
        <v>204.8794</v>
      </c>
      <c r="E840" s="208">
        <v>14.7235</v>
      </c>
      <c r="F840" s="208">
        <v>119.20180000000001</v>
      </c>
      <c r="G840" s="208">
        <v>27.344200000000001</v>
      </c>
      <c r="H840" s="208">
        <v>107.937</v>
      </c>
      <c r="I840" s="208">
        <v>7.4621000000000004</v>
      </c>
      <c r="J840" s="208">
        <v>60.174199999999999</v>
      </c>
      <c r="K840" s="208">
        <v>35.945500000000003</v>
      </c>
      <c r="L840" s="208">
        <v>39.911999999999999</v>
      </c>
      <c r="M840" s="208">
        <v>48.556699999999999</v>
      </c>
      <c r="N840" s="208">
        <v>161.93260000000001</v>
      </c>
    </row>
    <row r="841" spans="1:14">
      <c r="A841" s="208">
        <v>6</v>
      </c>
      <c r="B841" s="208">
        <v>2016</v>
      </c>
      <c r="C841" s="208">
        <v>24.907</v>
      </c>
      <c r="D841" s="208">
        <v>60.125700000000002</v>
      </c>
      <c r="E841" s="208">
        <v>5.8707000000000003</v>
      </c>
      <c r="F841" s="208">
        <v>50.534300000000002</v>
      </c>
      <c r="G841" s="208">
        <v>9.8244000000000007</v>
      </c>
      <c r="H841" s="208">
        <v>37.934600000000003</v>
      </c>
      <c r="I841" s="208">
        <v>1.3162</v>
      </c>
      <c r="J841" s="208">
        <v>19.339099999999998</v>
      </c>
      <c r="K841" s="208">
        <v>8.3679000000000006</v>
      </c>
      <c r="L841" s="208">
        <v>16.040199999999999</v>
      </c>
      <c r="M841" s="208">
        <v>11.939399999999999</v>
      </c>
      <c r="N841" s="208">
        <v>42.901499999999999</v>
      </c>
    </row>
    <row r="842" spans="1:14">
      <c r="A842" s="208">
        <v>7</v>
      </c>
      <c r="B842" s="208">
        <v>2016</v>
      </c>
      <c r="C842" s="208">
        <v>7.5323000000000002</v>
      </c>
      <c r="D842" s="208">
        <v>4.7122000000000002</v>
      </c>
      <c r="E842" s="208">
        <v>2.2755999999999998</v>
      </c>
      <c r="F842" s="208">
        <v>16.734200000000001</v>
      </c>
      <c r="G842" s="208">
        <v>5.4410999999999996</v>
      </c>
      <c r="H842" s="208">
        <v>8.5634999999999994</v>
      </c>
      <c r="I842" s="208">
        <v>3.2002999999999999</v>
      </c>
      <c r="J842" s="208">
        <v>11.8139</v>
      </c>
      <c r="K842" s="208">
        <v>2.5910000000000002</v>
      </c>
      <c r="L842" s="208">
        <v>4.2763999999999998</v>
      </c>
      <c r="M842" s="208">
        <v>2.9201999999999999</v>
      </c>
      <c r="N842" s="208">
        <v>22.156099999999999</v>
      </c>
    </row>
    <row r="843" spans="1:14">
      <c r="A843" s="208">
        <v>8</v>
      </c>
      <c r="B843" s="208">
        <v>2016</v>
      </c>
      <c r="C843" s="208">
        <v>60.608400000000003</v>
      </c>
      <c r="D843" s="208">
        <v>261.19619999999998</v>
      </c>
      <c r="E843" s="208">
        <v>39.372100000000003</v>
      </c>
      <c r="F843" s="208">
        <v>239.48439999999999</v>
      </c>
      <c r="G843" s="208">
        <v>60.375900000000001</v>
      </c>
      <c r="H843" s="208">
        <v>225.27449999999999</v>
      </c>
      <c r="I843" s="208">
        <v>9.4723000000000006</v>
      </c>
      <c r="J843" s="208">
        <v>107.048</v>
      </c>
      <c r="K843" s="208">
        <v>54.5914</v>
      </c>
      <c r="L843" s="208">
        <v>58.33</v>
      </c>
      <c r="M843" s="208">
        <v>66.270499999999998</v>
      </c>
      <c r="N843" s="208">
        <v>283.25420000000003</v>
      </c>
    </row>
    <row r="844" spans="1:14">
      <c r="A844" s="208">
        <v>9</v>
      </c>
      <c r="B844" s="208">
        <v>2016</v>
      </c>
      <c r="C844" s="208">
        <v>18.088699999999999</v>
      </c>
      <c r="D844" s="208">
        <v>132.97919999999999</v>
      </c>
      <c r="E844" s="208">
        <v>15.9665</v>
      </c>
      <c r="F844" s="208">
        <v>93.435000000000002</v>
      </c>
      <c r="G844" s="208">
        <v>22.715399999999999</v>
      </c>
      <c r="H844" s="208">
        <v>77.169600000000003</v>
      </c>
      <c r="I844" s="208">
        <v>2.7576999999999998</v>
      </c>
      <c r="J844" s="208">
        <v>36.505200000000002</v>
      </c>
      <c r="K844" s="208">
        <v>17.180099999999999</v>
      </c>
      <c r="L844" s="208">
        <v>32.134900000000002</v>
      </c>
      <c r="M844" s="208">
        <v>25.4773</v>
      </c>
      <c r="N844" s="208">
        <v>122.2791</v>
      </c>
    </row>
    <row r="845" spans="1:14">
      <c r="A845" s="208">
        <v>10</v>
      </c>
      <c r="B845" s="208">
        <v>2016</v>
      </c>
      <c r="C845" s="208">
        <v>38.841500000000003</v>
      </c>
      <c r="D845" s="208">
        <v>55.970999999999997</v>
      </c>
      <c r="E845" s="208">
        <v>31.7151</v>
      </c>
      <c r="F845" s="208">
        <v>141.1636</v>
      </c>
      <c r="G845" s="208">
        <v>38.424300000000002</v>
      </c>
      <c r="H845" s="208">
        <v>167.0016</v>
      </c>
      <c r="I845" s="208">
        <v>3.6804000000000001</v>
      </c>
      <c r="J845" s="208">
        <v>64.257499999999993</v>
      </c>
      <c r="K845" s="208">
        <v>25.305700000000002</v>
      </c>
      <c r="L845" s="208">
        <v>30.300999999999998</v>
      </c>
      <c r="M845" s="208">
        <v>25.366900000000001</v>
      </c>
      <c r="N845" s="208">
        <v>165.90299999999999</v>
      </c>
    </row>
    <row r="846" spans="1:14">
      <c r="A846" s="208">
        <v>11</v>
      </c>
      <c r="B846" s="208">
        <v>2016</v>
      </c>
      <c r="C846" s="208">
        <v>18.6631</v>
      </c>
      <c r="D846" s="208">
        <v>108.4742</v>
      </c>
      <c r="E846" s="208">
        <v>11.9315</v>
      </c>
      <c r="F846" s="208">
        <v>59.2393</v>
      </c>
      <c r="G846" s="208">
        <v>14.8957</v>
      </c>
      <c r="H846" s="208">
        <v>61.5777</v>
      </c>
      <c r="I846" s="208">
        <v>2.355</v>
      </c>
      <c r="J846" s="208">
        <v>28.602699999999999</v>
      </c>
      <c r="K846" s="208">
        <v>25.798999999999999</v>
      </c>
      <c r="L846" s="208">
        <v>21.11</v>
      </c>
      <c r="M846" s="208">
        <v>19.1812</v>
      </c>
      <c r="N846" s="208">
        <v>63.288699999999999</v>
      </c>
    </row>
    <row r="847" spans="1:14">
      <c r="A847" s="208">
        <v>12</v>
      </c>
      <c r="B847" s="208">
        <v>2016</v>
      </c>
      <c r="C847" s="208">
        <v>14.741400000000001</v>
      </c>
      <c r="D847" s="208">
        <v>103.748</v>
      </c>
      <c r="E847" s="208">
        <v>12.901899999999999</v>
      </c>
      <c r="F847" s="208">
        <v>62.872399999999999</v>
      </c>
      <c r="G847" s="208">
        <v>15.385400000000001</v>
      </c>
      <c r="H847" s="208">
        <v>60.603200000000001</v>
      </c>
      <c r="I847" s="208">
        <v>1.8902000000000001</v>
      </c>
      <c r="J847" s="208">
        <v>23.994</v>
      </c>
      <c r="K847" s="208">
        <v>17.991</v>
      </c>
      <c r="L847" s="208">
        <v>23.646799999999999</v>
      </c>
      <c r="M847" s="208">
        <v>18.8248</v>
      </c>
      <c r="N847" s="208">
        <v>67.212699999999998</v>
      </c>
    </row>
    <row r="848" spans="1:14">
      <c r="A848" s="208">
        <v>13</v>
      </c>
      <c r="B848" s="208">
        <v>2016</v>
      </c>
      <c r="C848" s="208">
        <v>53.752699999999997</v>
      </c>
      <c r="D848" s="208">
        <v>114.246</v>
      </c>
      <c r="E848" s="208">
        <v>15.4945</v>
      </c>
      <c r="F848" s="208">
        <v>104.3827</v>
      </c>
      <c r="G848" s="208">
        <v>31.261199999999999</v>
      </c>
      <c r="H848" s="208">
        <v>70.977999999999994</v>
      </c>
      <c r="I848" s="208">
        <v>0.67820000000000003</v>
      </c>
      <c r="J848" s="208">
        <v>48.901299999999999</v>
      </c>
      <c r="K848" s="208">
        <v>27.012899999999998</v>
      </c>
      <c r="L848" s="208">
        <v>36.439100000000003</v>
      </c>
      <c r="M848" s="208">
        <v>45.695799999999998</v>
      </c>
      <c r="N848" s="208">
        <v>104.86920000000001</v>
      </c>
    </row>
    <row r="849" spans="1:14">
      <c r="A849" s="208">
        <v>14</v>
      </c>
      <c r="B849" s="208">
        <v>2016</v>
      </c>
      <c r="C849" s="208">
        <v>2.9097</v>
      </c>
      <c r="D849" s="208">
        <v>22.317599999999999</v>
      </c>
      <c r="E849" s="208">
        <v>1.8467</v>
      </c>
      <c r="F849" s="208">
        <v>11.7096</v>
      </c>
      <c r="G849" s="208">
        <v>2.8090000000000002</v>
      </c>
      <c r="H849" s="208">
        <v>6.3612000000000002</v>
      </c>
      <c r="I849" s="208">
        <v>0.1381</v>
      </c>
      <c r="J849" s="208">
        <v>2.5337999999999998</v>
      </c>
      <c r="K849" s="208">
        <v>4.2882999999999996</v>
      </c>
      <c r="L849" s="208">
        <v>3.5522</v>
      </c>
      <c r="M849" s="208">
        <v>2.2471999999999999</v>
      </c>
      <c r="N849" s="208">
        <v>14.322800000000001</v>
      </c>
    </row>
    <row r="850" spans="1:14">
      <c r="A850" s="208">
        <v>15</v>
      </c>
      <c r="B850" s="208">
        <v>2016</v>
      </c>
      <c r="C850" s="208">
        <v>6.5369000000000002</v>
      </c>
      <c r="D850" s="208">
        <v>4.1402999999999999</v>
      </c>
      <c r="E850" s="208">
        <v>1.1087</v>
      </c>
      <c r="F850" s="208">
        <v>10.291499999999999</v>
      </c>
      <c r="G850" s="208">
        <v>4.1166</v>
      </c>
      <c r="H850" s="208">
        <v>13.8582</v>
      </c>
      <c r="I850" s="208">
        <v>0.44</v>
      </c>
      <c r="J850" s="208">
        <v>4.8769999999999998</v>
      </c>
      <c r="K850" s="208">
        <v>0.94940000000000002</v>
      </c>
      <c r="L850" s="208">
        <v>2.1726999999999999</v>
      </c>
      <c r="M850" s="208">
        <v>3.6903999999999999</v>
      </c>
      <c r="N850" s="208">
        <v>10.1623</v>
      </c>
    </row>
    <row r="851" spans="1:14">
      <c r="A851" s="208">
        <v>16</v>
      </c>
      <c r="B851" s="208">
        <v>2016</v>
      </c>
      <c r="C851" s="208">
        <v>1.4830000000000001</v>
      </c>
      <c r="D851" s="208">
        <v>11.5017</v>
      </c>
      <c r="E851" s="208">
        <v>0.94179999999999997</v>
      </c>
      <c r="F851" s="208">
        <v>5.9604999999999997</v>
      </c>
      <c r="G851" s="208">
        <v>1.4277</v>
      </c>
      <c r="H851" s="208">
        <v>3.1804000000000001</v>
      </c>
      <c r="I851" s="208">
        <v>6.6799999999999998E-2</v>
      </c>
      <c r="J851" s="208">
        <v>1.2594000000000001</v>
      </c>
      <c r="K851" s="208">
        <v>2.2269000000000001</v>
      </c>
      <c r="L851" s="208">
        <v>1.7948</v>
      </c>
      <c r="M851" s="208">
        <v>1.1345000000000001</v>
      </c>
      <c r="N851" s="208">
        <v>7.2293000000000003</v>
      </c>
    </row>
    <row r="852" spans="1:14">
      <c r="A852" s="211">
        <v>1</v>
      </c>
      <c r="B852" s="211">
        <v>2017</v>
      </c>
      <c r="C852" s="211">
        <v>9.1079000000000008</v>
      </c>
      <c r="D852" s="211">
        <v>5.9730999999999996</v>
      </c>
      <c r="E852" s="211">
        <v>2.8184999999999998</v>
      </c>
      <c r="F852" s="211">
        <v>14.2721</v>
      </c>
      <c r="G852" s="211">
        <v>5.0677000000000003</v>
      </c>
      <c r="H852" s="211">
        <v>7.1971999999999996</v>
      </c>
      <c r="I852" s="211">
        <v>0.41370000000000001</v>
      </c>
      <c r="J852" s="211">
        <v>11.644600000000001</v>
      </c>
      <c r="K852" s="211">
        <v>5.3639999999999999</v>
      </c>
      <c r="L852" s="211">
        <v>6.4730999999999996</v>
      </c>
      <c r="M852" s="211">
        <v>5.3437000000000001</v>
      </c>
      <c r="N852" s="211">
        <v>17.709199999999999</v>
      </c>
    </row>
    <row r="853" spans="1:14">
      <c r="A853" s="211">
        <v>2</v>
      </c>
      <c r="B853" s="211">
        <v>2017</v>
      </c>
      <c r="C853" s="211">
        <v>16.297699999999999</v>
      </c>
      <c r="D853" s="211">
        <v>23.807400000000001</v>
      </c>
      <c r="E853" s="211">
        <v>4.2244000000000002</v>
      </c>
      <c r="F853" s="211">
        <v>38.598700000000001</v>
      </c>
      <c r="G853" s="211">
        <v>13.2097</v>
      </c>
      <c r="H853" s="211">
        <v>55.811199999999999</v>
      </c>
      <c r="I853" s="211">
        <v>5.1128</v>
      </c>
      <c r="J853" s="211">
        <v>21.702300000000001</v>
      </c>
      <c r="K853" s="211">
        <v>8.5993999999999993</v>
      </c>
      <c r="L853" s="211">
        <v>12.87</v>
      </c>
      <c r="M853" s="211">
        <v>7.1574</v>
      </c>
      <c r="N853" s="211">
        <v>38.605499999999999</v>
      </c>
    </row>
    <row r="854" spans="1:14">
      <c r="A854" s="211">
        <v>3</v>
      </c>
      <c r="B854" s="211">
        <v>2017</v>
      </c>
      <c r="C854" s="211">
        <v>35.612699999999997</v>
      </c>
      <c r="D854" s="211">
        <v>34.412799999999997</v>
      </c>
      <c r="E854" s="211">
        <v>10.9055</v>
      </c>
      <c r="F854" s="211">
        <v>77.561199999999999</v>
      </c>
      <c r="G854" s="211">
        <v>26.385200000000001</v>
      </c>
      <c r="H854" s="211">
        <v>75.538799999999995</v>
      </c>
      <c r="I854" s="211">
        <v>10.6225</v>
      </c>
      <c r="J854" s="211">
        <v>53.933700000000002</v>
      </c>
      <c r="K854" s="211">
        <v>22.863900000000001</v>
      </c>
      <c r="L854" s="211">
        <v>33.663699999999999</v>
      </c>
      <c r="M854" s="211">
        <v>18.096499999999999</v>
      </c>
      <c r="N854" s="211">
        <v>90.712299999999999</v>
      </c>
    </row>
    <row r="855" spans="1:14">
      <c r="A855" s="211">
        <v>4</v>
      </c>
      <c r="B855" s="211">
        <v>2017</v>
      </c>
      <c r="C855" s="211">
        <v>46.961300000000001</v>
      </c>
      <c r="D855" s="211">
        <v>168.816</v>
      </c>
      <c r="E855" s="211">
        <v>17.497599999999998</v>
      </c>
      <c r="F855" s="211">
        <v>148.61709999999999</v>
      </c>
      <c r="G855" s="211">
        <v>38.650300000000001</v>
      </c>
      <c r="H855" s="211">
        <v>100.0372</v>
      </c>
      <c r="I855" s="211">
        <v>8.6096000000000004</v>
      </c>
      <c r="J855" s="211">
        <v>76.185100000000006</v>
      </c>
      <c r="K855" s="211">
        <v>42.356000000000002</v>
      </c>
      <c r="L855" s="211">
        <v>54.1905</v>
      </c>
      <c r="M855" s="211">
        <v>51.290599999999998</v>
      </c>
      <c r="N855" s="211">
        <v>180.5102</v>
      </c>
    </row>
    <row r="856" spans="1:14">
      <c r="A856" s="211">
        <v>5</v>
      </c>
      <c r="B856" s="211">
        <v>2017</v>
      </c>
      <c r="C856" s="211">
        <v>30.100999999999999</v>
      </c>
      <c r="D856" s="211">
        <v>209.04419999999999</v>
      </c>
      <c r="E856" s="211">
        <v>14.8531</v>
      </c>
      <c r="F856" s="211">
        <v>120.3109</v>
      </c>
      <c r="G856" s="211">
        <v>27.598600000000001</v>
      </c>
      <c r="H856" s="211">
        <v>109.4538</v>
      </c>
      <c r="I856" s="211">
        <v>7.5712999999999999</v>
      </c>
      <c r="J856" s="211">
        <v>60.537700000000001</v>
      </c>
      <c r="K856" s="211">
        <v>36.204300000000003</v>
      </c>
      <c r="L856" s="211">
        <v>40.7485</v>
      </c>
      <c r="M856" s="211">
        <v>49.708599999999997</v>
      </c>
      <c r="N856" s="211">
        <v>164.25729999999999</v>
      </c>
    </row>
    <row r="857" spans="1:14">
      <c r="A857" s="211">
        <v>6</v>
      </c>
      <c r="B857" s="211">
        <v>2017</v>
      </c>
      <c r="C857" s="211">
        <v>25.148</v>
      </c>
      <c r="D857" s="211">
        <v>61.160299999999999</v>
      </c>
      <c r="E857" s="211">
        <v>6.0111999999999997</v>
      </c>
      <c r="F857" s="211">
        <v>51.948599999999999</v>
      </c>
      <c r="G857" s="211">
        <v>10.1088</v>
      </c>
      <c r="H857" s="211">
        <v>38.549900000000001</v>
      </c>
      <c r="I857" s="211">
        <v>1.3348</v>
      </c>
      <c r="J857" s="211">
        <v>19.956900000000001</v>
      </c>
      <c r="K857" s="211">
        <v>8.4999000000000002</v>
      </c>
      <c r="L857" s="211">
        <v>16.297000000000001</v>
      </c>
      <c r="M857" s="211">
        <v>12.2721</v>
      </c>
      <c r="N857" s="211">
        <v>43.4955</v>
      </c>
    </row>
    <row r="858" spans="1:14">
      <c r="A858" s="211">
        <v>7</v>
      </c>
      <c r="B858" s="211">
        <v>2017</v>
      </c>
      <c r="C858" s="211">
        <v>7.6688000000000001</v>
      </c>
      <c r="D858" s="211">
        <v>4.8564999999999996</v>
      </c>
      <c r="E858" s="211">
        <v>2.3527</v>
      </c>
      <c r="F858" s="211">
        <v>17.4725</v>
      </c>
      <c r="G858" s="211">
        <v>5.6666999999999996</v>
      </c>
      <c r="H858" s="211">
        <v>8.9286999999999992</v>
      </c>
      <c r="I858" s="211">
        <v>3.3163</v>
      </c>
      <c r="J858" s="211">
        <v>12.3996</v>
      </c>
      <c r="K858" s="211">
        <v>2.6814</v>
      </c>
      <c r="L858" s="211">
        <v>4.3788</v>
      </c>
      <c r="M858" s="211">
        <v>3.0209999999999999</v>
      </c>
      <c r="N858" s="211">
        <v>23.1416</v>
      </c>
    </row>
    <row r="859" spans="1:14">
      <c r="A859" s="211">
        <v>8</v>
      </c>
      <c r="B859" s="211">
        <v>2017</v>
      </c>
      <c r="C859" s="211">
        <v>61.1203</v>
      </c>
      <c r="D859" s="211">
        <v>263.30880000000002</v>
      </c>
      <c r="E859" s="211">
        <v>39.965499999999999</v>
      </c>
      <c r="F859" s="211">
        <v>242.10390000000001</v>
      </c>
      <c r="G859" s="211">
        <v>60.970799999999997</v>
      </c>
      <c r="H859" s="211">
        <v>226.81100000000001</v>
      </c>
      <c r="I859" s="211">
        <v>9.5050000000000008</v>
      </c>
      <c r="J859" s="211">
        <v>107.6614</v>
      </c>
      <c r="K859" s="211">
        <v>55.135399999999997</v>
      </c>
      <c r="L859" s="211">
        <v>59.091000000000001</v>
      </c>
      <c r="M859" s="211">
        <v>67.212900000000005</v>
      </c>
      <c r="N859" s="211">
        <v>287.44940000000003</v>
      </c>
    </row>
    <row r="860" spans="1:14">
      <c r="A860" s="211">
        <v>9</v>
      </c>
      <c r="B860" s="211">
        <v>2017</v>
      </c>
      <c r="C860" s="211">
        <v>18.409700000000001</v>
      </c>
      <c r="D860" s="211">
        <v>135.49889999999999</v>
      </c>
      <c r="E860" s="211">
        <v>16.346900000000002</v>
      </c>
      <c r="F860" s="211">
        <v>95.304199999999994</v>
      </c>
      <c r="G860" s="211">
        <v>23.1267</v>
      </c>
      <c r="H860" s="211">
        <v>78.663600000000002</v>
      </c>
      <c r="I860" s="211">
        <v>2.7873000000000001</v>
      </c>
      <c r="J860" s="211">
        <v>36.869100000000003</v>
      </c>
      <c r="K860" s="211">
        <v>17.4803</v>
      </c>
      <c r="L860" s="211">
        <v>32.923999999999999</v>
      </c>
      <c r="M860" s="211">
        <v>26.294799999999999</v>
      </c>
      <c r="N860" s="211">
        <v>124.94</v>
      </c>
    </row>
    <row r="861" spans="1:14">
      <c r="A861" s="211">
        <v>10</v>
      </c>
      <c r="B861" s="211">
        <v>2017</v>
      </c>
      <c r="C861" s="211">
        <v>39.774799999999999</v>
      </c>
      <c r="D861" s="211">
        <v>57.659700000000001</v>
      </c>
      <c r="E861" s="211">
        <v>32.369900000000001</v>
      </c>
      <c r="F861" s="211">
        <v>144.60319999999999</v>
      </c>
      <c r="G861" s="211">
        <v>39.260100000000001</v>
      </c>
      <c r="H861" s="211">
        <v>170.1388</v>
      </c>
      <c r="I861" s="211">
        <v>3.7416</v>
      </c>
      <c r="J861" s="211">
        <v>64.951400000000007</v>
      </c>
      <c r="K861" s="211">
        <v>25.8339</v>
      </c>
      <c r="L861" s="211">
        <v>31.214400000000001</v>
      </c>
      <c r="M861" s="211">
        <v>25.976800000000001</v>
      </c>
      <c r="N861" s="211">
        <v>171.54230000000001</v>
      </c>
    </row>
    <row r="862" spans="1:14">
      <c r="A862" s="211">
        <v>11</v>
      </c>
      <c r="B862" s="211">
        <v>2017</v>
      </c>
      <c r="C862" s="211">
        <v>18.7851</v>
      </c>
      <c r="D862" s="211">
        <v>109.5829</v>
      </c>
      <c r="E862" s="211">
        <v>12.082100000000001</v>
      </c>
      <c r="F862" s="211">
        <v>59.834200000000003</v>
      </c>
      <c r="G862" s="211">
        <v>15.029400000000001</v>
      </c>
      <c r="H862" s="211">
        <v>62.145800000000001</v>
      </c>
      <c r="I862" s="211">
        <v>2.3668</v>
      </c>
      <c r="J862" s="211">
        <v>28.7088</v>
      </c>
      <c r="K862" s="211">
        <v>25.914200000000001</v>
      </c>
      <c r="L862" s="211">
        <v>21.348199999999999</v>
      </c>
      <c r="M862" s="211">
        <v>19.3962</v>
      </c>
      <c r="N862" s="211">
        <v>63.942999999999998</v>
      </c>
    </row>
    <row r="863" spans="1:14">
      <c r="A863" s="211">
        <v>12</v>
      </c>
      <c r="B863" s="211">
        <v>2017</v>
      </c>
      <c r="C863" s="211">
        <v>14.9077</v>
      </c>
      <c r="D863" s="211">
        <v>105.0701</v>
      </c>
      <c r="E863" s="211">
        <v>13.1974</v>
      </c>
      <c r="F863" s="211">
        <v>63.958399999999997</v>
      </c>
      <c r="G863" s="211">
        <v>15.6633</v>
      </c>
      <c r="H863" s="211">
        <v>61.580300000000001</v>
      </c>
      <c r="I863" s="211">
        <v>1.9060999999999999</v>
      </c>
      <c r="J863" s="211">
        <v>24.1812</v>
      </c>
      <c r="K863" s="211">
        <v>18.123200000000001</v>
      </c>
      <c r="L863" s="211">
        <v>24.1251</v>
      </c>
      <c r="M863" s="211">
        <v>19.225899999999999</v>
      </c>
      <c r="N863" s="211">
        <v>68.297799999999995</v>
      </c>
    </row>
    <row r="864" spans="1:14">
      <c r="A864" s="211">
        <v>13</v>
      </c>
      <c r="B864" s="211">
        <v>2017</v>
      </c>
      <c r="C864" s="211">
        <v>54.0961</v>
      </c>
      <c r="D864" s="211">
        <v>117.5209</v>
      </c>
      <c r="E864" s="211">
        <v>15.665800000000001</v>
      </c>
      <c r="F864" s="211">
        <v>105.92659999999999</v>
      </c>
      <c r="G864" s="211">
        <v>31.779599999999999</v>
      </c>
      <c r="H864" s="211">
        <v>71.895600000000002</v>
      </c>
      <c r="I864" s="211">
        <v>0.68859999999999999</v>
      </c>
      <c r="J864" s="211">
        <v>49.453600000000002</v>
      </c>
      <c r="K864" s="211">
        <v>27.313300000000002</v>
      </c>
      <c r="L864" s="211">
        <v>37.067100000000003</v>
      </c>
      <c r="M864" s="211">
        <v>46.743499999999997</v>
      </c>
      <c r="N864" s="211">
        <v>107.7854</v>
      </c>
    </row>
    <row r="865" spans="1:14">
      <c r="A865" s="211">
        <v>14</v>
      </c>
      <c r="B865" s="211">
        <v>2017</v>
      </c>
      <c r="C865" s="211">
        <v>2.9413</v>
      </c>
      <c r="D865" s="211">
        <v>22.479700000000001</v>
      </c>
      <c r="E865" s="211">
        <v>1.8677999999999999</v>
      </c>
      <c r="F865" s="211">
        <v>11.8245</v>
      </c>
      <c r="G865" s="211">
        <v>2.8389000000000002</v>
      </c>
      <c r="H865" s="211">
        <v>6.4786999999999999</v>
      </c>
      <c r="I865" s="211">
        <v>0.14119999999999999</v>
      </c>
      <c r="J865" s="211">
        <v>2.5619000000000001</v>
      </c>
      <c r="K865" s="211">
        <v>4.2948000000000004</v>
      </c>
      <c r="L865" s="211">
        <v>3.5941999999999998</v>
      </c>
      <c r="M865" s="211">
        <v>2.3081999999999998</v>
      </c>
      <c r="N865" s="211">
        <v>14.5223</v>
      </c>
    </row>
    <row r="866" spans="1:14">
      <c r="A866" s="211">
        <v>15</v>
      </c>
      <c r="B866" s="211">
        <v>2017</v>
      </c>
      <c r="C866" s="211">
        <v>6.6661000000000001</v>
      </c>
      <c r="D866" s="211">
        <v>4.2861000000000002</v>
      </c>
      <c r="E866" s="211">
        <v>1.1335</v>
      </c>
      <c r="F866" s="211">
        <v>10.609500000000001</v>
      </c>
      <c r="G866" s="211">
        <v>4.2438000000000002</v>
      </c>
      <c r="H866" s="211">
        <v>14.2547</v>
      </c>
      <c r="I866" s="211">
        <v>0.44600000000000001</v>
      </c>
      <c r="J866" s="211">
        <v>5.0768000000000004</v>
      </c>
      <c r="K866" s="211">
        <v>0.98960000000000004</v>
      </c>
      <c r="L866" s="211">
        <v>2.2406000000000001</v>
      </c>
      <c r="M866" s="211">
        <v>3.7749000000000001</v>
      </c>
      <c r="N866" s="211">
        <v>10.5021</v>
      </c>
    </row>
    <row r="867" spans="1:14">
      <c r="A867" s="211">
        <v>16</v>
      </c>
      <c r="B867" s="211">
        <v>2017</v>
      </c>
      <c r="C867" s="211">
        <v>1.4984</v>
      </c>
      <c r="D867" s="211">
        <v>11.6005</v>
      </c>
      <c r="E867" s="211">
        <v>0.95240000000000002</v>
      </c>
      <c r="F867" s="211">
        <v>6.0297999999999998</v>
      </c>
      <c r="G867" s="211">
        <v>1.4457</v>
      </c>
      <c r="H867" s="211">
        <v>3.2389999999999999</v>
      </c>
      <c r="I867" s="211">
        <v>6.8199999999999997E-2</v>
      </c>
      <c r="J867" s="211">
        <v>1.2725</v>
      </c>
      <c r="K867" s="211">
        <v>2.2296</v>
      </c>
      <c r="L867" s="211">
        <v>1.8148</v>
      </c>
      <c r="M867" s="211">
        <v>1.1668000000000001</v>
      </c>
      <c r="N867" s="211">
        <v>7.3146000000000004</v>
      </c>
    </row>
    <row r="868" spans="1:14">
      <c r="A868" s="208">
        <v>1</v>
      </c>
      <c r="B868" s="208">
        <v>2018</v>
      </c>
      <c r="C868" s="208">
        <v>9.2103999999999999</v>
      </c>
      <c r="D868" s="208">
        <v>5.9957000000000003</v>
      </c>
      <c r="E868" s="208">
        <v>2.8298000000000001</v>
      </c>
      <c r="F868" s="208">
        <v>14.424899999999999</v>
      </c>
      <c r="G868" s="208">
        <v>5.1219000000000001</v>
      </c>
      <c r="H868" s="208">
        <v>7.3085000000000004</v>
      </c>
      <c r="I868" s="208">
        <v>0.42070000000000002</v>
      </c>
      <c r="J868" s="208">
        <v>11.7918</v>
      </c>
      <c r="K868" s="208">
        <v>5.3841000000000001</v>
      </c>
      <c r="L868" s="208">
        <v>6.5522</v>
      </c>
      <c r="M868" s="208">
        <v>5.4701000000000004</v>
      </c>
      <c r="N868" s="208">
        <v>18.043399999999998</v>
      </c>
    </row>
    <row r="869" spans="1:14">
      <c r="A869" s="208">
        <v>2</v>
      </c>
      <c r="B869" s="208">
        <v>2018</v>
      </c>
      <c r="C869" s="208">
        <v>16.529800000000002</v>
      </c>
      <c r="D869" s="208">
        <v>24.992100000000001</v>
      </c>
      <c r="E869" s="208">
        <v>4.2827000000000002</v>
      </c>
      <c r="F869" s="208">
        <v>40.094299999999997</v>
      </c>
      <c r="G869" s="208">
        <v>13.721500000000001</v>
      </c>
      <c r="H869" s="208">
        <v>57.157200000000003</v>
      </c>
      <c r="I869" s="208">
        <v>5.2099000000000002</v>
      </c>
      <c r="J869" s="208">
        <v>22.169499999999999</v>
      </c>
      <c r="K869" s="208">
        <v>8.6867999999999999</v>
      </c>
      <c r="L869" s="208">
        <v>13.0825</v>
      </c>
      <c r="M869" s="208">
        <v>7.2949000000000002</v>
      </c>
      <c r="N869" s="208">
        <v>39.5792</v>
      </c>
    </row>
    <row r="870" spans="1:14">
      <c r="A870" s="208">
        <v>3</v>
      </c>
      <c r="B870" s="208">
        <v>2018</v>
      </c>
      <c r="C870" s="208">
        <v>36.222099999999998</v>
      </c>
      <c r="D870" s="208">
        <v>35.215699999999998</v>
      </c>
      <c r="E870" s="208">
        <v>11.033099999999999</v>
      </c>
      <c r="F870" s="208">
        <v>79.277699999999996</v>
      </c>
      <c r="G870" s="208">
        <v>26.969200000000001</v>
      </c>
      <c r="H870" s="208">
        <v>77.581100000000006</v>
      </c>
      <c r="I870" s="208">
        <v>10.903499999999999</v>
      </c>
      <c r="J870" s="208">
        <v>55.701599999999999</v>
      </c>
      <c r="K870" s="208">
        <v>23.106999999999999</v>
      </c>
      <c r="L870" s="208">
        <v>34.301699999999997</v>
      </c>
      <c r="M870" s="208">
        <v>18.4603</v>
      </c>
      <c r="N870" s="208">
        <v>93.174999999999997</v>
      </c>
    </row>
    <row r="871" spans="1:14">
      <c r="A871" s="208">
        <v>4</v>
      </c>
      <c r="B871" s="208">
        <v>2018</v>
      </c>
      <c r="C871" s="208">
        <v>47.691000000000003</v>
      </c>
      <c r="D871" s="208">
        <v>172.69550000000001</v>
      </c>
      <c r="E871" s="208">
        <v>17.5624</v>
      </c>
      <c r="F871" s="208">
        <v>150.23580000000001</v>
      </c>
      <c r="G871" s="208">
        <v>39.071300000000001</v>
      </c>
      <c r="H871" s="208">
        <v>100.8047</v>
      </c>
      <c r="I871" s="208">
        <v>8.7174999999999994</v>
      </c>
      <c r="J871" s="208">
        <v>76.790199999999999</v>
      </c>
      <c r="K871" s="208">
        <v>42.715600000000002</v>
      </c>
      <c r="L871" s="208">
        <v>54.916499999999999</v>
      </c>
      <c r="M871" s="208">
        <v>52.404600000000002</v>
      </c>
      <c r="N871" s="208">
        <v>182.31450000000001</v>
      </c>
    </row>
    <row r="872" spans="1:14">
      <c r="A872" s="208">
        <v>5</v>
      </c>
      <c r="B872" s="208">
        <v>2018</v>
      </c>
      <c r="C872" s="208">
        <v>30.671299999999999</v>
      </c>
      <c r="D872" s="208">
        <v>212.83369999999999</v>
      </c>
      <c r="E872" s="208">
        <v>14.9771</v>
      </c>
      <c r="F872" s="208">
        <v>121.40770000000001</v>
      </c>
      <c r="G872" s="208">
        <v>27.850200000000001</v>
      </c>
      <c r="H872" s="208">
        <v>110.8419</v>
      </c>
      <c r="I872" s="208">
        <v>7.6590999999999996</v>
      </c>
      <c r="J872" s="208">
        <v>60.8964</v>
      </c>
      <c r="K872" s="208">
        <v>36.461599999999997</v>
      </c>
      <c r="L872" s="208">
        <v>41.505699999999997</v>
      </c>
      <c r="M872" s="208">
        <v>50.700299999999999</v>
      </c>
      <c r="N872" s="208">
        <v>166.44380000000001</v>
      </c>
    </row>
    <row r="873" spans="1:14">
      <c r="A873" s="208">
        <v>6</v>
      </c>
      <c r="B873" s="208">
        <v>2018</v>
      </c>
      <c r="C873" s="208">
        <v>25.374199999999998</v>
      </c>
      <c r="D873" s="208">
        <v>62.234099999999998</v>
      </c>
      <c r="E873" s="208">
        <v>6.1376999999999997</v>
      </c>
      <c r="F873" s="208">
        <v>53.413600000000002</v>
      </c>
      <c r="G873" s="208">
        <v>10.403499999999999</v>
      </c>
      <c r="H873" s="208">
        <v>39.1494</v>
      </c>
      <c r="I873" s="208">
        <v>1.3515999999999999</v>
      </c>
      <c r="J873" s="208">
        <v>20.5579</v>
      </c>
      <c r="K873" s="208">
        <v>8.6354000000000006</v>
      </c>
      <c r="L873" s="208">
        <v>16.553799999999999</v>
      </c>
      <c r="M873" s="208">
        <v>12.570499999999999</v>
      </c>
      <c r="N873" s="208">
        <v>44.064700000000002</v>
      </c>
    </row>
    <row r="874" spans="1:14">
      <c r="A874" s="208">
        <v>7</v>
      </c>
      <c r="B874" s="208">
        <v>2018</v>
      </c>
      <c r="C874" s="208">
        <v>7.7938999999999998</v>
      </c>
      <c r="D874" s="208">
        <v>4.9767999999999999</v>
      </c>
      <c r="E874" s="208">
        <v>2.4203000000000001</v>
      </c>
      <c r="F874" s="208">
        <v>18.2668</v>
      </c>
      <c r="G874" s="208">
        <v>5.9085999999999999</v>
      </c>
      <c r="H874" s="208">
        <v>9.3452000000000002</v>
      </c>
      <c r="I874" s="208">
        <v>3.4481000000000002</v>
      </c>
      <c r="J874" s="208">
        <v>12.988899999999999</v>
      </c>
      <c r="K874" s="208">
        <v>2.7704</v>
      </c>
      <c r="L874" s="208">
        <v>4.4935</v>
      </c>
      <c r="M874" s="208">
        <v>3.1086</v>
      </c>
      <c r="N874" s="208">
        <v>24.200199999999999</v>
      </c>
    </row>
    <row r="875" spans="1:14">
      <c r="A875" s="208">
        <v>8</v>
      </c>
      <c r="B875" s="208">
        <v>2018</v>
      </c>
      <c r="C875" s="208">
        <v>61.651299999999999</v>
      </c>
      <c r="D875" s="208">
        <v>265.78379999999999</v>
      </c>
      <c r="E875" s="208">
        <v>40.527900000000002</v>
      </c>
      <c r="F875" s="208">
        <v>244.6097</v>
      </c>
      <c r="G875" s="208">
        <v>61.535699999999999</v>
      </c>
      <c r="H875" s="208">
        <v>228.38319999999999</v>
      </c>
      <c r="I875" s="208">
        <v>9.5309000000000008</v>
      </c>
      <c r="J875" s="208">
        <v>108.2749</v>
      </c>
      <c r="K875" s="208">
        <v>55.666699999999999</v>
      </c>
      <c r="L875" s="208">
        <v>59.843000000000004</v>
      </c>
      <c r="M875" s="208">
        <v>68.036299999999997</v>
      </c>
      <c r="N875" s="208">
        <v>291.4588</v>
      </c>
    </row>
    <row r="876" spans="1:14">
      <c r="A876" s="208">
        <v>9</v>
      </c>
      <c r="B876" s="208">
        <v>2018</v>
      </c>
      <c r="C876" s="208">
        <v>18.735099999999999</v>
      </c>
      <c r="D876" s="208">
        <v>138.06290000000001</v>
      </c>
      <c r="E876" s="208">
        <v>16.721800000000002</v>
      </c>
      <c r="F876" s="208">
        <v>97.28</v>
      </c>
      <c r="G876" s="208">
        <v>23.560600000000001</v>
      </c>
      <c r="H876" s="208">
        <v>80.129300000000001</v>
      </c>
      <c r="I876" s="208">
        <v>2.8170999999999999</v>
      </c>
      <c r="J876" s="208">
        <v>37.2331</v>
      </c>
      <c r="K876" s="208">
        <v>17.786899999999999</v>
      </c>
      <c r="L876" s="208">
        <v>33.7151</v>
      </c>
      <c r="M876" s="208">
        <v>27.0304</v>
      </c>
      <c r="N876" s="208">
        <v>127.59990000000001</v>
      </c>
    </row>
    <row r="877" spans="1:14">
      <c r="A877" s="208">
        <v>10</v>
      </c>
      <c r="B877" s="208">
        <v>2018</v>
      </c>
      <c r="C877" s="208">
        <v>40.651400000000002</v>
      </c>
      <c r="D877" s="208">
        <v>59.212400000000002</v>
      </c>
      <c r="E877" s="208">
        <v>33.039400000000001</v>
      </c>
      <c r="F877" s="208">
        <v>148.1071</v>
      </c>
      <c r="G877" s="208">
        <v>40.118200000000002</v>
      </c>
      <c r="H877" s="208">
        <v>173.36930000000001</v>
      </c>
      <c r="I877" s="208">
        <v>3.8029000000000002</v>
      </c>
      <c r="J877" s="208">
        <v>65.683800000000005</v>
      </c>
      <c r="K877" s="208">
        <v>26.370899999999999</v>
      </c>
      <c r="L877" s="208">
        <v>32.091099999999997</v>
      </c>
      <c r="M877" s="208">
        <v>26.5427</v>
      </c>
      <c r="N877" s="208">
        <v>177.15899999999999</v>
      </c>
    </row>
    <row r="878" spans="1:14">
      <c r="A878" s="208">
        <v>11</v>
      </c>
      <c r="B878" s="208">
        <v>2018</v>
      </c>
      <c r="C878" s="208">
        <v>18.909600000000001</v>
      </c>
      <c r="D878" s="208">
        <v>110.7676</v>
      </c>
      <c r="E878" s="208">
        <v>12.234999999999999</v>
      </c>
      <c r="F878" s="208">
        <v>60.429000000000002</v>
      </c>
      <c r="G878" s="208">
        <v>15.1631</v>
      </c>
      <c r="H878" s="208">
        <v>62.755499999999998</v>
      </c>
      <c r="I878" s="208">
        <v>2.3786999999999998</v>
      </c>
      <c r="J878" s="208">
        <v>28.8141</v>
      </c>
      <c r="K878" s="208">
        <v>26.029499999999999</v>
      </c>
      <c r="L878" s="208">
        <v>21.586400000000001</v>
      </c>
      <c r="M878" s="208">
        <v>19.586600000000001</v>
      </c>
      <c r="N878" s="208">
        <v>64.603499999999997</v>
      </c>
    </row>
    <row r="879" spans="1:14">
      <c r="A879" s="208">
        <v>12</v>
      </c>
      <c r="B879" s="208">
        <v>2018</v>
      </c>
      <c r="C879" s="208">
        <v>15.079800000000001</v>
      </c>
      <c r="D879" s="208">
        <v>106.5091</v>
      </c>
      <c r="E879" s="208">
        <v>13.4915</v>
      </c>
      <c r="F879" s="208">
        <v>65.049199999999999</v>
      </c>
      <c r="G879" s="208">
        <v>15.939399999999999</v>
      </c>
      <c r="H879" s="208">
        <v>62.543100000000003</v>
      </c>
      <c r="I879" s="208">
        <v>1.9217</v>
      </c>
      <c r="J879" s="208">
        <v>24.368500000000001</v>
      </c>
      <c r="K879" s="208">
        <v>18.259499999999999</v>
      </c>
      <c r="L879" s="208">
        <v>24.597200000000001</v>
      </c>
      <c r="M879" s="208">
        <v>19.579799999999999</v>
      </c>
      <c r="N879" s="208">
        <v>69.378399999999999</v>
      </c>
    </row>
    <row r="880" spans="1:14">
      <c r="A880" s="208">
        <v>13</v>
      </c>
      <c r="B880" s="208">
        <v>2018</v>
      </c>
      <c r="C880" s="208">
        <v>54.418999999999997</v>
      </c>
      <c r="D880" s="208">
        <v>120.6221</v>
      </c>
      <c r="E880" s="208">
        <v>15.8225</v>
      </c>
      <c r="F880" s="208">
        <v>107.3625</v>
      </c>
      <c r="G880" s="208">
        <v>32.2577</v>
      </c>
      <c r="H880" s="208">
        <v>72.732900000000001</v>
      </c>
      <c r="I880" s="208">
        <v>0.69930000000000003</v>
      </c>
      <c r="J880" s="208">
        <v>50.023800000000001</v>
      </c>
      <c r="K880" s="208">
        <v>27.613800000000001</v>
      </c>
      <c r="L880" s="208">
        <v>37.554400000000001</v>
      </c>
      <c r="M880" s="208">
        <v>47.6524</v>
      </c>
      <c r="N880" s="208">
        <v>110.56910000000001</v>
      </c>
    </row>
    <row r="881" spans="1:14">
      <c r="A881" s="208">
        <v>14</v>
      </c>
      <c r="B881" s="208">
        <v>2018</v>
      </c>
      <c r="C881" s="208">
        <v>2.9748999999999999</v>
      </c>
      <c r="D881" s="208">
        <v>22.644300000000001</v>
      </c>
      <c r="E881" s="208">
        <v>1.8885000000000001</v>
      </c>
      <c r="F881" s="208">
        <v>11.9442</v>
      </c>
      <c r="G881" s="208">
        <v>2.87</v>
      </c>
      <c r="H881" s="208">
        <v>6.5967000000000002</v>
      </c>
      <c r="I881" s="208">
        <v>0.14419999999999999</v>
      </c>
      <c r="J881" s="208">
        <v>2.59</v>
      </c>
      <c r="K881" s="208">
        <v>4.3013000000000003</v>
      </c>
      <c r="L881" s="208">
        <v>3.6362000000000001</v>
      </c>
      <c r="M881" s="208">
        <v>2.3690000000000002</v>
      </c>
      <c r="N881" s="208">
        <v>14.723599999999999</v>
      </c>
    </row>
    <row r="882" spans="1:14">
      <c r="A882" s="208">
        <v>15</v>
      </c>
      <c r="B882" s="208">
        <v>2018</v>
      </c>
      <c r="C882" s="208">
        <v>6.7663000000000002</v>
      </c>
      <c r="D882" s="208">
        <v>4.4242999999999997</v>
      </c>
      <c r="E882" s="208">
        <v>1.1508</v>
      </c>
      <c r="F882" s="208">
        <v>11.023400000000001</v>
      </c>
      <c r="G882" s="208">
        <v>4.4093999999999998</v>
      </c>
      <c r="H882" s="208">
        <v>14.5731</v>
      </c>
      <c r="I882" s="208">
        <v>0.45190000000000002</v>
      </c>
      <c r="J882" s="208">
        <v>5.2927999999999997</v>
      </c>
      <c r="K882" s="208">
        <v>1.0442</v>
      </c>
      <c r="L882" s="208">
        <v>2.2949000000000002</v>
      </c>
      <c r="M882" s="208">
        <v>3.8249</v>
      </c>
      <c r="N882" s="208">
        <v>10.8583</v>
      </c>
    </row>
    <row r="883" spans="1:14">
      <c r="A883" s="208">
        <v>16</v>
      </c>
      <c r="B883" s="208">
        <v>2018</v>
      </c>
      <c r="C883" s="208">
        <v>1.5146999999999999</v>
      </c>
      <c r="D883" s="208">
        <v>11.7049</v>
      </c>
      <c r="E883" s="208">
        <v>0.9627</v>
      </c>
      <c r="F883" s="208">
        <v>6.0978000000000003</v>
      </c>
      <c r="G883" s="208">
        <v>1.4633</v>
      </c>
      <c r="H883" s="208">
        <v>3.2999000000000001</v>
      </c>
      <c r="I883" s="208">
        <v>6.9599999999999995E-2</v>
      </c>
      <c r="J883" s="208">
        <v>1.2855000000000001</v>
      </c>
      <c r="K883" s="208">
        <v>2.2323</v>
      </c>
      <c r="L883" s="208">
        <v>1.8349</v>
      </c>
      <c r="M883" s="208">
        <v>1.1960999999999999</v>
      </c>
      <c r="N883" s="208">
        <v>7.4012000000000002</v>
      </c>
    </row>
    <row r="884" spans="1:14">
      <c r="A884" s="208">
        <v>1</v>
      </c>
      <c r="B884" s="208">
        <v>2019</v>
      </c>
      <c r="C884" s="208">
        <v>9.3040000000000003</v>
      </c>
      <c r="D884" s="208">
        <v>6.0015000000000001</v>
      </c>
      <c r="E884" s="208">
        <v>2.8395999999999999</v>
      </c>
      <c r="F884" s="208">
        <v>14.563499999999999</v>
      </c>
      <c r="G884" s="208">
        <v>5.1711</v>
      </c>
      <c r="H884" s="208">
        <v>7.4185999999999996</v>
      </c>
      <c r="I884" s="208">
        <v>0.42780000000000001</v>
      </c>
      <c r="J884" s="208">
        <v>11.934699999999999</v>
      </c>
      <c r="K884" s="208">
        <v>5.4084000000000003</v>
      </c>
      <c r="L884" s="208">
        <v>6.6313000000000004</v>
      </c>
      <c r="M884" s="208">
        <v>5.5854999999999997</v>
      </c>
      <c r="N884" s="208">
        <v>18.346499999999999</v>
      </c>
    </row>
    <row r="885" spans="1:14">
      <c r="A885" s="208">
        <v>2</v>
      </c>
      <c r="B885" s="208">
        <v>2019</v>
      </c>
      <c r="C885" s="208">
        <v>16.743500000000001</v>
      </c>
      <c r="D885" s="208">
        <v>26.0185</v>
      </c>
      <c r="E885" s="208">
        <v>4.3415999999999997</v>
      </c>
      <c r="F885" s="208">
        <v>41.462299999999999</v>
      </c>
      <c r="G885" s="208">
        <v>14.1897</v>
      </c>
      <c r="H885" s="208">
        <v>58.515000000000001</v>
      </c>
      <c r="I885" s="208">
        <v>5.3189000000000002</v>
      </c>
      <c r="J885" s="208">
        <v>22.6386</v>
      </c>
      <c r="K885" s="208">
        <v>8.7727000000000004</v>
      </c>
      <c r="L885" s="208">
        <v>13.2958</v>
      </c>
      <c r="M885" s="208">
        <v>7.4301000000000004</v>
      </c>
      <c r="N885" s="208">
        <v>40.536099999999998</v>
      </c>
    </row>
    <row r="886" spans="1:14">
      <c r="A886" s="208">
        <v>3</v>
      </c>
      <c r="B886" s="208">
        <v>2019</v>
      </c>
      <c r="C886" s="208">
        <v>36.758400000000002</v>
      </c>
      <c r="D886" s="208">
        <v>36.101900000000001</v>
      </c>
      <c r="E886" s="208">
        <v>11.1442</v>
      </c>
      <c r="F886" s="208">
        <v>81.095699999999994</v>
      </c>
      <c r="G886" s="208">
        <v>27.587599999999998</v>
      </c>
      <c r="H886" s="208">
        <v>79.663499999999999</v>
      </c>
      <c r="I886" s="208">
        <v>11.19</v>
      </c>
      <c r="J886" s="208">
        <v>57.4328</v>
      </c>
      <c r="K886" s="208">
        <v>23.3687</v>
      </c>
      <c r="L886" s="208">
        <v>34.908499999999997</v>
      </c>
      <c r="M886" s="208">
        <v>18.779499999999999</v>
      </c>
      <c r="N886" s="208">
        <v>95.3</v>
      </c>
    </row>
    <row r="887" spans="1:14">
      <c r="A887" s="208">
        <v>4</v>
      </c>
      <c r="B887" s="208">
        <v>2019</v>
      </c>
      <c r="C887" s="208">
        <v>48.375999999999998</v>
      </c>
      <c r="D887" s="208">
        <v>176.13659999999999</v>
      </c>
      <c r="E887" s="208">
        <v>17.6386</v>
      </c>
      <c r="F887" s="208">
        <v>151.7876</v>
      </c>
      <c r="G887" s="208">
        <v>39.474899999999998</v>
      </c>
      <c r="H887" s="208">
        <v>101.3758</v>
      </c>
      <c r="I887" s="208">
        <v>8.7995999999999999</v>
      </c>
      <c r="J887" s="208">
        <v>77.343500000000006</v>
      </c>
      <c r="K887" s="208">
        <v>43.066200000000002</v>
      </c>
      <c r="L887" s="208">
        <v>55.636899999999997</v>
      </c>
      <c r="M887" s="208">
        <v>53.3613</v>
      </c>
      <c r="N887" s="208">
        <v>184.0333</v>
      </c>
    </row>
    <row r="888" spans="1:14">
      <c r="A888" s="208">
        <v>5</v>
      </c>
      <c r="B888" s="208">
        <v>2019</v>
      </c>
      <c r="C888" s="208">
        <v>31.197900000000001</v>
      </c>
      <c r="D888" s="208">
        <v>215.98650000000001</v>
      </c>
      <c r="E888" s="208">
        <v>15.0869</v>
      </c>
      <c r="F888" s="208">
        <v>122.41330000000001</v>
      </c>
      <c r="G888" s="208">
        <v>28.0809</v>
      </c>
      <c r="H888" s="208">
        <v>112.0886</v>
      </c>
      <c r="I888" s="208">
        <v>7.7346000000000004</v>
      </c>
      <c r="J888" s="208">
        <v>61.2438</v>
      </c>
      <c r="K888" s="208">
        <v>36.724600000000002</v>
      </c>
      <c r="L888" s="208">
        <v>42.185600000000001</v>
      </c>
      <c r="M888" s="208">
        <v>51.482199999999999</v>
      </c>
      <c r="N888" s="208">
        <v>168.46789999999999</v>
      </c>
    </row>
    <row r="889" spans="1:14">
      <c r="A889" s="208">
        <v>6</v>
      </c>
      <c r="B889" s="208">
        <v>2019</v>
      </c>
      <c r="C889" s="208">
        <v>25.588000000000001</v>
      </c>
      <c r="D889" s="208">
        <v>63.219499999999996</v>
      </c>
      <c r="E889" s="208">
        <v>6.2382999999999997</v>
      </c>
      <c r="F889" s="208">
        <v>54.681899999999999</v>
      </c>
      <c r="G889" s="208">
        <v>10.6587</v>
      </c>
      <c r="H889" s="208">
        <v>39.7209</v>
      </c>
      <c r="I889" s="208">
        <v>1.3673999999999999</v>
      </c>
      <c r="J889" s="208">
        <v>21.092400000000001</v>
      </c>
      <c r="K889" s="208">
        <v>8.7612000000000005</v>
      </c>
      <c r="L889" s="208">
        <v>16.810600000000001</v>
      </c>
      <c r="M889" s="208">
        <v>12.8118</v>
      </c>
      <c r="N889" s="208">
        <v>44.626600000000003</v>
      </c>
    </row>
    <row r="890" spans="1:14">
      <c r="A890" s="208">
        <v>7</v>
      </c>
      <c r="B890" s="208">
        <v>2019</v>
      </c>
      <c r="C890" s="208">
        <v>7.9231999999999996</v>
      </c>
      <c r="D890" s="208">
        <v>5.0936000000000003</v>
      </c>
      <c r="E890" s="208">
        <v>2.4893999999999998</v>
      </c>
      <c r="F890" s="208">
        <v>19.034700000000001</v>
      </c>
      <c r="G890" s="208">
        <v>6.1449999999999996</v>
      </c>
      <c r="H890" s="208">
        <v>9.6960999999999995</v>
      </c>
      <c r="I890" s="208">
        <v>3.5638000000000001</v>
      </c>
      <c r="J890" s="208">
        <v>13.5899</v>
      </c>
      <c r="K890" s="208">
        <v>2.8607999999999998</v>
      </c>
      <c r="L890" s="208">
        <v>4.6173000000000002</v>
      </c>
      <c r="M890" s="208">
        <v>3.1983000000000001</v>
      </c>
      <c r="N890" s="208">
        <v>25.138100000000001</v>
      </c>
    </row>
    <row r="891" spans="1:14">
      <c r="A891" s="208">
        <v>8</v>
      </c>
      <c r="B891" s="208">
        <v>2019</v>
      </c>
      <c r="C891" s="208">
        <v>62.106999999999999</v>
      </c>
      <c r="D891" s="208">
        <v>267.92950000000002</v>
      </c>
      <c r="E891" s="208">
        <v>40.9893</v>
      </c>
      <c r="F891" s="208">
        <v>246.864</v>
      </c>
      <c r="G891" s="208">
        <v>62.061300000000003</v>
      </c>
      <c r="H891" s="208">
        <v>229.59289999999999</v>
      </c>
      <c r="I891" s="208">
        <v>9.5548000000000002</v>
      </c>
      <c r="J891" s="208">
        <v>108.8883</v>
      </c>
      <c r="K891" s="208">
        <v>56.155700000000003</v>
      </c>
      <c r="L891" s="208">
        <v>60.575800000000001</v>
      </c>
      <c r="M891" s="208">
        <v>68.640299999999996</v>
      </c>
      <c r="N891" s="208">
        <v>294.92059999999998</v>
      </c>
    </row>
    <row r="892" spans="1:14">
      <c r="A892" s="208">
        <v>9</v>
      </c>
      <c r="B892" s="208">
        <v>2019</v>
      </c>
      <c r="C892" s="208">
        <v>19.0426</v>
      </c>
      <c r="D892" s="208">
        <v>140.7346</v>
      </c>
      <c r="E892" s="208">
        <v>17.066600000000001</v>
      </c>
      <c r="F892" s="208">
        <v>99.195300000000003</v>
      </c>
      <c r="G892" s="208">
        <v>23.982099999999999</v>
      </c>
      <c r="H892" s="208">
        <v>81.513800000000003</v>
      </c>
      <c r="I892" s="208">
        <v>2.8460999999999999</v>
      </c>
      <c r="J892" s="208">
        <v>37.597099999999998</v>
      </c>
      <c r="K892" s="208">
        <v>18.081600000000002</v>
      </c>
      <c r="L892" s="208">
        <v>34.511600000000001</v>
      </c>
      <c r="M892" s="208">
        <v>27.643000000000001</v>
      </c>
      <c r="N892" s="208">
        <v>130.22479999999999</v>
      </c>
    </row>
    <row r="893" spans="1:14">
      <c r="A893" s="208">
        <v>10</v>
      </c>
      <c r="B893" s="208">
        <v>2019</v>
      </c>
      <c r="C893" s="208">
        <v>41.438499999999998</v>
      </c>
      <c r="D893" s="208">
        <v>60.571199999999997</v>
      </c>
      <c r="E893" s="208">
        <v>33.661499999999997</v>
      </c>
      <c r="F893" s="208">
        <v>151.3613</v>
      </c>
      <c r="G893" s="208">
        <v>40.9253</v>
      </c>
      <c r="H893" s="208">
        <v>176.70840000000001</v>
      </c>
      <c r="I893" s="208">
        <v>3.8641000000000001</v>
      </c>
      <c r="J893" s="208">
        <v>66.401499999999999</v>
      </c>
      <c r="K893" s="208">
        <v>26.848800000000001</v>
      </c>
      <c r="L893" s="208">
        <v>32.915100000000002</v>
      </c>
      <c r="M893" s="208">
        <v>27.0792</v>
      </c>
      <c r="N893" s="208">
        <v>182.44159999999999</v>
      </c>
    </row>
    <row r="894" spans="1:14">
      <c r="A894" s="208">
        <v>11</v>
      </c>
      <c r="B894" s="208">
        <v>2019</v>
      </c>
      <c r="C894" s="208">
        <v>19.026</v>
      </c>
      <c r="D894" s="208">
        <v>111.8639</v>
      </c>
      <c r="E894" s="208">
        <v>12.3744</v>
      </c>
      <c r="F894" s="208">
        <v>61.023800000000001</v>
      </c>
      <c r="G894" s="208">
        <v>15.296799999999999</v>
      </c>
      <c r="H894" s="208">
        <v>63.34</v>
      </c>
      <c r="I894" s="208">
        <v>2.39</v>
      </c>
      <c r="J894" s="208">
        <v>28.919599999999999</v>
      </c>
      <c r="K894" s="208">
        <v>26.139199999999999</v>
      </c>
      <c r="L894" s="208">
        <v>21.8246</v>
      </c>
      <c r="M894" s="208">
        <v>19.748100000000001</v>
      </c>
      <c r="N894" s="208">
        <v>65.249099999999999</v>
      </c>
    </row>
    <row r="895" spans="1:14">
      <c r="A895" s="208">
        <v>12</v>
      </c>
      <c r="B895" s="208">
        <v>2019</v>
      </c>
      <c r="C895" s="208">
        <v>15.239699999999999</v>
      </c>
      <c r="D895" s="208">
        <v>107.9365</v>
      </c>
      <c r="E895" s="208">
        <v>13.756</v>
      </c>
      <c r="F895" s="208">
        <v>66.090299999999999</v>
      </c>
      <c r="G895" s="208">
        <v>16.1981</v>
      </c>
      <c r="H895" s="208">
        <v>63.413499999999999</v>
      </c>
      <c r="I895" s="208">
        <v>1.9375</v>
      </c>
      <c r="J895" s="208">
        <v>24.555800000000001</v>
      </c>
      <c r="K895" s="208">
        <v>18.388000000000002</v>
      </c>
      <c r="L895" s="208">
        <v>25.036799999999999</v>
      </c>
      <c r="M895" s="208">
        <v>19.8581</v>
      </c>
      <c r="N895" s="208">
        <v>70.453900000000004</v>
      </c>
    </row>
    <row r="896" spans="1:14">
      <c r="A896" s="208">
        <v>13</v>
      </c>
      <c r="B896" s="208">
        <v>2019</v>
      </c>
      <c r="C896" s="208">
        <v>54.710500000000003</v>
      </c>
      <c r="D896" s="208">
        <v>123.2538</v>
      </c>
      <c r="E896" s="208">
        <v>15.967700000000001</v>
      </c>
      <c r="F896" s="208">
        <v>108.5879</v>
      </c>
      <c r="G896" s="208">
        <v>32.676000000000002</v>
      </c>
      <c r="H896" s="208">
        <v>73.519199999999998</v>
      </c>
      <c r="I896" s="208">
        <v>0.71</v>
      </c>
      <c r="J896" s="208">
        <v>50.616</v>
      </c>
      <c r="K896" s="208">
        <v>27.914200000000001</v>
      </c>
      <c r="L896" s="208">
        <v>37.942300000000003</v>
      </c>
      <c r="M896" s="208">
        <v>48.373600000000003</v>
      </c>
      <c r="N896" s="208">
        <v>113.0733</v>
      </c>
    </row>
    <row r="897" spans="1:14">
      <c r="A897" s="208">
        <v>14</v>
      </c>
      <c r="B897" s="208">
        <v>2019</v>
      </c>
      <c r="C897" s="208">
        <v>3.0055999999999998</v>
      </c>
      <c r="D897" s="208">
        <v>22.789100000000001</v>
      </c>
      <c r="E897" s="208">
        <v>1.907</v>
      </c>
      <c r="F897" s="208">
        <v>12.056100000000001</v>
      </c>
      <c r="G897" s="208">
        <v>2.8990999999999998</v>
      </c>
      <c r="H897" s="208">
        <v>6.7064000000000004</v>
      </c>
      <c r="I897" s="208">
        <v>0.14729999999999999</v>
      </c>
      <c r="J897" s="208">
        <v>2.6181000000000001</v>
      </c>
      <c r="K897" s="208">
        <v>4.3076999999999996</v>
      </c>
      <c r="L897" s="208">
        <v>3.6781000000000001</v>
      </c>
      <c r="M897" s="208">
        <v>2.4167000000000001</v>
      </c>
      <c r="N897" s="208">
        <v>14.9122</v>
      </c>
    </row>
    <row r="898" spans="1:14">
      <c r="A898" s="208">
        <v>15</v>
      </c>
      <c r="B898" s="208">
        <v>2019</v>
      </c>
      <c r="C898" s="208">
        <v>6.8632</v>
      </c>
      <c r="D898" s="208">
        <v>4.5557999999999996</v>
      </c>
      <c r="E898" s="208">
        <v>1.1681999999999999</v>
      </c>
      <c r="F898" s="208">
        <v>11.4604</v>
      </c>
      <c r="G898" s="208">
        <v>4.5842000000000001</v>
      </c>
      <c r="H898" s="208">
        <v>14.8063</v>
      </c>
      <c r="I898" s="208">
        <v>0.45789999999999997</v>
      </c>
      <c r="J898" s="208">
        <v>5.5164</v>
      </c>
      <c r="K898" s="208">
        <v>1.1021000000000001</v>
      </c>
      <c r="L898" s="208">
        <v>2.3498000000000001</v>
      </c>
      <c r="M898" s="208">
        <v>3.8767999999999998</v>
      </c>
      <c r="N898" s="208">
        <v>11.0814</v>
      </c>
    </row>
    <row r="899" spans="1:14">
      <c r="A899" s="208">
        <v>16</v>
      </c>
      <c r="B899" s="208">
        <v>2019</v>
      </c>
      <c r="C899" s="208">
        <v>1.5295000000000001</v>
      </c>
      <c r="D899" s="208">
        <v>11.7971</v>
      </c>
      <c r="E899" s="208">
        <v>0.97199999999999998</v>
      </c>
      <c r="F899" s="208">
        <v>6.1600999999999999</v>
      </c>
      <c r="G899" s="208">
        <v>1.4795</v>
      </c>
      <c r="H899" s="208">
        <v>3.3553000000000002</v>
      </c>
      <c r="I899" s="208">
        <v>7.0900000000000005E-2</v>
      </c>
      <c r="J899" s="208">
        <v>1.2986</v>
      </c>
      <c r="K899" s="208">
        <v>2.2351000000000001</v>
      </c>
      <c r="L899" s="208">
        <v>1.855</v>
      </c>
      <c r="M899" s="208">
        <v>1.2189000000000001</v>
      </c>
      <c r="N899" s="208">
        <v>7.4844999999999997</v>
      </c>
    </row>
    <row r="900" spans="1:14">
      <c r="A900" s="208">
        <v>1</v>
      </c>
      <c r="B900" s="208">
        <v>2020</v>
      </c>
      <c r="C900" s="208">
        <v>9.3940999999999999</v>
      </c>
      <c r="D900" s="208">
        <v>5.9973000000000001</v>
      </c>
      <c r="E900" s="208">
        <v>2.8485999999999998</v>
      </c>
      <c r="F900" s="208">
        <v>14.6874</v>
      </c>
      <c r="G900" s="208">
        <v>5.2152000000000003</v>
      </c>
      <c r="H900" s="208">
        <v>7.5252999999999997</v>
      </c>
      <c r="I900" s="208">
        <v>0.43469999999999998</v>
      </c>
      <c r="J900" s="208">
        <v>12.0806</v>
      </c>
      <c r="K900" s="208">
        <v>5.4352</v>
      </c>
      <c r="L900" s="208">
        <v>6.7104999999999997</v>
      </c>
      <c r="M900" s="208">
        <v>5.6870000000000003</v>
      </c>
      <c r="N900" s="208">
        <v>18.622699999999998</v>
      </c>
    </row>
    <row r="901" spans="1:14">
      <c r="A901" s="208">
        <v>2</v>
      </c>
      <c r="B901" s="208">
        <v>2020</v>
      </c>
      <c r="C901" s="208">
        <v>16.950199999999999</v>
      </c>
      <c r="D901" s="208">
        <v>26.933299999999999</v>
      </c>
      <c r="E901" s="208">
        <v>4.3956999999999997</v>
      </c>
      <c r="F901" s="208">
        <v>42.683999999999997</v>
      </c>
      <c r="G901" s="208">
        <v>14.607799999999999</v>
      </c>
      <c r="H901" s="208">
        <v>59.615600000000001</v>
      </c>
      <c r="I901" s="208">
        <v>5.4215</v>
      </c>
      <c r="J901" s="208">
        <v>23.127700000000001</v>
      </c>
      <c r="K901" s="208">
        <v>8.8559000000000001</v>
      </c>
      <c r="L901" s="208">
        <v>13.520200000000001</v>
      </c>
      <c r="M901" s="208">
        <v>7.5586000000000002</v>
      </c>
      <c r="N901" s="208">
        <v>41.440199999999997</v>
      </c>
    </row>
    <row r="902" spans="1:14">
      <c r="A902" s="208">
        <v>3</v>
      </c>
      <c r="B902" s="208">
        <v>2020</v>
      </c>
      <c r="C902" s="208">
        <v>37.257199999999997</v>
      </c>
      <c r="D902" s="208">
        <v>36.9099</v>
      </c>
      <c r="E902" s="208">
        <v>11.261799999999999</v>
      </c>
      <c r="F902" s="208">
        <v>82.82</v>
      </c>
      <c r="G902" s="208">
        <v>28.174199999999999</v>
      </c>
      <c r="H902" s="208">
        <v>81.502499999999998</v>
      </c>
      <c r="I902" s="208">
        <v>11.443300000000001</v>
      </c>
      <c r="J902" s="208">
        <v>59.078099999999999</v>
      </c>
      <c r="K902" s="208">
        <v>23.649100000000001</v>
      </c>
      <c r="L902" s="208">
        <v>35.527500000000003</v>
      </c>
      <c r="M902" s="208">
        <v>19.0992</v>
      </c>
      <c r="N902" s="208">
        <v>97.301500000000004</v>
      </c>
    </row>
    <row r="903" spans="1:14">
      <c r="A903" s="208">
        <v>4</v>
      </c>
      <c r="B903" s="208">
        <v>2020</v>
      </c>
      <c r="C903" s="208">
        <v>48.993899999999996</v>
      </c>
      <c r="D903" s="208">
        <v>179.208</v>
      </c>
      <c r="E903" s="208">
        <v>17.7134</v>
      </c>
      <c r="F903" s="208">
        <v>153.27289999999999</v>
      </c>
      <c r="G903" s="208">
        <v>39.861199999999997</v>
      </c>
      <c r="H903" s="208">
        <v>102.0765</v>
      </c>
      <c r="I903" s="208">
        <v>8.8780999999999999</v>
      </c>
      <c r="J903" s="208">
        <v>77.912199999999999</v>
      </c>
      <c r="K903" s="208">
        <v>43.401299999999999</v>
      </c>
      <c r="L903" s="208">
        <v>56.3703</v>
      </c>
      <c r="M903" s="208">
        <v>54.139600000000002</v>
      </c>
      <c r="N903" s="208">
        <v>185.489</v>
      </c>
    </row>
    <row r="904" spans="1:14">
      <c r="A904" s="208">
        <v>5</v>
      </c>
      <c r="B904" s="208">
        <v>2020</v>
      </c>
      <c r="C904" s="208">
        <v>31.6782</v>
      </c>
      <c r="D904" s="208">
        <v>218.75309999999999</v>
      </c>
      <c r="E904" s="208">
        <v>15.180899999999999</v>
      </c>
      <c r="F904" s="208">
        <v>123.3535</v>
      </c>
      <c r="G904" s="208">
        <v>28.296600000000002</v>
      </c>
      <c r="H904" s="208">
        <v>113.15900000000001</v>
      </c>
      <c r="I904" s="208">
        <v>7.8023999999999996</v>
      </c>
      <c r="J904" s="208">
        <v>61.597999999999999</v>
      </c>
      <c r="K904" s="208">
        <v>37.001300000000001</v>
      </c>
      <c r="L904" s="208">
        <v>42.788600000000002</v>
      </c>
      <c r="M904" s="208">
        <v>52.1143</v>
      </c>
      <c r="N904" s="208">
        <v>170.30609999999999</v>
      </c>
    </row>
    <row r="905" spans="1:14">
      <c r="A905" s="208">
        <v>6</v>
      </c>
      <c r="B905" s="208">
        <v>2020</v>
      </c>
      <c r="C905" s="208">
        <v>25.794699999999999</v>
      </c>
      <c r="D905" s="208">
        <v>64.056799999999996</v>
      </c>
      <c r="E905" s="208">
        <v>6.3301999999999996</v>
      </c>
      <c r="F905" s="208">
        <v>55.741700000000002</v>
      </c>
      <c r="G905" s="208">
        <v>10.872199999999999</v>
      </c>
      <c r="H905" s="208">
        <v>40.122300000000003</v>
      </c>
      <c r="I905" s="208">
        <v>1.3831</v>
      </c>
      <c r="J905" s="208">
        <v>21.56</v>
      </c>
      <c r="K905" s="208">
        <v>8.8747000000000007</v>
      </c>
      <c r="L905" s="208">
        <v>17.067399999999999</v>
      </c>
      <c r="M905" s="208">
        <v>12.955500000000001</v>
      </c>
      <c r="N905" s="208">
        <v>45.022199999999998</v>
      </c>
    </row>
    <row r="906" spans="1:14">
      <c r="A906" s="208">
        <v>7</v>
      </c>
      <c r="B906" s="208">
        <v>2020</v>
      </c>
      <c r="C906" s="208">
        <v>8.0500000000000007</v>
      </c>
      <c r="D906" s="208">
        <v>5.1943000000000001</v>
      </c>
      <c r="E906" s="208">
        <v>2.5506000000000002</v>
      </c>
      <c r="F906" s="208">
        <v>19.818200000000001</v>
      </c>
      <c r="G906" s="208">
        <v>6.3869999999999996</v>
      </c>
      <c r="H906" s="208">
        <v>10.058199999999999</v>
      </c>
      <c r="I906" s="208">
        <v>3.6758000000000002</v>
      </c>
      <c r="J906" s="208">
        <v>14.2037</v>
      </c>
      <c r="K906" s="208">
        <v>2.9579</v>
      </c>
      <c r="L906" s="208">
        <v>4.7306999999999997</v>
      </c>
      <c r="M906" s="208">
        <v>3.2770999999999999</v>
      </c>
      <c r="N906" s="208">
        <v>26.065100000000001</v>
      </c>
    </row>
    <row r="907" spans="1:14">
      <c r="A907" s="208">
        <v>8</v>
      </c>
      <c r="B907" s="208">
        <v>2020</v>
      </c>
      <c r="C907" s="208">
        <v>62.446100000000001</v>
      </c>
      <c r="D907" s="208">
        <v>269.12540000000001</v>
      </c>
      <c r="E907" s="208">
        <v>41.313400000000001</v>
      </c>
      <c r="F907" s="208">
        <v>248.6549</v>
      </c>
      <c r="G907" s="208">
        <v>62.499499999999998</v>
      </c>
      <c r="H907" s="208">
        <v>230.30760000000001</v>
      </c>
      <c r="I907" s="208">
        <v>9.5782000000000007</v>
      </c>
      <c r="J907" s="208">
        <v>109.5018</v>
      </c>
      <c r="K907" s="208">
        <v>56.6051</v>
      </c>
      <c r="L907" s="208">
        <v>61.302799999999998</v>
      </c>
      <c r="M907" s="208">
        <v>69.014099999999999</v>
      </c>
      <c r="N907" s="208">
        <v>297.86880000000002</v>
      </c>
    </row>
    <row r="908" spans="1:14">
      <c r="A908" s="208">
        <v>9</v>
      </c>
      <c r="B908" s="208">
        <v>2020</v>
      </c>
      <c r="C908" s="208">
        <v>19.327500000000001</v>
      </c>
      <c r="D908" s="208">
        <v>144.2174</v>
      </c>
      <c r="E908" s="208">
        <v>17.375499999999999</v>
      </c>
      <c r="F908" s="208">
        <v>101.3437</v>
      </c>
      <c r="G908" s="208">
        <v>24.459800000000001</v>
      </c>
      <c r="H908" s="208">
        <v>82.686499999999995</v>
      </c>
      <c r="I908" s="208">
        <v>2.8767</v>
      </c>
      <c r="J908" s="208">
        <v>37.960999999999999</v>
      </c>
      <c r="K908" s="208">
        <v>18.352900000000002</v>
      </c>
      <c r="L908" s="208">
        <v>35.294400000000003</v>
      </c>
      <c r="M908" s="208">
        <v>28.141400000000001</v>
      </c>
      <c r="N908" s="208">
        <v>132.67779999999999</v>
      </c>
    </row>
    <row r="909" spans="1:14">
      <c r="A909" s="208">
        <v>10</v>
      </c>
      <c r="B909" s="208">
        <v>2020</v>
      </c>
      <c r="C909" s="208">
        <v>42.157200000000003</v>
      </c>
      <c r="D909" s="208">
        <v>61.850099999999998</v>
      </c>
      <c r="E909" s="208">
        <v>34.218800000000002</v>
      </c>
      <c r="F909" s="208">
        <v>154.22229999999999</v>
      </c>
      <c r="G909" s="208">
        <v>41.6325</v>
      </c>
      <c r="H909" s="208">
        <v>179.73079999999999</v>
      </c>
      <c r="I909" s="208">
        <v>3.9253999999999998</v>
      </c>
      <c r="J909" s="208">
        <v>67.082099999999997</v>
      </c>
      <c r="K909" s="208">
        <v>27.2163</v>
      </c>
      <c r="L909" s="208">
        <v>33.741199999999999</v>
      </c>
      <c r="M909" s="208">
        <v>27.678799999999999</v>
      </c>
      <c r="N909" s="208">
        <v>187.21969999999999</v>
      </c>
    </row>
    <row r="910" spans="1:14">
      <c r="A910" s="208">
        <v>11</v>
      </c>
      <c r="B910" s="208">
        <v>2020</v>
      </c>
      <c r="C910" s="208">
        <v>19.134699999999999</v>
      </c>
      <c r="D910" s="208">
        <v>112.8502</v>
      </c>
      <c r="E910" s="208">
        <v>12.4979</v>
      </c>
      <c r="F910" s="208">
        <v>61.618600000000001</v>
      </c>
      <c r="G910" s="208">
        <v>15.4305</v>
      </c>
      <c r="H910" s="208">
        <v>63.837499999999999</v>
      </c>
      <c r="I910" s="208">
        <v>2.4009</v>
      </c>
      <c r="J910" s="208">
        <v>29.023700000000002</v>
      </c>
      <c r="K910" s="208">
        <v>26.2395</v>
      </c>
      <c r="L910" s="208">
        <v>22.062799999999999</v>
      </c>
      <c r="M910" s="208">
        <v>19.909099999999999</v>
      </c>
      <c r="N910" s="208">
        <v>65.868799999999993</v>
      </c>
    </row>
    <row r="911" spans="1:14">
      <c r="A911" s="208">
        <v>12</v>
      </c>
      <c r="B911" s="208">
        <v>2020</v>
      </c>
      <c r="C911" s="208">
        <v>15.3873</v>
      </c>
      <c r="D911" s="208">
        <v>109.6525</v>
      </c>
      <c r="E911" s="208">
        <v>13.9778</v>
      </c>
      <c r="F911" s="208">
        <v>67.086100000000002</v>
      </c>
      <c r="G911" s="208">
        <v>16.441199999999998</v>
      </c>
      <c r="H911" s="208">
        <v>64.156800000000004</v>
      </c>
      <c r="I911" s="208">
        <v>1.9529000000000001</v>
      </c>
      <c r="J911" s="208">
        <v>24.743099999999998</v>
      </c>
      <c r="K911" s="208">
        <v>18.501300000000001</v>
      </c>
      <c r="L911" s="208">
        <v>25.445399999999999</v>
      </c>
      <c r="M911" s="208">
        <v>20.077999999999999</v>
      </c>
      <c r="N911" s="208">
        <v>71.532799999999995</v>
      </c>
    </row>
    <row r="912" spans="1:14">
      <c r="A912" s="208">
        <v>13</v>
      </c>
      <c r="B912" s="208">
        <v>2020</v>
      </c>
      <c r="C912" s="208">
        <v>54.950400000000002</v>
      </c>
      <c r="D912" s="208">
        <v>125.0198</v>
      </c>
      <c r="E912" s="208">
        <v>16.1066</v>
      </c>
      <c r="F912" s="208">
        <v>109.6534</v>
      </c>
      <c r="G912" s="208">
        <v>33.0289</v>
      </c>
      <c r="H912" s="208">
        <v>74.124499999999998</v>
      </c>
      <c r="I912" s="208">
        <v>0.72019999999999995</v>
      </c>
      <c r="J912" s="208">
        <v>51.185499999999998</v>
      </c>
      <c r="K912" s="208">
        <v>28.214600000000001</v>
      </c>
      <c r="L912" s="208">
        <v>38.195900000000002</v>
      </c>
      <c r="M912" s="208">
        <v>48.938499999999998</v>
      </c>
      <c r="N912" s="208">
        <v>115.3301</v>
      </c>
    </row>
    <row r="913" spans="1:14">
      <c r="A913" s="208">
        <v>14</v>
      </c>
      <c r="B913" s="208">
        <v>2020</v>
      </c>
      <c r="C913" s="208">
        <v>3.0326</v>
      </c>
      <c r="D913" s="208">
        <v>22.985199999999999</v>
      </c>
      <c r="E913" s="208">
        <v>1.923</v>
      </c>
      <c r="F913" s="208">
        <v>12.180899999999999</v>
      </c>
      <c r="G913" s="208">
        <v>2.9314</v>
      </c>
      <c r="H913" s="208">
        <v>6.7981999999999996</v>
      </c>
      <c r="I913" s="208">
        <v>0.1502</v>
      </c>
      <c r="J913" s="208">
        <v>2.6461000000000001</v>
      </c>
      <c r="K913" s="208">
        <v>4.3141999999999996</v>
      </c>
      <c r="L913" s="208">
        <v>3.7201</v>
      </c>
      <c r="M913" s="208">
        <v>2.4708000000000001</v>
      </c>
      <c r="N913" s="208">
        <v>15.1069</v>
      </c>
    </row>
    <row r="914" spans="1:14">
      <c r="A914" s="208">
        <v>15</v>
      </c>
      <c r="B914" s="208">
        <v>2020</v>
      </c>
      <c r="C914" s="208">
        <v>6.9629000000000003</v>
      </c>
      <c r="D914" s="208">
        <v>4.6798000000000002</v>
      </c>
      <c r="E914" s="208">
        <v>1.1877</v>
      </c>
      <c r="F914" s="208">
        <v>11.706799999999999</v>
      </c>
      <c r="G914" s="208">
        <v>4.6826999999999996</v>
      </c>
      <c r="H914" s="208">
        <v>15.0618</v>
      </c>
      <c r="I914" s="208">
        <v>0.46389999999999998</v>
      </c>
      <c r="J914" s="208">
        <v>5.7450999999999999</v>
      </c>
      <c r="K914" s="208">
        <v>1.1328</v>
      </c>
      <c r="L914" s="208">
        <v>2.4077999999999999</v>
      </c>
      <c r="M914" s="208">
        <v>3.9375</v>
      </c>
      <c r="N914" s="208">
        <v>11.304399999999999</v>
      </c>
    </row>
    <row r="915" spans="1:14">
      <c r="A915" s="208">
        <v>16</v>
      </c>
      <c r="B915" s="208">
        <v>2020</v>
      </c>
      <c r="C915" s="208">
        <v>1.5427</v>
      </c>
      <c r="D915" s="208">
        <v>11.8742</v>
      </c>
      <c r="E915" s="208">
        <v>0.97989999999999999</v>
      </c>
      <c r="F915" s="208">
        <v>6.2173999999999996</v>
      </c>
      <c r="G915" s="208">
        <v>1.4944</v>
      </c>
      <c r="H915" s="208">
        <v>3.4018999999999999</v>
      </c>
      <c r="I915" s="208">
        <v>7.2300000000000003E-2</v>
      </c>
      <c r="J915" s="208">
        <v>1.3117000000000001</v>
      </c>
      <c r="K915" s="208">
        <v>2.2378</v>
      </c>
      <c r="L915" s="208">
        <v>1.875</v>
      </c>
      <c r="M915" s="208">
        <v>1.2372000000000001</v>
      </c>
      <c r="N915" s="208">
        <v>7.5617000000000001</v>
      </c>
    </row>
    <row r="916" spans="1:14">
      <c r="A916" s="208">
        <v>1</v>
      </c>
      <c r="B916" s="208">
        <v>2021</v>
      </c>
      <c r="C916" s="208">
        <v>9.4823000000000004</v>
      </c>
      <c r="D916" s="208">
        <v>5.9861000000000004</v>
      </c>
      <c r="E916" s="208">
        <v>2.8578000000000001</v>
      </c>
      <c r="F916" s="208">
        <v>14.8188</v>
      </c>
      <c r="G916" s="208">
        <v>5.2618999999999998</v>
      </c>
      <c r="H916" s="208">
        <v>7.6302000000000003</v>
      </c>
      <c r="I916" s="208">
        <v>0.4415</v>
      </c>
      <c r="J916" s="208">
        <v>12.2294</v>
      </c>
      <c r="K916" s="208">
        <v>5.4633000000000003</v>
      </c>
      <c r="L916" s="208">
        <v>6.7896000000000001</v>
      </c>
      <c r="M916" s="208">
        <v>5.7771999999999997</v>
      </c>
      <c r="N916" s="208">
        <v>18.888400000000001</v>
      </c>
    </row>
    <row r="917" spans="1:14">
      <c r="A917" s="208">
        <v>2</v>
      </c>
      <c r="B917" s="208">
        <v>2021</v>
      </c>
      <c r="C917" s="208">
        <v>17.159700000000001</v>
      </c>
      <c r="D917" s="208">
        <v>27.8109</v>
      </c>
      <c r="E917" s="208">
        <v>4.4508000000000001</v>
      </c>
      <c r="F917" s="208">
        <v>43.825299999999999</v>
      </c>
      <c r="G917" s="208">
        <v>14.9984</v>
      </c>
      <c r="H917" s="208">
        <v>60.768900000000002</v>
      </c>
      <c r="I917" s="208">
        <v>5.5210999999999997</v>
      </c>
      <c r="J917" s="208">
        <v>23.6432</v>
      </c>
      <c r="K917" s="208">
        <v>8.9344999999999999</v>
      </c>
      <c r="L917" s="208">
        <v>13.7555</v>
      </c>
      <c r="M917" s="208">
        <v>7.6839000000000004</v>
      </c>
      <c r="N917" s="208">
        <v>42.254300000000001</v>
      </c>
    </row>
    <row r="918" spans="1:14">
      <c r="A918" s="208">
        <v>3</v>
      </c>
      <c r="B918" s="208">
        <v>2021</v>
      </c>
      <c r="C918" s="208">
        <v>37.715000000000003</v>
      </c>
      <c r="D918" s="208">
        <v>37.759399999999999</v>
      </c>
      <c r="E918" s="208">
        <v>11.3689</v>
      </c>
      <c r="F918" s="208">
        <v>84.571100000000001</v>
      </c>
      <c r="G918" s="208">
        <v>28.7699</v>
      </c>
      <c r="H918" s="208">
        <v>83.509399999999999</v>
      </c>
      <c r="I918" s="208">
        <v>11.7195</v>
      </c>
      <c r="J918" s="208">
        <v>60.613300000000002</v>
      </c>
      <c r="K918" s="208">
        <v>23.905100000000001</v>
      </c>
      <c r="L918" s="208">
        <v>36.110199999999999</v>
      </c>
      <c r="M918" s="208">
        <v>19.3918</v>
      </c>
      <c r="N918" s="208">
        <v>99.137</v>
      </c>
    </row>
    <row r="919" spans="1:14">
      <c r="A919" s="208">
        <v>4</v>
      </c>
      <c r="B919" s="208">
        <v>2021</v>
      </c>
      <c r="C919" s="208">
        <v>49.545999999999999</v>
      </c>
      <c r="D919" s="208">
        <v>181.9434</v>
      </c>
      <c r="E919" s="208">
        <v>17.7681</v>
      </c>
      <c r="F919" s="208">
        <v>154.7011</v>
      </c>
      <c r="G919" s="208">
        <v>40.232599999999998</v>
      </c>
      <c r="H919" s="208">
        <v>102.7916</v>
      </c>
      <c r="I919" s="208">
        <v>8.9704999999999995</v>
      </c>
      <c r="J919" s="208">
        <v>78.513900000000007</v>
      </c>
      <c r="K919" s="208">
        <v>43.726500000000001</v>
      </c>
      <c r="L919" s="208">
        <v>57.099499999999999</v>
      </c>
      <c r="M919" s="208">
        <v>54.775500000000001</v>
      </c>
      <c r="N919" s="208">
        <v>187.1242</v>
      </c>
    </row>
    <row r="920" spans="1:14">
      <c r="A920" s="208">
        <v>5</v>
      </c>
      <c r="B920" s="208">
        <v>2021</v>
      </c>
      <c r="C920" s="208">
        <v>32.136899999999997</v>
      </c>
      <c r="D920" s="208">
        <v>221.3716</v>
      </c>
      <c r="E920" s="208">
        <v>15.2705</v>
      </c>
      <c r="F920" s="208">
        <v>124.2886</v>
      </c>
      <c r="G920" s="208">
        <v>28.511099999999999</v>
      </c>
      <c r="H920" s="208">
        <v>114.15730000000001</v>
      </c>
      <c r="I920" s="208">
        <v>7.8661000000000003</v>
      </c>
      <c r="J920" s="208">
        <v>61.954099999999997</v>
      </c>
      <c r="K920" s="208">
        <v>37.281399999999998</v>
      </c>
      <c r="L920" s="208">
        <v>43.402500000000003</v>
      </c>
      <c r="M920" s="208">
        <v>52.639200000000002</v>
      </c>
      <c r="N920" s="208">
        <v>171.99170000000001</v>
      </c>
    </row>
    <row r="921" spans="1:14">
      <c r="A921" s="208">
        <v>6</v>
      </c>
      <c r="B921" s="208">
        <v>2021</v>
      </c>
      <c r="C921" s="208">
        <v>25.997900000000001</v>
      </c>
      <c r="D921" s="208">
        <v>64.744100000000003</v>
      </c>
      <c r="E921" s="208">
        <v>6.4119999999999999</v>
      </c>
      <c r="F921" s="208">
        <v>56.705199999999998</v>
      </c>
      <c r="G921" s="208">
        <v>11.0663</v>
      </c>
      <c r="H921" s="208">
        <v>40.526899999999998</v>
      </c>
      <c r="I921" s="208">
        <v>1.399</v>
      </c>
      <c r="J921" s="208">
        <v>21.997599999999998</v>
      </c>
      <c r="K921" s="208">
        <v>8.9815000000000005</v>
      </c>
      <c r="L921" s="208">
        <v>17.324200000000001</v>
      </c>
      <c r="M921" s="208">
        <v>13.137700000000001</v>
      </c>
      <c r="N921" s="208">
        <v>45.563099999999999</v>
      </c>
    </row>
    <row r="922" spans="1:14">
      <c r="A922" s="208">
        <v>7</v>
      </c>
      <c r="B922" s="208">
        <v>2021</v>
      </c>
      <c r="C922" s="208">
        <v>8.1736000000000004</v>
      </c>
      <c r="D922" s="208">
        <v>5.3033000000000001</v>
      </c>
      <c r="E922" s="208">
        <v>2.6168</v>
      </c>
      <c r="F922" s="208">
        <v>20.5304</v>
      </c>
      <c r="G922" s="208">
        <v>6.6071</v>
      </c>
      <c r="H922" s="208">
        <v>10.368</v>
      </c>
      <c r="I922" s="208">
        <v>3.7711000000000001</v>
      </c>
      <c r="J922" s="208">
        <v>14.7906</v>
      </c>
      <c r="K922" s="208">
        <v>3.0491000000000001</v>
      </c>
      <c r="L922" s="208">
        <v>4.8456999999999999</v>
      </c>
      <c r="M922" s="208">
        <v>3.3626999999999998</v>
      </c>
      <c r="N922" s="208">
        <v>26.938400000000001</v>
      </c>
    </row>
    <row r="923" spans="1:14">
      <c r="A923" s="208">
        <v>8</v>
      </c>
      <c r="B923" s="208">
        <v>2021</v>
      </c>
      <c r="C923" s="208">
        <v>62.804299999999998</v>
      </c>
      <c r="D923" s="208">
        <v>270.36799999999999</v>
      </c>
      <c r="E923" s="208">
        <v>41.650399999999998</v>
      </c>
      <c r="F923" s="208">
        <v>250.36519999999999</v>
      </c>
      <c r="G923" s="208">
        <v>62.915799999999997</v>
      </c>
      <c r="H923" s="208">
        <v>230.93719999999999</v>
      </c>
      <c r="I923" s="208">
        <v>9.5992999999999995</v>
      </c>
      <c r="J923" s="208">
        <v>110.1152</v>
      </c>
      <c r="K923" s="208">
        <v>57.033299999999997</v>
      </c>
      <c r="L923" s="208">
        <v>62.028599999999997</v>
      </c>
      <c r="M923" s="208">
        <v>69.3279</v>
      </c>
      <c r="N923" s="208">
        <v>300.4237</v>
      </c>
    </row>
    <row r="924" spans="1:14">
      <c r="A924" s="208">
        <v>9</v>
      </c>
      <c r="B924" s="208">
        <v>2021</v>
      </c>
      <c r="C924" s="208">
        <v>19.625800000000002</v>
      </c>
      <c r="D924" s="208">
        <v>147.74469999999999</v>
      </c>
      <c r="E924" s="208">
        <v>17.701499999999999</v>
      </c>
      <c r="F924" s="208">
        <v>103.0384</v>
      </c>
      <c r="G924" s="208">
        <v>24.8369</v>
      </c>
      <c r="H924" s="208">
        <v>84.181100000000001</v>
      </c>
      <c r="I924" s="208">
        <v>2.9068999999999998</v>
      </c>
      <c r="J924" s="208">
        <v>38.325000000000003</v>
      </c>
      <c r="K924" s="208">
        <v>18.610600000000002</v>
      </c>
      <c r="L924" s="208">
        <v>36.096699999999998</v>
      </c>
      <c r="M924" s="208">
        <v>28.8581</v>
      </c>
      <c r="N924" s="208">
        <v>135.35050000000001</v>
      </c>
    </row>
    <row r="925" spans="1:14">
      <c r="A925" s="208">
        <v>10</v>
      </c>
      <c r="B925" s="208">
        <v>2021</v>
      </c>
      <c r="C925" s="208">
        <v>42.868000000000002</v>
      </c>
      <c r="D925" s="208">
        <v>63.182200000000002</v>
      </c>
      <c r="E925" s="208">
        <v>34.791800000000002</v>
      </c>
      <c r="F925" s="208">
        <v>156.90969999999999</v>
      </c>
      <c r="G925" s="208">
        <v>42.2928</v>
      </c>
      <c r="H925" s="208">
        <v>182.90559999999999</v>
      </c>
      <c r="I925" s="208">
        <v>3.9866999999999999</v>
      </c>
      <c r="J925" s="208">
        <v>67.807500000000005</v>
      </c>
      <c r="K925" s="208">
        <v>27.566700000000001</v>
      </c>
      <c r="L925" s="208">
        <v>34.532699999999998</v>
      </c>
      <c r="M925" s="208">
        <v>28.177800000000001</v>
      </c>
      <c r="N925" s="208">
        <v>191.98070000000001</v>
      </c>
    </row>
    <row r="926" spans="1:14">
      <c r="A926" s="208">
        <v>11</v>
      </c>
      <c r="B926" s="208">
        <v>2021</v>
      </c>
      <c r="C926" s="208">
        <v>19.239799999999999</v>
      </c>
      <c r="D926" s="208">
        <v>113.7876</v>
      </c>
      <c r="E926" s="208">
        <v>12.614599999999999</v>
      </c>
      <c r="F926" s="208">
        <v>62.2134</v>
      </c>
      <c r="G926" s="208">
        <v>15.5642</v>
      </c>
      <c r="H926" s="208">
        <v>64.289100000000005</v>
      </c>
      <c r="I926" s="208">
        <v>2.4117999999999999</v>
      </c>
      <c r="J926" s="208">
        <v>29.130199999999999</v>
      </c>
      <c r="K926" s="208">
        <v>26.336200000000002</v>
      </c>
      <c r="L926" s="208">
        <v>22.300899999999999</v>
      </c>
      <c r="M926" s="208">
        <v>20.077500000000001</v>
      </c>
      <c r="N926" s="208">
        <v>66.470699999999994</v>
      </c>
    </row>
    <row r="927" spans="1:14">
      <c r="A927" s="208">
        <v>12</v>
      </c>
      <c r="B927" s="208">
        <v>2021</v>
      </c>
      <c r="C927" s="208">
        <v>15.530099999999999</v>
      </c>
      <c r="D927" s="208">
        <v>111.2782</v>
      </c>
      <c r="E927" s="208">
        <v>14.1929</v>
      </c>
      <c r="F927" s="208">
        <v>68.058099999999996</v>
      </c>
      <c r="G927" s="208">
        <v>16.6797</v>
      </c>
      <c r="H927" s="208">
        <v>64.886099999999999</v>
      </c>
      <c r="I927" s="208">
        <v>1.9689000000000001</v>
      </c>
      <c r="J927" s="208">
        <v>24.930299999999999</v>
      </c>
      <c r="K927" s="208">
        <v>18.605799999999999</v>
      </c>
      <c r="L927" s="208">
        <v>25.8582</v>
      </c>
      <c r="M927" s="208">
        <v>20.369599999999998</v>
      </c>
      <c r="N927" s="208">
        <v>72.628500000000003</v>
      </c>
    </row>
    <row r="928" spans="1:14">
      <c r="A928" s="208">
        <v>13</v>
      </c>
      <c r="B928" s="208">
        <v>2021</v>
      </c>
      <c r="C928" s="208">
        <v>55.216099999999997</v>
      </c>
      <c r="D928" s="208">
        <v>127.0012</v>
      </c>
      <c r="E928" s="208">
        <v>16.2286</v>
      </c>
      <c r="F928" s="208">
        <v>110.6604</v>
      </c>
      <c r="G928" s="208">
        <v>33.354599999999998</v>
      </c>
      <c r="H928" s="208">
        <v>74.621600000000001</v>
      </c>
      <c r="I928" s="208">
        <v>0.73009999999999997</v>
      </c>
      <c r="J928" s="208">
        <v>51.758400000000002</v>
      </c>
      <c r="K928" s="208">
        <v>28.515000000000001</v>
      </c>
      <c r="L928" s="208">
        <v>38.561399999999999</v>
      </c>
      <c r="M928" s="208">
        <v>49.2393</v>
      </c>
      <c r="N928" s="208">
        <v>117.3329</v>
      </c>
    </row>
    <row r="929" spans="1:14">
      <c r="A929" s="208">
        <v>14</v>
      </c>
      <c r="B929" s="208">
        <v>2021</v>
      </c>
      <c r="C929" s="208">
        <v>3.0577999999999999</v>
      </c>
      <c r="D929" s="208">
        <v>23.114999999999998</v>
      </c>
      <c r="E929" s="208">
        <v>1.9379</v>
      </c>
      <c r="F929" s="208">
        <v>12.2765</v>
      </c>
      <c r="G929" s="208">
        <v>2.9561999999999999</v>
      </c>
      <c r="H929" s="208">
        <v>6.9055999999999997</v>
      </c>
      <c r="I929" s="208">
        <v>0.1537</v>
      </c>
      <c r="J929" s="208">
        <v>2.6741999999999999</v>
      </c>
      <c r="K929" s="208">
        <v>4.3207000000000004</v>
      </c>
      <c r="L929" s="208">
        <v>3.762</v>
      </c>
      <c r="M929" s="208">
        <v>2.5059999999999998</v>
      </c>
      <c r="N929" s="208">
        <v>15.2798</v>
      </c>
    </row>
    <row r="930" spans="1:14">
      <c r="A930" s="208">
        <v>15</v>
      </c>
      <c r="B930" s="208">
        <v>2021</v>
      </c>
      <c r="C930" s="208">
        <v>7.0537999999999998</v>
      </c>
      <c r="D930" s="208">
        <v>4.7876000000000003</v>
      </c>
      <c r="E930" s="208">
        <v>1.2058</v>
      </c>
      <c r="F930" s="208">
        <v>11.953799999999999</v>
      </c>
      <c r="G930" s="208">
        <v>4.7815000000000003</v>
      </c>
      <c r="H930" s="208">
        <v>15.3224</v>
      </c>
      <c r="I930" s="208">
        <v>0.46989999999999998</v>
      </c>
      <c r="J930" s="208">
        <v>5.9061000000000003</v>
      </c>
      <c r="K930" s="208">
        <v>1.1633</v>
      </c>
      <c r="L930" s="208">
        <v>2.4645000000000001</v>
      </c>
      <c r="M930" s="208">
        <v>3.9912000000000001</v>
      </c>
      <c r="N930" s="208">
        <v>11.567299999999999</v>
      </c>
    </row>
    <row r="931" spans="1:14">
      <c r="A931" s="208">
        <v>16</v>
      </c>
      <c r="B931" s="208">
        <v>2021</v>
      </c>
      <c r="C931" s="208">
        <v>1.5549999999999999</v>
      </c>
      <c r="D931" s="208">
        <v>11.9489</v>
      </c>
      <c r="E931" s="208">
        <v>0.98719999999999997</v>
      </c>
      <c r="F931" s="208">
        <v>6.2725999999999997</v>
      </c>
      <c r="G931" s="208">
        <v>1.5086999999999999</v>
      </c>
      <c r="H931" s="208">
        <v>3.4443999999999999</v>
      </c>
      <c r="I931" s="208">
        <v>7.3700000000000002E-2</v>
      </c>
      <c r="J931" s="208">
        <v>1.3247</v>
      </c>
      <c r="K931" s="208">
        <v>2.2404999999999999</v>
      </c>
      <c r="L931" s="208">
        <v>1.8951</v>
      </c>
      <c r="M931" s="208">
        <v>1.2565999999999999</v>
      </c>
      <c r="N931" s="208">
        <v>7.6353999999999997</v>
      </c>
    </row>
    <row r="932" spans="1:14">
      <c r="A932" s="208">
        <v>1</v>
      </c>
      <c r="B932" s="208">
        <v>2022</v>
      </c>
      <c r="C932" s="208">
        <v>9.5690000000000008</v>
      </c>
      <c r="D932" s="208">
        <v>5.9733999999999998</v>
      </c>
      <c r="E932" s="208">
        <v>2.8671000000000002</v>
      </c>
      <c r="F932" s="208">
        <v>14.953900000000001</v>
      </c>
      <c r="G932" s="208">
        <v>5.3098000000000001</v>
      </c>
      <c r="H932" s="208">
        <v>7.7344999999999997</v>
      </c>
      <c r="I932" s="208">
        <v>0.44829999999999998</v>
      </c>
      <c r="J932" s="208">
        <v>12.378</v>
      </c>
      <c r="K932" s="208">
        <v>5.4916999999999998</v>
      </c>
      <c r="L932" s="208">
        <v>6.8688000000000002</v>
      </c>
      <c r="M932" s="208">
        <v>5.8665000000000003</v>
      </c>
      <c r="N932" s="208">
        <v>19.151599999999998</v>
      </c>
    </row>
    <row r="933" spans="1:14">
      <c r="A933" s="208">
        <v>2</v>
      </c>
      <c r="B933" s="208">
        <v>2022</v>
      </c>
      <c r="C933" s="208">
        <v>17.371700000000001</v>
      </c>
      <c r="D933" s="208">
        <v>28.7103</v>
      </c>
      <c r="E933" s="208">
        <v>4.5079000000000002</v>
      </c>
      <c r="F933" s="208">
        <v>44.984900000000003</v>
      </c>
      <c r="G933" s="208">
        <v>15.395200000000001</v>
      </c>
      <c r="H933" s="208">
        <v>61.985700000000001</v>
      </c>
      <c r="I933" s="208">
        <v>5.6207000000000003</v>
      </c>
      <c r="J933" s="208">
        <v>24.181100000000001</v>
      </c>
      <c r="K933" s="208">
        <v>9.0114000000000001</v>
      </c>
      <c r="L933" s="208">
        <v>13.997400000000001</v>
      </c>
      <c r="M933" s="208">
        <v>7.8075999999999999</v>
      </c>
      <c r="N933" s="208">
        <v>43.106900000000003</v>
      </c>
    </row>
    <row r="934" spans="1:14">
      <c r="A934" s="208">
        <v>3</v>
      </c>
      <c r="B934" s="208">
        <v>2022</v>
      </c>
      <c r="C934" s="208">
        <v>38.1843</v>
      </c>
      <c r="D934" s="208">
        <v>38.644500000000001</v>
      </c>
      <c r="E934" s="208">
        <v>11.4824</v>
      </c>
      <c r="F934" s="208">
        <v>86.384200000000007</v>
      </c>
      <c r="G934" s="208">
        <v>29.386700000000001</v>
      </c>
      <c r="H934" s="208">
        <v>85.581199999999995</v>
      </c>
      <c r="I934" s="208">
        <v>12.0046</v>
      </c>
      <c r="J934" s="208">
        <v>62.168500000000002</v>
      </c>
      <c r="K934" s="208">
        <v>24.165400000000002</v>
      </c>
      <c r="L934" s="208">
        <v>36.7164</v>
      </c>
      <c r="M934" s="208">
        <v>19.710100000000001</v>
      </c>
      <c r="N934" s="208">
        <v>101.063</v>
      </c>
    </row>
    <row r="935" spans="1:14">
      <c r="A935" s="208">
        <v>4</v>
      </c>
      <c r="B935" s="208">
        <v>2022</v>
      </c>
      <c r="C935" s="208">
        <v>50.131700000000002</v>
      </c>
      <c r="D935" s="208">
        <v>184.36080000000001</v>
      </c>
      <c r="E935" s="208">
        <v>17.845700000000001</v>
      </c>
      <c r="F935" s="208">
        <v>156.06</v>
      </c>
      <c r="G935" s="208">
        <v>40.585999999999999</v>
      </c>
      <c r="H935" s="208">
        <v>103.16079999999999</v>
      </c>
      <c r="I935" s="208">
        <v>9.0579000000000001</v>
      </c>
      <c r="J935" s="208">
        <v>79.097700000000003</v>
      </c>
      <c r="K935" s="208">
        <v>44.048299999999998</v>
      </c>
      <c r="L935" s="208">
        <v>57.820099999999996</v>
      </c>
      <c r="M935" s="208">
        <v>55.336100000000002</v>
      </c>
      <c r="N935" s="208">
        <v>188.5556</v>
      </c>
    </row>
    <row r="936" spans="1:14">
      <c r="A936" s="208">
        <v>5</v>
      </c>
      <c r="B936" s="208">
        <v>2022</v>
      </c>
      <c r="C936" s="208">
        <v>32.590499999999999</v>
      </c>
      <c r="D936" s="208">
        <v>223.55699999999999</v>
      </c>
      <c r="E936" s="208">
        <v>15.360200000000001</v>
      </c>
      <c r="F936" s="208">
        <v>125.24850000000001</v>
      </c>
      <c r="G936" s="208">
        <v>28.731300000000001</v>
      </c>
      <c r="H936" s="208">
        <v>115.1837</v>
      </c>
      <c r="I936" s="208">
        <v>7.9157000000000002</v>
      </c>
      <c r="J936" s="208">
        <v>62.308900000000001</v>
      </c>
      <c r="K936" s="208">
        <v>37.5456</v>
      </c>
      <c r="L936" s="208">
        <v>43.979599999999998</v>
      </c>
      <c r="M936" s="208">
        <v>53.018000000000001</v>
      </c>
      <c r="N936" s="208">
        <v>173.4495</v>
      </c>
    </row>
    <row r="937" spans="1:14">
      <c r="A937" s="208">
        <v>6</v>
      </c>
      <c r="B937" s="208">
        <v>2022</v>
      </c>
      <c r="C937" s="208">
        <v>26.1998</v>
      </c>
      <c r="D937" s="208">
        <v>65.607600000000005</v>
      </c>
      <c r="E937" s="208">
        <v>6.4941000000000004</v>
      </c>
      <c r="F937" s="208">
        <v>57.642499999999998</v>
      </c>
      <c r="G937" s="208">
        <v>11.2553</v>
      </c>
      <c r="H937" s="208">
        <v>41.048299999999998</v>
      </c>
      <c r="I937" s="208">
        <v>1.4153</v>
      </c>
      <c r="J937" s="208">
        <v>22.427399999999999</v>
      </c>
      <c r="K937" s="208">
        <v>9.0861000000000001</v>
      </c>
      <c r="L937" s="208">
        <v>17.581</v>
      </c>
      <c r="M937" s="208">
        <v>13.3055</v>
      </c>
      <c r="N937" s="208">
        <v>46.098399999999998</v>
      </c>
    </row>
    <row r="938" spans="1:14">
      <c r="A938" s="208">
        <v>7</v>
      </c>
      <c r="B938" s="208">
        <v>2022</v>
      </c>
      <c r="C938" s="208">
        <v>8.2969000000000008</v>
      </c>
      <c r="D938" s="208">
        <v>5.4099000000000004</v>
      </c>
      <c r="E938" s="208">
        <v>2.6819000000000002</v>
      </c>
      <c r="F938" s="208">
        <v>21.280999999999999</v>
      </c>
      <c r="G938" s="208">
        <v>6.8388999999999998</v>
      </c>
      <c r="H938" s="208">
        <v>10.710100000000001</v>
      </c>
      <c r="I938" s="208">
        <v>3.8734999999999999</v>
      </c>
      <c r="J938" s="208">
        <v>15.3896</v>
      </c>
      <c r="K938" s="208">
        <v>3.1438999999999999</v>
      </c>
      <c r="L938" s="208">
        <v>4.9520999999999997</v>
      </c>
      <c r="M938" s="208">
        <v>3.4468999999999999</v>
      </c>
      <c r="N938" s="208">
        <v>27.839300000000001</v>
      </c>
    </row>
    <row r="939" spans="1:14">
      <c r="A939" s="208">
        <v>8</v>
      </c>
      <c r="B939" s="208">
        <v>2022</v>
      </c>
      <c r="C939" s="208">
        <v>63.137900000000002</v>
      </c>
      <c r="D939" s="208">
        <v>271.20870000000002</v>
      </c>
      <c r="E939" s="208">
        <v>41.958399999999997</v>
      </c>
      <c r="F939" s="208">
        <v>251.96119999999999</v>
      </c>
      <c r="G939" s="208">
        <v>63.306199999999997</v>
      </c>
      <c r="H939" s="208">
        <v>231.4742</v>
      </c>
      <c r="I939" s="208">
        <v>9.6111000000000004</v>
      </c>
      <c r="J939" s="208">
        <v>110.7287</v>
      </c>
      <c r="K939" s="208">
        <v>57.440800000000003</v>
      </c>
      <c r="L939" s="208">
        <v>62.747700000000002</v>
      </c>
      <c r="M939" s="208">
        <v>69.509200000000007</v>
      </c>
      <c r="N939" s="208">
        <v>303.12290000000002</v>
      </c>
    </row>
    <row r="940" spans="1:14">
      <c r="A940" s="208">
        <v>9</v>
      </c>
      <c r="B940" s="208">
        <v>2022</v>
      </c>
      <c r="C940" s="208">
        <v>19.901800000000001</v>
      </c>
      <c r="D940" s="208">
        <v>150.1987</v>
      </c>
      <c r="E940" s="208">
        <v>18.000599999999999</v>
      </c>
      <c r="F940" s="208">
        <v>104.7002</v>
      </c>
      <c r="G940" s="208">
        <v>25.206499999999998</v>
      </c>
      <c r="H940" s="208">
        <v>85.270600000000002</v>
      </c>
      <c r="I940" s="208">
        <v>2.9487999999999999</v>
      </c>
      <c r="J940" s="208">
        <v>38.688899999999997</v>
      </c>
      <c r="K940" s="208">
        <v>18.866700000000002</v>
      </c>
      <c r="L940" s="208">
        <v>36.899500000000003</v>
      </c>
      <c r="M940" s="208">
        <v>29.395900000000001</v>
      </c>
      <c r="N940" s="208">
        <v>137.7278</v>
      </c>
    </row>
    <row r="941" spans="1:14">
      <c r="A941" s="208">
        <v>10</v>
      </c>
      <c r="B941" s="208">
        <v>2022</v>
      </c>
      <c r="C941" s="208">
        <v>43.557000000000002</v>
      </c>
      <c r="D941" s="208">
        <v>64.459900000000005</v>
      </c>
      <c r="E941" s="208">
        <v>35.3001</v>
      </c>
      <c r="F941" s="208">
        <v>159.8861</v>
      </c>
      <c r="G941" s="208">
        <v>43.020200000000003</v>
      </c>
      <c r="H941" s="208">
        <v>185.7347</v>
      </c>
      <c r="I941" s="208">
        <v>4.0479000000000003</v>
      </c>
      <c r="J941" s="208">
        <v>68.660200000000003</v>
      </c>
      <c r="K941" s="208">
        <v>27.889800000000001</v>
      </c>
      <c r="L941" s="208">
        <v>35.313499999999998</v>
      </c>
      <c r="M941" s="208">
        <v>28.657900000000001</v>
      </c>
      <c r="N941" s="208">
        <v>196.3475</v>
      </c>
    </row>
    <row r="942" spans="1:14">
      <c r="A942" s="208">
        <v>11</v>
      </c>
      <c r="B942" s="208">
        <v>2022</v>
      </c>
      <c r="C942" s="208">
        <v>19.3447</v>
      </c>
      <c r="D942" s="208">
        <v>114.7212</v>
      </c>
      <c r="E942" s="208">
        <v>12.733000000000001</v>
      </c>
      <c r="F942" s="208">
        <v>62.808300000000003</v>
      </c>
      <c r="G942" s="208">
        <v>15.697900000000001</v>
      </c>
      <c r="H942" s="208">
        <v>64.730900000000005</v>
      </c>
      <c r="I942" s="208">
        <v>2.4228000000000001</v>
      </c>
      <c r="J942" s="208">
        <v>29.235900000000001</v>
      </c>
      <c r="K942" s="208">
        <v>26.432400000000001</v>
      </c>
      <c r="L942" s="208">
        <v>22.539100000000001</v>
      </c>
      <c r="M942" s="208">
        <v>20.244800000000001</v>
      </c>
      <c r="N942" s="208">
        <v>67.070700000000002</v>
      </c>
    </row>
    <row r="943" spans="1:14">
      <c r="A943" s="208">
        <v>12</v>
      </c>
      <c r="B943" s="208">
        <v>2022</v>
      </c>
      <c r="C943" s="208">
        <v>15.680400000000001</v>
      </c>
      <c r="D943" s="208">
        <v>112.85599999999999</v>
      </c>
      <c r="E943" s="208">
        <v>14.4114</v>
      </c>
      <c r="F943" s="208">
        <v>69.184899999999999</v>
      </c>
      <c r="G943" s="208">
        <v>16.945599999999999</v>
      </c>
      <c r="H943" s="208">
        <v>65.602400000000003</v>
      </c>
      <c r="I943" s="208">
        <v>1.9847999999999999</v>
      </c>
      <c r="J943" s="208">
        <v>25.117599999999999</v>
      </c>
      <c r="K943" s="208">
        <v>18.709199999999999</v>
      </c>
      <c r="L943" s="208">
        <v>26.276299999999999</v>
      </c>
      <c r="M943" s="208">
        <v>20.620100000000001</v>
      </c>
      <c r="N943" s="208">
        <v>73.818200000000004</v>
      </c>
    </row>
    <row r="944" spans="1:14">
      <c r="A944" s="208">
        <v>13</v>
      </c>
      <c r="B944" s="208">
        <v>2022</v>
      </c>
      <c r="C944" s="208">
        <v>55.476799999999997</v>
      </c>
      <c r="D944" s="208">
        <v>128.92349999999999</v>
      </c>
      <c r="E944" s="208">
        <v>16.3673</v>
      </c>
      <c r="F944" s="208">
        <v>111.7029</v>
      </c>
      <c r="G944" s="208">
        <v>33.628100000000003</v>
      </c>
      <c r="H944" s="208">
        <v>74.727900000000005</v>
      </c>
      <c r="I944" s="208">
        <v>0.7399</v>
      </c>
      <c r="J944" s="208">
        <v>52.335700000000003</v>
      </c>
      <c r="K944" s="208">
        <v>28.8155</v>
      </c>
      <c r="L944" s="208">
        <v>38.921500000000002</v>
      </c>
      <c r="M944" s="208">
        <v>49.667200000000001</v>
      </c>
      <c r="N944" s="208">
        <v>119.41330000000001</v>
      </c>
    </row>
    <row r="945" spans="1:14">
      <c r="A945" s="208">
        <v>14</v>
      </c>
      <c r="B945" s="208">
        <v>2022</v>
      </c>
      <c r="C945" s="208">
        <v>3.0827</v>
      </c>
      <c r="D945" s="208">
        <v>23.261500000000002</v>
      </c>
      <c r="E945" s="208">
        <v>1.9530000000000001</v>
      </c>
      <c r="F945" s="208">
        <v>12.3719</v>
      </c>
      <c r="G945" s="208">
        <v>2.9809000000000001</v>
      </c>
      <c r="H945" s="208">
        <v>6.9870000000000001</v>
      </c>
      <c r="I945" s="208">
        <v>0.15659999999999999</v>
      </c>
      <c r="J945" s="208">
        <v>2.7023000000000001</v>
      </c>
      <c r="K945" s="208">
        <v>4.3272000000000004</v>
      </c>
      <c r="L945" s="208">
        <v>3.8039999999999998</v>
      </c>
      <c r="M945" s="208">
        <v>2.5409999999999999</v>
      </c>
      <c r="N945" s="208">
        <v>15.4406</v>
      </c>
    </row>
    <row r="946" spans="1:14">
      <c r="A946" s="208">
        <v>15</v>
      </c>
      <c r="B946" s="208">
        <v>2022</v>
      </c>
      <c r="C946" s="208">
        <v>7.1440999999999999</v>
      </c>
      <c r="D946" s="208">
        <v>4.8973000000000004</v>
      </c>
      <c r="E946" s="208">
        <v>1.2241</v>
      </c>
      <c r="F946" s="208">
        <v>12.258100000000001</v>
      </c>
      <c r="G946" s="208">
        <v>4.9032999999999998</v>
      </c>
      <c r="H946" s="208">
        <v>15.569800000000001</v>
      </c>
      <c r="I946" s="208">
        <v>0.47589999999999999</v>
      </c>
      <c r="J946" s="208">
        <v>6.0643000000000002</v>
      </c>
      <c r="K946" s="208">
        <v>1.2020999999999999</v>
      </c>
      <c r="L946" s="208">
        <v>2.5207000000000002</v>
      </c>
      <c r="M946" s="208">
        <v>4.0467000000000004</v>
      </c>
      <c r="N946" s="208">
        <v>11.8042</v>
      </c>
    </row>
    <row r="947" spans="1:14">
      <c r="A947" s="208">
        <v>16</v>
      </c>
      <c r="B947" s="208">
        <v>2022</v>
      </c>
      <c r="C947" s="208">
        <v>1.5673999999999999</v>
      </c>
      <c r="D947" s="208">
        <v>12.022500000000001</v>
      </c>
      <c r="E947" s="208">
        <v>0.99470000000000003</v>
      </c>
      <c r="F947" s="208">
        <v>6.3285</v>
      </c>
      <c r="G947" s="208">
        <v>1.5232000000000001</v>
      </c>
      <c r="H947" s="208">
        <v>3.4864999999999999</v>
      </c>
      <c r="I947" s="208">
        <v>7.4999999999999997E-2</v>
      </c>
      <c r="J947" s="208">
        <v>1.3378000000000001</v>
      </c>
      <c r="K947" s="208">
        <v>2.2431999999999999</v>
      </c>
      <c r="L947" s="208">
        <v>1.9151</v>
      </c>
      <c r="M947" s="208">
        <v>1.2769999999999999</v>
      </c>
      <c r="N947" s="208">
        <v>7.7085999999999997</v>
      </c>
    </row>
    <row r="948" spans="1:14">
      <c r="A948" s="208">
        <v>1</v>
      </c>
      <c r="B948" s="208">
        <v>2023</v>
      </c>
      <c r="C948" s="208">
        <v>9.6575000000000006</v>
      </c>
      <c r="D948" s="208">
        <v>5.9584999999999999</v>
      </c>
      <c r="E948" s="208">
        <v>2.8761999999999999</v>
      </c>
      <c r="F948" s="208">
        <v>15.0749</v>
      </c>
      <c r="G948" s="208">
        <v>5.3528000000000002</v>
      </c>
      <c r="H948" s="208">
        <v>7.8388</v>
      </c>
      <c r="I948" s="208">
        <v>0.45500000000000002</v>
      </c>
      <c r="J948" s="208">
        <v>12.5274</v>
      </c>
      <c r="K948" s="208">
        <v>5.5182000000000002</v>
      </c>
      <c r="L948" s="208">
        <v>6.9478999999999997</v>
      </c>
      <c r="M948" s="208">
        <v>5.9588999999999999</v>
      </c>
      <c r="N948" s="208">
        <v>19.419799999999999</v>
      </c>
    </row>
    <row r="949" spans="1:14">
      <c r="A949" s="208">
        <v>2</v>
      </c>
      <c r="B949" s="208">
        <v>2023</v>
      </c>
      <c r="C949" s="208">
        <v>17.584</v>
      </c>
      <c r="D949" s="208">
        <v>29.617699999999999</v>
      </c>
      <c r="E949" s="208">
        <v>4.5640999999999998</v>
      </c>
      <c r="F949" s="208">
        <v>46.194699999999997</v>
      </c>
      <c r="G949" s="208">
        <v>15.8093</v>
      </c>
      <c r="H949" s="208">
        <v>63.1738</v>
      </c>
      <c r="I949" s="208">
        <v>5.7137000000000002</v>
      </c>
      <c r="J949" s="208">
        <v>24.693000000000001</v>
      </c>
      <c r="K949" s="208">
        <v>9.0866000000000007</v>
      </c>
      <c r="L949" s="208">
        <v>14.227600000000001</v>
      </c>
      <c r="M949" s="208">
        <v>7.9282000000000004</v>
      </c>
      <c r="N949" s="208">
        <v>44.013100000000001</v>
      </c>
    </row>
    <row r="950" spans="1:14">
      <c r="A950" s="208">
        <v>3</v>
      </c>
      <c r="B950" s="208">
        <v>2023</v>
      </c>
      <c r="C950" s="208">
        <v>38.653799999999997</v>
      </c>
      <c r="D950" s="208">
        <v>39.432499999999997</v>
      </c>
      <c r="E950" s="208">
        <v>11.5997</v>
      </c>
      <c r="F950" s="208">
        <v>88.047700000000006</v>
      </c>
      <c r="G950" s="208">
        <v>29.9526</v>
      </c>
      <c r="H950" s="208">
        <v>87.526300000000006</v>
      </c>
      <c r="I950" s="208">
        <v>12.272399999999999</v>
      </c>
      <c r="J950" s="208">
        <v>63.68</v>
      </c>
      <c r="K950" s="208">
        <v>24.414300000000001</v>
      </c>
      <c r="L950" s="208">
        <v>37.335000000000001</v>
      </c>
      <c r="M950" s="208">
        <v>20.030899999999999</v>
      </c>
      <c r="N950" s="208">
        <v>103.07429999999999</v>
      </c>
    </row>
    <row r="951" spans="1:14">
      <c r="A951" s="208">
        <v>4</v>
      </c>
      <c r="B951" s="208">
        <v>2023</v>
      </c>
      <c r="C951" s="208">
        <v>50.712699999999998</v>
      </c>
      <c r="D951" s="208">
        <v>187.14320000000001</v>
      </c>
      <c r="E951" s="208">
        <v>17.921600000000002</v>
      </c>
      <c r="F951" s="208">
        <v>157.54470000000001</v>
      </c>
      <c r="G951" s="208">
        <v>40.972099999999998</v>
      </c>
      <c r="H951" s="208">
        <v>103.7321</v>
      </c>
      <c r="I951" s="208">
        <v>9.1173000000000002</v>
      </c>
      <c r="J951" s="208">
        <v>79.650199999999998</v>
      </c>
      <c r="K951" s="208">
        <v>44.372199999999999</v>
      </c>
      <c r="L951" s="208">
        <v>58.545299999999997</v>
      </c>
      <c r="M951" s="208">
        <v>56.004600000000003</v>
      </c>
      <c r="N951" s="208">
        <v>190.2647</v>
      </c>
    </row>
    <row r="952" spans="1:14">
      <c r="A952" s="208">
        <v>5</v>
      </c>
      <c r="B952" s="208">
        <v>2023</v>
      </c>
      <c r="C952" s="208">
        <v>33.045400000000001</v>
      </c>
      <c r="D952" s="208">
        <v>225.79079999999999</v>
      </c>
      <c r="E952" s="208">
        <v>15.45</v>
      </c>
      <c r="F952" s="208">
        <v>126.2431</v>
      </c>
      <c r="G952" s="208">
        <v>28.959399999999999</v>
      </c>
      <c r="H952" s="208">
        <v>116.23569999999999</v>
      </c>
      <c r="I952" s="208">
        <v>7.9820000000000002</v>
      </c>
      <c r="J952" s="208">
        <v>62.656100000000002</v>
      </c>
      <c r="K952" s="208">
        <v>37.818899999999999</v>
      </c>
      <c r="L952" s="208">
        <v>44.547899999999998</v>
      </c>
      <c r="M952" s="208">
        <v>53.387799999999999</v>
      </c>
      <c r="N952" s="208">
        <v>175.17330000000001</v>
      </c>
    </row>
    <row r="953" spans="1:14">
      <c r="A953" s="208">
        <v>6</v>
      </c>
      <c r="B953" s="208">
        <v>2023</v>
      </c>
      <c r="C953" s="208">
        <v>26.386800000000001</v>
      </c>
      <c r="D953" s="208">
        <v>66.494100000000003</v>
      </c>
      <c r="E953" s="208">
        <v>6.5608000000000004</v>
      </c>
      <c r="F953" s="208">
        <v>58.615000000000002</v>
      </c>
      <c r="G953" s="208">
        <v>11.4513</v>
      </c>
      <c r="H953" s="208">
        <v>41.617899999999999</v>
      </c>
      <c r="I953" s="208">
        <v>1.4316</v>
      </c>
      <c r="J953" s="208">
        <v>22.8476</v>
      </c>
      <c r="K953" s="208">
        <v>9.1925000000000008</v>
      </c>
      <c r="L953" s="208">
        <v>17.837800000000001</v>
      </c>
      <c r="M953" s="208">
        <v>13.5017</v>
      </c>
      <c r="N953" s="208">
        <v>46.6873</v>
      </c>
    </row>
    <row r="954" spans="1:14">
      <c r="A954" s="208">
        <v>7</v>
      </c>
      <c r="B954" s="208">
        <v>2023</v>
      </c>
      <c r="C954" s="208">
        <v>8.4108000000000001</v>
      </c>
      <c r="D954" s="208">
        <v>5.5107999999999997</v>
      </c>
      <c r="E954" s="208">
        <v>2.7439</v>
      </c>
      <c r="F954" s="208">
        <v>21.9985</v>
      </c>
      <c r="G954" s="208">
        <v>7.0594999999999999</v>
      </c>
      <c r="H954" s="208">
        <v>11.0449</v>
      </c>
      <c r="I954" s="208">
        <v>3.9746000000000001</v>
      </c>
      <c r="J954" s="208">
        <v>15.9803</v>
      </c>
      <c r="K954" s="208">
        <v>3.2364000000000002</v>
      </c>
      <c r="L954" s="208">
        <v>5.0639000000000003</v>
      </c>
      <c r="M954" s="208">
        <v>3.5266999999999999</v>
      </c>
      <c r="N954" s="208">
        <v>28.755299999999998</v>
      </c>
    </row>
    <row r="955" spans="1:14">
      <c r="A955" s="208">
        <v>8</v>
      </c>
      <c r="B955" s="208">
        <v>2023</v>
      </c>
      <c r="C955" s="208">
        <v>63.495199999999997</v>
      </c>
      <c r="D955" s="208">
        <v>272.56779999999998</v>
      </c>
      <c r="E955" s="208">
        <v>42.336599999999997</v>
      </c>
      <c r="F955" s="208">
        <v>253.82640000000001</v>
      </c>
      <c r="G955" s="208">
        <v>63.749400000000001</v>
      </c>
      <c r="H955" s="208">
        <v>231.9298</v>
      </c>
      <c r="I955" s="208">
        <v>9.6309000000000005</v>
      </c>
      <c r="J955" s="208">
        <v>111.3421</v>
      </c>
      <c r="K955" s="208">
        <v>57.863</v>
      </c>
      <c r="L955" s="208">
        <v>63.4407</v>
      </c>
      <c r="M955" s="208">
        <v>69.835800000000006</v>
      </c>
      <c r="N955" s="208">
        <v>305.6157</v>
      </c>
    </row>
    <row r="956" spans="1:14">
      <c r="A956" s="208">
        <v>9</v>
      </c>
      <c r="B956" s="208">
        <v>2023</v>
      </c>
      <c r="C956" s="208">
        <v>20.201799999999999</v>
      </c>
      <c r="D956" s="208">
        <v>152.83080000000001</v>
      </c>
      <c r="E956" s="208">
        <v>18.330200000000001</v>
      </c>
      <c r="F956" s="208">
        <v>106.6177</v>
      </c>
      <c r="G956" s="208">
        <v>25.6266</v>
      </c>
      <c r="H956" s="208">
        <v>86.669499999999999</v>
      </c>
      <c r="I956" s="208">
        <v>2.9782000000000002</v>
      </c>
      <c r="J956" s="208">
        <v>39.052900000000001</v>
      </c>
      <c r="K956" s="208">
        <v>19.1251</v>
      </c>
      <c r="L956" s="208">
        <v>37.834299999999999</v>
      </c>
      <c r="M956" s="208">
        <v>30.016200000000001</v>
      </c>
      <c r="N956" s="208">
        <v>140.4281</v>
      </c>
    </row>
    <row r="957" spans="1:14">
      <c r="A957" s="208">
        <v>10</v>
      </c>
      <c r="B957" s="208">
        <v>2023</v>
      </c>
      <c r="C957" s="208">
        <v>44.259500000000003</v>
      </c>
      <c r="D957" s="208">
        <v>65.739500000000007</v>
      </c>
      <c r="E957" s="208">
        <v>35.807299999999998</v>
      </c>
      <c r="F957" s="208">
        <v>162.62860000000001</v>
      </c>
      <c r="G957" s="208">
        <v>43.691200000000002</v>
      </c>
      <c r="H957" s="208">
        <v>188.70670000000001</v>
      </c>
      <c r="I957" s="208">
        <v>4.1092000000000004</v>
      </c>
      <c r="J957" s="208">
        <v>69.498599999999996</v>
      </c>
      <c r="K957" s="208">
        <v>28.2501</v>
      </c>
      <c r="L957" s="208">
        <v>36.098700000000001</v>
      </c>
      <c r="M957" s="208">
        <v>29.186900000000001</v>
      </c>
      <c r="N957" s="208">
        <v>200.77269999999999</v>
      </c>
    </row>
    <row r="958" spans="1:14">
      <c r="A958" s="208">
        <v>11</v>
      </c>
      <c r="B958" s="208">
        <v>2023</v>
      </c>
      <c r="C958" s="208">
        <v>19.449100000000001</v>
      </c>
      <c r="D958" s="208">
        <v>115.6558</v>
      </c>
      <c r="E958" s="208">
        <v>12.853</v>
      </c>
      <c r="F958" s="208">
        <v>63.403100000000002</v>
      </c>
      <c r="G958" s="208">
        <v>15.8316</v>
      </c>
      <c r="H958" s="208">
        <v>65.183700000000002</v>
      </c>
      <c r="I958" s="208">
        <v>2.4338000000000002</v>
      </c>
      <c r="J958" s="208">
        <v>29.358599999999999</v>
      </c>
      <c r="K958" s="208">
        <v>26.531400000000001</v>
      </c>
      <c r="L958" s="208">
        <v>22.7773</v>
      </c>
      <c r="M958" s="208">
        <v>20.408899999999999</v>
      </c>
      <c r="N958" s="208">
        <v>67.657799999999995</v>
      </c>
    </row>
    <row r="959" spans="1:14">
      <c r="A959" s="208">
        <v>12</v>
      </c>
      <c r="B959" s="208">
        <v>2023</v>
      </c>
      <c r="C959" s="208">
        <v>15.8338</v>
      </c>
      <c r="D959" s="208">
        <v>114.26779999999999</v>
      </c>
      <c r="E959" s="208">
        <v>14.6493</v>
      </c>
      <c r="F959" s="208">
        <v>70.2958</v>
      </c>
      <c r="G959" s="208">
        <v>17.220300000000002</v>
      </c>
      <c r="H959" s="208">
        <v>66.594899999999996</v>
      </c>
      <c r="I959" s="208">
        <v>2.0049999999999999</v>
      </c>
      <c r="J959" s="208">
        <v>25.3049</v>
      </c>
      <c r="K959" s="208">
        <v>18.814</v>
      </c>
      <c r="L959" s="208">
        <v>26.7575</v>
      </c>
      <c r="M959" s="208">
        <v>20.979700000000001</v>
      </c>
      <c r="N959" s="208">
        <v>75.050899999999999</v>
      </c>
    </row>
    <row r="960" spans="1:14">
      <c r="A960" s="208">
        <v>13</v>
      </c>
      <c r="B960" s="208">
        <v>2023</v>
      </c>
      <c r="C960" s="208">
        <v>55.694899999999997</v>
      </c>
      <c r="D960" s="208">
        <v>130.53659999999999</v>
      </c>
      <c r="E960" s="208">
        <v>16.505700000000001</v>
      </c>
      <c r="F960" s="208">
        <v>112.6143</v>
      </c>
      <c r="G960" s="208">
        <v>33.9375</v>
      </c>
      <c r="H960" s="208">
        <v>75.131399999999999</v>
      </c>
      <c r="I960" s="208">
        <v>0.74970000000000003</v>
      </c>
      <c r="J960" s="208">
        <v>52.890999999999998</v>
      </c>
      <c r="K960" s="208">
        <v>29.1159</v>
      </c>
      <c r="L960" s="208">
        <v>39.241999999999997</v>
      </c>
      <c r="M960" s="208">
        <v>50.0974</v>
      </c>
      <c r="N960" s="208">
        <v>121.37739999999999</v>
      </c>
    </row>
    <row r="961" spans="1:14">
      <c r="A961" s="208">
        <v>14</v>
      </c>
      <c r="B961" s="208">
        <v>2023</v>
      </c>
      <c r="C961" s="208">
        <v>3.1074999999999999</v>
      </c>
      <c r="D961" s="208">
        <v>23.385400000000001</v>
      </c>
      <c r="E961" s="208">
        <v>1.9683999999999999</v>
      </c>
      <c r="F961" s="208">
        <v>12.4756</v>
      </c>
      <c r="G961" s="208">
        <v>3.0076999999999998</v>
      </c>
      <c r="H961" s="208">
        <v>7.0693999999999999</v>
      </c>
      <c r="I961" s="208">
        <v>0.15939999999999999</v>
      </c>
      <c r="J961" s="208">
        <v>2.7303000000000002</v>
      </c>
      <c r="K961" s="208">
        <v>4.3335999999999997</v>
      </c>
      <c r="L961" s="208">
        <v>3.8460000000000001</v>
      </c>
      <c r="M961" s="208">
        <v>2.5760999999999998</v>
      </c>
      <c r="N961" s="208">
        <v>15.602399999999999</v>
      </c>
    </row>
    <row r="962" spans="1:14">
      <c r="A962" s="208">
        <v>15</v>
      </c>
      <c r="B962" s="208">
        <v>2023</v>
      </c>
      <c r="C962" s="208">
        <v>7.2275999999999998</v>
      </c>
      <c r="D962" s="208">
        <v>5.0144000000000002</v>
      </c>
      <c r="E962" s="208">
        <v>1.2404999999999999</v>
      </c>
      <c r="F962" s="208">
        <v>12.524699999999999</v>
      </c>
      <c r="G962" s="208">
        <v>5.0099</v>
      </c>
      <c r="H962" s="208">
        <v>15.7967</v>
      </c>
      <c r="I962" s="208">
        <v>0.4819</v>
      </c>
      <c r="J962" s="208">
        <v>6.2499000000000002</v>
      </c>
      <c r="K962" s="208">
        <v>1.2356</v>
      </c>
      <c r="L962" s="208">
        <v>2.573</v>
      </c>
      <c r="M962" s="208">
        <v>4.0941000000000001</v>
      </c>
      <c r="N962" s="208">
        <v>12.044600000000001</v>
      </c>
    </row>
    <row r="963" spans="1:14">
      <c r="A963" s="208">
        <v>16</v>
      </c>
      <c r="B963" s="208">
        <v>2023</v>
      </c>
      <c r="C963" s="208">
        <v>1.5795999999999999</v>
      </c>
      <c r="D963" s="208">
        <v>12.1172</v>
      </c>
      <c r="E963" s="208">
        <v>1.0023</v>
      </c>
      <c r="F963" s="208">
        <v>6.3855000000000004</v>
      </c>
      <c r="G963" s="208">
        <v>1.538</v>
      </c>
      <c r="H963" s="208">
        <v>3.5301999999999998</v>
      </c>
      <c r="I963" s="208">
        <v>7.6399999999999996E-2</v>
      </c>
      <c r="J963" s="208">
        <v>1.3508</v>
      </c>
      <c r="K963" s="208">
        <v>2.2458999999999998</v>
      </c>
      <c r="L963" s="208">
        <v>1.9352</v>
      </c>
      <c r="M963" s="208">
        <v>1.2999000000000001</v>
      </c>
      <c r="N963" s="208">
        <v>7.7824999999999998</v>
      </c>
    </row>
    <row r="964" spans="1:14">
      <c r="A964" s="208">
        <v>1</v>
      </c>
      <c r="B964" s="208">
        <v>2024</v>
      </c>
      <c r="C964" s="208">
        <v>9.7460000000000004</v>
      </c>
      <c r="D964" s="208">
        <v>5.9432999999999998</v>
      </c>
      <c r="E964" s="208">
        <v>2.8856000000000002</v>
      </c>
      <c r="F964" s="208">
        <v>15.190099999999999</v>
      </c>
      <c r="G964" s="208">
        <v>5.3937999999999997</v>
      </c>
      <c r="H964" s="208">
        <v>7.9432999999999998</v>
      </c>
      <c r="I964" s="208">
        <v>0.4617</v>
      </c>
      <c r="J964" s="208">
        <v>12.6778</v>
      </c>
      <c r="K964" s="208">
        <v>5.5454999999999997</v>
      </c>
      <c r="L964" s="208">
        <v>7.0270000000000001</v>
      </c>
      <c r="M964" s="208">
        <v>6.0468000000000002</v>
      </c>
      <c r="N964" s="208">
        <v>19.688400000000001</v>
      </c>
    </row>
    <row r="965" spans="1:14">
      <c r="A965" s="208">
        <v>2</v>
      </c>
      <c r="B965" s="208">
        <v>2024</v>
      </c>
      <c r="C965" s="208">
        <v>17.795999999999999</v>
      </c>
      <c r="D965" s="208">
        <v>30.571000000000002</v>
      </c>
      <c r="E965" s="208">
        <v>4.6140999999999996</v>
      </c>
      <c r="F965" s="208">
        <v>47.4178</v>
      </c>
      <c r="G965" s="208">
        <v>16.227900000000002</v>
      </c>
      <c r="H965" s="208">
        <v>64.169499999999999</v>
      </c>
      <c r="I965" s="208">
        <v>5.8163999999999998</v>
      </c>
      <c r="J965" s="208">
        <v>25.241099999999999</v>
      </c>
      <c r="K965" s="208">
        <v>9.1598000000000006</v>
      </c>
      <c r="L965" s="208">
        <v>14.4697</v>
      </c>
      <c r="M965" s="208">
        <v>8.0547000000000004</v>
      </c>
      <c r="N965" s="208">
        <v>44.899700000000003</v>
      </c>
    </row>
    <row r="966" spans="1:14">
      <c r="A966" s="208">
        <v>3</v>
      </c>
      <c r="B966" s="208">
        <v>2024</v>
      </c>
      <c r="C966" s="208">
        <v>39.106699999999996</v>
      </c>
      <c r="D966" s="208">
        <v>40.207799999999999</v>
      </c>
      <c r="E966" s="208">
        <v>11.7121</v>
      </c>
      <c r="F966" s="208">
        <v>89.72</v>
      </c>
      <c r="G966" s="208">
        <v>30.5215</v>
      </c>
      <c r="H966" s="208">
        <v>89.379300000000001</v>
      </c>
      <c r="I966" s="208">
        <v>12.5276</v>
      </c>
      <c r="J966" s="208">
        <v>65.284000000000006</v>
      </c>
      <c r="K966" s="208">
        <v>24.679600000000001</v>
      </c>
      <c r="L966" s="208">
        <v>37.937800000000003</v>
      </c>
      <c r="M966" s="208">
        <v>20.3385</v>
      </c>
      <c r="N966" s="208">
        <v>104.9933</v>
      </c>
    </row>
    <row r="967" spans="1:14">
      <c r="A967" s="208">
        <v>4</v>
      </c>
      <c r="B967" s="208">
        <v>2024</v>
      </c>
      <c r="C967" s="208">
        <v>51.298099999999998</v>
      </c>
      <c r="D967" s="208">
        <v>189.93940000000001</v>
      </c>
      <c r="E967" s="208">
        <v>18</v>
      </c>
      <c r="F967" s="208">
        <v>159.04730000000001</v>
      </c>
      <c r="G967" s="208">
        <v>41.362900000000003</v>
      </c>
      <c r="H967" s="208">
        <v>104.4453</v>
      </c>
      <c r="I967" s="208">
        <v>9.2073999999999998</v>
      </c>
      <c r="J967" s="208">
        <v>80.230699999999999</v>
      </c>
      <c r="K967" s="208">
        <v>44.697699999999998</v>
      </c>
      <c r="L967" s="208">
        <v>59.2791</v>
      </c>
      <c r="M967" s="208">
        <v>56.649500000000003</v>
      </c>
      <c r="N967" s="208">
        <v>191.90899999999999</v>
      </c>
    </row>
    <row r="968" spans="1:14">
      <c r="A968" s="208">
        <v>5</v>
      </c>
      <c r="B968" s="208">
        <v>2024</v>
      </c>
      <c r="C968" s="208">
        <v>33.4953</v>
      </c>
      <c r="D968" s="208">
        <v>228.2568</v>
      </c>
      <c r="E968" s="208">
        <v>15.539400000000001</v>
      </c>
      <c r="F968" s="208">
        <v>127.246</v>
      </c>
      <c r="G968" s="208">
        <v>29.189499999999999</v>
      </c>
      <c r="H968" s="208">
        <v>117.2925</v>
      </c>
      <c r="I968" s="208">
        <v>8.0466999999999995</v>
      </c>
      <c r="J968" s="208">
        <v>63.012700000000002</v>
      </c>
      <c r="K968" s="208">
        <v>38.082999999999998</v>
      </c>
      <c r="L968" s="208">
        <v>45.122599999999998</v>
      </c>
      <c r="M968" s="208">
        <v>53.872599999999998</v>
      </c>
      <c r="N968" s="208">
        <v>176.84020000000001</v>
      </c>
    </row>
    <row r="969" spans="1:14">
      <c r="A969" s="208">
        <v>6</v>
      </c>
      <c r="B969" s="208">
        <v>2024</v>
      </c>
      <c r="C969" s="208">
        <v>26.584499999999998</v>
      </c>
      <c r="D969" s="208">
        <v>67.437200000000004</v>
      </c>
      <c r="E969" s="208">
        <v>6.6363000000000003</v>
      </c>
      <c r="F969" s="208">
        <v>59.608699999999999</v>
      </c>
      <c r="G969" s="208">
        <v>11.6515</v>
      </c>
      <c r="H969" s="208">
        <v>42.2166</v>
      </c>
      <c r="I969" s="208">
        <v>1.4478</v>
      </c>
      <c r="J969" s="208">
        <v>23.291399999999999</v>
      </c>
      <c r="K969" s="208">
        <v>9.3003</v>
      </c>
      <c r="L969" s="208">
        <v>18.0947</v>
      </c>
      <c r="M969" s="208">
        <v>13.6768</v>
      </c>
      <c r="N969" s="208">
        <v>47.26</v>
      </c>
    </row>
    <row r="970" spans="1:14">
      <c r="A970" s="208">
        <v>7</v>
      </c>
      <c r="B970" s="208">
        <v>2024</v>
      </c>
      <c r="C970" s="208">
        <v>8.5292999999999992</v>
      </c>
      <c r="D970" s="208">
        <v>5.6139999999999999</v>
      </c>
      <c r="E970" s="208">
        <v>2.8077999999999999</v>
      </c>
      <c r="F970" s="208">
        <v>22.7409</v>
      </c>
      <c r="G970" s="208">
        <v>7.2889999999999997</v>
      </c>
      <c r="H970" s="208">
        <v>11.3584</v>
      </c>
      <c r="I970" s="208">
        <v>4.0705</v>
      </c>
      <c r="J970" s="208">
        <v>16.599599999999999</v>
      </c>
      <c r="K970" s="208">
        <v>3.3328000000000002</v>
      </c>
      <c r="L970" s="208">
        <v>5.1745000000000001</v>
      </c>
      <c r="M970" s="208">
        <v>3.6092</v>
      </c>
      <c r="N970" s="208">
        <v>29.664999999999999</v>
      </c>
    </row>
    <row r="971" spans="1:14">
      <c r="A971" s="208">
        <v>8</v>
      </c>
      <c r="B971" s="208">
        <v>2024</v>
      </c>
      <c r="C971" s="208">
        <v>63.859099999999998</v>
      </c>
      <c r="D971" s="208">
        <v>273.81319999999999</v>
      </c>
      <c r="E971" s="208">
        <v>42.702800000000003</v>
      </c>
      <c r="F971" s="208">
        <v>255.68799999999999</v>
      </c>
      <c r="G971" s="208">
        <v>64.194500000000005</v>
      </c>
      <c r="H971" s="208">
        <v>232.5463</v>
      </c>
      <c r="I971" s="208">
        <v>9.6478000000000002</v>
      </c>
      <c r="J971" s="208">
        <v>111.9556</v>
      </c>
      <c r="K971" s="208">
        <v>58.289000000000001</v>
      </c>
      <c r="L971" s="208">
        <v>64.156199999999998</v>
      </c>
      <c r="M971" s="208">
        <v>70.136300000000006</v>
      </c>
      <c r="N971" s="208">
        <v>308.4699</v>
      </c>
    </row>
    <row r="972" spans="1:14">
      <c r="A972" s="208">
        <v>9</v>
      </c>
      <c r="B972" s="208">
        <v>2024</v>
      </c>
      <c r="C972" s="208">
        <v>20.463799999999999</v>
      </c>
      <c r="D972" s="208">
        <v>154.72900000000001</v>
      </c>
      <c r="E972" s="208">
        <v>18.6206</v>
      </c>
      <c r="F972" s="208">
        <v>108.21259999999999</v>
      </c>
      <c r="G972" s="208">
        <v>25.9802</v>
      </c>
      <c r="H972" s="208">
        <v>87.672399999999996</v>
      </c>
      <c r="I972" s="208">
        <v>3.0066000000000002</v>
      </c>
      <c r="J972" s="208">
        <v>39.416899999999998</v>
      </c>
      <c r="K972" s="208">
        <v>19.3858</v>
      </c>
      <c r="L972" s="208">
        <v>38.622500000000002</v>
      </c>
      <c r="M972" s="208">
        <v>30.447900000000001</v>
      </c>
      <c r="N972" s="208">
        <v>142.71729999999999</v>
      </c>
    </row>
    <row r="973" spans="1:14">
      <c r="A973" s="208">
        <v>10</v>
      </c>
      <c r="B973" s="208">
        <v>2024</v>
      </c>
      <c r="C973" s="208">
        <v>44.961599999999997</v>
      </c>
      <c r="D973" s="208">
        <v>67.059299999999993</v>
      </c>
      <c r="E973" s="208">
        <v>36.339500000000001</v>
      </c>
      <c r="F973" s="208">
        <v>165.34280000000001</v>
      </c>
      <c r="G973" s="208">
        <v>44.355600000000003</v>
      </c>
      <c r="H973" s="208">
        <v>191.5547</v>
      </c>
      <c r="I973" s="208">
        <v>4.1703999999999999</v>
      </c>
      <c r="J973" s="208">
        <v>70.305899999999994</v>
      </c>
      <c r="K973" s="208">
        <v>28.595400000000001</v>
      </c>
      <c r="L973" s="208">
        <v>36.859699999999997</v>
      </c>
      <c r="M973" s="208">
        <v>29.7242</v>
      </c>
      <c r="N973" s="208">
        <v>205.35919999999999</v>
      </c>
    </row>
    <row r="974" spans="1:14">
      <c r="A974" s="208">
        <v>11</v>
      </c>
      <c r="B974" s="208">
        <v>2024</v>
      </c>
      <c r="C974" s="208">
        <v>19.5534</v>
      </c>
      <c r="D974" s="208">
        <v>116.5805</v>
      </c>
      <c r="E974" s="208">
        <v>12.9747</v>
      </c>
      <c r="F974" s="208">
        <v>63.997900000000001</v>
      </c>
      <c r="G974" s="208">
        <v>15.965299999999999</v>
      </c>
      <c r="H974" s="208">
        <v>65.654600000000002</v>
      </c>
      <c r="I974" s="208">
        <v>2.4447000000000001</v>
      </c>
      <c r="J974" s="208">
        <v>29.463000000000001</v>
      </c>
      <c r="K974" s="208">
        <v>26.626999999999999</v>
      </c>
      <c r="L974" s="208">
        <v>23.015499999999999</v>
      </c>
      <c r="M974" s="208">
        <v>20.573799999999999</v>
      </c>
      <c r="N974" s="208">
        <v>68.262100000000004</v>
      </c>
    </row>
    <row r="975" spans="1:14">
      <c r="A975" s="208">
        <v>12</v>
      </c>
      <c r="B975" s="208">
        <v>2024</v>
      </c>
      <c r="C975" s="208">
        <v>15.971399999999999</v>
      </c>
      <c r="D975" s="208">
        <v>115.3847</v>
      </c>
      <c r="E975" s="208">
        <v>14.8711</v>
      </c>
      <c r="F975" s="208">
        <v>71.260499999999993</v>
      </c>
      <c r="G975" s="208">
        <v>17.458400000000001</v>
      </c>
      <c r="H975" s="208">
        <v>67.324799999999996</v>
      </c>
      <c r="I975" s="208">
        <v>2.0205000000000002</v>
      </c>
      <c r="J975" s="208">
        <v>25.4922</v>
      </c>
      <c r="K975" s="208">
        <v>18.920300000000001</v>
      </c>
      <c r="L975" s="208">
        <v>27.1677</v>
      </c>
      <c r="M975" s="208">
        <v>21.193899999999999</v>
      </c>
      <c r="N975" s="208">
        <v>76.114599999999996</v>
      </c>
    </row>
    <row r="976" spans="1:14">
      <c r="A976" s="208">
        <v>13</v>
      </c>
      <c r="B976" s="208">
        <v>2024</v>
      </c>
      <c r="C976" s="208">
        <v>55.932400000000001</v>
      </c>
      <c r="D976" s="208">
        <v>132.32339999999999</v>
      </c>
      <c r="E976" s="208">
        <v>16.638100000000001</v>
      </c>
      <c r="F976" s="208">
        <v>113.65819999999999</v>
      </c>
      <c r="G976" s="208">
        <v>34.273299999999999</v>
      </c>
      <c r="H976" s="208">
        <v>75.528300000000002</v>
      </c>
      <c r="I976" s="208">
        <v>0.75949999999999995</v>
      </c>
      <c r="J976" s="208">
        <v>53.4696</v>
      </c>
      <c r="K976" s="208">
        <v>29.4163</v>
      </c>
      <c r="L976" s="208">
        <v>39.547899999999998</v>
      </c>
      <c r="M976" s="208">
        <v>50.459000000000003</v>
      </c>
      <c r="N976" s="208">
        <v>123.4248</v>
      </c>
    </row>
    <row r="977" spans="1:14">
      <c r="A977" s="208">
        <v>14</v>
      </c>
      <c r="B977" s="208">
        <v>2024</v>
      </c>
      <c r="C977" s="208">
        <v>3.1320000000000001</v>
      </c>
      <c r="D977" s="208">
        <v>23.503499999999999</v>
      </c>
      <c r="E977" s="208">
        <v>1.9839</v>
      </c>
      <c r="F977" s="208">
        <v>12.5738</v>
      </c>
      <c r="G977" s="208">
        <v>3.0331999999999999</v>
      </c>
      <c r="H977" s="208">
        <v>7.1546000000000003</v>
      </c>
      <c r="I977" s="208">
        <v>0.16220000000000001</v>
      </c>
      <c r="J977" s="208">
        <v>2.7584</v>
      </c>
      <c r="K977" s="208">
        <v>4.3400999999999996</v>
      </c>
      <c r="L977" s="208">
        <v>3.8879000000000001</v>
      </c>
      <c r="M977" s="208">
        <v>2.6093000000000002</v>
      </c>
      <c r="N977" s="208">
        <v>15.764799999999999</v>
      </c>
    </row>
    <row r="978" spans="1:14">
      <c r="A978" s="208">
        <v>15</v>
      </c>
      <c r="B978" s="208">
        <v>2024</v>
      </c>
      <c r="C978" s="208">
        <v>7.3083</v>
      </c>
      <c r="D978" s="208">
        <v>5.1310000000000002</v>
      </c>
      <c r="E978" s="208">
        <v>1.2559</v>
      </c>
      <c r="F978" s="208">
        <v>12.7971</v>
      </c>
      <c r="G978" s="208">
        <v>5.1189</v>
      </c>
      <c r="H978" s="208">
        <v>15.9923</v>
      </c>
      <c r="I978" s="208">
        <v>0.4879</v>
      </c>
      <c r="J978" s="208">
        <v>6.4187000000000003</v>
      </c>
      <c r="K978" s="208">
        <v>1.2698</v>
      </c>
      <c r="L978" s="208">
        <v>2.6223999999999998</v>
      </c>
      <c r="M978" s="208">
        <v>4.1388999999999996</v>
      </c>
      <c r="N978" s="208">
        <v>12.25</v>
      </c>
    </row>
    <row r="979" spans="1:14">
      <c r="A979" s="208">
        <v>16</v>
      </c>
      <c r="B979" s="208">
        <v>2024</v>
      </c>
      <c r="C979" s="208">
        <v>1.5918000000000001</v>
      </c>
      <c r="D979" s="208">
        <v>12.187799999999999</v>
      </c>
      <c r="E979" s="208">
        <v>1.01</v>
      </c>
      <c r="F979" s="208">
        <v>6.4428000000000001</v>
      </c>
      <c r="G979" s="208">
        <v>1.5528999999999999</v>
      </c>
      <c r="H979" s="208">
        <v>3.5752999999999999</v>
      </c>
      <c r="I979" s="208">
        <v>7.7799999999999994E-2</v>
      </c>
      <c r="J979" s="208">
        <v>1.3638999999999999</v>
      </c>
      <c r="K979" s="208">
        <v>2.2486999999999999</v>
      </c>
      <c r="L979" s="208">
        <v>1.9553</v>
      </c>
      <c r="M979" s="208">
        <v>1.3187</v>
      </c>
      <c r="N979" s="208">
        <v>7.8563999999999998</v>
      </c>
    </row>
  </sheetData>
  <autoFilter ref="A3:N979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AK26"/>
  <sheetViews>
    <sheetView zoomScale="85" zoomScaleNormal="85" workbookViewId="0">
      <pane xSplit="2" ySplit="4" topLeftCell="N5" activePane="bottomRight" state="frozen"/>
      <selection pane="topRight" activeCell="C1" sqref="C1"/>
      <selection pane="bottomLeft" activeCell="A5" sqref="A5"/>
      <selection pane="bottomRight" activeCell="AF29" sqref="AF29"/>
    </sheetView>
  </sheetViews>
  <sheetFormatPr defaultRowHeight="12.75"/>
  <cols>
    <col min="1" max="10" width="9.140625" style="171"/>
    <col min="11" max="11" width="10.140625" style="171" customWidth="1"/>
    <col min="12" max="13" width="9.140625" style="171"/>
    <col min="14" max="14" width="10.140625" style="171" customWidth="1"/>
    <col min="15" max="18" width="9.140625" style="171"/>
    <col min="19" max="19" width="12.140625" style="171" customWidth="1"/>
    <col min="20" max="31" width="9.140625" style="171"/>
    <col min="32" max="32" width="9.7109375" style="171" bestFit="1" customWidth="1"/>
    <col min="33" max="16384" width="9.140625" style="171"/>
  </cols>
  <sheetData>
    <row r="3" spans="1:37" ht="15.75">
      <c r="C3" s="514" t="s">
        <v>217</v>
      </c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172"/>
      <c r="U3" s="171" t="s">
        <v>424</v>
      </c>
    </row>
    <row r="4" spans="1:37" ht="15.75">
      <c r="C4" s="163">
        <v>1</v>
      </c>
      <c r="D4" s="164">
        <v>2</v>
      </c>
      <c r="E4" s="164">
        <v>3</v>
      </c>
      <c r="F4" s="164">
        <v>4</v>
      </c>
      <c r="G4" s="164">
        <v>5</v>
      </c>
      <c r="H4" s="164">
        <v>6</v>
      </c>
      <c r="I4" s="164">
        <v>7</v>
      </c>
      <c r="J4" s="164">
        <v>8</v>
      </c>
      <c r="K4" s="164">
        <v>9</v>
      </c>
      <c r="L4" s="164">
        <v>10</v>
      </c>
      <c r="M4" s="164">
        <v>11</v>
      </c>
      <c r="N4" s="164">
        <v>12</v>
      </c>
      <c r="O4" s="164">
        <v>13</v>
      </c>
      <c r="P4" s="164">
        <v>14</v>
      </c>
      <c r="Q4" s="164">
        <v>15</v>
      </c>
      <c r="R4" s="164">
        <v>16</v>
      </c>
      <c r="S4" s="173" t="s">
        <v>218</v>
      </c>
      <c r="T4" s="171" t="s">
        <v>139</v>
      </c>
      <c r="U4" s="171">
        <v>1</v>
      </c>
      <c r="V4" s="171">
        <v>2</v>
      </c>
      <c r="W4" s="171">
        <v>3</v>
      </c>
      <c r="X4" s="171">
        <v>4</v>
      </c>
      <c r="Y4" s="171">
        <v>5</v>
      </c>
      <c r="Z4" s="171">
        <v>6</v>
      </c>
      <c r="AA4" s="171">
        <v>7</v>
      </c>
      <c r="AB4" s="171">
        <v>8</v>
      </c>
      <c r="AC4" s="171">
        <v>9</v>
      </c>
      <c r="AD4" s="171">
        <v>10</v>
      </c>
      <c r="AE4" s="171">
        <v>11</v>
      </c>
      <c r="AF4" s="171">
        <v>12</v>
      </c>
      <c r="AG4" s="171">
        <v>13</v>
      </c>
      <c r="AH4" s="171">
        <v>14</v>
      </c>
      <c r="AI4" s="171">
        <v>15</v>
      </c>
      <c r="AJ4" s="171">
        <v>16</v>
      </c>
    </row>
    <row r="5" spans="1:37" ht="15.75">
      <c r="A5" s="516" t="s">
        <v>219</v>
      </c>
      <c r="B5" s="174">
        <v>1</v>
      </c>
      <c r="C5" s="167" t="e">
        <f>ROUND(GETPIVOTDATA("POP1997",[6]ZipCodeMapping!$I$10,"FZone",[6]ZipCodeMapping!$I12,"Bzone",[6]ZipCodeMapping!J$11)/GETPIVOTDATA("POP1997",[6]ZipCodeMapping!$I$10,"FZone",[6]ZipCodeMapping!$I12),4)</f>
        <v>#REF!</v>
      </c>
      <c r="D5" s="167" t="e">
        <f>ROUND(GETPIVOTDATA("POP1997",[6]ZipCodeMapping!$I$10,"FZone",[6]ZipCodeMapping!$I12,"Bzone",[6]ZipCodeMapping!K$11)/GETPIVOTDATA("POP1997",[6]ZipCodeMapping!$I$10,"FZone",[6]ZipCodeMapping!$I12),4)</f>
        <v>#REF!</v>
      </c>
      <c r="E5" s="167" t="e">
        <f>ROUND(GETPIVOTDATA("POP1997",[6]ZipCodeMapping!$I$10,"FZone",[6]ZipCodeMapping!$I12,"Bzone",[6]ZipCodeMapping!L$11)/GETPIVOTDATA("POP1997",[6]ZipCodeMapping!$I$10,"FZone",[6]ZipCodeMapping!$I12),4)</f>
        <v>#REF!</v>
      </c>
      <c r="F5" s="167" t="e">
        <f>ROUND(GETPIVOTDATA("POP1997",[6]ZipCodeMapping!$I$10,"FZone",[6]ZipCodeMapping!$I12,"Bzone",[6]ZipCodeMapping!M$11)/GETPIVOTDATA("POP1997",[6]ZipCodeMapping!$I$10,"FZone",[6]ZipCodeMapping!$I12),4)</f>
        <v>#REF!</v>
      </c>
      <c r="G5" s="167" t="e">
        <f>ROUND(GETPIVOTDATA("POP1997",[6]ZipCodeMapping!$I$10,"FZone",[6]ZipCodeMapping!$I12,"Bzone",[6]ZipCodeMapping!N$11)/GETPIVOTDATA("POP1997",[6]ZipCodeMapping!$I$10,"FZone",[6]ZipCodeMapping!$I12),4)</f>
        <v>#REF!</v>
      </c>
      <c r="H5" s="167" t="e">
        <f>ROUND(GETPIVOTDATA("POP1997",[6]ZipCodeMapping!$I$10,"FZone",[6]ZipCodeMapping!$I12,"Bzone",[6]ZipCodeMapping!O$11)/GETPIVOTDATA("POP1997",[6]ZipCodeMapping!$I$10,"FZone",[6]ZipCodeMapping!$I12),4)</f>
        <v>#REF!</v>
      </c>
      <c r="I5" s="167" t="e">
        <f>ROUND(GETPIVOTDATA("POP1997",[6]ZipCodeMapping!$I$10,"FZone",[6]ZipCodeMapping!$I12,"Bzone",[6]ZipCodeMapping!P$11)/GETPIVOTDATA("POP1997",[6]ZipCodeMapping!$I$10,"FZone",[6]ZipCodeMapping!$I12),4)</f>
        <v>#REF!</v>
      </c>
      <c r="J5" s="167" t="e">
        <f>ROUND(GETPIVOTDATA("POP1997",[6]ZipCodeMapping!$I$10,"FZone",[6]ZipCodeMapping!$I12,"Bzone",[6]ZipCodeMapping!Q$11)/GETPIVOTDATA("POP1997",[6]ZipCodeMapping!$I$10,"FZone",[6]ZipCodeMapping!$I12),4)</f>
        <v>#REF!</v>
      </c>
      <c r="K5" s="167" t="e">
        <f>ROUND(GETPIVOTDATA("POP1997",[6]ZipCodeMapping!$I$10,"FZone",[6]ZipCodeMapping!$I12,"Bzone",[6]ZipCodeMapping!R$11)/GETPIVOTDATA("POP1997",[6]ZipCodeMapping!$I$10,"FZone",[6]ZipCodeMapping!$I12),4)</f>
        <v>#REF!</v>
      </c>
      <c r="L5" s="167" t="e">
        <f>ROUND(GETPIVOTDATA("POP1997",[6]ZipCodeMapping!$I$10,"FZone",[6]ZipCodeMapping!$I12,"Bzone",[6]ZipCodeMapping!S$11)/GETPIVOTDATA("POP1997",[6]ZipCodeMapping!$I$10,"FZone",[6]ZipCodeMapping!$I12),4)</f>
        <v>#REF!</v>
      </c>
      <c r="M5" s="167" t="e">
        <f>ROUND(GETPIVOTDATA("POP1997",[6]ZipCodeMapping!$I$10,"FZone",[6]ZipCodeMapping!$I12,"Bzone",[6]ZipCodeMapping!T$11)/GETPIVOTDATA("POP1997",[6]ZipCodeMapping!$I$10,"FZone",[6]ZipCodeMapping!$I12),4)</f>
        <v>#REF!</v>
      </c>
      <c r="N5" s="167" t="e">
        <f>ROUND(GETPIVOTDATA("POP1997",[6]ZipCodeMapping!$I$10,"FZone",[6]ZipCodeMapping!$I12,"Bzone",[6]ZipCodeMapping!U$11)/GETPIVOTDATA("POP1997",[6]ZipCodeMapping!$I$10,"FZone",[6]ZipCodeMapping!$I12),4)</f>
        <v>#REF!</v>
      </c>
      <c r="O5" s="167" t="e">
        <f>ROUND(GETPIVOTDATA("POP1997",[6]ZipCodeMapping!$I$10,"FZone",[6]ZipCodeMapping!$I12,"Bzone",[6]ZipCodeMapping!V$11)/GETPIVOTDATA("POP1997",[6]ZipCodeMapping!$I$10,"FZone",[6]ZipCodeMapping!$I12),4)</f>
        <v>#REF!</v>
      </c>
      <c r="P5" s="167" t="e">
        <f>ROUND(GETPIVOTDATA("POP1997",[6]ZipCodeMapping!$I$10,"FZone",[6]ZipCodeMapping!$I12,"Bzone",[6]ZipCodeMapping!W$11)/GETPIVOTDATA("POP1997",[6]ZipCodeMapping!$I$10,"FZone",[6]ZipCodeMapping!$I12),4)</f>
        <v>#REF!</v>
      </c>
      <c r="Q5" s="167" t="e">
        <f>ROUND(GETPIVOTDATA("POP1997",[6]ZipCodeMapping!$I$10,"FZone",[6]ZipCodeMapping!$I12,"Bzone",[6]ZipCodeMapping!X$11)/GETPIVOTDATA("POP1997",[6]ZipCodeMapping!$I$10,"FZone",[6]ZipCodeMapping!$I12),4)</f>
        <v>#REF!</v>
      </c>
      <c r="R5" s="167" t="e">
        <f>ROUND(GETPIVOTDATA("POP1997",[6]ZipCodeMapping!$I$10,"FZone",[6]ZipCodeMapping!$I12,"Bzone",[6]ZipCodeMapping!Y$11)/GETPIVOTDATA("POP1997",[6]ZipCodeMapping!$I$10,"FZone",[6]ZipCodeMapping!$I12),4)</f>
        <v>#REF!</v>
      </c>
      <c r="S5" s="175" t="e">
        <f>SUBTOTAL(9,C5:R5)</f>
        <v>#REF!</v>
      </c>
      <c r="T5" s="171">
        <v>1</v>
      </c>
      <c r="U5" s="167">
        <v>0.22509165929084093</v>
      </c>
      <c r="V5" s="176">
        <v>0.20618227805854089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9.795478305256114E-2</v>
      </c>
      <c r="AF5" s="176">
        <v>0.33143279709307938</v>
      </c>
      <c r="AG5" s="176">
        <v>1.6294985038389741E-3</v>
      </c>
      <c r="AH5" s="176">
        <v>0</v>
      </c>
      <c r="AI5" s="176">
        <v>0</v>
      </c>
      <c r="AJ5" s="177">
        <v>0.13770898400113868</v>
      </c>
      <c r="AK5" s="171">
        <f t="shared" ref="AK5:AK20" si="0">SUBTOTAL(9,U5:AJ5)</f>
        <v>1</v>
      </c>
    </row>
    <row r="6" spans="1:37" ht="15.75">
      <c r="A6" s="517"/>
      <c r="B6" s="178">
        <v>2</v>
      </c>
      <c r="C6" s="167" t="e">
        <f>ROUND(GETPIVOTDATA("POP1997",[6]ZipCodeMapping!$I$10,"FZone",[6]ZipCodeMapping!$I13,"Bzone",[6]ZipCodeMapping!J$11)/GETPIVOTDATA("POP1997",[6]ZipCodeMapping!$I$10,"FZone",[6]ZipCodeMapping!$I13),4)</f>
        <v>#REF!</v>
      </c>
      <c r="D6" s="167" t="e">
        <f>ROUND(GETPIVOTDATA("POP1997",[6]ZipCodeMapping!$I$10,"FZone",[6]ZipCodeMapping!$I13,"Bzone",[6]ZipCodeMapping!K$11)/GETPIVOTDATA("POP1997",[6]ZipCodeMapping!$I$10,"FZone",[6]ZipCodeMapping!$I13),4)</f>
        <v>#REF!</v>
      </c>
      <c r="E6" s="167" t="e">
        <f>ROUND(GETPIVOTDATA("POP1997",[6]ZipCodeMapping!$I$10,"FZone",[6]ZipCodeMapping!$I13,"Bzone",[6]ZipCodeMapping!L$11)/GETPIVOTDATA("POP1997",[6]ZipCodeMapping!$I$10,"FZone",[6]ZipCodeMapping!$I13),4)</f>
        <v>#REF!</v>
      </c>
      <c r="F6" s="167" t="e">
        <f>ROUND(GETPIVOTDATA("POP1997",[6]ZipCodeMapping!$I$10,"FZone",[6]ZipCodeMapping!$I13,"Bzone",[6]ZipCodeMapping!M$11)/GETPIVOTDATA("POP1997",[6]ZipCodeMapping!$I$10,"FZone",[6]ZipCodeMapping!$I13),4)</f>
        <v>#REF!</v>
      </c>
      <c r="G6" s="167" t="e">
        <f>ROUND(GETPIVOTDATA("POP1997",[6]ZipCodeMapping!$I$10,"FZone",[6]ZipCodeMapping!$I13,"Bzone",[6]ZipCodeMapping!N$11)/GETPIVOTDATA("POP1997",[6]ZipCodeMapping!$I$10,"FZone",[6]ZipCodeMapping!$I13),4)</f>
        <v>#REF!</v>
      </c>
      <c r="H6" s="167" t="e">
        <f>ROUND(GETPIVOTDATA("POP1997",[6]ZipCodeMapping!$I$10,"FZone",[6]ZipCodeMapping!$I13,"Bzone",[6]ZipCodeMapping!O$11)/GETPIVOTDATA("POP1997",[6]ZipCodeMapping!$I$10,"FZone",[6]ZipCodeMapping!$I13),4)</f>
        <v>#REF!</v>
      </c>
      <c r="I6" s="167" t="e">
        <f>ROUND(GETPIVOTDATA("POP1997",[6]ZipCodeMapping!$I$10,"FZone",[6]ZipCodeMapping!$I13,"Bzone",[6]ZipCodeMapping!P$11)/GETPIVOTDATA("POP1997",[6]ZipCodeMapping!$I$10,"FZone",[6]ZipCodeMapping!$I13),4)</f>
        <v>#REF!</v>
      </c>
      <c r="J6" s="167" t="e">
        <f>ROUND(GETPIVOTDATA("POP1997",[6]ZipCodeMapping!$I$10,"FZone",[6]ZipCodeMapping!$I13,"Bzone",[6]ZipCodeMapping!Q$11)/GETPIVOTDATA("POP1997",[6]ZipCodeMapping!$I$10,"FZone",[6]ZipCodeMapping!$I13),4)</f>
        <v>#REF!</v>
      </c>
      <c r="K6" s="167" t="e">
        <f>ROUND(GETPIVOTDATA("POP1997",[6]ZipCodeMapping!$I$10,"FZone",[6]ZipCodeMapping!$I13,"Bzone",[6]ZipCodeMapping!R$11)/GETPIVOTDATA("POP1997",[6]ZipCodeMapping!$I$10,"FZone",[6]ZipCodeMapping!$I13),4)</f>
        <v>#REF!</v>
      </c>
      <c r="L6" s="167" t="e">
        <f>ROUND(GETPIVOTDATA("POP1997",[6]ZipCodeMapping!$I$10,"FZone",[6]ZipCodeMapping!$I13,"Bzone",[6]ZipCodeMapping!S$11)/GETPIVOTDATA("POP1997",[6]ZipCodeMapping!$I$10,"FZone",[6]ZipCodeMapping!$I13),4)</f>
        <v>#REF!</v>
      </c>
      <c r="M6" s="167" t="e">
        <f>ROUND(GETPIVOTDATA("POP1997",[6]ZipCodeMapping!$I$10,"FZone",[6]ZipCodeMapping!$I13,"Bzone",[6]ZipCodeMapping!T$11)/GETPIVOTDATA("POP1997",[6]ZipCodeMapping!$I$10,"FZone",[6]ZipCodeMapping!$I13),4)</f>
        <v>#REF!</v>
      </c>
      <c r="N6" s="167" t="e">
        <f>ROUND(GETPIVOTDATA("POP1997",[6]ZipCodeMapping!$I$10,"FZone",[6]ZipCodeMapping!$I13,"Bzone",[6]ZipCodeMapping!U$11)/GETPIVOTDATA("POP1997",[6]ZipCodeMapping!$I$10,"FZone",[6]ZipCodeMapping!$I13),4)</f>
        <v>#REF!</v>
      </c>
      <c r="O6" s="167" t="e">
        <f>ROUND(GETPIVOTDATA("POP1997",[6]ZipCodeMapping!$I$10,"FZone",[6]ZipCodeMapping!$I13,"Bzone",[6]ZipCodeMapping!V$11)/GETPIVOTDATA("POP1997",[6]ZipCodeMapping!$I$10,"FZone",[6]ZipCodeMapping!$I13),4)</f>
        <v>#REF!</v>
      </c>
      <c r="P6" s="167" t="e">
        <f>ROUND(GETPIVOTDATA("POP1997",[6]ZipCodeMapping!$I$10,"FZone",[6]ZipCodeMapping!$I13,"Bzone",[6]ZipCodeMapping!W$11)/GETPIVOTDATA("POP1997",[6]ZipCodeMapping!$I$10,"FZone",[6]ZipCodeMapping!$I13),4)</f>
        <v>#REF!</v>
      </c>
      <c r="Q6" s="167" t="e">
        <f>ROUND(GETPIVOTDATA("POP1997",[6]ZipCodeMapping!$I$10,"FZone",[6]ZipCodeMapping!$I13,"Bzone",[6]ZipCodeMapping!X$11)/GETPIVOTDATA("POP1997",[6]ZipCodeMapping!$I$10,"FZone",[6]ZipCodeMapping!$I13),4)</f>
        <v>#REF!</v>
      </c>
      <c r="R6" s="167" t="e">
        <f>ROUND(GETPIVOTDATA("POP1997",[6]ZipCodeMapping!$I$10,"FZone",[6]ZipCodeMapping!$I13,"Bzone",[6]ZipCodeMapping!Y$11)/GETPIVOTDATA("POP1997",[6]ZipCodeMapping!$I$10,"FZone",[6]ZipCodeMapping!$I13),4)</f>
        <v>#REF!</v>
      </c>
      <c r="S6" s="175" t="e">
        <f t="shared" ref="S6:S20" si="1">SUBTOTAL(9,C6:R6)</f>
        <v>#REF!</v>
      </c>
      <c r="T6" s="171">
        <v>2</v>
      </c>
      <c r="U6" s="179">
        <v>0</v>
      </c>
      <c r="V6" s="180">
        <v>0</v>
      </c>
      <c r="W6" s="180">
        <v>0</v>
      </c>
      <c r="X6" s="180">
        <v>0</v>
      </c>
      <c r="Y6" s="180">
        <v>0</v>
      </c>
      <c r="Z6" s="180">
        <v>0</v>
      </c>
      <c r="AA6" s="180">
        <v>0</v>
      </c>
      <c r="AB6" s="180">
        <v>0</v>
      </c>
      <c r="AC6" s="180">
        <v>0</v>
      </c>
      <c r="AD6" s="180">
        <v>0</v>
      </c>
      <c r="AE6" s="180">
        <v>0.22004671810824875</v>
      </c>
      <c r="AF6" s="180">
        <v>0.75695180949639651</v>
      </c>
      <c r="AG6" s="180">
        <v>0</v>
      </c>
      <c r="AH6" s="180">
        <v>0</v>
      </c>
      <c r="AI6" s="180">
        <v>0</v>
      </c>
      <c r="AJ6" s="181">
        <v>2.3001472395354758E-2</v>
      </c>
      <c r="AK6" s="171">
        <f t="shared" si="0"/>
        <v>1</v>
      </c>
    </row>
    <row r="7" spans="1:37" ht="15.75">
      <c r="A7" s="517"/>
      <c r="B7" s="178">
        <v>3</v>
      </c>
      <c r="C7" s="167" t="e">
        <f>ROUND(GETPIVOTDATA("POP1997",[6]ZipCodeMapping!$I$10,"FZone",[6]ZipCodeMapping!$I14,"Bzone",[6]ZipCodeMapping!J$11)/GETPIVOTDATA("POP1997",[6]ZipCodeMapping!$I$10,"FZone",[6]ZipCodeMapping!$I14),4)</f>
        <v>#REF!</v>
      </c>
      <c r="D7" s="167" t="e">
        <f>ROUND(GETPIVOTDATA("POP1997",[6]ZipCodeMapping!$I$10,"FZone",[6]ZipCodeMapping!$I14,"Bzone",[6]ZipCodeMapping!K$11)/GETPIVOTDATA("POP1997",[6]ZipCodeMapping!$I$10,"FZone",[6]ZipCodeMapping!$I14),4)</f>
        <v>#REF!</v>
      </c>
      <c r="E7" s="167" t="e">
        <f>ROUND(GETPIVOTDATA("POP1997",[6]ZipCodeMapping!$I$10,"FZone",[6]ZipCodeMapping!$I14,"Bzone",[6]ZipCodeMapping!L$11)/GETPIVOTDATA("POP1997",[6]ZipCodeMapping!$I$10,"FZone",[6]ZipCodeMapping!$I14),4)</f>
        <v>#REF!</v>
      </c>
      <c r="F7" s="167" t="e">
        <f>ROUND(GETPIVOTDATA("POP1997",[6]ZipCodeMapping!$I$10,"FZone",[6]ZipCodeMapping!$I14,"Bzone",[6]ZipCodeMapping!M$11)/GETPIVOTDATA("POP1997",[6]ZipCodeMapping!$I$10,"FZone",[6]ZipCodeMapping!$I14),4)</f>
        <v>#REF!</v>
      </c>
      <c r="G7" s="167" t="e">
        <f>ROUND(GETPIVOTDATA("POP1997",[6]ZipCodeMapping!$I$10,"FZone",[6]ZipCodeMapping!$I14,"Bzone",[6]ZipCodeMapping!N$11)/GETPIVOTDATA("POP1997",[6]ZipCodeMapping!$I$10,"FZone",[6]ZipCodeMapping!$I14),4)</f>
        <v>#REF!</v>
      </c>
      <c r="H7" s="167" t="e">
        <f>ROUND(GETPIVOTDATA("POP1997",[6]ZipCodeMapping!$I$10,"FZone",[6]ZipCodeMapping!$I14,"Bzone",[6]ZipCodeMapping!O$11)/GETPIVOTDATA("POP1997",[6]ZipCodeMapping!$I$10,"FZone",[6]ZipCodeMapping!$I14),4)</f>
        <v>#REF!</v>
      </c>
      <c r="I7" s="167" t="e">
        <f>ROUND(GETPIVOTDATA("POP1997",[6]ZipCodeMapping!$I$10,"FZone",[6]ZipCodeMapping!$I14,"Bzone",[6]ZipCodeMapping!P$11)/GETPIVOTDATA("POP1997",[6]ZipCodeMapping!$I$10,"FZone",[6]ZipCodeMapping!$I14),4)</f>
        <v>#REF!</v>
      </c>
      <c r="J7" s="167" t="e">
        <f>ROUND(GETPIVOTDATA("POP1997",[6]ZipCodeMapping!$I$10,"FZone",[6]ZipCodeMapping!$I14,"Bzone",[6]ZipCodeMapping!Q$11)/GETPIVOTDATA("POP1997",[6]ZipCodeMapping!$I$10,"FZone",[6]ZipCodeMapping!$I14),4)</f>
        <v>#REF!</v>
      </c>
      <c r="K7" s="167" t="e">
        <f>ROUND(GETPIVOTDATA("POP1997",[6]ZipCodeMapping!$I$10,"FZone",[6]ZipCodeMapping!$I14,"Bzone",[6]ZipCodeMapping!R$11)/GETPIVOTDATA("POP1997",[6]ZipCodeMapping!$I$10,"FZone",[6]ZipCodeMapping!$I14),4)</f>
        <v>#REF!</v>
      </c>
      <c r="L7" s="167" t="e">
        <f>ROUND(GETPIVOTDATA("POP1997",[6]ZipCodeMapping!$I$10,"FZone",[6]ZipCodeMapping!$I14,"Bzone",[6]ZipCodeMapping!S$11)/GETPIVOTDATA("POP1997",[6]ZipCodeMapping!$I$10,"FZone",[6]ZipCodeMapping!$I14),4)</f>
        <v>#REF!</v>
      </c>
      <c r="M7" s="167" t="e">
        <f>ROUND(GETPIVOTDATA("POP1997",[6]ZipCodeMapping!$I$10,"FZone",[6]ZipCodeMapping!$I14,"Bzone",[6]ZipCodeMapping!T$11)/GETPIVOTDATA("POP1997",[6]ZipCodeMapping!$I$10,"FZone",[6]ZipCodeMapping!$I14),4)</f>
        <v>#REF!</v>
      </c>
      <c r="N7" s="167" t="e">
        <f>ROUND(GETPIVOTDATA("POP1997",[6]ZipCodeMapping!$I$10,"FZone",[6]ZipCodeMapping!$I14,"Bzone",[6]ZipCodeMapping!U$11)/GETPIVOTDATA("POP1997",[6]ZipCodeMapping!$I$10,"FZone",[6]ZipCodeMapping!$I14),4)</f>
        <v>#REF!</v>
      </c>
      <c r="O7" s="167" t="e">
        <f>ROUND(GETPIVOTDATA("POP1997",[6]ZipCodeMapping!$I$10,"FZone",[6]ZipCodeMapping!$I14,"Bzone",[6]ZipCodeMapping!V$11)/GETPIVOTDATA("POP1997",[6]ZipCodeMapping!$I$10,"FZone",[6]ZipCodeMapping!$I14),4)</f>
        <v>#REF!</v>
      </c>
      <c r="P7" s="167" t="e">
        <f>ROUND(GETPIVOTDATA("POP1997",[6]ZipCodeMapping!$I$10,"FZone",[6]ZipCodeMapping!$I14,"Bzone",[6]ZipCodeMapping!W$11)/GETPIVOTDATA("POP1997",[6]ZipCodeMapping!$I$10,"FZone",[6]ZipCodeMapping!$I14),4)</f>
        <v>#REF!</v>
      </c>
      <c r="Q7" s="167" t="e">
        <f>ROUND(GETPIVOTDATA("POP1997",[6]ZipCodeMapping!$I$10,"FZone",[6]ZipCodeMapping!$I14,"Bzone",[6]ZipCodeMapping!X$11)/GETPIVOTDATA("POP1997",[6]ZipCodeMapping!$I$10,"FZone",[6]ZipCodeMapping!$I14),4)</f>
        <v>#REF!</v>
      </c>
      <c r="R7" s="167" t="e">
        <f>ROUND(GETPIVOTDATA("POP1997",[6]ZipCodeMapping!$I$10,"FZone",[6]ZipCodeMapping!$I14,"Bzone",[6]ZipCodeMapping!Y$11)/GETPIVOTDATA("POP1997",[6]ZipCodeMapping!$I$10,"FZone",[6]ZipCodeMapping!$I14),4)</f>
        <v>#REF!</v>
      </c>
      <c r="S7" s="175" t="e">
        <f t="shared" si="1"/>
        <v>#REF!</v>
      </c>
      <c r="T7" s="171">
        <v>3</v>
      </c>
      <c r="U7" s="179">
        <v>0</v>
      </c>
      <c r="V7" s="180">
        <v>0</v>
      </c>
      <c r="W7" s="180">
        <v>0</v>
      </c>
      <c r="X7" s="180">
        <v>0</v>
      </c>
      <c r="Y7" s="180">
        <v>0</v>
      </c>
      <c r="Z7" s="180">
        <v>0</v>
      </c>
      <c r="AA7" s="180">
        <v>0</v>
      </c>
      <c r="AB7" s="180">
        <v>0</v>
      </c>
      <c r="AC7" s="180">
        <v>0</v>
      </c>
      <c r="AD7" s="180">
        <v>0</v>
      </c>
      <c r="AE7" s="180">
        <v>0.20949883684869208</v>
      </c>
      <c r="AF7" s="180">
        <v>0.22761181172271763</v>
      </c>
      <c r="AG7" s="180">
        <v>0.54499705638039631</v>
      </c>
      <c r="AH7" s="180">
        <v>0</v>
      </c>
      <c r="AI7" s="180">
        <v>0</v>
      </c>
      <c r="AJ7" s="181">
        <v>1.7892295048193983E-2</v>
      </c>
      <c r="AK7" s="171">
        <f t="shared" si="0"/>
        <v>1</v>
      </c>
    </row>
    <row r="8" spans="1:37" ht="15.75">
      <c r="A8" s="517"/>
      <c r="B8" s="178">
        <v>4</v>
      </c>
      <c r="C8" s="167" t="e">
        <f>ROUND(GETPIVOTDATA("POP1997",[6]ZipCodeMapping!$I$10,"FZone",[6]ZipCodeMapping!$I15,"Bzone",[6]ZipCodeMapping!J$11)/GETPIVOTDATA("POP1997",[6]ZipCodeMapping!$I$10,"FZone",[6]ZipCodeMapping!$I15),4)</f>
        <v>#REF!</v>
      </c>
      <c r="D8" s="167" t="e">
        <f>ROUND(GETPIVOTDATA("POP1997",[6]ZipCodeMapping!$I$10,"FZone",[6]ZipCodeMapping!$I15,"Bzone",[6]ZipCodeMapping!K$11)/GETPIVOTDATA("POP1997",[6]ZipCodeMapping!$I$10,"FZone",[6]ZipCodeMapping!$I15),4)</f>
        <v>#REF!</v>
      </c>
      <c r="E8" s="167" t="e">
        <f>ROUND(GETPIVOTDATA("POP1997",[6]ZipCodeMapping!$I$10,"FZone",[6]ZipCodeMapping!$I15,"Bzone",[6]ZipCodeMapping!L$11)/GETPIVOTDATA("POP1997",[6]ZipCodeMapping!$I$10,"FZone",[6]ZipCodeMapping!$I15),4)</f>
        <v>#REF!</v>
      </c>
      <c r="F8" s="167" t="e">
        <f>ROUND(GETPIVOTDATA("POP1997",[6]ZipCodeMapping!$I$10,"FZone",[6]ZipCodeMapping!$I15,"Bzone",[6]ZipCodeMapping!M$11)/GETPIVOTDATA("POP1997",[6]ZipCodeMapping!$I$10,"FZone",[6]ZipCodeMapping!$I15),4)</f>
        <v>#REF!</v>
      </c>
      <c r="G8" s="167" t="e">
        <f>ROUND(GETPIVOTDATA("POP1997",[6]ZipCodeMapping!$I$10,"FZone",[6]ZipCodeMapping!$I15,"Bzone",[6]ZipCodeMapping!N$11)/GETPIVOTDATA("POP1997",[6]ZipCodeMapping!$I$10,"FZone",[6]ZipCodeMapping!$I15),4)</f>
        <v>#REF!</v>
      </c>
      <c r="H8" s="167" t="e">
        <f>ROUND(GETPIVOTDATA("POP1997",[6]ZipCodeMapping!$I$10,"FZone",[6]ZipCodeMapping!$I15,"Bzone",[6]ZipCodeMapping!O$11)/GETPIVOTDATA("POP1997",[6]ZipCodeMapping!$I$10,"FZone",[6]ZipCodeMapping!$I15),4)</f>
        <v>#REF!</v>
      </c>
      <c r="I8" s="167" t="e">
        <f>ROUND(GETPIVOTDATA("POP1997",[6]ZipCodeMapping!$I$10,"FZone",[6]ZipCodeMapping!$I15,"Bzone",[6]ZipCodeMapping!P$11)/GETPIVOTDATA("POP1997",[6]ZipCodeMapping!$I$10,"FZone",[6]ZipCodeMapping!$I15),4)</f>
        <v>#REF!</v>
      </c>
      <c r="J8" s="167" t="e">
        <f>ROUND(GETPIVOTDATA("POP1997",[6]ZipCodeMapping!$I$10,"FZone",[6]ZipCodeMapping!$I15,"Bzone",[6]ZipCodeMapping!Q$11)/GETPIVOTDATA("POP1997",[6]ZipCodeMapping!$I$10,"FZone",[6]ZipCodeMapping!$I15),4)</f>
        <v>#REF!</v>
      </c>
      <c r="K8" s="167" t="e">
        <f>ROUND(GETPIVOTDATA("POP1997",[6]ZipCodeMapping!$I$10,"FZone",[6]ZipCodeMapping!$I15,"Bzone",[6]ZipCodeMapping!R$11)/GETPIVOTDATA("POP1997",[6]ZipCodeMapping!$I$10,"FZone",[6]ZipCodeMapping!$I15),4)</f>
        <v>#REF!</v>
      </c>
      <c r="L8" s="167" t="e">
        <f>ROUND(GETPIVOTDATA("POP1997",[6]ZipCodeMapping!$I$10,"FZone",[6]ZipCodeMapping!$I15,"Bzone",[6]ZipCodeMapping!S$11)/GETPIVOTDATA("POP1997",[6]ZipCodeMapping!$I$10,"FZone",[6]ZipCodeMapping!$I15),4)</f>
        <v>#REF!</v>
      </c>
      <c r="M8" s="167" t="e">
        <f>ROUND(GETPIVOTDATA("POP1997",[6]ZipCodeMapping!$I$10,"FZone",[6]ZipCodeMapping!$I15,"Bzone",[6]ZipCodeMapping!T$11)/GETPIVOTDATA("POP1997",[6]ZipCodeMapping!$I$10,"FZone",[6]ZipCodeMapping!$I15),4)</f>
        <v>#REF!</v>
      </c>
      <c r="N8" s="167" t="e">
        <f>ROUND(GETPIVOTDATA("POP1997",[6]ZipCodeMapping!$I$10,"FZone",[6]ZipCodeMapping!$I15,"Bzone",[6]ZipCodeMapping!U$11)/GETPIVOTDATA("POP1997",[6]ZipCodeMapping!$I$10,"FZone",[6]ZipCodeMapping!$I15),4)</f>
        <v>#REF!</v>
      </c>
      <c r="O8" s="167" t="e">
        <f>ROUND(GETPIVOTDATA("POP1997",[6]ZipCodeMapping!$I$10,"FZone",[6]ZipCodeMapping!$I15,"Bzone",[6]ZipCodeMapping!V$11)/GETPIVOTDATA("POP1997",[6]ZipCodeMapping!$I$10,"FZone",[6]ZipCodeMapping!$I15),4)</f>
        <v>#REF!</v>
      </c>
      <c r="P8" s="167" t="e">
        <f>ROUND(GETPIVOTDATA("POP1997",[6]ZipCodeMapping!$I$10,"FZone",[6]ZipCodeMapping!$I15,"Bzone",[6]ZipCodeMapping!W$11)/GETPIVOTDATA("POP1997",[6]ZipCodeMapping!$I$10,"FZone",[6]ZipCodeMapping!$I15),4)</f>
        <v>#REF!</v>
      </c>
      <c r="Q8" s="167" t="e">
        <f>ROUND(GETPIVOTDATA("POP1997",[6]ZipCodeMapping!$I$10,"FZone",[6]ZipCodeMapping!$I15,"Bzone",[6]ZipCodeMapping!X$11)/GETPIVOTDATA("POP1997",[6]ZipCodeMapping!$I$10,"FZone",[6]ZipCodeMapping!$I15),4)</f>
        <v>#REF!</v>
      </c>
      <c r="R8" s="167" t="e">
        <f>ROUND(GETPIVOTDATA("POP1997",[6]ZipCodeMapping!$I$10,"FZone",[6]ZipCodeMapping!$I15,"Bzone",[6]ZipCodeMapping!Y$11)/GETPIVOTDATA("POP1997",[6]ZipCodeMapping!$I$10,"FZone",[6]ZipCodeMapping!$I15),4)</f>
        <v>#REF!</v>
      </c>
      <c r="S8" s="175" t="e">
        <f t="shared" si="1"/>
        <v>#REF!</v>
      </c>
      <c r="T8" s="171">
        <v>4</v>
      </c>
      <c r="U8" s="179">
        <v>1.4E-3</v>
      </c>
      <c r="V8" s="180">
        <v>0.13726763070427903</v>
      </c>
      <c r="W8" s="180">
        <v>8.3558160114565863E-2</v>
      </c>
      <c r="X8" s="180">
        <v>0.46028680546162221</v>
      </c>
      <c r="Y8" s="180">
        <v>8.9370707491877172E-2</v>
      </c>
      <c r="Z8" s="180">
        <v>0</v>
      </c>
      <c r="AA8" s="180">
        <v>0</v>
      </c>
      <c r="AB8" s="180">
        <v>0</v>
      </c>
      <c r="AC8" s="180">
        <v>0</v>
      </c>
      <c r="AD8" s="180">
        <v>0</v>
      </c>
      <c r="AE8" s="180">
        <v>0</v>
      </c>
      <c r="AF8" s="180">
        <v>0.22800000000000001</v>
      </c>
      <c r="AG8" s="180">
        <v>0</v>
      </c>
      <c r="AH8" s="180">
        <v>0</v>
      </c>
      <c r="AI8" s="180">
        <v>0</v>
      </c>
      <c r="AJ8" s="181">
        <v>0</v>
      </c>
      <c r="AK8" s="171">
        <f t="shared" si="0"/>
        <v>0.99988330377234425</v>
      </c>
    </row>
    <row r="9" spans="1:37" ht="15.75">
      <c r="A9" s="517"/>
      <c r="B9" s="178">
        <v>5</v>
      </c>
      <c r="C9" s="167" t="e">
        <f>ROUND(GETPIVOTDATA("POP1997",[6]ZipCodeMapping!$I$10,"FZone",[6]ZipCodeMapping!$I16,"Bzone",[6]ZipCodeMapping!J$11)/GETPIVOTDATA("POP1997",[6]ZipCodeMapping!$I$10,"FZone",[6]ZipCodeMapping!$I16),4)</f>
        <v>#REF!</v>
      </c>
      <c r="D9" s="167" t="e">
        <f>ROUND(GETPIVOTDATA("POP1997",[6]ZipCodeMapping!$I$10,"FZone",[6]ZipCodeMapping!$I16,"Bzone",[6]ZipCodeMapping!K$11)/GETPIVOTDATA("POP1997",[6]ZipCodeMapping!$I$10,"FZone",[6]ZipCodeMapping!$I16),4)</f>
        <v>#REF!</v>
      </c>
      <c r="E9" s="167" t="e">
        <f>ROUND(GETPIVOTDATA("POP1997",[6]ZipCodeMapping!$I$10,"FZone",[6]ZipCodeMapping!$I16,"Bzone",[6]ZipCodeMapping!L$11)/GETPIVOTDATA("POP1997",[6]ZipCodeMapping!$I$10,"FZone",[6]ZipCodeMapping!$I16),4)</f>
        <v>#REF!</v>
      </c>
      <c r="F9" s="167" t="e">
        <f>ROUND(GETPIVOTDATA("POP1997",[6]ZipCodeMapping!$I$10,"FZone",[6]ZipCodeMapping!$I16,"Bzone",[6]ZipCodeMapping!M$11)/GETPIVOTDATA("POP1997",[6]ZipCodeMapping!$I$10,"FZone",[6]ZipCodeMapping!$I16),4)</f>
        <v>#REF!</v>
      </c>
      <c r="G9" s="167" t="e">
        <f>ROUND(GETPIVOTDATA("POP1997",[6]ZipCodeMapping!$I$10,"FZone",[6]ZipCodeMapping!$I16,"Bzone",[6]ZipCodeMapping!N$11)/GETPIVOTDATA("POP1997",[6]ZipCodeMapping!$I$10,"FZone",[6]ZipCodeMapping!$I16),4)</f>
        <v>#REF!</v>
      </c>
      <c r="H9" s="167" t="e">
        <f>ROUND(GETPIVOTDATA("POP1997",[6]ZipCodeMapping!$I$10,"FZone",[6]ZipCodeMapping!$I16,"Bzone",[6]ZipCodeMapping!O$11)/GETPIVOTDATA("POP1997",[6]ZipCodeMapping!$I$10,"FZone",[6]ZipCodeMapping!$I16),4)</f>
        <v>#REF!</v>
      </c>
      <c r="I9" s="167" t="e">
        <f>ROUND(GETPIVOTDATA("POP1997",[6]ZipCodeMapping!$I$10,"FZone",[6]ZipCodeMapping!$I16,"Bzone",[6]ZipCodeMapping!P$11)/GETPIVOTDATA("POP1997",[6]ZipCodeMapping!$I$10,"FZone",[6]ZipCodeMapping!$I16),4)</f>
        <v>#REF!</v>
      </c>
      <c r="J9" s="167" t="e">
        <f>ROUND(GETPIVOTDATA("POP1997",[6]ZipCodeMapping!$I$10,"FZone",[6]ZipCodeMapping!$I16,"Bzone",[6]ZipCodeMapping!Q$11)/GETPIVOTDATA("POP1997",[6]ZipCodeMapping!$I$10,"FZone",[6]ZipCodeMapping!$I16),4)</f>
        <v>#REF!</v>
      </c>
      <c r="K9" s="167" t="e">
        <f>ROUND(GETPIVOTDATA("POP1997",[6]ZipCodeMapping!$I$10,"FZone",[6]ZipCodeMapping!$I16,"Bzone",[6]ZipCodeMapping!R$11)/GETPIVOTDATA("POP1997",[6]ZipCodeMapping!$I$10,"FZone",[6]ZipCodeMapping!$I16),4)</f>
        <v>#REF!</v>
      </c>
      <c r="L9" s="167" t="e">
        <f>ROUND(GETPIVOTDATA("POP1997",[6]ZipCodeMapping!$I$10,"FZone",[6]ZipCodeMapping!$I16,"Bzone",[6]ZipCodeMapping!S$11)/GETPIVOTDATA("POP1997",[6]ZipCodeMapping!$I$10,"FZone",[6]ZipCodeMapping!$I16),4)</f>
        <v>#REF!</v>
      </c>
      <c r="M9" s="167" t="e">
        <f>ROUND(GETPIVOTDATA("POP1997",[6]ZipCodeMapping!$I$10,"FZone",[6]ZipCodeMapping!$I16,"Bzone",[6]ZipCodeMapping!T$11)/GETPIVOTDATA("POP1997",[6]ZipCodeMapping!$I$10,"FZone",[6]ZipCodeMapping!$I16),4)</f>
        <v>#REF!</v>
      </c>
      <c r="N9" s="167" t="e">
        <f>ROUND(GETPIVOTDATA("POP1997",[6]ZipCodeMapping!$I$10,"FZone",[6]ZipCodeMapping!$I16,"Bzone",[6]ZipCodeMapping!U$11)/GETPIVOTDATA("POP1997",[6]ZipCodeMapping!$I$10,"FZone",[6]ZipCodeMapping!$I16),4)</f>
        <v>#REF!</v>
      </c>
      <c r="O9" s="167" t="e">
        <f>ROUND(GETPIVOTDATA("POP1997",[6]ZipCodeMapping!$I$10,"FZone",[6]ZipCodeMapping!$I16,"Bzone",[6]ZipCodeMapping!V$11)/GETPIVOTDATA("POP1997",[6]ZipCodeMapping!$I$10,"FZone",[6]ZipCodeMapping!$I16),4)</f>
        <v>#REF!</v>
      </c>
      <c r="P9" s="167" t="e">
        <f>ROUND(GETPIVOTDATA("POP1997",[6]ZipCodeMapping!$I$10,"FZone",[6]ZipCodeMapping!$I16,"Bzone",[6]ZipCodeMapping!W$11)/GETPIVOTDATA("POP1997",[6]ZipCodeMapping!$I$10,"FZone",[6]ZipCodeMapping!$I16),4)</f>
        <v>#REF!</v>
      </c>
      <c r="Q9" s="167" t="e">
        <f>ROUND(GETPIVOTDATA("POP1997",[6]ZipCodeMapping!$I$10,"FZone",[6]ZipCodeMapping!$I16,"Bzone",[6]ZipCodeMapping!X$11)/GETPIVOTDATA("POP1997",[6]ZipCodeMapping!$I$10,"FZone",[6]ZipCodeMapping!$I16),4)</f>
        <v>#REF!</v>
      </c>
      <c r="R9" s="167" t="e">
        <f>ROUND(GETPIVOTDATA("POP1997",[6]ZipCodeMapping!$I$10,"FZone",[6]ZipCodeMapping!$I16,"Bzone",[6]ZipCodeMapping!Y$11)/GETPIVOTDATA("POP1997",[6]ZipCodeMapping!$I$10,"FZone",[6]ZipCodeMapping!$I16),4)</f>
        <v>#REF!</v>
      </c>
      <c r="S9" s="175" t="e">
        <f t="shared" si="1"/>
        <v>#REF!</v>
      </c>
      <c r="T9" s="171">
        <v>5</v>
      </c>
      <c r="U9" s="179">
        <v>0</v>
      </c>
      <c r="V9" s="180">
        <v>4.2294630429674081E-2</v>
      </c>
      <c r="W9" s="180">
        <v>0.89127490012834187</v>
      </c>
      <c r="X9" s="180">
        <v>0</v>
      </c>
      <c r="Y9" s="180">
        <v>0</v>
      </c>
      <c r="Z9" s="180">
        <v>0</v>
      </c>
      <c r="AA9" s="180">
        <v>0</v>
      </c>
      <c r="AB9" s="180">
        <v>0</v>
      </c>
      <c r="AC9" s="180">
        <v>0</v>
      </c>
      <c r="AD9" s="180">
        <v>0</v>
      </c>
      <c r="AE9" s="180">
        <v>0</v>
      </c>
      <c r="AF9" s="180">
        <v>6.6430469441984052E-2</v>
      </c>
      <c r="AG9" s="180">
        <v>0</v>
      </c>
      <c r="AH9" s="180">
        <v>0</v>
      </c>
      <c r="AI9" s="180">
        <v>0</v>
      </c>
      <c r="AJ9" s="181">
        <v>0</v>
      </c>
      <c r="AK9" s="171">
        <f t="shared" si="0"/>
        <v>1</v>
      </c>
    </row>
    <row r="10" spans="1:37" ht="15.75">
      <c r="A10" s="517"/>
      <c r="B10" s="178">
        <v>6</v>
      </c>
      <c r="C10" s="167" t="e">
        <f>ROUND(GETPIVOTDATA("POP1997",[6]ZipCodeMapping!$I$10,"FZone",[6]ZipCodeMapping!$I17,"Bzone",[6]ZipCodeMapping!J$11)/GETPIVOTDATA("POP1997",[6]ZipCodeMapping!$I$10,"FZone",[6]ZipCodeMapping!$I17),4)</f>
        <v>#REF!</v>
      </c>
      <c r="D10" s="167" t="e">
        <f>ROUND(GETPIVOTDATA("POP1997",[6]ZipCodeMapping!$I$10,"FZone",[6]ZipCodeMapping!$I17,"Bzone",[6]ZipCodeMapping!K$11)/GETPIVOTDATA("POP1997",[6]ZipCodeMapping!$I$10,"FZone",[6]ZipCodeMapping!$I17),4)</f>
        <v>#REF!</v>
      </c>
      <c r="E10" s="167" t="e">
        <f>ROUND(GETPIVOTDATA("POP1997",[6]ZipCodeMapping!$I$10,"FZone",[6]ZipCodeMapping!$I17,"Bzone",[6]ZipCodeMapping!L$11)/GETPIVOTDATA("POP1997",[6]ZipCodeMapping!$I$10,"FZone",[6]ZipCodeMapping!$I17),4)</f>
        <v>#REF!</v>
      </c>
      <c r="F10" s="167" t="e">
        <f>ROUND(GETPIVOTDATA("POP1997",[6]ZipCodeMapping!$I$10,"FZone",[6]ZipCodeMapping!$I17,"Bzone",[6]ZipCodeMapping!M$11)/GETPIVOTDATA("POP1997",[6]ZipCodeMapping!$I$10,"FZone",[6]ZipCodeMapping!$I17),4)</f>
        <v>#REF!</v>
      </c>
      <c r="G10" s="167" t="e">
        <f>ROUND(GETPIVOTDATA("POP1997",[6]ZipCodeMapping!$I$10,"FZone",[6]ZipCodeMapping!$I17,"Bzone",[6]ZipCodeMapping!N$11)/GETPIVOTDATA("POP1997",[6]ZipCodeMapping!$I$10,"FZone",[6]ZipCodeMapping!$I17),4)</f>
        <v>#REF!</v>
      </c>
      <c r="H10" s="167" t="e">
        <f>ROUND(GETPIVOTDATA("POP1997",[6]ZipCodeMapping!$I$10,"FZone",[6]ZipCodeMapping!$I17,"Bzone",[6]ZipCodeMapping!O$11)/GETPIVOTDATA("POP1997",[6]ZipCodeMapping!$I$10,"FZone",[6]ZipCodeMapping!$I17),4)</f>
        <v>#REF!</v>
      </c>
      <c r="I10" s="167" t="e">
        <f>ROUND(GETPIVOTDATA("POP1997",[6]ZipCodeMapping!$I$10,"FZone",[6]ZipCodeMapping!$I17,"Bzone",[6]ZipCodeMapping!P$11)/GETPIVOTDATA("POP1997",[6]ZipCodeMapping!$I$10,"FZone",[6]ZipCodeMapping!$I17),4)</f>
        <v>#REF!</v>
      </c>
      <c r="J10" s="167" t="e">
        <f>ROUND(GETPIVOTDATA("POP1997",[6]ZipCodeMapping!$I$10,"FZone",[6]ZipCodeMapping!$I17,"Bzone",[6]ZipCodeMapping!Q$11)/GETPIVOTDATA("POP1997",[6]ZipCodeMapping!$I$10,"FZone",[6]ZipCodeMapping!$I17),4)</f>
        <v>#REF!</v>
      </c>
      <c r="K10" s="167" t="e">
        <f>ROUND(GETPIVOTDATA("POP1997",[6]ZipCodeMapping!$I$10,"FZone",[6]ZipCodeMapping!$I17,"Bzone",[6]ZipCodeMapping!R$11)/GETPIVOTDATA("POP1997",[6]ZipCodeMapping!$I$10,"FZone",[6]ZipCodeMapping!$I17),4)</f>
        <v>#REF!</v>
      </c>
      <c r="L10" s="167" t="e">
        <f>ROUND(GETPIVOTDATA("POP1997",[6]ZipCodeMapping!$I$10,"FZone",[6]ZipCodeMapping!$I17,"Bzone",[6]ZipCodeMapping!S$11)/GETPIVOTDATA("POP1997",[6]ZipCodeMapping!$I$10,"FZone",[6]ZipCodeMapping!$I17),4)</f>
        <v>#REF!</v>
      </c>
      <c r="M10" s="167" t="e">
        <f>ROUND(GETPIVOTDATA("POP1997",[6]ZipCodeMapping!$I$10,"FZone",[6]ZipCodeMapping!$I17,"Bzone",[6]ZipCodeMapping!T$11)/GETPIVOTDATA("POP1997",[6]ZipCodeMapping!$I$10,"FZone",[6]ZipCodeMapping!$I17),4)</f>
        <v>#REF!</v>
      </c>
      <c r="N10" s="167" t="e">
        <f>ROUND(GETPIVOTDATA("POP1997",[6]ZipCodeMapping!$I$10,"FZone",[6]ZipCodeMapping!$I17,"Bzone",[6]ZipCodeMapping!U$11)/GETPIVOTDATA("POP1997",[6]ZipCodeMapping!$I$10,"FZone",[6]ZipCodeMapping!$I17),4)</f>
        <v>#REF!</v>
      </c>
      <c r="O10" s="167" t="e">
        <f>ROUND(GETPIVOTDATA("POP1997",[6]ZipCodeMapping!$I$10,"FZone",[6]ZipCodeMapping!$I17,"Bzone",[6]ZipCodeMapping!V$11)/GETPIVOTDATA("POP1997",[6]ZipCodeMapping!$I$10,"FZone",[6]ZipCodeMapping!$I17),4)</f>
        <v>#REF!</v>
      </c>
      <c r="P10" s="167" t="e">
        <f>ROUND(GETPIVOTDATA("POP1997",[6]ZipCodeMapping!$I$10,"FZone",[6]ZipCodeMapping!$I17,"Bzone",[6]ZipCodeMapping!W$11)/GETPIVOTDATA("POP1997",[6]ZipCodeMapping!$I$10,"FZone",[6]ZipCodeMapping!$I17),4)</f>
        <v>#REF!</v>
      </c>
      <c r="Q10" s="167" t="e">
        <f>ROUND(GETPIVOTDATA("POP1997",[6]ZipCodeMapping!$I$10,"FZone",[6]ZipCodeMapping!$I17,"Bzone",[6]ZipCodeMapping!X$11)/GETPIVOTDATA("POP1997",[6]ZipCodeMapping!$I$10,"FZone",[6]ZipCodeMapping!$I17),4)</f>
        <v>#REF!</v>
      </c>
      <c r="R10" s="167" t="e">
        <f>ROUND(GETPIVOTDATA("POP1997",[6]ZipCodeMapping!$I$10,"FZone",[6]ZipCodeMapping!$I17,"Bzone",[6]ZipCodeMapping!Y$11)/GETPIVOTDATA("POP1997",[6]ZipCodeMapping!$I$10,"FZone",[6]ZipCodeMapping!$I17),4)</f>
        <v>#REF!</v>
      </c>
      <c r="S10" s="175" t="e">
        <f t="shared" si="1"/>
        <v>#REF!</v>
      </c>
      <c r="T10" s="171">
        <v>6</v>
      </c>
      <c r="U10" s="179">
        <v>0</v>
      </c>
      <c r="V10" s="180">
        <v>0</v>
      </c>
      <c r="W10" s="180">
        <v>0</v>
      </c>
      <c r="X10" s="180">
        <v>0</v>
      </c>
      <c r="Y10" s="180">
        <v>0</v>
      </c>
      <c r="Z10" s="180">
        <v>0</v>
      </c>
      <c r="AA10" s="180">
        <v>0</v>
      </c>
      <c r="AB10" s="180">
        <v>0</v>
      </c>
      <c r="AC10" s="180">
        <v>0</v>
      </c>
      <c r="AD10" s="180">
        <v>0</v>
      </c>
      <c r="AE10" s="180">
        <v>0</v>
      </c>
      <c r="AF10" s="180">
        <v>1</v>
      </c>
      <c r="AG10" s="180">
        <v>0</v>
      </c>
      <c r="AH10" s="180">
        <v>0</v>
      </c>
      <c r="AI10" s="180">
        <v>0</v>
      </c>
      <c r="AJ10" s="181">
        <v>0</v>
      </c>
      <c r="AK10" s="171">
        <f t="shared" si="0"/>
        <v>1</v>
      </c>
    </row>
    <row r="11" spans="1:37" ht="15.75">
      <c r="A11" s="517"/>
      <c r="B11" s="178">
        <v>7</v>
      </c>
      <c r="C11" s="167" t="e">
        <f>ROUND(GETPIVOTDATA("POP1997",[6]ZipCodeMapping!$I$10,"FZone",[6]ZipCodeMapping!$I18,"Bzone",[6]ZipCodeMapping!J$11)/GETPIVOTDATA("POP1997",[6]ZipCodeMapping!$I$10,"FZone",[6]ZipCodeMapping!$I18),4)</f>
        <v>#REF!</v>
      </c>
      <c r="D11" s="167" t="e">
        <f>ROUND(GETPIVOTDATA("POP1997",[6]ZipCodeMapping!$I$10,"FZone",[6]ZipCodeMapping!$I18,"Bzone",[6]ZipCodeMapping!K$11)/GETPIVOTDATA("POP1997",[6]ZipCodeMapping!$I$10,"FZone",[6]ZipCodeMapping!$I18),4)</f>
        <v>#REF!</v>
      </c>
      <c r="E11" s="167" t="e">
        <f>ROUND(GETPIVOTDATA("POP1997",[6]ZipCodeMapping!$I$10,"FZone",[6]ZipCodeMapping!$I18,"Bzone",[6]ZipCodeMapping!L$11)/GETPIVOTDATA("POP1997",[6]ZipCodeMapping!$I$10,"FZone",[6]ZipCodeMapping!$I18),4)</f>
        <v>#REF!</v>
      </c>
      <c r="F11" s="167" t="e">
        <f>ROUND(GETPIVOTDATA("POP1997",[6]ZipCodeMapping!$I$10,"FZone",[6]ZipCodeMapping!$I18,"Bzone",[6]ZipCodeMapping!M$11)/GETPIVOTDATA("POP1997",[6]ZipCodeMapping!$I$10,"FZone",[6]ZipCodeMapping!$I18),4)</f>
        <v>#REF!</v>
      </c>
      <c r="G11" s="167" t="e">
        <f>ROUND(GETPIVOTDATA("POP1997",[6]ZipCodeMapping!$I$10,"FZone",[6]ZipCodeMapping!$I18,"Bzone",[6]ZipCodeMapping!N$11)/GETPIVOTDATA("POP1997",[6]ZipCodeMapping!$I$10,"FZone",[6]ZipCodeMapping!$I18),4)</f>
        <v>#REF!</v>
      </c>
      <c r="H11" s="167" t="e">
        <f>ROUND(GETPIVOTDATA("POP1997",[6]ZipCodeMapping!$I$10,"FZone",[6]ZipCodeMapping!$I18,"Bzone",[6]ZipCodeMapping!O$11)/GETPIVOTDATA("POP1997",[6]ZipCodeMapping!$I$10,"FZone",[6]ZipCodeMapping!$I18),4)</f>
        <v>#REF!</v>
      </c>
      <c r="I11" s="167" t="e">
        <f>ROUND(GETPIVOTDATA("POP1997",[6]ZipCodeMapping!$I$10,"FZone",[6]ZipCodeMapping!$I18,"Bzone",[6]ZipCodeMapping!P$11)/GETPIVOTDATA("POP1997",[6]ZipCodeMapping!$I$10,"FZone",[6]ZipCodeMapping!$I18),4)</f>
        <v>#REF!</v>
      </c>
      <c r="J11" s="167" t="e">
        <f>ROUND(GETPIVOTDATA("POP1997",[6]ZipCodeMapping!$I$10,"FZone",[6]ZipCodeMapping!$I18,"Bzone",[6]ZipCodeMapping!Q$11)/GETPIVOTDATA("POP1997",[6]ZipCodeMapping!$I$10,"FZone",[6]ZipCodeMapping!$I18),4)</f>
        <v>#REF!</v>
      </c>
      <c r="K11" s="167" t="e">
        <f>ROUND(GETPIVOTDATA("POP1997",[6]ZipCodeMapping!$I$10,"FZone",[6]ZipCodeMapping!$I18,"Bzone",[6]ZipCodeMapping!R$11)/GETPIVOTDATA("POP1997",[6]ZipCodeMapping!$I$10,"FZone",[6]ZipCodeMapping!$I18),4)</f>
        <v>#REF!</v>
      </c>
      <c r="L11" s="167" t="e">
        <f>ROUND(GETPIVOTDATA("POP1997",[6]ZipCodeMapping!$I$10,"FZone",[6]ZipCodeMapping!$I18,"Bzone",[6]ZipCodeMapping!S$11)/GETPIVOTDATA("POP1997",[6]ZipCodeMapping!$I$10,"FZone",[6]ZipCodeMapping!$I18),4)</f>
        <v>#REF!</v>
      </c>
      <c r="M11" s="167" t="e">
        <f>ROUND(GETPIVOTDATA("POP1997",[6]ZipCodeMapping!$I$10,"FZone",[6]ZipCodeMapping!$I18,"Bzone",[6]ZipCodeMapping!T$11)/GETPIVOTDATA("POP1997",[6]ZipCodeMapping!$I$10,"FZone",[6]ZipCodeMapping!$I18),4)</f>
        <v>#REF!</v>
      </c>
      <c r="N11" s="167" t="e">
        <f>ROUND(GETPIVOTDATA("POP1997",[6]ZipCodeMapping!$I$10,"FZone",[6]ZipCodeMapping!$I18,"Bzone",[6]ZipCodeMapping!U$11)/GETPIVOTDATA("POP1997",[6]ZipCodeMapping!$I$10,"FZone",[6]ZipCodeMapping!$I18),4)</f>
        <v>#REF!</v>
      </c>
      <c r="O11" s="167" t="e">
        <f>ROUND(GETPIVOTDATA("POP1997",[6]ZipCodeMapping!$I$10,"FZone",[6]ZipCodeMapping!$I18,"Bzone",[6]ZipCodeMapping!V$11)/GETPIVOTDATA("POP1997",[6]ZipCodeMapping!$I$10,"FZone",[6]ZipCodeMapping!$I18),4)</f>
        <v>#REF!</v>
      </c>
      <c r="P11" s="167" t="e">
        <f>ROUND(GETPIVOTDATA("POP1997",[6]ZipCodeMapping!$I$10,"FZone",[6]ZipCodeMapping!$I18,"Bzone",[6]ZipCodeMapping!W$11)/GETPIVOTDATA("POP1997",[6]ZipCodeMapping!$I$10,"FZone",[6]ZipCodeMapping!$I18),4)</f>
        <v>#REF!</v>
      </c>
      <c r="Q11" s="167" t="e">
        <f>ROUND(GETPIVOTDATA("POP1997",[6]ZipCodeMapping!$I$10,"FZone",[6]ZipCodeMapping!$I18,"Bzone",[6]ZipCodeMapping!X$11)/GETPIVOTDATA("POP1997",[6]ZipCodeMapping!$I$10,"FZone",[6]ZipCodeMapping!$I18),4)</f>
        <v>#REF!</v>
      </c>
      <c r="R11" s="167" t="e">
        <f>ROUND(GETPIVOTDATA("POP1997",[6]ZipCodeMapping!$I$10,"FZone",[6]ZipCodeMapping!$I18,"Bzone",[6]ZipCodeMapping!Y$11)/GETPIVOTDATA("POP1997",[6]ZipCodeMapping!$I$10,"FZone",[6]ZipCodeMapping!$I18),4)</f>
        <v>#REF!</v>
      </c>
      <c r="S11" s="175" t="e">
        <f t="shared" si="1"/>
        <v>#REF!</v>
      </c>
      <c r="T11" s="171">
        <v>7</v>
      </c>
      <c r="U11" s="179">
        <v>0</v>
      </c>
      <c r="V11" s="180">
        <v>0</v>
      </c>
      <c r="W11" s="180">
        <v>0</v>
      </c>
      <c r="X11" s="180">
        <v>0</v>
      </c>
      <c r="Y11" s="180">
        <v>0</v>
      </c>
      <c r="Z11" s="180">
        <v>0</v>
      </c>
      <c r="AA11" s="180">
        <v>0</v>
      </c>
      <c r="AB11" s="180">
        <v>0</v>
      </c>
      <c r="AC11" s="180">
        <v>0</v>
      </c>
      <c r="AD11" s="180">
        <v>0</v>
      </c>
      <c r="AE11" s="180">
        <v>0</v>
      </c>
      <c r="AF11" s="180">
        <v>0</v>
      </c>
      <c r="AG11" s="180">
        <v>0.7580462094128243</v>
      </c>
      <c r="AH11" s="180">
        <v>7.076390739736603E-2</v>
      </c>
      <c r="AI11" s="180">
        <v>0</v>
      </c>
      <c r="AJ11" s="181">
        <v>0.17118988318980966</v>
      </c>
      <c r="AK11" s="171">
        <f t="shared" si="0"/>
        <v>1</v>
      </c>
    </row>
    <row r="12" spans="1:37" ht="15.75">
      <c r="A12" s="517"/>
      <c r="B12" s="178">
        <v>8</v>
      </c>
      <c r="C12" s="167" t="e">
        <f>ROUND(GETPIVOTDATA("POP1997",[6]ZipCodeMapping!$I$10,"FZone",[6]ZipCodeMapping!$I19,"Bzone",[6]ZipCodeMapping!J$11)/GETPIVOTDATA("POP1997",[6]ZipCodeMapping!$I$10,"FZone",[6]ZipCodeMapping!$I19),4)</f>
        <v>#REF!</v>
      </c>
      <c r="D12" s="167" t="e">
        <f>ROUND(GETPIVOTDATA("POP1997",[6]ZipCodeMapping!$I$10,"FZone",[6]ZipCodeMapping!$I19,"Bzone",[6]ZipCodeMapping!K$11)/GETPIVOTDATA("POP1997",[6]ZipCodeMapping!$I$10,"FZone",[6]ZipCodeMapping!$I19),4)</f>
        <v>#REF!</v>
      </c>
      <c r="E12" s="167" t="e">
        <f>ROUND(GETPIVOTDATA("POP1997",[6]ZipCodeMapping!$I$10,"FZone",[6]ZipCodeMapping!$I19,"Bzone",[6]ZipCodeMapping!L$11)/GETPIVOTDATA("POP1997",[6]ZipCodeMapping!$I$10,"FZone",[6]ZipCodeMapping!$I19),4)</f>
        <v>#REF!</v>
      </c>
      <c r="F12" s="167" t="e">
        <f>ROUND(GETPIVOTDATA("POP1997",[6]ZipCodeMapping!$I$10,"FZone",[6]ZipCodeMapping!$I19,"Bzone",[6]ZipCodeMapping!M$11)/GETPIVOTDATA("POP1997",[6]ZipCodeMapping!$I$10,"FZone",[6]ZipCodeMapping!$I19),4)</f>
        <v>#REF!</v>
      </c>
      <c r="G12" s="167" t="e">
        <f>ROUND(GETPIVOTDATA("POP1997",[6]ZipCodeMapping!$I$10,"FZone",[6]ZipCodeMapping!$I19,"Bzone",[6]ZipCodeMapping!N$11)/GETPIVOTDATA("POP1997",[6]ZipCodeMapping!$I$10,"FZone",[6]ZipCodeMapping!$I19),4)</f>
        <v>#REF!</v>
      </c>
      <c r="H12" s="167" t="e">
        <f>ROUND(GETPIVOTDATA("POP1997",[6]ZipCodeMapping!$I$10,"FZone",[6]ZipCodeMapping!$I19,"Bzone",[6]ZipCodeMapping!O$11)/GETPIVOTDATA("POP1997",[6]ZipCodeMapping!$I$10,"FZone",[6]ZipCodeMapping!$I19),4)</f>
        <v>#REF!</v>
      </c>
      <c r="I12" s="167" t="e">
        <f>ROUND(GETPIVOTDATA("POP1997",[6]ZipCodeMapping!$I$10,"FZone",[6]ZipCodeMapping!$I19,"Bzone",[6]ZipCodeMapping!P$11)/GETPIVOTDATA("POP1997",[6]ZipCodeMapping!$I$10,"FZone",[6]ZipCodeMapping!$I19),4)</f>
        <v>#REF!</v>
      </c>
      <c r="J12" s="167" t="e">
        <f>ROUND(GETPIVOTDATA("POP1997",[6]ZipCodeMapping!$I$10,"FZone",[6]ZipCodeMapping!$I19,"Bzone",[6]ZipCodeMapping!Q$11)/GETPIVOTDATA("POP1997",[6]ZipCodeMapping!$I$10,"FZone",[6]ZipCodeMapping!$I19),4)</f>
        <v>#REF!</v>
      </c>
      <c r="K12" s="167" t="e">
        <f>ROUND(GETPIVOTDATA("POP1997",[6]ZipCodeMapping!$I$10,"FZone",[6]ZipCodeMapping!$I19,"Bzone",[6]ZipCodeMapping!R$11)/GETPIVOTDATA("POP1997",[6]ZipCodeMapping!$I$10,"FZone",[6]ZipCodeMapping!$I19),4)</f>
        <v>#REF!</v>
      </c>
      <c r="L12" s="167" t="e">
        <f>ROUND(GETPIVOTDATA("POP1997",[6]ZipCodeMapping!$I$10,"FZone",[6]ZipCodeMapping!$I19,"Bzone",[6]ZipCodeMapping!S$11)/GETPIVOTDATA("POP1997",[6]ZipCodeMapping!$I$10,"FZone",[6]ZipCodeMapping!$I19),4)</f>
        <v>#REF!</v>
      </c>
      <c r="M12" s="167" t="e">
        <f>ROUND(GETPIVOTDATA("POP1997",[6]ZipCodeMapping!$I$10,"FZone",[6]ZipCodeMapping!$I19,"Bzone",[6]ZipCodeMapping!T$11)/GETPIVOTDATA("POP1997",[6]ZipCodeMapping!$I$10,"FZone",[6]ZipCodeMapping!$I19),4)</f>
        <v>#REF!</v>
      </c>
      <c r="N12" s="167" t="e">
        <f>ROUND(GETPIVOTDATA("POP1997",[6]ZipCodeMapping!$I$10,"FZone",[6]ZipCodeMapping!$I19,"Bzone",[6]ZipCodeMapping!U$11)/GETPIVOTDATA("POP1997",[6]ZipCodeMapping!$I$10,"FZone",[6]ZipCodeMapping!$I19),4)</f>
        <v>#REF!</v>
      </c>
      <c r="O12" s="167" t="e">
        <f>ROUND(GETPIVOTDATA("POP1997",[6]ZipCodeMapping!$I$10,"FZone",[6]ZipCodeMapping!$I19,"Bzone",[6]ZipCodeMapping!V$11)/GETPIVOTDATA("POP1997",[6]ZipCodeMapping!$I$10,"FZone",[6]ZipCodeMapping!$I19),4)</f>
        <v>#REF!</v>
      </c>
      <c r="P12" s="167" t="e">
        <f>ROUND(GETPIVOTDATA("POP1997",[6]ZipCodeMapping!$I$10,"FZone",[6]ZipCodeMapping!$I19,"Bzone",[6]ZipCodeMapping!W$11)/GETPIVOTDATA("POP1997",[6]ZipCodeMapping!$I$10,"FZone",[6]ZipCodeMapping!$I19),4)</f>
        <v>#REF!</v>
      </c>
      <c r="Q12" s="167" t="e">
        <f>ROUND(GETPIVOTDATA("POP1997",[6]ZipCodeMapping!$I$10,"FZone",[6]ZipCodeMapping!$I19,"Bzone",[6]ZipCodeMapping!X$11)/GETPIVOTDATA("POP1997",[6]ZipCodeMapping!$I$10,"FZone",[6]ZipCodeMapping!$I19),4)</f>
        <v>#REF!</v>
      </c>
      <c r="R12" s="167" t="e">
        <f>ROUND(GETPIVOTDATA("POP1997",[6]ZipCodeMapping!$I$10,"FZone",[6]ZipCodeMapping!$I19,"Bzone",[6]ZipCodeMapping!Y$11)/GETPIVOTDATA("POP1997",[6]ZipCodeMapping!$I$10,"FZone",[6]ZipCodeMapping!$I19),4)</f>
        <v>#REF!</v>
      </c>
      <c r="S12" s="175" t="e">
        <f t="shared" si="1"/>
        <v>#REF!</v>
      </c>
      <c r="T12" s="171">
        <v>8</v>
      </c>
      <c r="U12" s="179">
        <v>0</v>
      </c>
      <c r="V12" s="180">
        <v>0</v>
      </c>
      <c r="W12" s="180">
        <v>0</v>
      </c>
      <c r="X12" s="180">
        <v>0</v>
      </c>
      <c r="Y12" s="180">
        <v>0</v>
      </c>
      <c r="Z12" s="180">
        <v>0.40076518433531011</v>
      </c>
      <c r="AA12" s="180">
        <v>0</v>
      </c>
      <c r="AB12" s="180">
        <v>0.5082143807025763</v>
      </c>
      <c r="AC12" s="180">
        <v>8.6515907398896294E-2</v>
      </c>
      <c r="AD12" s="180">
        <v>0</v>
      </c>
      <c r="AE12" s="180">
        <v>0</v>
      </c>
      <c r="AF12" s="180">
        <v>0</v>
      </c>
      <c r="AG12" s="180">
        <v>0</v>
      </c>
      <c r="AH12" s="180">
        <v>0</v>
      </c>
      <c r="AI12" s="180">
        <v>0</v>
      </c>
      <c r="AJ12" s="181">
        <v>4.5045275632172909E-3</v>
      </c>
      <c r="AK12" s="171">
        <f t="shared" si="0"/>
        <v>1</v>
      </c>
    </row>
    <row r="13" spans="1:37" ht="15.75">
      <c r="A13" s="517"/>
      <c r="B13" s="178">
        <v>9</v>
      </c>
      <c r="C13" s="167" t="e">
        <f>ROUND(GETPIVOTDATA("POP1997",[6]ZipCodeMapping!$I$10,"FZone",[6]ZipCodeMapping!$I20,"Bzone",[6]ZipCodeMapping!J$11)/GETPIVOTDATA("POP1997",[6]ZipCodeMapping!$I$10,"FZone",[6]ZipCodeMapping!$I20),4)</f>
        <v>#REF!</v>
      </c>
      <c r="D13" s="167" t="e">
        <f>ROUND(GETPIVOTDATA("POP1997",[6]ZipCodeMapping!$I$10,"FZone",[6]ZipCodeMapping!$I20,"Bzone",[6]ZipCodeMapping!K$11)/GETPIVOTDATA("POP1997",[6]ZipCodeMapping!$I$10,"FZone",[6]ZipCodeMapping!$I20),4)</f>
        <v>#REF!</v>
      </c>
      <c r="E13" s="167" t="e">
        <f>ROUND(GETPIVOTDATA("POP1997",[6]ZipCodeMapping!$I$10,"FZone",[6]ZipCodeMapping!$I20,"Bzone",[6]ZipCodeMapping!L$11)/GETPIVOTDATA("POP1997",[6]ZipCodeMapping!$I$10,"FZone",[6]ZipCodeMapping!$I20),4)</f>
        <v>#REF!</v>
      </c>
      <c r="F13" s="167" t="e">
        <f>ROUND(GETPIVOTDATA("POP1997",[6]ZipCodeMapping!$I$10,"FZone",[6]ZipCodeMapping!$I20,"Bzone",[6]ZipCodeMapping!M$11)/GETPIVOTDATA("POP1997",[6]ZipCodeMapping!$I$10,"FZone",[6]ZipCodeMapping!$I20),4)</f>
        <v>#REF!</v>
      </c>
      <c r="G13" s="167" t="e">
        <f>ROUND(GETPIVOTDATA("POP1997",[6]ZipCodeMapping!$I$10,"FZone",[6]ZipCodeMapping!$I20,"Bzone",[6]ZipCodeMapping!N$11)/GETPIVOTDATA("POP1997",[6]ZipCodeMapping!$I$10,"FZone",[6]ZipCodeMapping!$I20),4)</f>
        <v>#REF!</v>
      </c>
      <c r="H13" s="167" t="e">
        <f>ROUND(GETPIVOTDATA("POP1997",[6]ZipCodeMapping!$I$10,"FZone",[6]ZipCodeMapping!$I20,"Bzone",[6]ZipCodeMapping!O$11)/GETPIVOTDATA("POP1997",[6]ZipCodeMapping!$I$10,"FZone",[6]ZipCodeMapping!$I20),4)</f>
        <v>#REF!</v>
      </c>
      <c r="I13" s="167" t="e">
        <f>ROUND(GETPIVOTDATA("POP1997",[6]ZipCodeMapping!$I$10,"FZone",[6]ZipCodeMapping!$I20,"Bzone",[6]ZipCodeMapping!P$11)/GETPIVOTDATA("POP1997",[6]ZipCodeMapping!$I$10,"FZone",[6]ZipCodeMapping!$I20),4)</f>
        <v>#REF!</v>
      </c>
      <c r="J13" s="167" t="e">
        <f>ROUND(GETPIVOTDATA("POP1997",[6]ZipCodeMapping!$I$10,"FZone",[6]ZipCodeMapping!$I20,"Bzone",[6]ZipCodeMapping!Q$11)/GETPIVOTDATA("POP1997",[6]ZipCodeMapping!$I$10,"FZone",[6]ZipCodeMapping!$I20),4)</f>
        <v>#REF!</v>
      </c>
      <c r="K13" s="167" t="e">
        <f>ROUND(GETPIVOTDATA("POP1997",[6]ZipCodeMapping!$I$10,"FZone",[6]ZipCodeMapping!$I20,"Bzone",[6]ZipCodeMapping!R$11)/GETPIVOTDATA("POP1997",[6]ZipCodeMapping!$I$10,"FZone",[6]ZipCodeMapping!$I20),4)</f>
        <v>#REF!</v>
      </c>
      <c r="L13" s="167" t="e">
        <f>ROUND(GETPIVOTDATA("POP1997",[6]ZipCodeMapping!$I$10,"FZone",[6]ZipCodeMapping!$I20,"Bzone",[6]ZipCodeMapping!S$11)/GETPIVOTDATA("POP1997",[6]ZipCodeMapping!$I$10,"FZone",[6]ZipCodeMapping!$I20),4)</f>
        <v>#REF!</v>
      </c>
      <c r="M13" s="167" t="e">
        <f>ROUND(GETPIVOTDATA("POP1997",[6]ZipCodeMapping!$I$10,"FZone",[6]ZipCodeMapping!$I20,"Bzone",[6]ZipCodeMapping!T$11)/GETPIVOTDATA("POP1997",[6]ZipCodeMapping!$I$10,"FZone",[6]ZipCodeMapping!$I20),4)</f>
        <v>#REF!</v>
      </c>
      <c r="N13" s="167" t="e">
        <f>ROUND(GETPIVOTDATA("POP1997",[6]ZipCodeMapping!$I$10,"FZone",[6]ZipCodeMapping!$I20,"Bzone",[6]ZipCodeMapping!U$11)/GETPIVOTDATA("POP1997",[6]ZipCodeMapping!$I$10,"FZone",[6]ZipCodeMapping!$I20),4)</f>
        <v>#REF!</v>
      </c>
      <c r="O13" s="167" t="e">
        <f>ROUND(GETPIVOTDATA("POP1997",[6]ZipCodeMapping!$I$10,"FZone",[6]ZipCodeMapping!$I20,"Bzone",[6]ZipCodeMapping!V$11)/GETPIVOTDATA("POP1997",[6]ZipCodeMapping!$I$10,"FZone",[6]ZipCodeMapping!$I20),4)</f>
        <v>#REF!</v>
      </c>
      <c r="P13" s="167" t="e">
        <f>ROUND(GETPIVOTDATA("POP1997",[6]ZipCodeMapping!$I$10,"FZone",[6]ZipCodeMapping!$I20,"Bzone",[6]ZipCodeMapping!W$11)/GETPIVOTDATA("POP1997",[6]ZipCodeMapping!$I$10,"FZone",[6]ZipCodeMapping!$I20),4)</f>
        <v>#REF!</v>
      </c>
      <c r="Q13" s="167" t="e">
        <f>ROUND(GETPIVOTDATA("POP1997",[6]ZipCodeMapping!$I$10,"FZone",[6]ZipCodeMapping!$I20,"Bzone",[6]ZipCodeMapping!X$11)/GETPIVOTDATA("POP1997",[6]ZipCodeMapping!$I$10,"FZone",[6]ZipCodeMapping!$I20),4)</f>
        <v>#REF!</v>
      </c>
      <c r="R13" s="167" t="e">
        <f>ROUND(GETPIVOTDATA("POP1997",[6]ZipCodeMapping!$I$10,"FZone",[6]ZipCodeMapping!$I20,"Bzone",[6]ZipCodeMapping!Y$11)/GETPIVOTDATA("POP1997",[6]ZipCodeMapping!$I$10,"FZone",[6]ZipCodeMapping!$I20),4)</f>
        <v>#REF!</v>
      </c>
      <c r="S13" s="175" t="e">
        <f t="shared" si="1"/>
        <v>#REF!</v>
      </c>
      <c r="T13" s="171">
        <v>9</v>
      </c>
      <c r="U13" s="179">
        <v>0</v>
      </c>
      <c r="V13" s="180">
        <v>0</v>
      </c>
      <c r="W13" s="180">
        <v>0</v>
      </c>
      <c r="X13" s="180">
        <v>0</v>
      </c>
      <c r="Y13" s="180">
        <v>0</v>
      </c>
      <c r="Z13" s="180">
        <v>6.3600000000000004E-2</v>
      </c>
      <c r="AA13" s="180">
        <v>0</v>
      </c>
      <c r="AB13" s="180">
        <v>0.26930435888776155</v>
      </c>
      <c r="AC13" s="180">
        <v>0.5483490763640243</v>
      </c>
      <c r="AD13" s="180">
        <v>0</v>
      </c>
      <c r="AE13" s="180">
        <v>0</v>
      </c>
      <c r="AF13" s="180">
        <v>0</v>
      </c>
      <c r="AG13" s="180">
        <v>0</v>
      </c>
      <c r="AH13" s="180">
        <v>6.0882728404930433E-2</v>
      </c>
      <c r="AI13" s="180">
        <v>0</v>
      </c>
      <c r="AJ13" s="181">
        <v>5.7918917904714838E-2</v>
      </c>
      <c r="AK13" s="171">
        <f t="shared" si="0"/>
        <v>1.0000550815614311</v>
      </c>
    </row>
    <row r="14" spans="1:37" ht="15.75">
      <c r="A14" s="517"/>
      <c r="B14" s="178">
        <v>10</v>
      </c>
      <c r="C14" s="167" t="e">
        <f>ROUND(GETPIVOTDATA("POP1997",[6]ZipCodeMapping!$I$10,"FZone",[6]ZipCodeMapping!$I21,"Bzone",[6]ZipCodeMapping!J$11)/GETPIVOTDATA("POP1997",[6]ZipCodeMapping!$I$10,"FZone",[6]ZipCodeMapping!$I21),4)</f>
        <v>#REF!</v>
      </c>
      <c r="D14" s="167" t="e">
        <f>ROUND(GETPIVOTDATA("POP1997",[6]ZipCodeMapping!$I$10,"FZone",[6]ZipCodeMapping!$I21,"Bzone",[6]ZipCodeMapping!K$11)/GETPIVOTDATA("POP1997",[6]ZipCodeMapping!$I$10,"FZone",[6]ZipCodeMapping!$I21),4)</f>
        <v>#REF!</v>
      </c>
      <c r="E14" s="167" t="e">
        <f>ROUND(GETPIVOTDATA("POP1997",[6]ZipCodeMapping!$I$10,"FZone",[6]ZipCodeMapping!$I21,"Bzone",[6]ZipCodeMapping!L$11)/GETPIVOTDATA("POP1997",[6]ZipCodeMapping!$I$10,"FZone",[6]ZipCodeMapping!$I21),4)</f>
        <v>#REF!</v>
      </c>
      <c r="F14" s="167" t="e">
        <f>ROUND(GETPIVOTDATA("POP1997",[6]ZipCodeMapping!$I$10,"FZone",[6]ZipCodeMapping!$I21,"Bzone",[6]ZipCodeMapping!M$11)/GETPIVOTDATA("POP1997",[6]ZipCodeMapping!$I$10,"FZone",[6]ZipCodeMapping!$I21),4)</f>
        <v>#REF!</v>
      </c>
      <c r="G14" s="167" t="e">
        <f>ROUND(GETPIVOTDATA("POP1997",[6]ZipCodeMapping!$I$10,"FZone",[6]ZipCodeMapping!$I21,"Bzone",[6]ZipCodeMapping!N$11)/GETPIVOTDATA("POP1997",[6]ZipCodeMapping!$I$10,"FZone",[6]ZipCodeMapping!$I21),4)</f>
        <v>#REF!</v>
      </c>
      <c r="H14" s="167" t="e">
        <f>ROUND(GETPIVOTDATA("POP1997",[6]ZipCodeMapping!$I$10,"FZone",[6]ZipCodeMapping!$I21,"Bzone",[6]ZipCodeMapping!O$11)/GETPIVOTDATA("POP1997",[6]ZipCodeMapping!$I$10,"FZone",[6]ZipCodeMapping!$I21),4)</f>
        <v>#REF!</v>
      </c>
      <c r="I14" s="167" t="e">
        <f>ROUND(GETPIVOTDATA("POP1997",[6]ZipCodeMapping!$I$10,"FZone",[6]ZipCodeMapping!$I21,"Bzone",[6]ZipCodeMapping!P$11)/GETPIVOTDATA("POP1997",[6]ZipCodeMapping!$I$10,"FZone",[6]ZipCodeMapping!$I21),4)</f>
        <v>#REF!</v>
      </c>
      <c r="J14" s="167" t="e">
        <f>ROUND(GETPIVOTDATA("POP1997",[6]ZipCodeMapping!$I$10,"FZone",[6]ZipCodeMapping!$I21,"Bzone",[6]ZipCodeMapping!Q$11)/GETPIVOTDATA("POP1997",[6]ZipCodeMapping!$I$10,"FZone",[6]ZipCodeMapping!$I21),4)</f>
        <v>#REF!</v>
      </c>
      <c r="K14" s="167" t="e">
        <f>ROUND(GETPIVOTDATA("POP1997",[6]ZipCodeMapping!$I$10,"FZone",[6]ZipCodeMapping!$I21,"Bzone",[6]ZipCodeMapping!R$11)/GETPIVOTDATA("POP1997",[6]ZipCodeMapping!$I$10,"FZone",[6]ZipCodeMapping!$I21),4)</f>
        <v>#REF!</v>
      </c>
      <c r="L14" s="167" t="e">
        <f>ROUND(GETPIVOTDATA("POP1997",[6]ZipCodeMapping!$I$10,"FZone",[6]ZipCodeMapping!$I21,"Bzone",[6]ZipCodeMapping!S$11)/GETPIVOTDATA("POP1997",[6]ZipCodeMapping!$I$10,"FZone",[6]ZipCodeMapping!$I21),4)</f>
        <v>#REF!</v>
      </c>
      <c r="M14" s="167" t="e">
        <f>ROUND(GETPIVOTDATA("POP1997",[6]ZipCodeMapping!$I$10,"FZone",[6]ZipCodeMapping!$I21,"Bzone",[6]ZipCodeMapping!T$11)/GETPIVOTDATA("POP1997",[6]ZipCodeMapping!$I$10,"FZone",[6]ZipCodeMapping!$I21),4)</f>
        <v>#REF!</v>
      </c>
      <c r="N14" s="167" t="e">
        <f>ROUND(GETPIVOTDATA("POP1997",[6]ZipCodeMapping!$I$10,"FZone",[6]ZipCodeMapping!$I21,"Bzone",[6]ZipCodeMapping!U$11)/GETPIVOTDATA("POP1997",[6]ZipCodeMapping!$I$10,"FZone",[6]ZipCodeMapping!$I21),4)</f>
        <v>#REF!</v>
      </c>
      <c r="O14" s="167" t="e">
        <f>ROUND(GETPIVOTDATA("POP1997",[6]ZipCodeMapping!$I$10,"FZone",[6]ZipCodeMapping!$I21,"Bzone",[6]ZipCodeMapping!V$11)/GETPIVOTDATA("POP1997",[6]ZipCodeMapping!$I$10,"FZone",[6]ZipCodeMapping!$I21),4)</f>
        <v>#REF!</v>
      </c>
      <c r="P14" s="167" t="e">
        <f>ROUND(GETPIVOTDATA("POP1997",[6]ZipCodeMapping!$I$10,"FZone",[6]ZipCodeMapping!$I21,"Bzone",[6]ZipCodeMapping!W$11)/GETPIVOTDATA("POP1997",[6]ZipCodeMapping!$I$10,"FZone",[6]ZipCodeMapping!$I21),4)</f>
        <v>#REF!</v>
      </c>
      <c r="Q14" s="167" t="e">
        <f>ROUND(GETPIVOTDATA("POP1997",[6]ZipCodeMapping!$I$10,"FZone",[6]ZipCodeMapping!$I21,"Bzone",[6]ZipCodeMapping!X$11)/GETPIVOTDATA("POP1997",[6]ZipCodeMapping!$I$10,"FZone",[6]ZipCodeMapping!$I21),4)</f>
        <v>#REF!</v>
      </c>
      <c r="R14" s="167" t="e">
        <f>ROUND(GETPIVOTDATA("POP1997",[6]ZipCodeMapping!$I$10,"FZone",[6]ZipCodeMapping!$I21,"Bzone",[6]ZipCodeMapping!Y$11)/GETPIVOTDATA("POP1997",[6]ZipCodeMapping!$I$10,"FZone",[6]ZipCodeMapping!$I21),4)</f>
        <v>#REF!</v>
      </c>
      <c r="S14" s="175" t="e">
        <f t="shared" si="1"/>
        <v>#REF!</v>
      </c>
      <c r="T14" s="171">
        <v>10</v>
      </c>
      <c r="U14" s="179">
        <v>0</v>
      </c>
      <c r="V14" s="180">
        <v>0</v>
      </c>
      <c r="W14" s="180">
        <v>0</v>
      </c>
      <c r="X14" s="180">
        <v>0</v>
      </c>
      <c r="Y14" s="180">
        <v>0</v>
      </c>
      <c r="Z14" s="180">
        <v>0</v>
      </c>
      <c r="AA14" s="180">
        <v>0</v>
      </c>
      <c r="AB14" s="180">
        <v>0</v>
      </c>
      <c r="AC14" s="180">
        <v>0</v>
      </c>
      <c r="AD14" s="180">
        <v>0.74902261319579944</v>
      </c>
      <c r="AE14" s="180">
        <v>0</v>
      </c>
      <c r="AF14" s="180">
        <v>0</v>
      </c>
      <c r="AG14" s="180">
        <v>0</v>
      </c>
      <c r="AH14" s="180">
        <v>0.12271375998387171</v>
      </c>
      <c r="AI14" s="180">
        <v>7.8976655058059439E-2</v>
      </c>
      <c r="AJ14" s="181">
        <v>4.9286971762269392E-2</v>
      </c>
      <c r="AK14" s="171">
        <f t="shared" si="0"/>
        <v>0.99999999999999989</v>
      </c>
    </row>
    <row r="15" spans="1:37" ht="15.75">
      <c r="A15" s="517"/>
      <c r="B15" s="178">
        <v>11</v>
      </c>
      <c r="C15" s="167" t="e">
        <f>ROUND(GETPIVOTDATA("POP1997",[6]ZipCodeMapping!$I$10,"FZone",[6]ZipCodeMapping!$I22,"Bzone",[6]ZipCodeMapping!J$11)/GETPIVOTDATA("POP1997",[6]ZipCodeMapping!$I$10,"FZone",[6]ZipCodeMapping!$I22),4)</f>
        <v>#REF!</v>
      </c>
      <c r="D15" s="167" t="e">
        <f>ROUND(GETPIVOTDATA("POP1997",[6]ZipCodeMapping!$I$10,"FZone",[6]ZipCodeMapping!$I22,"Bzone",[6]ZipCodeMapping!K$11)/GETPIVOTDATA("POP1997",[6]ZipCodeMapping!$I$10,"FZone",[6]ZipCodeMapping!$I22),4)</f>
        <v>#REF!</v>
      </c>
      <c r="E15" s="167" t="e">
        <f>ROUND(GETPIVOTDATA("POP1997",[6]ZipCodeMapping!$I$10,"FZone",[6]ZipCodeMapping!$I22,"Bzone",[6]ZipCodeMapping!L$11)/GETPIVOTDATA("POP1997",[6]ZipCodeMapping!$I$10,"FZone",[6]ZipCodeMapping!$I22),4)</f>
        <v>#REF!</v>
      </c>
      <c r="F15" s="167" t="e">
        <f>ROUND(GETPIVOTDATA("POP1997",[6]ZipCodeMapping!$I$10,"FZone",[6]ZipCodeMapping!$I22,"Bzone",[6]ZipCodeMapping!M$11)/GETPIVOTDATA("POP1997",[6]ZipCodeMapping!$I$10,"FZone",[6]ZipCodeMapping!$I22),4)</f>
        <v>#REF!</v>
      </c>
      <c r="G15" s="167" t="e">
        <f>ROUND(GETPIVOTDATA("POP1997",[6]ZipCodeMapping!$I$10,"FZone",[6]ZipCodeMapping!$I22,"Bzone",[6]ZipCodeMapping!N$11)/GETPIVOTDATA("POP1997",[6]ZipCodeMapping!$I$10,"FZone",[6]ZipCodeMapping!$I22),4)</f>
        <v>#REF!</v>
      </c>
      <c r="H15" s="167" t="e">
        <f>ROUND(GETPIVOTDATA("POP1997",[6]ZipCodeMapping!$I$10,"FZone",[6]ZipCodeMapping!$I22,"Bzone",[6]ZipCodeMapping!O$11)/GETPIVOTDATA("POP1997",[6]ZipCodeMapping!$I$10,"FZone",[6]ZipCodeMapping!$I22),4)</f>
        <v>#REF!</v>
      </c>
      <c r="I15" s="167" t="e">
        <f>ROUND(GETPIVOTDATA("POP1997",[6]ZipCodeMapping!$I$10,"FZone",[6]ZipCodeMapping!$I22,"Bzone",[6]ZipCodeMapping!P$11)/GETPIVOTDATA("POP1997",[6]ZipCodeMapping!$I$10,"FZone",[6]ZipCodeMapping!$I22),4)</f>
        <v>#REF!</v>
      </c>
      <c r="J15" s="167" t="e">
        <f>ROUND(GETPIVOTDATA("POP1997",[6]ZipCodeMapping!$I$10,"FZone",[6]ZipCodeMapping!$I22,"Bzone",[6]ZipCodeMapping!Q$11)/GETPIVOTDATA("POP1997",[6]ZipCodeMapping!$I$10,"FZone",[6]ZipCodeMapping!$I22),4)</f>
        <v>#REF!</v>
      </c>
      <c r="K15" s="167" t="e">
        <f>ROUND(GETPIVOTDATA("POP1997",[6]ZipCodeMapping!$I$10,"FZone",[6]ZipCodeMapping!$I22,"Bzone",[6]ZipCodeMapping!R$11)/GETPIVOTDATA("POP1997",[6]ZipCodeMapping!$I$10,"FZone",[6]ZipCodeMapping!$I22),4)</f>
        <v>#REF!</v>
      </c>
      <c r="L15" s="167" t="e">
        <f>ROUND(GETPIVOTDATA("POP1997",[6]ZipCodeMapping!$I$10,"FZone",[6]ZipCodeMapping!$I22,"Bzone",[6]ZipCodeMapping!S$11)/GETPIVOTDATA("POP1997",[6]ZipCodeMapping!$I$10,"FZone",[6]ZipCodeMapping!$I22),4)</f>
        <v>#REF!</v>
      </c>
      <c r="M15" s="167" t="e">
        <f>ROUND(GETPIVOTDATA("POP1997",[6]ZipCodeMapping!$I$10,"FZone",[6]ZipCodeMapping!$I22,"Bzone",[6]ZipCodeMapping!T$11)/GETPIVOTDATA("POP1997",[6]ZipCodeMapping!$I$10,"FZone",[6]ZipCodeMapping!$I22),4)</f>
        <v>#REF!</v>
      </c>
      <c r="N15" s="167" t="e">
        <f>ROUND(GETPIVOTDATA("POP1997",[6]ZipCodeMapping!$I$10,"FZone",[6]ZipCodeMapping!$I22,"Bzone",[6]ZipCodeMapping!U$11)/GETPIVOTDATA("POP1997",[6]ZipCodeMapping!$I$10,"FZone",[6]ZipCodeMapping!$I22),4)</f>
        <v>#REF!</v>
      </c>
      <c r="O15" s="167" t="e">
        <f>ROUND(GETPIVOTDATA("POP1997",[6]ZipCodeMapping!$I$10,"FZone",[6]ZipCodeMapping!$I22,"Bzone",[6]ZipCodeMapping!V$11)/GETPIVOTDATA("POP1997",[6]ZipCodeMapping!$I$10,"FZone",[6]ZipCodeMapping!$I22),4)</f>
        <v>#REF!</v>
      </c>
      <c r="P15" s="167" t="e">
        <f>ROUND(GETPIVOTDATA("POP1997",[6]ZipCodeMapping!$I$10,"FZone",[6]ZipCodeMapping!$I22,"Bzone",[6]ZipCodeMapping!W$11)/GETPIVOTDATA("POP1997",[6]ZipCodeMapping!$I$10,"FZone",[6]ZipCodeMapping!$I22),4)</f>
        <v>#REF!</v>
      </c>
      <c r="Q15" s="167" t="e">
        <f>ROUND(GETPIVOTDATA("POP1997",[6]ZipCodeMapping!$I$10,"FZone",[6]ZipCodeMapping!$I22,"Bzone",[6]ZipCodeMapping!X$11)/GETPIVOTDATA("POP1997",[6]ZipCodeMapping!$I$10,"FZone",[6]ZipCodeMapping!$I22),4)</f>
        <v>#REF!</v>
      </c>
      <c r="R15" s="167" t="e">
        <f>ROUND(GETPIVOTDATA("POP1997",[6]ZipCodeMapping!$I$10,"FZone",[6]ZipCodeMapping!$I22,"Bzone",[6]ZipCodeMapping!Y$11)/GETPIVOTDATA("POP1997",[6]ZipCodeMapping!$I$10,"FZone",[6]ZipCodeMapping!$I22),4)</f>
        <v>#REF!</v>
      </c>
      <c r="S15" s="175" t="e">
        <f t="shared" si="1"/>
        <v>#REF!</v>
      </c>
      <c r="T15" s="171">
        <v>11</v>
      </c>
      <c r="U15" s="179">
        <v>0</v>
      </c>
      <c r="V15" s="180">
        <v>0</v>
      </c>
      <c r="W15" s="180">
        <v>0</v>
      </c>
      <c r="X15" s="180">
        <v>0</v>
      </c>
      <c r="Y15" s="180">
        <v>0</v>
      </c>
      <c r="Z15" s="180">
        <v>0.26986289636970395</v>
      </c>
      <c r="AA15" s="180">
        <v>0</v>
      </c>
      <c r="AB15" s="180">
        <v>0.30643708205915571</v>
      </c>
      <c r="AC15" s="180">
        <v>0.42370002157114034</v>
      </c>
      <c r="AD15" s="180">
        <v>0</v>
      </c>
      <c r="AE15" s="180">
        <v>0</v>
      </c>
      <c r="AF15" s="180">
        <v>0</v>
      </c>
      <c r="AG15" s="180">
        <v>0</v>
      </c>
      <c r="AH15" s="180">
        <v>0</v>
      </c>
      <c r="AI15" s="180">
        <v>0</v>
      </c>
      <c r="AJ15" s="181">
        <v>0</v>
      </c>
      <c r="AK15" s="171">
        <f t="shared" si="0"/>
        <v>1</v>
      </c>
    </row>
    <row r="16" spans="1:37" ht="15.75">
      <c r="A16" s="517"/>
      <c r="B16" s="178">
        <v>12</v>
      </c>
      <c r="C16" s="167" t="e">
        <f>ROUND(GETPIVOTDATA("POP1997",[6]ZipCodeMapping!$I$10,"FZone",[6]ZipCodeMapping!$I23,"Bzone",[6]ZipCodeMapping!J$11)/GETPIVOTDATA("POP1997",[6]ZipCodeMapping!$I$10,"FZone",[6]ZipCodeMapping!$I23),4)</f>
        <v>#REF!</v>
      </c>
      <c r="D16" s="167" t="e">
        <f>ROUND(GETPIVOTDATA("POP1997",[6]ZipCodeMapping!$I$10,"FZone",[6]ZipCodeMapping!$I23,"Bzone",[6]ZipCodeMapping!K$11)/GETPIVOTDATA("POP1997",[6]ZipCodeMapping!$I$10,"FZone",[6]ZipCodeMapping!$I23),4)</f>
        <v>#REF!</v>
      </c>
      <c r="E16" s="167" t="e">
        <f>ROUND(GETPIVOTDATA("POP1997",[6]ZipCodeMapping!$I$10,"FZone",[6]ZipCodeMapping!$I23,"Bzone",[6]ZipCodeMapping!L$11)/GETPIVOTDATA("POP1997",[6]ZipCodeMapping!$I$10,"FZone",[6]ZipCodeMapping!$I23),4)</f>
        <v>#REF!</v>
      </c>
      <c r="F16" s="167" t="e">
        <f>ROUND(GETPIVOTDATA("POP1997",[6]ZipCodeMapping!$I$10,"FZone",[6]ZipCodeMapping!$I23,"Bzone",[6]ZipCodeMapping!M$11)/GETPIVOTDATA("POP1997",[6]ZipCodeMapping!$I$10,"FZone",[6]ZipCodeMapping!$I23),4)</f>
        <v>#REF!</v>
      </c>
      <c r="G16" s="167" t="e">
        <f>ROUND(GETPIVOTDATA("POP1997",[6]ZipCodeMapping!$I$10,"FZone",[6]ZipCodeMapping!$I23,"Bzone",[6]ZipCodeMapping!N$11)/GETPIVOTDATA("POP1997",[6]ZipCodeMapping!$I$10,"FZone",[6]ZipCodeMapping!$I23),4)</f>
        <v>#REF!</v>
      </c>
      <c r="H16" s="167" t="e">
        <f>ROUND(GETPIVOTDATA("POP1997",[6]ZipCodeMapping!$I$10,"FZone",[6]ZipCodeMapping!$I23,"Bzone",[6]ZipCodeMapping!O$11)/GETPIVOTDATA("POP1997",[6]ZipCodeMapping!$I$10,"FZone",[6]ZipCodeMapping!$I23),4)</f>
        <v>#REF!</v>
      </c>
      <c r="I16" s="167" t="e">
        <f>ROUND(GETPIVOTDATA("POP1997",[6]ZipCodeMapping!$I$10,"FZone",[6]ZipCodeMapping!$I23,"Bzone",[6]ZipCodeMapping!P$11)/GETPIVOTDATA("POP1997",[6]ZipCodeMapping!$I$10,"FZone",[6]ZipCodeMapping!$I23),4)</f>
        <v>#REF!</v>
      </c>
      <c r="J16" s="167" t="e">
        <f>ROUND(GETPIVOTDATA("POP1997",[6]ZipCodeMapping!$I$10,"FZone",[6]ZipCodeMapping!$I23,"Bzone",[6]ZipCodeMapping!Q$11)/GETPIVOTDATA("POP1997",[6]ZipCodeMapping!$I$10,"FZone",[6]ZipCodeMapping!$I23),4)</f>
        <v>#REF!</v>
      </c>
      <c r="K16" s="167" t="e">
        <f>ROUND(GETPIVOTDATA("POP1997",[6]ZipCodeMapping!$I$10,"FZone",[6]ZipCodeMapping!$I23,"Bzone",[6]ZipCodeMapping!R$11)/GETPIVOTDATA("POP1997",[6]ZipCodeMapping!$I$10,"FZone",[6]ZipCodeMapping!$I23),4)</f>
        <v>#REF!</v>
      </c>
      <c r="L16" s="167" t="e">
        <f>ROUND(GETPIVOTDATA("POP1997",[6]ZipCodeMapping!$I$10,"FZone",[6]ZipCodeMapping!$I23,"Bzone",[6]ZipCodeMapping!S$11)/GETPIVOTDATA("POP1997",[6]ZipCodeMapping!$I$10,"FZone",[6]ZipCodeMapping!$I23),4)</f>
        <v>#REF!</v>
      </c>
      <c r="M16" s="167" t="e">
        <f>ROUND(GETPIVOTDATA("POP1997",[6]ZipCodeMapping!$I$10,"FZone",[6]ZipCodeMapping!$I23,"Bzone",[6]ZipCodeMapping!T$11)/GETPIVOTDATA("POP1997",[6]ZipCodeMapping!$I$10,"FZone",[6]ZipCodeMapping!$I23),4)</f>
        <v>#REF!</v>
      </c>
      <c r="N16" s="167" t="e">
        <f>ROUND(GETPIVOTDATA("POP1997",[6]ZipCodeMapping!$I$10,"FZone",[6]ZipCodeMapping!$I23,"Bzone",[6]ZipCodeMapping!U$11)/GETPIVOTDATA("POP1997",[6]ZipCodeMapping!$I$10,"FZone",[6]ZipCodeMapping!$I23),4)</f>
        <v>#REF!</v>
      </c>
      <c r="O16" s="167" t="e">
        <f>ROUND(GETPIVOTDATA("POP1997",[6]ZipCodeMapping!$I$10,"FZone",[6]ZipCodeMapping!$I23,"Bzone",[6]ZipCodeMapping!V$11)/GETPIVOTDATA("POP1997",[6]ZipCodeMapping!$I$10,"FZone",[6]ZipCodeMapping!$I23),4)</f>
        <v>#REF!</v>
      </c>
      <c r="P16" s="167" t="e">
        <f>ROUND(GETPIVOTDATA("POP1997",[6]ZipCodeMapping!$I$10,"FZone",[6]ZipCodeMapping!$I23,"Bzone",[6]ZipCodeMapping!W$11)/GETPIVOTDATA("POP1997",[6]ZipCodeMapping!$I$10,"FZone",[6]ZipCodeMapping!$I23),4)</f>
        <v>#REF!</v>
      </c>
      <c r="Q16" s="167" t="e">
        <f>ROUND(GETPIVOTDATA("POP1997",[6]ZipCodeMapping!$I$10,"FZone",[6]ZipCodeMapping!$I23,"Bzone",[6]ZipCodeMapping!X$11)/GETPIVOTDATA("POP1997",[6]ZipCodeMapping!$I$10,"FZone",[6]ZipCodeMapping!$I23),4)</f>
        <v>#REF!</v>
      </c>
      <c r="R16" s="167" t="e">
        <f>ROUND(GETPIVOTDATA("POP1997",[6]ZipCodeMapping!$I$10,"FZone",[6]ZipCodeMapping!$I23,"Bzone",[6]ZipCodeMapping!Y$11)/GETPIVOTDATA("POP1997",[6]ZipCodeMapping!$I$10,"FZone",[6]ZipCodeMapping!$I23),4)</f>
        <v>#REF!</v>
      </c>
      <c r="S16" s="175" t="e">
        <f t="shared" si="1"/>
        <v>#REF!</v>
      </c>
      <c r="T16" s="171">
        <v>12</v>
      </c>
      <c r="U16" s="179">
        <v>0</v>
      </c>
      <c r="V16" s="180">
        <v>0</v>
      </c>
      <c r="W16" s="180">
        <v>0</v>
      </c>
      <c r="X16" s="180">
        <v>0</v>
      </c>
      <c r="Y16" s="180">
        <v>0</v>
      </c>
      <c r="Z16" s="180">
        <v>6.595769839041045E-4</v>
      </c>
      <c r="AA16" s="180">
        <v>0</v>
      </c>
      <c r="AB16" s="180">
        <v>4.2044799503377327E-2</v>
      </c>
      <c r="AC16" s="180">
        <v>0.95636953678111647</v>
      </c>
      <c r="AD16" s="180">
        <v>0</v>
      </c>
      <c r="AE16" s="180">
        <v>0</v>
      </c>
      <c r="AF16" s="180">
        <v>0</v>
      </c>
      <c r="AG16" s="180">
        <v>0</v>
      </c>
      <c r="AH16" s="180">
        <v>0</v>
      </c>
      <c r="AI16" s="180">
        <v>0</v>
      </c>
      <c r="AJ16" s="181">
        <v>9.2608673160205152E-4</v>
      </c>
      <c r="AK16" s="171">
        <f t="shared" si="0"/>
        <v>1</v>
      </c>
    </row>
    <row r="17" spans="1:37" ht="15.75">
      <c r="A17" s="517"/>
      <c r="B17" s="178">
        <v>13</v>
      </c>
      <c r="C17" s="167" t="e">
        <f>ROUND(GETPIVOTDATA("POP1997",[6]ZipCodeMapping!$I$10,"FZone",[6]ZipCodeMapping!$I24,"Bzone",[6]ZipCodeMapping!J$11)/GETPIVOTDATA("POP1997",[6]ZipCodeMapping!$I$10,"FZone",[6]ZipCodeMapping!$I24),4)</f>
        <v>#REF!</v>
      </c>
      <c r="D17" s="167" t="e">
        <f>ROUND(GETPIVOTDATA("POP1997",[6]ZipCodeMapping!$I$10,"FZone",[6]ZipCodeMapping!$I24,"Bzone",[6]ZipCodeMapping!K$11)/GETPIVOTDATA("POP1997",[6]ZipCodeMapping!$I$10,"FZone",[6]ZipCodeMapping!$I24),4)</f>
        <v>#REF!</v>
      </c>
      <c r="E17" s="167" t="e">
        <f>ROUND(GETPIVOTDATA("POP1997",[6]ZipCodeMapping!$I$10,"FZone",[6]ZipCodeMapping!$I24,"Bzone",[6]ZipCodeMapping!L$11)/GETPIVOTDATA("POP1997",[6]ZipCodeMapping!$I$10,"FZone",[6]ZipCodeMapping!$I24),4)</f>
        <v>#REF!</v>
      </c>
      <c r="F17" s="167" t="e">
        <f>ROUND(GETPIVOTDATA("POP1997",[6]ZipCodeMapping!$I$10,"FZone",[6]ZipCodeMapping!$I24,"Bzone",[6]ZipCodeMapping!M$11)/GETPIVOTDATA("POP1997",[6]ZipCodeMapping!$I$10,"FZone",[6]ZipCodeMapping!$I24),4)</f>
        <v>#REF!</v>
      </c>
      <c r="G17" s="167" t="e">
        <f>ROUND(GETPIVOTDATA("POP1997",[6]ZipCodeMapping!$I$10,"FZone",[6]ZipCodeMapping!$I24,"Bzone",[6]ZipCodeMapping!N$11)/GETPIVOTDATA("POP1997",[6]ZipCodeMapping!$I$10,"FZone",[6]ZipCodeMapping!$I24),4)</f>
        <v>#REF!</v>
      </c>
      <c r="H17" s="167" t="e">
        <f>ROUND(GETPIVOTDATA("POP1997",[6]ZipCodeMapping!$I$10,"FZone",[6]ZipCodeMapping!$I24,"Bzone",[6]ZipCodeMapping!O$11)/GETPIVOTDATA("POP1997",[6]ZipCodeMapping!$I$10,"FZone",[6]ZipCodeMapping!$I24),4)</f>
        <v>#REF!</v>
      </c>
      <c r="I17" s="167" t="e">
        <f>ROUND(GETPIVOTDATA("POP1997",[6]ZipCodeMapping!$I$10,"FZone",[6]ZipCodeMapping!$I24,"Bzone",[6]ZipCodeMapping!P$11)/GETPIVOTDATA("POP1997",[6]ZipCodeMapping!$I$10,"FZone",[6]ZipCodeMapping!$I24),4)</f>
        <v>#REF!</v>
      </c>
      <c r="J17" s="167" t="e">
        <f>ROUND(GETPIVOTDATA("POP1997",[6]ZipCodeMapping!$I$10,"FZone",[6]ZipCodeMapping!$I24,"Bzone",[6]ZipCodeMapping!Q$11)/GETPIVOTDATA("POP1997",[6]ZipCodeMapping!$I$10,"FZone",[6]ZipCodeMapping!$I24),4)</f>
        <v>#REF!</v>
      </c>
      <c r="K17" s="167" t="e">
        <f>ROUND(GETPIVOTDATA("POP1997",[6]ZipCodeMapping!$I$10,"FZone",[6]ZipCodeMapping!$I24,"Bzone",[6]ZipCodeMapping!R$11)/GETPIVOTDATA("POP1997",[6]ZipCodeMapping!$I$10,"FZone",[6]ZipCodeMapping!$I24),4)</f>
        <v>#REF!</v>
      </c>
      <c r="L17" s="167" t="e">
        <f>ROUND(GETPIVOTDATA("POP1997",[6]ZipCodeMapping!$I$10,"FZone",[6]ZipCodeMapping!$I24,"Bzone",[6]ZipCodeMapping!S$11)/GETPIVOTDATA("POP1997",[6]ZipCodeMapping!$I$10,"FZone",[6]ZipCodeMapping!$I24),4)</f>
        <v>#REF!</v>
      </c>
      <c r="M17" s="167" t="e">
        <f>ROUND(GETPIVOTDATA("POP1997",[6]ZipCodeMapping!$I$10,"FZone",[6]ZipCodeMapping!$I24,"Bzone",[6]ZipCodeMapping!T$11)/GETPIVOTDATA("POP1997",[6]ZipCodeMapping!$I$10,"FZone",[6]ZipCodeMapping!$I24),4)</f>
        <v>#REF!</v>
      </c>
      <c r="N17" s="167" t="e">
        <f>ROUND(GETPIVOTDATA("POP1997",[6]ZipCodeMapping!$I$10,"FZone",[6]ZipCodeMapping!$I24,"Bzone",[6]ZipCodeMapping!U$11)/GETPIVOTDATA("POP1997",[6]ZipCodeMapping!$I$10,"FZone",[6]ZipCodeMapping!$I24),4)</f>
        <v>#REF!</v>
      </c>
      <c r="O17" s="167" t="e">
        <f>ROUND(GETPIVOTDATA("POP1997",[6]ZipCodeMapping!$I$10,"FZone",[6]ZipCodeMapping!$I24,"Bzone",[6]ZipCodeMapping!V$11)/GETPIVOTDATA("POP1997",[6]ZipCodeMapping!$I$10,"FZone",[6]ZipCodeMapping!$I24),4)</f>
        <v>#REF!</v>
      </c>
      <c r="P17" s="167" t="e">
        <f>ROUND(GETPIVOTDATA("POP1997",[6]ZipCodeMapping!$I$10,"FZone",[6]ZipCodeMapping!$I24,"Bzone",[6]ZipCodeMapping!W$11)/GETPIVOTDATA("POP1997",[6]ZipCodeMapping!$I$10,"FZone",[6]ZipCodeMapping!$I24),4)</f>
        <v>#REF!</v>
      </c>
      <c r="Q17" s="167" t="e">
        <f>ROUND(GETPIVOTDATA("POP1997",[6]ZipCodeMapping!$I$10,"FZone",[6]ZipCodeMapping!$I24,"Bzone",[6]ZipCodeMapping!X$11)/GETPIVOTDATA("POP1997",[6]ZipCodeMapping!$I$10,"FZone",[6]ZipCodeMapping!$I24),4)</f>
        <v>#REF!</v>
      </c>
      <c r="R17" s="167" t="e">
        <f>ROUND(GETPIVOTDATA("POP1997",[6]ZipCodeMapping!$I$10,"FZone",[6]ZipCodeMapping!$I24,"Bzone",[6]ZipCodeMapping!Y$11)/GETPIVOTDATA("POP1997",[6]ZipCodeMapping!$I$10,"FZone",[6]ZipCodeMapping!$I24),4)</f>
        <v>#REF!</v>
      </c>
      <c r="S17" s="175" t="e">
        <f t="shared" si="1"/>
        <v>#REF!</v>
      </c>
      <c r="T17" s="171">
        <v>13</v>
      </c>
      <c r="U17" s="179">
        <v>0</v>
      </c>
      <c r="V17" s="180">
        <v>0</v>
      </c>
      <c r="W17" s="180">
        <v>0</v>
      </c>
      <c r="X17" s="180">
        <v>0</v>
      </c>
      <c r="Y17" s="180">
        <v>0</v>
      </c>
      <c r="Z17" s="180">
        <v>0</v>
      </c>
      <c r="AA17" s="180">
        <v>0.6956</v>
      </c>
      <c r="AB17" s="180">
        <v>0</v>
      </c>
      <c r="AC17" s="180">
        <v>0</v>
      </c>
      <c r="AD17" s="180">
        <v>0.2878</v>
      </c>
      <c r="AE17" s="180">
        <v>0</v>
      </c>
      <c r="AF17" s="180">
        <v>0</v>
      </c>
      <c r="AG17" s="180">
        <v>0</v>
      </c>
      <c r="AH17" s="180">
        <v>1.5699999999999999E-2</v>
      </c>
      <c r="AI17" s="180">
        <v>8.7645198079253821E-4</v>
      </c>
      <c r="AJ17" s="181">
        <v>0</v>
      </c>
      <c r="AK17" s="171">
        <f t="shared" si="0"/>
        <v>0.99997645198079266</v>
      </c>
    </row>
    <row r="18" spans="1:37" ht="15.75">
      <c r="A18" s="517"/>
      <c r="B18" s="178">
        <v>14</v>
      </c>
      <c r="C18" s="167" t="e">
        <f>ROUND(GETPIVOTDATA("POP1997",[6]ZipCodeMapping!$I$10,"FZone",[6]ZipCodeMapping!$I25,"Bzone",[6]ZipCodeMapping!J$11)/GETPIVOTDATA("POP1997",[6]ZipCodeMapping!$I$10,"FZone",[6]ZipCodeMapping!$I25),4)</f>
        <v>#REF!</v>
      </c>
      <c r="D18" s="167" t="e">
        <f>ROUND(GETPIVOTDATA("POP1997",[6]ZipCodeMapping!$I$10,"FZone",[6]ZipCodeMapping!$I25,"Bzone",[6]ZipCodeMapping!K$11)/GETPIVOTDATA("POP1997",[6]ZipCodeMapping!$I$10,"FZone",[6]ZipCodeMapping!$I25),4)</f>
        <v>#REF!</v>
      </c>
      <c r="E18" s="167" t="e">
        <f>ROUND(GETPIVOTDATA("POP1997",[6]ZipCodeMapping!$I$10,"FZone",[6]ZipCodeMapping!$I25,"Bzone",[6]ZipCodeMapping!L$11)/GETPIVOTDATA("POP1997",[6]ZipCodeMapping!$I$10,"FZone",[6]ZipCodeMapping!$I25),4)</f>
        <v>#REF!</v>
      </c>
      <c r="F18" s="167" t="e">
        <f>ROUND(GETPIVOTDATA("POP1997",[6]ZipCodeMapping!$I$10,"FZone",[6]ZipCodeMapping!$I25,"Bzone",[6]ZipCodeMapping!M$11)/GETPIVOTDATA("POP1997",[6]ZipCodeMapping!$I$10,"FZone",[6]ZipCodeMapping!$I25),4)</f>
        <v>#REF!</v>
      </c>
      <c r="G18" s="167" t="e">
        <f>ROUND(GETPIVOTDATA("POP1997",[6]ZipCodeMapping!$I$10,"FZone",[6]ZipCodeMapping!$I25,"Bzone",[6]ZipCodeMapping!N$11)/GETPIVOTDATA("POP1997",[6]ZipCodeMapping!$I$10,"FZone",[6]ZipCodeMapping!$I25),4)</f>
        <v>#REF!</v>
      </c>
      <c r="H18" s="167" t="e">
        <f>ROUND(GETPIVOTDATA("POP1997",[6]ZipCodeMapping!$I$10,"FZone",[6]ZipCodeMapping!$I25,"Bzone",[6]ZipCodeMapping!O$11)/GETPIVOTDATA("POP1997",[6]ZipCodeMapping!$I$10,"FZone",[6]ZipCodeMapping!$I25),4)</f>
        <v>#REF!</v>
      </c>
      <c r="I18" s="167" t="e">
        <f>ROUND(GETPIVOTDATA("POP1997",[6]ZipCodeMapping!$I$10,"FZone",[6]ZipCodeMapping!$I25,"Bzone",[6]ZipCodeMapping!P$11)/GETPIVOTDATA("POP1997",[6]ZipCodeMapping!$I$10,"FZone",[6]ZipCodeMapping!$I25),4)</f>
        <v>#REF!</v>
      </c>
      <c r="J18" s="167" t="e">
        <f>ROUND(GETPIVOTDATA("POP1997",[6]ZipCodeMapping!$I$10,"FZone",[6]ZipCodeMapping!$I25,"Bzone",[6]ZipCodeMapping!Q$11)/GETPIVOTDATA("POP1997",[6]ZipCodeMapping!$I$10,"FZone",[6]ZipCodeMapping!$I25),4)</f>
        <v>#REF!</v>
      </c>
      <c r="K18" s="167" t="e">
        <f>ROUND(GETPIVOTDATA("POP1997",[6]ZipCodeMapping!$I$10,"FZone",[6]ZipCodeMapping!$I25,"Bzone",[6]ZipCodeMapping!R$11)/GETPIVOTDATA("POP1997",[6]ZipCodeMapping!$I$10,"FZone",[6]ZipCodeMapping!$I25),4)</f>
        <v>#REF!</v>
      </c>
      <c r="L18" s="167" t="e">
        <f>ROUND(GETPIVOTDATA("POP1997",[6]ZipCodeMapping!$I$10,"FZone",[6]ZipCodeMapping!$I25,"Bzone",[6]ZipCodeMapping!S$11)/GETPIVOTDATA("POP1997",[6]ZipCodeMapping!$I$10,"FZone",[6]ZipCodeMapping!$I25),4)</f>
        <v>#REF!</v>
      </c>
      <c r="M18" s="167" t="e">
        <f>ROUND(GETPIVOTDATA("POP1997",[6]ZipCodeMapping!$I$10,"FZone",[6]ZipCodeMapping!$I25,"Bzone",[6]ZipCodeMapping!T$11)/GETPIVOTDATA("POP1997",[6]ZipCodeMapping!$I$10,"FZone",[6]ZipCodeMapping!$I25),4)</f>
        <v>#REF!</v>
      </c>
      <c r="N18" s="167" t="e">
        <f>ROUND(GETPIVOTDATA("POP1997",[6]ZipCodeMapping!$I$10,"FZone",[6]ZipCodeMapping!$I25,"Bzone",[6]ZipCodeMapping!U$11)/GETPIVOTDATA("POP1997",[6]ZipCodeMapping!$I$10,"FZone",[6]ZipCodeMapping!$I25),4)</f>
        <v>#REF!</v>
      </c>
      <c r="O18" s="167" t="e">
        <f>ROUND(GETPIVOTDATA("POP1997",[6]ZipCodeMapping!$I$10,"FZone",[6]ZipCodeMapping!$I25,"Bzone",[6]ZipCodeMapping!V$11)/GETPIVOTDATA("POP1997",[6]ZipCodeMapping!$I$10,"FZone",[6]ZipCodeMapping!$I25),4)</f>
        <v>#REF!</v>
      </c>
      <c r="P18" s="167" t="e">
        <f>ROUND(GETPIVOTDATA("POP1997",[6]ZipCodeMapping!$I$10,"FZone",[6]ZipCodeMapping!$I25,"Bzone",[6]ZipCodeMapping!W$11)/GETPIVOTDATA("POP1997",[6]ZipCodeMapping!$I$10,"FZone",[6]ZipCodeMapping!$I25),4)</f>
        <v>#REF!</v>
      </c>
      <c r="Q18" s="167" t="e">
        <f>ROUND(GETPIVOTDATA("POP1997",[6]ZipCodeMapping!$I$10,"FZone",[6]ZipCodeMapping!$I25,"Bzone",[6]ZipCodeMapping!X$11)/GETPIVOTDATA("POP1997",[6]ZipCodeMapping!$I$10,"FZone",[6]ZipCodeMapping!$I25),4)</f>
        <v>#REF!</v>
      </c>
      <c r="R18" s="167" t="e">
        <f>ROUND(GETPIVOTDATA("POP1997",[6]ZipCodeMapping!$I$10,"FZone",[6]ZipCodeMapping!$I25,"Bzone",[6]ZipCodeMapping!Y$11)/GETPIVOTDATA("POP1997",[6]ZipCodeMapping!$I$10,"FZone",[6]ZipCodeMapping!$I25),4)</f>
        <v>#REF!</v>
      </c>
      <c r="S18" s="175" t="e">
        <f t="shared" si="1"/>
        <v>#REF!</v>
      </c>
      <c r="T18" s="171">
        <v>14</v>
      </c>
      <c r="U18" s="179">
        <v>2.9457023521653112E-2</v>
      </c>
      <c r="V18" s="180">
        <v>0</v>
      </c>
      <c r="W18" s="180">
        <v>0</v>
      </c>
      <c r="X18" s="180">
        <v>0</v>
      </c>
      <c r="Y18" s="180">
        <v>0</v>
      </c>
      <c r="Z18" s="180">
        <v>0</v>
      </c>
      <c r="AA18" s="180">
        <v>0</v>
      </c>
      <c r="AB18" s="180">
        <v>0</v>
      </c>
      <c r="AC18" s="180">
        <v>0</v>
      </c>
      <c r="AD18" s="180">
        <v>0</v>
      </c>
      <c r="AE18" s="180">
        <v>0</v>
      </c>
      <c r="AF18" s="180">
        <v>0</v>
      </c>
      <c r="AG18" s="180">
        <v>0</v>
      </c>
      <c r="AH18" s="180">
        <v>0</v>
      </c>
      <c r="AI18" s="180">
        <v>0</v>
      </c>
      <c r="AJ18" s="181">
        <v>0.97054297647834686</v>
      </c>
      <c r="AK18" s="171">
        <f t="shared" si="0"/>
        <v>1</v>
      </c>
    </row>
    <row r="19" spans="1:37" ht="15.75">
      <c r="A19" s="517"/>
      <c r="B19" s="182">
        <v>15</v>
      </c>
      <c r="C19" s="167" t="e">
        <f>ROUND(GETPIVOTDATA("POP1997",[6]ZipCodeMapping!$I$10,"FZone",[6]ZipCodeMapping!$I26,"Bzone",[6]ZipCodeMapping!J$11)/GETPIVOTDATA("POP1997",[6]ZipCodeMapping!$I$10,"FZone",[6]ZipCodeMapping!$I26),4)</f>
        <v>#REF!</v>
      </c>
      <c r="D19" s="167" t="e">
        <f>ROUND(GETPIVOTDATA("POP1997",[6]ZipCodeMapping!$I$10,"FZone",[6]ZipCodeMapping!$I26,"Bzone",[6]ZipCodeMapping!K$11)/GETPIVOTDATA("POP1997",[6]ZipCodeMapping!$I$10,"FZone",[6]ZipCodeMapping!$I26),4)</f>
        <v>#REF!</v>
      </c>
      <c r="E19" s="167" t="e">
        <f>ROUND(GETPIVOTDATA("POP1997",[6]ZipCodeMapping!$I$10,"FZone",[6]ZipCodeMapping!$I26,"Bzone",[6]ZipCodeMapping!L$11)/GETPIVOTDATA("POP1997",[6]ZipCodeMapping!$I$10,"FZone",[6]ZipCodeMapping!$I26),4)</f>
        <v>#REF!</v>
      </c>
      <c r="F19" s="167" t="e">
        <f>ROUND(GETPIVOTDATA("POP1997",[6]ZipCodeMapping!$I$10,"FZone",[6]ZipCodeMapping!$I26,"Bzone",[6]ZipCodeMapping!M$11)/GETPIVOTDATA("POP1997",[6]ZipCodeMapping!$I$10,"FZone",[6]ZipCodeMapping!$I26),4)</f>
        <v>#REF!</v>
      </c>
      <c r="G19" s="167" t="e">
        <f>ROUND(GETPIVOTDATA("POP1997",[6]ZipCodeMapping!$I$10,"FZone",[6]ZipCodeMapping!$I26,"Bzone",[6]ZipCodeMapping!N$11)/GETPIVOTDATA("POP1997",[6]ZipCodeMapping!$I$10,"FZone",[6]ZipCodeMapping!$I26),4)</f>
        <v>#REF!</v>
      </c>
      <c r="H19" s="167" t="e">
        <f>ROUND(GETPIVOTDATA("POP1997",[6]ZipCodeMapping!$I$10,"FZone",[6]ZipCodeMapping!$I26,"Bzone",[6]ZipCodeMapping!O$11)/GETPIVOTDATA("POP1997",[6]ZipCodeMapping!$I$10,"FZone",[6]ZipCodeMapping!$I26),4)</f>
        <v>#REF!</v>
      </c>
      <c r="I19" s="167" t="e">
        <f>ROUND(GETPIVOTDATA("POP1997",[6]ZipCodeMapping!$I$10,"FZone",[6]ZipCodeMapping!$I26,"Bzone",[6]ZipCodeMapping!P$11)/GETPIVOTDATA("POP1997",[6]ZipCodeMapping!$I$10,"FZone",[6]ZipCodeMapping!$I26),4)</f>
        <v>#REF!</v>
      </c>
      <c r="J19" s="167" t="e">
        <f>ROUND(GETPIVOTDATA("POP1997",[6]ZipCodeMapping!$I$10,"FZone",[6]ZipCodeMapping!$I26,"Bzone",[6]ZipCodeMapping!Q$11)/GETPIVOTDATA("POP1997",[6]ZipCodeMapping!$I$10,"FZone",[6]ZipCodeMapping!$I26),4)</f>
        <v>#REF!</v>
      </c>
      <c r="K19" s="167" t="e">
        <f>ROUND(GETPIVOTDATA("POP1997",[6]ZipCodeMapping!$I$10,"FZone",[6]ZipCodeMapping!$I26,"Bzone",[6]ZipCodeMapping!R$11)/GETPIVOTDATA("POP1997",[6]ZipCodeMapping!$I$10,"FZone",[6]ZipCodeMapping!$I26),4)</f>
        <v>#REF!</v>
      </c>
      <c r="L19" s="167" t="e">
        <f>ROUND(GETPIVOTDATA("POP1997",[6]ZipCodeMapping!$I$10,"FZone",[6]ZipCodeMapping!$I26,"Bzone",[6]ZipCodeMapping!S$11)/GETPIVOTDATA("POP1997",[6]ZipCodeMapping!$I$10,"FZone",[6]ZipCodeMapping!$I26),4)</f>
        <v>#REF!</v>
      </c>
      <c r="M19" s="167" t="e">
        <f>ROUND(GETPIVOTDATA("POP1997",[6]ZipCodeMapping!$I$10,"FZone",[6]ZipCodeMapping!$I26,"Bzone",[6]ZipCodeMapping!T$11)/GETPIVOTDATA("POP1997",[6]ZipCodeMapping!$I$10,"FZone",[6]ZipCodeMapping!$I26),4)</f>
        <v>#REF!</v>
      </c>
      <c r="N19" s="167" t="e">
        <f>ROUND(GETPIVOTDATA("POP1997",[6]ZipCodeMapping!$I$10,"FZone",[6]ZipCodeMapping!$I26,"Bzone",[6]ZipCodeMapping!U$11)/GETPIVOTDATA("POP1997",[6]ZipCodeMapping!$I$10,"FZone",[6]ZipCodeMapping!$I26),4)</f>
        <v>#REF!</v>
      </c>
      <c r="O19" s="167" t="e">
        <f>ROUND(GETPIVOTDATA("POP1997",[6]ZipCodeMapping!$I$10,"FZone",[6]ZipCodeMapping!$I26,"Bzone",[6]ZipCodeMapping!V$11)/GETPIVOTDATA("POP1997",[6]ZipCodeMapping!$I$10,"FZone",[6]ZipCodeMapping!$I26),4)</f>
        <v>#REF!</v>
      </c>
      <c r="P19" s="167" t="e">
        <f>ROUND(GETPIVOTDATA("POP1997",[6]ZipCodeMapping!$I$10,"FZone",[6]ZipCodeMapping!$I26,"Bzone",[6]ZipCodeMapping!W$11)/GETPIVOTDATA("POP1997",[6]ZipCodeMapping!$I$10,"FZone",[6]ZipCodeMapping!$I26),4)</f>
        <v>#REF!</v>
      </c>
      <c r="Q19" s="167" t="e">
        <f>ROUND(GETPIVOTDATA("POP1997",[6]ZipCodeMapping!$I$10,"FZone",[6]ZipCodeMapping!$I26,"Bzone",[6]ZipCodeMapping!X$11)/GETPIVOTDATA("POP1997",[6]ZipCodeMapping!$I$10,"FZone",[6]ZipCodeMapping!$I26),4)</f>
        <v>#REF!</v>
      </c>
      <c r="R19" s="167" t="e">
        <f>ROUND(GETPIVOTDATA("POP1997",[6]ZipCodeMapping!$I$10,"FZone",[6]ZipCodeMapping!$I26,"Bzone",[6]ZipCodeMapping!Y$11)/GETPIVOTDATA("POP1997",[6]ZipCodeMapping!$I$10,"FZone",[6]ZipCodeMapping!$I26),4)</f>
        <v>#REF!</v>
      </c>
      <c r="S19" s="175" t="e">
        <f t="shared" si="1"/>
        <v>#REF!</v>
      </c>
      <c r="T19" s="171">
        <v>15</v>
      </c>
      <c r="U19" s="183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1.2263680379236501E-3</v>
      </c>
      <c r="AI19" s="184">
        <v>0.99877363196207636</v>
      </c>
      <c r="AJ19" s="185">
        <v>0</v>
      </c>
      <c r="AK19" s="171">
        <f t="shared" si="0"/>
        <v>1</v>
      </c>
    </row>
    <row r="20" spans="1:37" ht="15.75">
      <c r="A20" s="517"/>
      <c r="B20" s="178">
        <v>16</v>
      </c>
      <c r="C20" s="167" t="e">
        <f>ROUND(GETPIVOTDATA("POP1997",[6]ZipCodeMapping!$I$10,"FZone",[6]ZipCodeMapping!$I27,"Bzone",[6]ZipCodeMapping!J$11)/GETPIVOTDATA("POP1997",[6]ZipCodeMapping!$I$10,"FZone",[6]ZipCodeMapping!$I27),4)</f>
        <v>#REF!</v>
      </c>
      <c r="D20" s="167" t="e">
        <f>ROUND(GETPIVOTDATA("POP1997",[6]ZipCodeMapping!$I$10,"FZone",[6]ZipCodeMapping!$I27,"Bzone",[6]ZipCodeMapping!K$11)/GETPIVOTDATA("POP1997",[6]ZipCodeMapping!$I$10,"FZone",[6]ZipCodeMapping!$I27),4)</f>
        <v>#REF!</v>
      </c>
      <c r="E20" s="167" t="e">
        <f>ROUND(GETPIVOTDATA("POP1997",[6]ZipCodeMapping!$I$10,"FZone",[6]ZipCodeMapping!$I27,"Bzone",[6]ZipCodeMapping!L$11)/GETPIVOTDATA("POP1997",[6]ZipCodeMapping!$I$10,"FZone",[6]ZipCodeMapping!$I27),4)</f>
        <v>#REF!</v>
      </c>
      <c r="F20" s="167" t="e">
        <f>ROUND(GETPIVOTDATA("POP1997",[6]ZipCodeMapping!$I$10,"FZone",[6]ZipCodeMapping!$I27,"Bzone",[6]ZipCodeMapping!M$11)/GETPIVOTDATA("POP1997",[6]ZipCodeMapping!$I$10,"FZone",[6]ZipCodeMapping!$I27),4)</f>
        <v>#REF!</v>
      </c>
      <c r="G20" s="167" t="e">
        <f>ROUND(GETPIVOTDATA("POP1997",[6]ZipCodeMapping!$I$10,"FZone",[6]ZipCodeMapping!$I27,"Bzone",[6]ZipCodeMapping!N$11)/GETPIVOTDATA("POP1997",[6]ZipCodeMapping!$I$10,"FZone",[6]ZipCodeMapping!$I27),4)</f>
        <v>#REF!</v>
      </c>
      <c r="H20" s="167" t="e">
        <f>ROUND(GETPIVOTDATA("POP1997",[6]ZipCodeMapping!$I$10,"FZone",[6]ZipCodeMapping!$I27,"Bzone",[6]ZipCodeMapping!O$11)/GETPIVOTDATA("POP1997",[6]ZipCodeMapping!$I$10,"FZone",[6]ZipCodeMapping!$I27),4)</f>
        <v>#REF!</v>
      </c>
      <c r="I20" s="167" t="e">
        <f>ROUND(GETPIVOTDATA("POP1997",[6]ZipCodeMapping!$I$10,"FZone",[6]ZipCodeMapping!$I27,"Bzone",[6]ZipCodeMapping!P$11)/GETPIVOTDATA("POP1997",[6]ZipCodeMapping!$I$10,"FZone",[6]ZipCodeMapping!$I27),4)</f>
        <v>#REF!</v>
      </c>
      <c r="J20" s="167" t="e">
        <f>ROUND(GETPIVOTDATA("POP1997",[6]ZipCodeMapping!$I$10,"FZone",[6]ZipCodeMapping!$I27,"Bzone",[6]ZipCodeMapping!Q$11)/GETPIVOTDATA("POP1997",[6]ZipCodeMapping!$I$10,"FZone",[6]ZipCodeMapping!$I27),4)</f>
        <v>#REF!</v>
      </c>
      <c r="K20" s="167" t="e">
        <f>ROUND(GETPIVOTDATA("POP1997",[6]ZipCodeMapping!$I$10,"FZone",[6]ZipCodeMapping!$I27,"Bzone",[6]ZipCodeMapping!R$11)/GETPIVOTDATA("POP1997",[6]ZipCodeMapping!$I$10,"FZone",[6]ZipCodeMapping!$I27),4)</f>
        <v>#REF!</v>
      </c>
      <c r="L20" s="167" t="e">
        <f>ROUND(GETPIVOTDATA("POP1997",[6]ZipCodeMapping!$I$10,"FZone",[6]ZipCodeMapping!$I27,"Bzone",[6]ZipCodeMapping!S$11)/GETPIVOTDATA("POP1997",[6]ZipCodeMapping!$I$10,"FZone",[6]ZipCodeMapping!$I27),4)</f>
        <v>#REF!</v>
      </c>
      <c r="M20" s="167" t="e">
        <f>ROUND(GETPIVOTDATA("POP1997",[6]ZipCodeMapping!$I$10,"FZone",[6]ZipCodeMapping!$I27,"Bzone",[6]ZipCodeMapping!T$11)/GETPIVOTDATA("POP1997",[6]ZipCodeMapping!$I$10,"FZone",[6]ZipCodeMapping!$I27),4)</f>
        <v>#REF!</v>
      </c>
      <c r="N20" s="167" t="e">
        <f>ROUND(GETPIVOTDATA("POP1997",[6]ZipCodeMapping!$I$10,"FZone",[6]ZipCodeMapping!$I27,"Bzone",[6]ZipCodeMapping!U$11)/GETPIVOTDATA("POP1997",[6]ZipCodeMapping!$I$10,"FZone",[6]ZipCodeMapping!$I27),4)</f>
        <v>#REF!</v>
      </c>
      <c r="O20" s="167" t="e">
        <f>ROUND(GETPIVOTDATA("POP1997",[6]ZipCodeMapping!$I$10,"FZone",[6]ZipCodeMapping!$I27,"Bzone",[6]ZipCodeMapping!V$11)/GETPIVOTDATA("POP1997",[6]ZipCodeMapping!$I$10,"FZone",[6]ZipCodeMapping!$I27),4)</f>
        <v>#REF!</v>
      </c>
      <c r="P20" s="167" t="e">
        <f>ROUND(GETPIVOTDATA("POP1997",[6]ZipCodeMapping!$I$10,"FZone",[6]ZipCodeMapping!$I27,"Bzone",[6]ZipCodeMapping!W$11)/GETPIVOTDATA("POP1997",[6]ZipCodeMapping!$I$10,"FZone",[6]ZipCodeMapping!$I27),4)</f>
        <v>#REF!</v>
      </c>
      <c r="Q20" s="167" t="e">
        <f>ROUND(GETPIVOTDATA("POP1997",[6]ZipCodeMapping!$I$10,"FZone",[6]ZipCodeMapping!$I27,"Bzone",[6]ZipCodeMapping!X$11)/GETPIVOTDATA("POP1997",[6]ZipCodeMapping!$I$10,"FZone",[6]ZipCodeMapping!$I27),4)</f>
        <v>#REF!</v>
      </c>
      <c r="R20" s="167" t="e">
        <f>ROUND(GETPIVOTDATA("POP1997",[6]ZipCodeMapping!$I$10,"FZone",[6]ZipCodeMapping!$I27,"Bzone",[6]ZipCodeMapping!Y$11)/GETPIVOTDATA("POP1997",[6]ZipCodeMapping!$I$10,"FZone",[6]ZipCodeMapping!$I27),4)</f>
        <v>#REF!</v>
      </c>
      <c r="S20" s="175" t="e">
        <f t="shared" si="1"/>
        <v>#REF!</v>
      </c>
      <c r="T20" s="171">
        <v>16</v>
      </c>
      <c r="U20" s="171">
        <v>0</v>
      </c>
      <c r="V20" s="171">
        <v>0</v>
      </c>
      <c r="W20" s="171">
        <v>0</v>
      </c>
      <c r="X20" s="171">
        <v>0</v>
      </c>
      <c r="Y20" s="171">
        <v>0</v>
      </c>
      <c r="Z20" s="171">
        <v>0</v>
      </c>
      <c r="AA20" s="171">
        <v>0</v>
      </c>
      <c r="AB20" s="171">
        <v>0</v>
      </c>
      <c r="AC20" s="171">
        <v>1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f t="shared" si="0"/>
        <v>1</v>
      </c>
    </row>
    <row r="21" spans="1:37" ht="15.75">
      <c r="A21" s="517"/>
      <c r="B21" s="182">
        <v>17</v>
      </c>
      <c r="C21" s="167" t="e">
        <f>ROUND(GETPIVOTDATA("POP1997",[6]ZipCodeMapping!$I$10,"FZone",[6]ZipCodeMapping!$I28,"Bzone",[6]ZipCodeMapping!J$11)/GETPIVOTDATA("POP1997",[6]ZipCodeMapping!$I$10,"FZone",[6]ZipCodeMapping!$I28),4)</f>
        <v>#REF!</v>
      </c>
      <c r="D21" s="167" t="e">
        <f>ROUND(GETPIVOTDATA("POP1997",[6]ZipCodeMapping!$I$10,"FZone",[6]ZipCodeMapping!$I28,"Bzone",[6]ZipCodeMapping!K$11)/GETPIVOTDATA("POP1997",[6]ZipCodeMapping!$I$10,"FZone",[6]ZipCodeMapping!$I28),4)</f>
        <v>#REF!</v>
      </c>
      <c r="E21" s="167" t="e">
        <f>ROUND(GETPIVOTDATA("POP1997",[6]ZipCodeMapping!$I$10,"FZone",[6]ZipCodeMapping!$I28,"Bzone",[6]ZipCodeMapping!L$11)/GETPIVOTDATA("POP1997",[6]ZipCodeMapping!$I$10,"FZone",[6]ZipCodeMapping!$I28),4)</f>
        <v>#REF!</v>
      </c>
      <c r="F21" s="167" t="e">
        <f>ROUND(GETPIVOTDATA("POP1997",[6]ZipCodeMapping!$I$10,"FZone",[6]ZipCodeMapping!$I28,"Bzone",[6]ZipCodeMapping!M$11)/GETPIVOTDATA("POP1997",[6]ZipCodeMapping!$I$10,"FZone",[6]ZipCodeMapping!$I28),4)</f>
        <v>#REF!</v>
      </c>
      <c r="G21" s="167" t="e">
        <f>ROUND(GETPIVOTDATA("POP1997",[6]ZipCodeMapping!$I$10,"FZone",[6]ZipCodeMapping!$I28,"Bzone",[6]ZipCodeMapping!N$11)/GETPIVOTDATA("POP1997",[6]ZipCodeMapping!$I$10,"FZone",[6]ZipCodeMapping!$I28),4)</f>
        <v>#REF!</v>
      </c>
      <c r="H21" s="167" t="e">
        <f>ROUND(GETPIVOTDATA("POP1997",[6]ZipCodeMapping!$I$10,"FZone",[6]ZipCodeMapping!$I28,"Bzone",[6]ZipCodeMapping!O$11)/GETPIVOTDATA("POP1997",[6]ZipCodeMapping!$I$10,"FZone",[6]ZipCodeMapping!$I28),4)</f>
        <v>#REF!</v>
      </c>
      <c r="I21" s="167" t="e">
        <f>ROUND(GETPIVOTDATA("POP1997",[6]ZipCodeMapping!$I$10,"FZone",[6]ZipCodeMapping!$I28,"Bzone",[6]ZipCodeMapping!P$11)/GETPIVOTDATA("POP1997",[6]ZipCodeMapping!$I$10,"FZone",[6]ZipCodeMapping!$I28),4)</f>
        <v>#REF!</v>
      </c>
      <c r="J21" s="167" t="e">
        <f>ROUND(GETPIVOTDATA("POP1997",[6]ZipCodeMapping!$I$10,"FZone",[6]ZipCodeMapping!$I28,"Bzone",[6]ZipCodeMapping!Q$11)/GETPIVOTDATA("POP1997",[6]ZipCodeMapping!$I$10,"FZone",[6]ZipCodeMapping!$I28),4)</f>
        <v>#REF!</v>
      </c>
      <c r="K21" s="167" t="e">
        <f>ROUND(GETPIVOTDATA("POP1997",[6]ZipCodeMapping!$I$10,"FZone",[6]ZipCodeMapping!$I28,"Bzone",[6]ZipCodeMapping!R$11)/GETPIVOTDATA("POP1997",[6]ZipCodeMapping!$I$10,"FZone",[6]ZipCodeMapping!$I28),4)</f>
        <v>#REF!</v>
      </c>
      <c r="L21" s="167" t="e">
        <f>ROUND(GETPIVOTDATA("POP1997",[6]ZipCodeMapping!$I$10,"FZone",[6]ZipCodeMapping!$I28,"Bzone",[6]ZipCodeMapping!S$11)/GETPIVOTDATA("POP1997",[6]ZipCodeMapping!$I$10,"FZone",[6]ZipCodeMapping!$I28),4)</f>
        <v>#REF!</v>
      </c>
      <c r="M21" s="167" t="e">
        <f>ROUND(GETPIVOTDATA("POP1997",[6]ZipCodeMapping!$I$10,"FZone",[6]ZipCodeMapping!$I28,"Bzone",[6]ZipCodeMapping!T$11)/GETPIVOTDATA("POP1997",[6]ZipCodeMapping!$I$10,"FZone",[6]ZipCodeMapping!$I28),4)</f>
        <v>#REF!</v>
      </c>
      <c r="N21" s="167" t="e">
        <f>ROUND(GETPIVOTDATA("POP1997",[6]ZipCodeMapping!$I$10,"FZone",[6]ZipCodeMapping!$I28,"Bzone",[6]ZipCodeMapping!U$11)/GETPIVOTDATA("POP1997",[6]ZipCodeMapping!$I$10,"FZone",[6]ZipCodeMapping!$I28),4)</f>
        <v>#REF!</v>
      </c>
      <c r="O21" s="167" t="e">
        <f>ROUND(GETPIVOTDATA("POP1997",[6]ZipCodeMapping!$I$10,"FZone",[6]ZipCodeMapping!$I28,"Bzone",[6]ZipCodeMapping!V$11)/GETPIVOTDATA("POP1997",[6]ZipCodeMapping!$I$10,"FZone",[6]ZipCodeMapping!$I28),4)</f>
        <v>#REF!</v>
      </c>
      <c r="P21" s="167" t="e">
        <f>ROUND(GETPIVOTDATA("POP1997",[6]ZipCodeMapping!$I$10,"FZone",[6]ZipCodeMapping!$I28,"Bzone",[6]ZipCodeMapping!W$11)/GETPIVOTDATA("POP1997",[6]ZipCodeMapping!$I$10,"FZone",[6]ZipCodeMapping!$I28),4)</f>
        <v>#REF!</v>
      </c>
      <c r="Q21" s="167" t="e">
        <f>ROUND(GETPIVOTDATA("POP1997",[6]ZipCodeMapping!$I$10,"FZone",[6]ZipCodeMapping!$I28,"Bzone",[6]ZipCodeMapping!X$11)/GETPIVOTDATA("POP1997",[6]ZipCodeMapping!$I$10,"FZone",[6]ZipCodeMapping!$I28),4)</f>
        <v>#REF!</v>
      </c>
      <c r="R21" s="167" t="e">
        <f>ROUND(GETPIVOTDATA("POP1997",[6]ZipCodeMapping!$I$10,"FZone",[6]ZipCodeMapping!$I28,"Bzone",[6]ZipCodeMapping!Y$11)/GETPIVOTDATA("POP1997",[6]ZipCodeMapping!$I$10,"FZone",[6]ZipCodeMapping!$I28),4)</f>
        <v>#REF!</v>
      </c>
      <c r="S21" s="186" t="e">
        <f>SUBTOTAL(9,C21:R21)</f>
        <v>#REF!</v>
      </c>
      <c r="U21" s="171" t="s">
        <v>220</v>
      </c>
    </row>
    <row r="22" spans="1:37">
      <c r="C22" s="187" t="e">
        <f>SUM(C5:C21)</f>
        <v>#REF!</v>
      </c>
      <c r="D22" s="187" t="e">
        <f t="shared" ref="D22:R22" si="2">SUM(D5:D21)</f>
        <v>#REF!</v>
      </c>
      <c r="E22" s="187" t="e">
        <f t="shared" si="2"/>
        <v>#REF!</v>
      </c>
      <c r="F22" s="187" t="e">
        <f t="shared" si="2"/>
        <v>#REF!</v>
      </c>
      <c r="G22" s="187" t="e">
        <f t="shared" si="2"/>
        <v>#REF!</v>
      </c>
      <c r="H22" s="187" t="e">
        <f t="shared" si="2"/>
        <v>#REF!</v>
      </c>
      <c r="I22" s="187" t="e">
        <f t="shared" si="2"/>
        <v>#REF!</v>
      </c>
      <c r="J22" s="187" t="e">
        <f t="shared" si="2"/>
        <v>#REF!</v>
      </c>
      <c r="K22" s="187" t="e">
        <f t="shared" si="2"/>
        <v>#REF!</v>
      </c>
      <c r="L22" s="187" t="e">
        <f t="shared" si="2"/>
        <v>#REF!</v>
      </c>
      <c r="M22" s="187" t="e">
        <f t="shared" si="2"/>
        <v>#REF!</v>
      </c>
      <c r="N22" s="187" t="e">
        <f t="shared" si="2"/>
        <v>#REF!</v>
      </c>
      <c r="O22" s="187" t="e">
        <f t="shared" si="2"/>
        <v>#REF!</v>
      </c>
      <c r="P22" s="187" t="e">
        <f t="shared" si="2"/>
        <v>#REF!</v>
      </c>
      <c r="Q22" s="187" t="e">
        <f t="shared" si="2"/>
        <v>#REF!</v>
      </c>
      <c r="R22" s="187" t="e">
        <f t="shared" si="2"/>
        <v>#REF!</v>
      </c>
      <c r="U22" s="171" t="s">
        <v>200</v>
      </c>
    </row>
    <row r="23" spans="1:37">
      <c r="B23" s="171" t="s">
        <v>222</v>
      </c>
      <c r="U23" s="171" t="s">
        <v>221</v>
      </c>
    </row>
    <row r="24" spans="1:37">
      <c r="U24" s="171" t="s">
        <v>223</v>
      </c>
    </row>
    <row r="25" spans="1:37">
      <c r="U25" s="171" t="s">
        <v>224</v>
      </c>
    </row>
    <row r="26" spans="1:37">
      <c r="U26" s="171" t="s">
        <v>225</v>
      </c>
    </row>
  </sheetData>
  <mergeCells count="2">
    <mergeCell ref="C3:R3"/>
    <mergeCell ref="A5:A2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2"/>
  <sheetViews>
    <sheetView workbookViewId="0">
      <selection activeCell="B15" sqref="A2:B15"/>
    </sheetView>
  </sheetViews>
  <sheetFormatPr defaultRowHeight="12.75"/>
  <cols>
    <col min="1" max="1" width="12.28515625" customWidth="1"/>
    <col min="2" max="2" width="21.140625" bestFit="1" customWidth="1"/>
    <col min="3" max="3" width="92" customWidth="1"/>
  </cols>
  <sheetData>
    <row r="1" spans="1:3" ht="18">
      <c r="A1" s="260" t="s">
        <v>332</v>
      </c>
      <c r="B1" s="260"/>
      <c r="C1" s="260"/>
    </row>
    <row r="2" spans="1:3" ht="18">
      <c r="A2" s="261" t="s">
        <v>333</v>
      </c>
      <c r="B2" s="260"/>
      <c r="C2" s="260"/>
    </row>
    <row r="3" spans="1:3">
      <c r="A3" s="260" t="s">
        <v>334</v>
      </c>
      <c r="B3" s="260" t="s">
        <v>335</v>
      </c>
      <c r="C3" s="260"/>
    </row>
    <row r="4" spans="1:3">
      <c r="A4" s="260" t="s">
        <v>336</v>
      </c>
      <c r="B4" s="260" t="s">
        <v>337</v>
      </c>
      <c r="C4" s="260" t="s">
        <v>338</v>
      </c>
    </row>
    <row r="5" spans="1:3">
      <c r="A5" s="260" t="s">
        <v>339</v>
      </c>
      <c r="B5" s="260" t="s">
        <v>340</v>
      </c>
      <c r="C5" s="260" t="s">
        <v>0</v>
      </c>
    </row>
    <row r="6" spans="1:3">
      <c r="A6" s="260" t="s">
        <v>341</v>
      </c>
      <c r="B6" s="260" t="s">
        <v>342</v>
      </c>
      <c r="C6" s="260" t="s">
        <v>343</v>
      </c>
    </row>
    <row r="7" spans="1:3">
      <c r="A7" s="260" t="s">
        <v>344</v>
      </c>
      <c r="B7" s="260" t="s">
        <v>345</v>
      </c>
      <c r="C7" s="260" t="s">
        <v>346</v>
      </c>
    </row>
    <row r="8" spans="1:3">
      <c r="A8" s="260" t="s">
        <v>347</v>
      </c>
      <c r="B8" s="260" t="s">
        <v>348</v>
      </c>
      <c r="C8" s="260" t="s">
        <v>349</v>
      </c>
    </row>
    <row r="9" spans="1:3">
      <c r="A9" s="260" t="s">
        <v>350</v>
      </c>
      <c r="B9" s="260" t="s">
        <v>351</v>
      </c>
      <c r="C9" s="260" t="s">
        <v>352</v>
      </c>
    </row>
    <row r="10" spans="1:3">
      <c r="A10" s="260" t="s">
        <v>353</v>
      </c>
      <c r="B10" s="260" t="s">
        <v>354</v>
      </c>
      <c r="C10" s="260" t="s">
        <v>355</v>
      </c>
    </row>
    <row r="11" spans="1:3">
      <c r="A11" s="260" t="s">
        <v>356</v>
      </c>
      <c r="B11" s="260" t="s">
        <v>357</v>
      </c>
      <c r="C11" s="260" t="s">
        <v>358</v>
      </c>
    </row>
    <row r="12" spans="1:3">
      <c r="A12" s="260" t="s">
        <v>359</v>
      </c>
      <c r="B12" s="260" t="s">
        <v>360</v>
      </c>
      <c r="C12" s="260" t="s">
        <v>361</v>
      </c>
    </row>
    <row r="13" spans="1:3">
      <c r="A13" s="260" t="s">
        <v>362</v>
      </c>
      <c r="B13" s="260" t="s">
        <v>363</v>
      </c>
      <c r="C13" s="260" t="s">
        <v>364</v>
      </c>
    </row>
    <row r="14" spans="1:3">
      <c r="A14" s="260" t="s">
        <v>365</v>
      </c>
      <c r="B14" s="260" t="s">
        <v>366</v>
      </c>
      <c r="C14" s="260" t="s">
        <v>367</v>
      </c>
    </row>
    <row r="15" spans="1:3">
      <c r="A15" s="260" t="s">
        <v>368</v>
      </c>
      <c r="B15" s="260" t="s">
        <v>369</v>
      </c>
      <c r="C15" s="260" t="s">
        <v>370</v>
      </c>
    </row>
    <row r="16" spans="1:3">
      <c r="A16" s="260" t="s">
        <v>371</v>
      </c>
      <c r="B16" s="260"/>
      <c r="C16" s="260"/>
    </row>
    <row r="18" spans="1:3">
      <c r="A18" s="3" t="s">
        <v>372</v>
      </c>
    </row>
    <row r="19" spans="1:3" s="133" customFormat="1">
      <c r="A19" s="3"/>
      <c r="B19" s="236" t="s">
        <v>487</v>
      </c>
    </row>
    <row r="20" spans="1:3">
      <c r="A20" s="3" t="s">
        <v>423</v>
      </c>
    </row>
    <row r="21" spans="1:3" ht="14.25">
      <c r="B21" s="256">
        <v>6214</v>
      </c>
      <c r="C21" s="256" t="s">
        <v>373</v>
      </c>
    </row>
    <row r="22" spans="1:3" ht="14.25">
      <c r="B22" s="257">
        <v>62141</v>
      </c>
      <c r="C22" s="258" t="s">
        <v>374</v>
      </c>
    </row>
    <row r="23" spans="1:3">
      <c r="B23" s="257">
        <v>621410</v>
      </c>
      <c r="C23" s="257" t="s">
        <v>375</v>
      </c>
    </row>
    <row r="24" spans="1:3" ht="14.25">
      <c r="B24" s="257">
        <v>62142</v>
      </c>
      <c r="C24" s="258" t="s">
        <v>376</v>
      </c>
    </row>
    <row r="25" spans="1:3">
      <c r="B25" s="257">
        <v>621420</v>
      </c>
      <c r="C25" s="257" t="s">
        <v>377</v>
      </c>
    </row>
    <row r="26" spans="1:3" ht="14.25">
      <c r="B26" s="257">
        <v>62149</v>
      </c>
      <c r="C26" s="258" t="s">
        <v>378</v>
      </c>
    </row>
    <row r="27" spans="1:3">
      <c r="B27" s="257">
        <v>621491</v>
      </c>
      <c r="C27" s="257" t="s">
        <v>379</v>
      </c>
    </row>
    <row r="28" spans="1:3">
      <c r="B28" s="257">
        <v>621492</v>
      </c>
      <c r="C28" s="257" t="s">
        <v>380</v>
      </c>
    </row>
    <row r="29" spans="1:3">
      <c r="B29" s="257">
        <v>621493</v>
      </c>
      <c r="C29" s="257" t="s">
        <v>381</v>
      </c>
    </row>
    <row r="30" spans="1:3">
      <c r="B30" s="257">
        <v>621498</v>
      </c>
      <c r="C30" s="257" t="s">
        <v>382</v>
      </c>
    </row>
    <row r="31" spans="1:3" ht="14.25">
      <c r="B31" s="256">
        <v>6215</v>
      </c>
      <c r="C31" s="256" t="s">
        <v>383</v>
      </c>
    </row>
    <row r="32" spans="1:3" ht="14.25">
      <c r="B32" s="257">
        <v>62151</v>
      </c>
      <c r="C32" s="258" t="s">
        <v>384</v>
      </c>
    </row>
    <row r="33" spans="2:3">
      <c r="B33" s="257">
        <v>621511</v>
      </c>
      <c r="C33" s="257" t="s">
        <v>385</v>
      </c>
    </row>
    <row r="34" spans="2:3">
      <c r="B34" s="257">
        <v>621512</v>
      </c>
      <c r="C34" s="257" t="s">
        <v>386</v>
      </c>
    </row>
    <row r="35" spans="2:3" ht="14.25">
      <c r="B35" s="256">
        <v>6216</v>
      </c>
      <c r="C35" s="256" t="s">
        <v>387</v>
      </c>
    </row>
    <row r="36" spans="2:3" ht="14.25">
      <c r="B36" s="257">
        <v>62161</v>
      </c>
      <c r="C36" s="258" t="s">
        <v>388</v>
      </c>
    </row>
    <row r="37" spans="2:3">
      <c r="B37" s="257">
        <v>621610</v>
      </c>
      <c r="C37" s="258" t="s">
        <v>389</v>
      </c>
    </row>
    <row r="38" spans="2:3" ht="14.25">
      <c r="B38" s="256">
        <v>6219</v>
      </c>
      <c r="C38" s="256" t="s">
        <v>390</v>
      </c>
    </row>
    <row r="39" spans="2:3" ht="14.25">
      <c r="B39" s="257">
        <v>62191</v>
      </c>
      <c r="C39" s="258" t="s">
        <v>391</v>
      </c>
    </row>
    <row r="40" spans="2:3">
      <c r="B40" s="257">
        <v>621910</v>
      </c>
      <c r="C40" s="257" t="s">
        <v>392</v>
      </c>
    </row>
    <row r="41" spans="2:3" ht="14.25">
      <c r="B41" s="257">
        <v>62199</v>
      </c>
      <c r="C41" s="258" t="s">
        <v>393</v>
      </c>
    </row>
    <row r="42" spans="2:3">
      <c r="B42" s="257">
        <v>621991</v>
      </c>
      <c r="C42" s="257" t="s">
        <v>394</v>
      </c>
    </row>
    <row r="43" spans="2:3">
      <c r="B43" s="257">
        <v>621999</v>
      </c>
      <c r="C43" s="258" t="s">
        <v>395</v>
      </c>
    </row>
    <row r="44" spans="2:3" ht="18.75">
      <c r="B44" s="259">
        <v>622</v>
      </c>
      <c r="C44" s="259" t="s">
        <v>396</v>
      </c>
    </row>
    <row r="45" spans="2:3" ht="14.25">
      <c r="B45" s="256">
        <v>6221</v>
      </c>
      <c r="C45" s="256" t="s">
        <v>397</v>
      </c>
    </row>
    <row r="46" spans="2:3" ht="14.25">
      <c r="B46" s="257">
        <v>62211</v>
      </c>
      <c r="C46" s="258" t="s">
        <v>398</v>
      </c>
    </row>
    <row r="47" spans="2:3">
      <c r="B47" s="257">
        <v>622110</v>
      </c>
      <c r="C47" s="257" t="s">
        <v>399</v>
      </c>
    </row>
    <row r="48" spans="2:3" ht="14.25">
      <c r="B48" s="256">
        <v>6222</v>
      </c>
      <c r="C48" s="256" t="s">
        <v>400</v>
      </c>
    </row>
    <row r="49" spans="2:3" ht="14.25">
      <c r="B49" s="257">
        <v>62221</v>
      </c>
      <c r="C49" s="258" t="s">
        <v>401</v>
      </c>
    </row>
    <row r="50" spans="2:3">
      <c r="B50" s="257">
        <v>622210</v>
      </c>
      <c r="C50" s="257" t="s">
        <v>402</v>
      </c>
    </row>
    <row r="51" spans="2:3" ht="14.25">
      <c r="B51" s="256">
        <v>6223</v>
      </c>
      <c r="C51" s="256" t="s">
        <v>403</v>
      </c>
    </row>
    <row r="52" spans="2:3" ht="14.25">
      <c r="B52" s="257">
        <v>62231</v>
      </c>
      <c r="C52" s="258" t="s">
        <v>404</v>
      </c>
    </row>
    <row r="53" spans="2:3">
      <c r="B53" s="257">
        <v>622310</v>
      </c>
      <c r="C53" s="257" t="s">
        <v>405</v>
      </c>
    </row>
    <row r="54" spans="2:3" ht="18.75">
      <c r="B54" s="259">
        <v>623</v>
      </c>
      <c r="C54" s="259" t="s">
        <v>406</v>
      </c>
    </row>
    <row r="55" spans="2:3" ht="14.25">
      <c r="B55" s="256">
        <v>6231</v>
      </c>
      <c r="C55" s="256" t="s">
        <v>407</v>
      </c>
    </row>
    <row r="56" spans="2:3" ht="14.25">
      <c r="B56" s="257">
        <v>62311</v>
      </c>
      <c r="C56" s="258" t="s">
        <v>408</v>
      </c>
    </row>
    <row r="57" spans="2:3">
      <c r="B57" s="257">
        <v>623110</v>
      </c>
      <c r="C57" s="257" t="s">
        <v>409</v>
      </c>
    </row>
    <row r="58" spans="2:3" ht="27">
      <c r="B58" s="256">
        <v>6232</v>
      </c>
      <c r="C58" s="256" t="s">
        <v>410</v>
      </c>
    </row>
    <row r="59" spans="2:3" ht="14.25">
      <c r="B59" s="257">
        <v>62321</v>
      </c>
      <c r="C59" s="258" t="s">
        <v>411</v>
      </c>
    </row>
    <row r="60" spans="2:3">
      <c r="B60" s="257">
        <v>623210</v>
      </c>
      <c r="C60" s="257" t="s">
        <v>412</v>
      </c>
    </row>
    <row r="61" spans="2:3" ht="14.25">
      <c r="B61" s="257">
        <v>62322</v>
      </c>
      <c r="C61" s="258" t="s">
        <v>413</v>
      </c>
    </row>
    <row r="62" spans="2:3">
      <c r="B62" s="257">
        <v>623220</v>
      </c>
      <c r="C62" s="258" t="s">
        <v>414</v>
      </c>
    </row>
    <row r="63" spans="2:3" ht="14.25">
      <c r="B63" s="256">
        <v>6233</v>
      </c>
      <c r="C63" s="256" t="s">
        <v>415</v>
      </c>
    </row>
    <row r="64" spans="2:3" ht="14.25">
      <c r="B64" s="257">
        <v>62331</v>
      </c>
      <c r="C64" s="258" t="s">
        <v>416</v>
      </c>
    </row>
    <row r="65" spans="2:3">
      <c r="B65" s="257">
        <v>623311</v>
      </c>
      <c r="C65" s="257" t="s">
        <v>417</v>
      </c>
    </row>
    <row r="66" spans="2:3">
      <c r="B66" s="257">
        <v>623312</v>
      </c>
      <c r="C66" s="257" t="s">
        <v>418</v>
      </c>
    </row>
    <row r="67" spans="2:3" ht="14.25">
      <c r="B67" s="256">
        <v>6239</v>
      </c>
      <c r="C67" s="256" t="s">
        <v>419</v>
      </c>
    </row>
    <row r="68" spans="2:3" ht="14.25">
      <c r="B68" s="257">
        <v>62399</v>
      </c>
      <c r="C68" s="258" t="s">
        <v>420</v>
      </c>
    </row>
    <row r="69" spans="2:3">
      <c r="B69" s="257">
        <v>623990</v>
      </c>
      <c r="C69" s="257" t="s">
        <v>421</v>
      </c>
    </row>
    <row r="70" spans="2:3" s="262" customFormat="1"/>
    <row r="71" spans="2:3">
      <c r="B71" s="257">
        <v>621410</v>
      </c>
      <c r="C71" s="257" t="s">
        <v>375</v>
      </c>
    </row>
    <row r="72" spans="2:3">
      <c r="B72" s="257">
        <v>621420</v>
      </c>
      <c r="C72" s="257" t="s">
        <v>377</v>
      </c>
    </row>
    <row r="73" spans="2:3" ht="14.25">
      <c r="B73" s="257">
        <v>62149</v>
      </c>
      <c r="C73" s="258" t="s">
        <v>378</v>
      </c>
    </row>
    <row r="74" spans="2:3">
      <c r="B74" s="257">
        <v>621491</v>
      </c>
      <c r="C74" s="257" t="s">
        <v>379</v>
      </c>
    </row>
    <row r="75" spans="2:3">
      <c r="B75" s="257">
        <v>621492</v>
      </c>
      <c r="C75" s="257" t="s">
        <v>380</v>
      </c>
    </row>
    <row r="76" spans="2:3">
      <c r="B76" s="257">
        <v>621493</v>
      </c>
      <c r="C76" s="257" t="s">
        <v>381</v>
      </c>
    </row>
    <row r="77" spans="2:3">
      <c r="B77" s="257">
        <v>621498</v>
      </c>
      <c r="C77" s="257" t="s">
        <v>382</v>
      </c>
    </row>
    <row r="78" spans="2:3">
      <c r="B78" s="257">
        <v>621511</v>
      </c>
      <c r="C78" s="257" t="s">
        <v>385</v>
      </c>
    </row>
    <row r="79" spans="2:3">
      <c r="B79" s="257">
        <v>621512</v>
      </c>
      <c r="C79" s="257" t="s">
        <v>386</v>
      </c>
    </row>
    <row r="80" spans="2:3">
      <c r="B80" s="257">
        <v>621610</v>
      </c>
      <c r="C80" s="258" t="s">
        <v>389</v>
      </c>
    </row>
    <row r="81" spans="2:3">
      <c r="B81" s="257">
        <v>621910</v>
      </c>
      <c r="C81" s="257" t="s">
        <v>392</v>
      </c>
    </row>
    <row r="82" spans="2:3">
      <c r="B82" s="257">
        <v>621991</v>
      </c>
      <c r="C82" s="257" t="s">
        <v>394</v>
      </c>
    </row>
    <row r="83" spans="2:3">
      <c r="B83" s="257">
        <v>621999</v>
      </c>
      <c r="C83" s="258" t="s">
        <v>395</v>
      </c>
    </row>
    <row r="84" spans="2:3">
      <c r="B84" s="257">
        <v>622110</v>
      </c>
      <c r="C84" s="257" t="s">
        <v>399</v>
      </c>
    </row>
    <row r="85" spans="2:3">
      <c r="B85" s="257">
        <v>622210</v>
      </c>
      <c r="C85" s="257" t="s">
        <v>402</v>
      </c>
    </row>
    <row r="86" spans="2:3">
      <c r="B86" s="257">
        <v>622310</v>
      </c>
      <c r="C86" s="257" t="s">
        <v>405</v>
      </c>
    </row>
    <row r="87" spans="2:3">
      <c r="B87" s="257">
        <v>623110</v>
      </c>
      <c r="C87" s="257" t="s">
        <v>409</v>
      </c>
    </row>
    <row r="88" spans="2:3">
      <c r="B88" s="257">
        <v>623210</v>
      </c>
      <c r="C88" s="257" t="s">
        <v>412</v>
      </c>
    </row>
    <row r="89" spans="2:3">
      <c r="B89" s="257">
        <v>623220</v>
      </c>
      <c r="C89" s="258" t="s">
        <v>414</v>
      </c>
    </row>
    <row r="90" spans="2:3">
      <c r="B90" s="257">
        <v>623311</v>
      </c>
      <c r="C90" s="257" t="s">
        <v>417</v>
      </c>
    </row>
    <row r="91" spans="2:3">
      <c r="B91" s="257">
        <v>623312</v>
      </c>
      <c r="C91" s="257" t="s">
        <v>418</v>
      </c>
    </row>
    <row r="92" spans="2:3">
      <c r="B92" s="257">
        <v>623990</v>
      </c>
      <c r="C92" s="258" t="s">
        <v>421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E90"/>
  <sheetViews>
    <sheetView workbookViewId="0">
      <selection activeCell="B75" sqref="B75:E77"/>
    </sheetView>
  </sheetViews>
  <sheetFormatPr defaultRowHeight="12.75"/>
  <cols>
    <col min="2" max="2" width="7" bestFit="1" customWidth="1"/>
    <col min="3" max="3" width="35.7109375" customWidth="1"/>
    <col min="4" max="4" width="36.7109375" customWidth="1"/>
    <col min="5" max="5" width="35.7109375" customWidth="1"/>
  </cols>
  <sheetData>
    <row r="25" s="133" customFormat="1"/>
    <row r="26" s="133" customFormat="1"/>
    <row r="27" s="133" customFormat="1"/>
    <row r="28" s="133" customFormat="1"/>
    <row r="29" s="133" customFormat="1"/>
    <row r="30" s="133" customFormat="1"/>
    <row r="31" s="133" customFormat="1"/>
    <row r="32" s="133" customFormat="1"/>
    <row r="33" spans="1:5" s="133" customFormat="1"/>
    <row r="34" spans="1:5" s="133" customFormat="1"/>
    <row r="35" spans="1:5" s="133" customFormat="1"/>
    <row r="36" spans="1:5" s="133" customFormat="1"/>
    <row r="37" spans="1:5" ht="13.5" thickBot="1"/>
    <row r="38" spans="1:5" ht="89.25">
      <c r="A38" s="276"/>
      <c r="B38" s="284">
        <v>6214</v>
      </c>
      <c r="C38" s="284" t="s">
        <v>430</v>
      </c>
      <c r="D38" s="285" t="s">
        <v>472</v>
      </c>
      <c r="E38" s="284" t="s">
        <v>431</v>
      </c>
    </row>
    <row r="39" spans="1:5" ht="15.75" thickBot="1">
      <c r="A39" s="276"/>
      <c r="B39" s="278"/>
      <c r="C39" s="278"/>
      <c r="D39" s="279"/>
      <c r="E39" s="278"/>
    </row>
    <row r="40" spans="1:5" ht="15.75" thickBot="1">
      <c r="A40" s="266"/>
      <c r="B40" s="281">
        <v>62141</v>
      </c>
      <c r="C40" s="282" t="s">
        <v>432</v>
      </c>
      <c r="D40" s="280" t="s">
        <v>433</v>
      </c>
      <c r="E40" s="282" t="s">
        <v>431</v>
      </c>
    </row>
    <row r="41" spans="1:5" ht="15.75" thickBot="1">
      <c r="A41" s="266"/>
      <c r="B41" s="281">
        <v>621410</v>
      </c>
      <c r="C41" s="282" t="s">
        <v>375</v>
      </c>
      <c r="D41" s="280" t="s">
        <v>433</v>
      </c>
      <c r="E41" s="280" t="s">
        <v>431</v>
      </c>
    </row>
    <row r="42" spans="1:5" ht="27.75" thickBot="1">
      <c r="A42" s="266"/>
      <c r="B42" s="281">
        <v>62142</v>
      </c>
      <c r="C42" s="282" t="s">
        <v>434</v>
      </c>
      <c r="D42" s="280" t="s">
        <v>433</v>
      </c>
      <c r="E42" s="280" t="s">
        <v>431</v>
      </c>
    </row>
    <row r="43" spans="1:5" ht="26.25" thickBot="1">
      <c r="A43" s="266"/>
      <c r="B43" s="281">
        <v>621420</v>
      </c>
      <c r="C43" s="282" t="s">
        <v>377</v>
      </c>
      <c r="D43" s="280" t="s">
        <v>433</v>
      </c>
      <c r="E43" s="280" t="s">
        <v>431</v>
      </c>
    </row>
    <row r="44" spans="1:5" ht="15.75" thickBot="1">
      <c r="A44" s="266"/>
      <c r="B44" s="281">
        <v>62149</v>
      </c>
      <c r="C44" s="282" t="s">
        <v>435</v>
      </c>
      <c r="D44" s="280" t="s">
        <v>433</v>
      </c>
      <c r="E44" s="280" t="s">
        <v>431</v>
      </c>
    </row>
    <row r="45" spans="1:5" ht="15.75" thickBot="1">
      <c r="A45" s="266"/>
      <c r="B45" s="281">
        <v>621491</v>
      </c>
      <c r="C45" s="282" t="s">
        <v>379</v>
      </c>
      <c r="D45" s="280" t="s">
        <v>433</v>
      </c>
      <c r="E45" s="280" t="s">
        <v>431</v>
      </c>
    </row>
    <row r="46" spans="1:5" ht="15.75" thickBot="1">
      <c r="A46" s="266"/>
      <c r="B46" s="281">
        <v>621492</v>
      </c>
      <c r="C46" s="282" t="s">
        <v>380</v>
      </c>
      <c r="D46" s="282" t="s">
        <v>436</v>
      </c>
      <c r="E46" s="280" t="s">
        <v>431</v>
      </c>
    </row>
    <row r="47" spans="1:5" ht="26.25" thickBot="1">
      <c r="A47" s="266"/>
      <c r="B47" s="281">
        <v>621493</v>
      </c>
      <c r="C47" s="282" t="s">
        <v>381</v>
      </c>
      <c r="D47" s="282" t="s">
        <v>433</v>
      </c>
      <c r="E47" s="280" t="s">
        <v>431</v>
      </c>
    </row>
    <row r="48" spans="1:5" ht="15.75" thickBot="1">
      <c r="A48" s="266"/>
      <c r="B48" s="281">
        <v>621498</v>
      </c>
      <c r="C48" s="282" t="s">
        <v>382</v>
      </c>
      <c r="D48" s="282" t="s">
        <v>433</v>
      </c>
      <c r="E48" s="280" t="s">
        <v>431</v>
      </c>
    </row>
    <row r="49" spans="1:5" ht="89.25">
      <c r="A49" s="277"/>
      <c r="B49" s="284">
        <v>6215</v>
      </c>
      <c r="C49" s="284" t="s">
        <v>437</v>
      </c>
      <c r="D49" s="286" t="s">
        <v>474</v>
      </c>
      <c r="E49" s="287" t="s">
        <v>431</v>
      </c>
    </row>
    <row r="50" spans="1:5" ht="15.75" thickBot="1">
      <c r="A50" s="277"/>
      <c r="B50" s="278"/>
      <c r="C50" s="278"/>
      <c r="D50" s="279"/>
      <c r="E50" s="288"/>
    </row>
    <row r="51" spans="1:5" ht="15.75" thickBot="1">
      <c r="A51" s="266"/>
      <c r="B51" s="281">
        <v>62151</v>
      </c>
      <c r="C51" s="282" t="s">
        <v>438</v>
      </c>
      <c r="D51" s="280" t="s">
        <v>433</v>
      </c>
      <c r="E51" s="280" t="s">
        <v>431</v>
      </c>
    </row>
    <row r="52" spans="1:5" ht="15.75" thickBot="1">
      <c r="A52" s="266"/>
      <c r="B52" s="281">
        <v>621511</v>
      </c>
      <c r="C52" s="282" t="s">
        <v>385</v>
      </c>
      <c r="D52" s="280" t="s">
        <v>433</v>
      </c>
      <c r="E52" s="280" t="s">
        <v>431</v>
      </c>
    </row>
    <row r="53" spans="1:5" ht="15.75" thickBot="1">
      <c r="A53" s="266"/>
      <c r="B53" s="281">
        <v>621512</v>
      </c>
      <c r="C53" s="282" t="s">
        <v>386</v>
      </c>
      <c r="D53" s="280" t="s">
        <v>433</v>
      </c>
      <c r="E53" s="280" t="s">
        <v>431</v>
      </c>
    </row>
    <row r="54" spans="1:5" ht="15.75" thickBot="1">
      <c r="A54" s="266"/>
      <c r="B54" s="278">
        <v>6216</v>
      </c>
      <c r="C54" s="279" t="s">
        <v>439</v>
      </c>
      <c r="D54" s="279" t="s">
        <v>440</v>
      </c>
      <c r="E54" s="280" t="s">
        <v>431</v>
      </c>
    </row>
    <row r="55" spans="1:5" ht="15.75" thickBot="1">
      <c r="A55" s="266"/>
      <c r="B55" s="281">
        <v>62161</v>
      </c>
      <c r="C55" s="282" t="s">
        <v>441</v>
      </c>
      <c r="D55" s="280" t="s">
        <v>440</v>
      </c>
      <c r="E55" s="280" t="s">
        <v>431</v>
      </c>
    </row>
    <row r="56" spans="1:5" ht="15.75" thickBot="1">
      <c r="A56" s="266"/>
      <c r="B56" s="281">
        <v>621610</v>
      </c>
      <c r="C56" s="282" t="s">
        <v>389</v>
      </c>
      <c r="D56" s="280" t="s">
        <v>440</v>
      </c>
      <c r="E56" s="280" t="s">
        <v>431</v>
      </c>
    </row>
    <row r="57" spans="1:5" ht="89.25">
      <c r="A57" s="276"/>
      <c r="B57" s="284">
        <v>6219</v>
      </c>
      <c r="C57" s="284" t="s">
        <v>442</v>
      </c>
      <c r="D57" s="286" t="s">
        <v>473</v>
      </c>
      <c r="E57" s="287" t="s">
        <v>431</v>
      </c>
    </row>
    <row r="58" spans="1:5" ht="15.75" thickBot="1">
      <c r="A58" s="276"/>
      <c r="B58" s="278"/>
      <c r="C58" s="278"/>
      <c r="D58" s="279"/>
      <c r="E58" s="288"/>
    </row>
    <row r="59" spans="1:5" ht="15.75" thickBot="1">
      <c r="A59" s="266"/>
      <c r="B59" s="281">
        <v>62191</v>
      </c>
      <c r="C59" s="282" t="s">
        <v>443</v>
      </c>
      <c r="D59" s="280" t="s">
        <v>440</v>
      </c>
      <c r="E59" s="280" t="s">
        <v>431</v>
      </c>
    </row>
    <row r="60" spans="1:5" ht="15.75" thickBot="1">
      <c r="A60" s="266"/>
      <c r="B60" s="281">
        <v>621910</v>
      </c>
      <c r="C60" s="282" t="s">
        <v>392</v>
      </c>
      <c r="D60" s="280" t="s">
        <v>440</v>
      </c>
      <c r="E60" s="280" t="s">
        <v>431</v>
      </c>
    </row>
    <row r="61" spans="1:5" ht="27.75" thickBot="1">
      <c r="A61" s="266"/>
      <c r="B61" s="281">
        <v>62199</v>
      </c>
      <c r="C61" s="282" t="s">
        <v>444</v>
      </c>
      <c r="D61" s="280" t="s">
        <v>433</v>
      </c>
      <c r="E61" s="280" t="s">
        <v>431</v>
      </c>
    </row>
    <row r="62" spans="1:5" ht="15.75" thickBot="1">
      <c r="A62" s="266"/>
      <c r="B62" s="281">
        <v>621991</v>
      </c>
      <c r="C62" s="282" t="s">
        <v>394</v>
      </c>
      <c r="D62" s="280" t="s">
        <v>433</v>
      </c>
      <c r="E62" s="280" t="s">
        <v>431</v>
      </c>
    </row>
    <row r="63" spans="1:5" ht="26.25" thickBot="1">
      <c r="A63" s="266"/>
      <c r="B63" s="281">
        <v>621999</v>
      </c>
      <c r="C63" s="282" t="s">
        <v>395</v>
      </c>
      <c r="D63" s="280" t="s">
        <v>433</v>
      </c>
      <c r="E63" s="280" t="s">
        <v>431</v>
      </c>
    </row>
    <row r="64" spans="1:5" ht="32.25" thickBot="1">
      <c r="A64" s="266"/>
      <c r="B64" s="272">
        <v>622</v>
      </c>
      <c r="C64" s="273" t="s">
        <v>445</v>
      </c>
      <c r="D64" s="273" t="s">
        <v>446</v>
      </c>
      <c r="E64" s="273" t="s">
        <v>447</v>
      </c>
    </row>
    <row r="65" spans="1:5" ht="27.75" thickBot="1">
      <c r="A65" s="266"/>
      <c r="B65" s="271">
        <v>6221</v>
      </c>
      <c r="C65" s="267" t="s">
        <v>448</v>
      </c>
      <c r="D65" s="274" t="s">
        <v>446</v>
      </c>
      <c r="E65" s="274" t="s">
        <v>447</v>
      </c>
    </row>
    <row r="66" spans="1:5" ht="26.25" thickBot="1">
      <c r="A66" s="266"/>
      <c r="B66" s="268">
        <v>62211</v>
      </c>
      <c r="C66" s="269" t="s">
        <v>449</v>
      </c>
      <c r="D66" s="270" t="s">
        <v>446</v>
      </c>
      <c r="E66" s="269" t="s">
        <v>447</v>
      </c>
    </row>
    <row r="67" spans="1:5" ht="26.25" thickBot="1">
      <c r="A67" s="266"/>
      <c r="B67" s="268">
        <v>622110</v>
      </c>
      <c r="C67" s="269" t="s">
        <v>399</v>
      </c>
      <c r="D67" s="270" t="s">
        <v>450</v>
      </c>
      <c r="E67" s="269" t="s">
        <v>447</v>
      </c>
    </row>
    <row r="68" spans="1:5" ht="56.25" thickBot="1">
      <c r="A68" s="266"/>
      <c r="B68" s="271">
        <v>6222</v>
      </c>
      <c r="C68" s="267" t="s">
        <v>451</v>
      </c>
      <c r="D68" s="270" t="s">
        <v>452</v>
      </c>
      <c r="E68" s="274" t="s">
        <v>447</v>
      </c>
    </row>
    <row r="69" spans="1:5" ht="56.25" thickBot="1">
      <c r="A69" s="266"/>
      <c r="B69" s="268">
        <v>62221</v>
      </c>
      <c r="C69" s="269" t="s">
        <v>453</v>
      </c>
      <c r="D69" s="270" t="s">
        <v>452</v>
      </c>
      <c r="E69" s="269" t="s">
        <v>447</v>
      </c>
    </row>
    <row r="70" spans="1:5" ht="56.25" thickBot="1">
      <c r="A70" s="266"/>
      <c r="B70" s="268">
        <v>622210</v>
      </c>
      <c r="C70" s="269" t="s">
        <v>454</v>
      </c>
      <c r="D70" s="270" t="s">
        <v>452</v>
      </c>
      <c r="E70" s="269" t="s">
        <v>447</v>
      </c>
    </row>
    <row r="71" spans="1:5" ht="51.75" thickBot="1">
      <c r="A71" s="266"/>
      <c r="B71" s="271">
        <v>6223</v>
      </c>
      <c r="C71" s="267" t="s">
        <v>455</v>
      </c>
      <c r="D71" s="267" t="s">
        <v>456</v>
      </c>
      <c r="E71" s="275" t="s">
        <v>447</v>
      </c>
    </row>
    <row r="72" spans="1:5" ht="39" thickBot="1">
      <c r="A72" s="266"/>
      <c r="B72" s="268">
        <v>62231</v>
      </c>
      <c r="C72" s="269" t="s">
        <v>457</v>
      </c>
      <c r="D72" s="269" t="s">
        <v>456</v>
      </c>
      <c r="E72" s="270" t="s">
        <v>447</v>
      </c>
    </row>
    <row r="73" spans="1:5" ht="39" thickBot="1">
      <c r="A73" s="266"/>
      <c r="B73" s="268">
        <v>622310</v>
      </c>
      <c r="C73" s="269" t="s">
        <v>458</v>
      </c>
      <c r="D73" s="269" t="s">
        <v>456</v>
      </c>
      <c r="E73" s="270" t="s">
        <v>447</v>
      </c>
    </row>
    <row r="74" spans="1:5" ht="35.25" thickBot="1">
      <c r="A74" s="266"/>
      <c r="B74" s="272">
        <v>623</v>
      </c>
      <c r="C74" s="273" t="s">
        <v>459</v>
      </c>
      <c r="D74" s="273"/>
      <c r="E74" s="273"/>
    </row>
    <row r="75" spans="1:5" ht="27.75" thickBot="1">
      <c r="A75" s="266"/>
      <c r="B75" s="271">
        <v>6231</v>
      </c>
      <c r="C75" s="267" t="s">
        <v>460</v>
      </c>
      <c r="D75" s="267" t="s">
        <v>446</v>
      </c>
      <c r="E75" s="267" t="s">
        <v>447</v>
      </c>
    </row>
    <row r="76" spans="1:5" ht="27.75" thickBot="1">
      <c r="A76" s="266"/>
      <c r="B76" s="268">
        <v>62311</v>
      </c>
      <c r="C76" s="269" t="s">
        <v>461</v>
      </c>
      <c r="D76" s="269" t="s">
        <v>462</v>
      </c>
      <c r="E76" s="269" t="s">
        <v>447</v>
      </c>
    </row>
    <row r="77" spans="1:5" ht="26.25" thickBot="1">
      <c r="A77" s="266"/>
      <c r="B77" s="268">
        <v>623110</v>
      </c>
      <c r="C77" s="269" t="s">
        <v>409</v>
      </c>
      <c r="D77" s="269" t="s">
        <v>462</v>
      </c>
      <c r="E77" s="269" t="s">
        <v>447</v>
      </c>
    </row>
    <row r="78" spans="1:5" ht="53.25" thickBot="1">
      <c r="A78" s="266"/>
      <c r="B78" s="278">
        <v>6232</v>
      </c>
      <c r="C78" s="279" t="s">
        <v>463</v>
      </c>
      <c r="D78" s="280" t="s">
        <v>464</v>
      </c>
      <c r="E78" s="280" t="s">
        <v>431</v>
      </c>
    </row>
    <row r="79" spans="1:5" ht="45.75" thickBot="1">
      <c r="A79" s="266"/>
      <c r="B79" s="281">
        <v>62321</v>
      </c>
      <c r="C79" s="282" t="s">
        <v>465</v>
      </c>
      <c r="D79" s="280" t="s">
        <v>464</v>
      </c>
      <c r="E79" s="280" t="s">
        <v>431</v>
      </c>
    </row>
    <row r="80" spans="1:5" ht="45.75" thickBot="1">
      <c r="A80" s="266"/>
      <c r="B80" s="281">
        <v>623210</v>
      </c>
      <c r="C80" s="282" t="s">
        <v>412</v>
      </c>
      <c r="D80" s="280" t="s">
        <v>464</v>
      </c>
      <c r="E80" s="280" t="s">
        <v>431</v>
      </c>
    </row>
    <row r="81" spans="1:5" ht="45.75" thickBot="1">
      <c r="A81" s="266"/>
      <c r="B81" s="281">
        <v>62322</v>
      </c>
      <c r="C81" s="282" t="s">
        <v>466</v>
      </c>
      <c r="D81" s="280" t="s">
        <v>464</v>
      </c>
      <c r="E81" s="282" t="s">
        <v>431</v>
      </c>
    </row>
    <row r="82" spans="1:5" ht="45.75" thickBot="1">
      <c r="A82" s="266"/>
      <c r="B82" s="281">
        <v>623220</v>
      </c>
      <c r="C82" s="282" t="s">
        <v>414</v>
      </c>
      <c r="D82" s="280" t="s">
        <v>464</v>
      </c>
      <c r="E82" s="282" t="s">
        <v>431</v>
      </c>
    </row>
    <row r="83" spans="1:5" ht="40.5" thickBot="1">
      <c r="A83" s="266"/>
      <c r="B83" s="278">
        <v>6233</v>
      </c>
      <c r="C83" s="279" t="s">
        <v>467</v>
      </c>
      <c r="D83" s="279" t="s">
        <v>468</v>
      </c>
      <c r="E83" s="283" t="s">
        <v>431</v>
      </c>
    </row>
    <row r="84" spans="1:5" ht="40.5" thickBot="1">
      <c r="A84" s="266"/>
      <c r="B84" s="281">
        <v>62331</v>
      </c>
      <c r="C84" s="282" t="s">
        <v>469</v>
      </c>
      <c r="D84" s="282" t="s">
        <v>468</v>
      </c>
      <c r="E84" s="280" t="s">
        <v>431</v>
      </c>
    </row>
    <row r="85" spans="1:5" ht="30.75" thickBot="1">
      <c r="A85" s="266"/>
      <c r="B85" s="281">
        <v>623311</v>
      </c>
      <c r="C85" s="282" t="s">
        <v>417</v>
      </c>
      <c r="D85" s="280" t="s">
        <v>468</v>
      </c>
      <c r="E85" s="280" t="s">
        <v>431</v>
      </c>
    </row>
    <row r="86" spans="1:5" ht="30.75" thickBot="1">
      <c r="A86" s="266"/>
      <c r="B86" s="281">
        <v>623312</v>
      </c>
      <c r="C86" s="282" t="s">
        <v>418</v>
      </c>
      <c r="D86" s="280" t="s">
        <v>468</v>
      </c>
      <c r="E86" s="280" t="s">
        <v>431</v>
      </c>
    </row>
    <row r="87" spans="1:5" ht="30.75" thickBot="1">
      <c r="A87" s="266"/>
      <c r="B87" s="278">
        <v>6239</v>
      </c>
      <c r="C87" s="279" t="s">
        <v>470</v>
      </c>
      <c r="D87" s="280" t="s">
        <v>468</v>
      </c>
      <c r="E87" s="283" t="s">
        <v>431</v>
      </c>
    </row>
    <row r="88" spans="1:5" ht="30.75" thickBot="1">
      <c r="A88" s="266"/>
      <c r="B88" s="281">
        <v>62399</v>
      </c>
      <c r="C88" s="282" t="s">
        <v>471</v>
      </c>
      <c r="D88" s="280" t="s">
        <v>468</v>
      </c>
      <c r="E88" s="280" t="s">
        <v>431</v>
      </c>
    </row>
    <row r="89" spans="1:5" ht="30.75" thickBot="1">
      <c r="A89" s="266"/>
      <c r="B89" s="281">
        <v>623990</v>
      </c>
      <c r="C89" s="282" t="s">
        <v>421</v>
      </c>
      <c r="D89" s="280" t="s">
        <v>468</v>
      </c>
      <c r="E89" s="282" t="s">
        <v>431</v>
      </c>
    </row>
    <row r="90" spans="1:5" ht="15">
      <c r="A90" s="266"/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showGridLines="0" workbookViewId="0"/>
  </sheetViews>
  <sheetFormatPr defaultRowHeight="12.75"/>
  <cols>
    <col min="1" max="1" width="8.42578125" style="446" customWidth="1"/>
    <col min="2" max="2" width="39.7109375" style="446" customWidth="1"/>
    <col min="3" max="3" width="24.28515625" style="446" customWidth="1"/>
    <col min="4" max="16384" width="9.140625" style="446"/>
  </cols>
  <sheetData>
    <row r="1" spans="1:3">
      <c r="A1" s="448"/>
      <c r="B1" s="447"/>
      <c r="C1" s="453">
        <v>41305</v>
      </c>
    </row>
    <row r="2" spans="1:3" ht="15.75">
      <c r="A2" s="518" t="s">
        <v>626</v>
      </c>
      <c r="B2" s="518"/>
      <c r="C2" s="518"/>
    </row>
    <row r="3" spans="1:3" ht="15.75">
      <c r="A3" s="518" t="s">
        <v>625</v>
      </c>
      <c r="B3" s="518"/>
      <c r="C3" s="518"/>
    </row>
    <row r="4" spans="1:3" ht="15.75">
      <c r="A4" s="452"/>
      <c r="B4" s="452"/>
      <c r="C4" s="452"/>
    </row>
    <row r="5" spans="1:3" ht="15.75">
      <c r="A5" s="518" t="s">
        <v>624</v>
      </c>
      <c r="B5" s="518"/>
      <c r="C5" s="518"/>
    </row>
    <row r="6" spans="1:3" ht="17.25" customHeight="1">
      <c r="A6" s="519" t="s">
        <v>623</v>
      </c>
      <c r="B6" s="520"/>
      <c r="C6" s="520"/>
    </row>
    <row r="7" spans="1:3" ht="15.75">
      <c r="A7" s="518" t="s">
        <v>622</v>
      </c>
      <c r="B7" s="518"/>
      <c r="C7" s="518"/>
    </row>
    <row r="8" spans="1:3">
      <c r="A8" s="448"/>
      <c r="B8" s="447"/>
      <c r="C8" s="447"/>
    </row>
    <row r="9" spans="1:3">
      <c r="A9" s="448"/>
      <c r="B9" s="447"/>
      <c r="C9" s="447"/>
    </row>
    <row r="10" spans="1:3">
      <c r="A10" s="448" t="s">
        <v>621</v>
      </c>
      <c r="B10" s="447"/>
      <c r="C10" s="447"/>
    </row>
    <row r="11" spans="1:3">
      <c r="A11" s="448"/>
      <c r="B11" s="451" t="s">
        <v>620</v>
      </c>
      <c r="C11" s="450"/>
    </row>
    <row r="12" spans="1:3">
      <c r="A12" s="448"/>
      <c r="B12" s="447"/>
      <c r="C12" s="447"/>
    </row>
    <row r="13" spans="1:3">
      <c r="A13" s="449" t="s">
        <v>619</v>
      </c>
      <c r="B13" s="447"/>
      <c r="C13" s="447"/>
    </row>
    <row r="14" spans="1:3">
      <c r="A14" s="448" t="s">
        <v>618</v>
      </c>
      <c r="B14" s="447"/>
      <c r="C14" s="447"/>
    </row>
    <row r="15" spans="1:3">
      <c r="A15" s="448" t="s">
        <v>617</v>
      </c>
      <c r="B15" s="447"/>
      <c r="C15" s="447"/>
    </row>
    <row r="16" spans="1:3">
      <c r="A16" s="448" t="s">
        <v>616</v>
      </c>
      <c r="B16" s="447"/>
      <c r="C16" s="447"/>
    </row>
    <row r="17" spans="1:3">
      <c r="A17" s="448" t="s">
        <v>615</v>
      </c>
      <c r="B17" s="447"/>
      <c r="C17" s="447"/>
    </row>
    <row r="18" spans="1:3">
      <c r="A18" s="448" t="s">
        <v>614</v>
      </c>
      <c r="B18" s="447"/>
      <c r="C18" s="447"/>
    </row>
    <row r="19" spans="1:3">
      <c r="A19" s="448"/>
      <c r="B19" s="447"/>
      <c r="C19" s="447"/>
    </row>
    <row r="53" spans="2:2">
      <c r="B53" s="446" t="s">
        <v>613</v>
      </c>
    </row>
  </sheetData>
  <mergeCells count="5">
    <mergeCell ref="A2:C2"/>
    <mergeCell ref="A3:C3"/>
    <mergeCell ref="A5:C5"/>
    <mergeCell ref="A6:C6"/>
    <mergeCell ref="A7:C7"/>
  </mergeCells>
  <hyperlinks>
    <hyperlink ref="B11" r:id="rId1"/>
  </hyperlinks>
  <pageMargins left="0.7" right="0.7" top="0.75" bottom="0.75" header="0.3" footer="0.3"/>
  <pageSetup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zoomScale="90" zoomScaleNormal="90" workbookViewId="0">
      <pane ySplit="4" topLeftCell="A5" activePane="bottomLeft" state="frozen"/>
      <selection pane="bottomLeft" activeCell="N5" sqref="N5"/>
    </sheetView>
  </sheetViews>
  <sheetFormatPr defaultRowHeight="15"/>
  <cols>
    <col min="1" max="1" width="23.85546875" style="454" bestFit="1" customWidth="1"/>
    <col min="2" max="10" width="12.5703125" style="454" customWidth="1"/>
    <col min="11" max="12" width="13" style="454" customWidth="1"/>
    <col min="13" max="13" width="11.28515625" style="454" bestFit="1" customWidth="1"/>
    <col min="14" max="14" width="11" style="454" bestFit="1" customWidth="1"/>
    <col min="15" max="16384" width="9.140625" style="454"/>
  </cols>
  <sheetData>
    <row r="1" spans="1:14">
      <c r="A1" s="454" t="s">
        <v>700</v>
      </c>
    </row>
    <row r="2" spans="1:14" ht="15.75" thickBot="1"/>
    <row r="3" spans="1:14">
      <c r="A3" s="476"/>
      <c r="B3" s="475" t="s">
        <v>699</v>
      </c>
      <c r="C3" s="521" t="s">
        <v>698</v>
      </c>
      <c r="D3" s="522"/>
      <c r="E3" s="522"/>
      <c r="F3" s="522"/>
      <c r="G3" s="522"/>
      <c r="H3" s="522"/>
      <c r="I3" s="522"/>
      <c r="J3" s="522"/>
      <c r="K3" s="522"/>
      <c r="L3" s="523"/>
    </row>
    <row r="4" spans="1:14" ht="14.25" customHeight="1">
      <c r="A4" s="461"/>
      <c r="B4" s="474" t="s">
        <v>697</v>
      </c>
      <c r="C4" s="474" t="s">
        <v>696</v>
      </c>
      <c r="D4" s="474" t="s">
        <v>695</v>
      </c>
      <c r="E4" s="474" t="s">
        <v>694</v>
      </c>
      <c r="F4" s="474" t="s">
        <v>693</v>
      </c>
      <c r="G4" s="474" t="s">
        <v>692</v>
      </c>
      <c r="H4" s="474" t="s">
        <v>691</v>
      </c>
      <c r="I4" s="474" t="s">
        <v>690</v>
      </c>
      <c r="J4" s="474" t="s">
        <v>689</v>
      </c>
      <c r="K4" s="474" t="s">
        <v>688</v>
      </c>
      <c r="L4" s="473" t="s">
        <v>687</v>
      </c>
      <c r="N4" s="454">
        <v>2017</v>
      </c>
    </row>
    <row r="5" spans="1:14" ht="20.25" customHeight="1" thickBot="1">
      <c r="A5" s="472" t="s">
        <v>686</v>
      </c>
      <c r="B5" s="471">
        <v>37309382</v>
      </c>
      <c r="C5" s="471">
        <v>38801063.287215054</v>
      </c>
      <c r="D5" s="471">
        <v>40643642.999999948</v>
      </c>
      <c r="E5" s="471">
        <v>42451759.571933053</v>
      </c>
      <c r="F5" s="471">
        <v>44279354.013119467</v>
      </c>
      <c r="G5" s="471">
        <v>46083481.650667302</v>
      </c>
      <c r="H5" s="471">
        <v>47690185.963324159</v>
      </c>
      <c r="I5" s="471">
        <v>49108689.120953038</v>
      </c>
      <c r="J5" s="471">
        <v>50365073.607683778</v>
      </c>
      <c r="K5" s="471">
        <v>51552252.588533804</v>
      </c>
      <c r="L5" s="470">
        <v>52693583.077398382</v>
      </c>
      <c r="M5" s="469">
        <f>(D5-C5)/5</f>
        <v>368515.94255697879</v>
      </c>
      <c r="N5" s="468">
        <f>C5+(M5*2)</f>
        <v>39538095.172329009</v>
      </c>
    </row>
    <row r="6" spans="1:14" ht="17.25" customHeight="1" thickTop="1">
      <c r="A6" s="461" t="s">
        <v>685</v>
      </c>
      <c r="B6" s="460">
        <v>1513236.0000000002</v>
      </c>
      <c r="C6" s="460">
        <v>1577938.0283599594</v>
      </c>
      <c r="D6" s="460">
        <v>1608203.7966097097</v>
      </c>
      <c r="E6" s="460">
        <v>1634982.5555580824</v>
      </c>
      <c r="F6" s="460">
        <v>1657567.2736681937</v>
      </c>
      <c r="G6" s="460">
        <v>1668917.9668891241</v>
      </c>
      <c r="H6" s="460">
        <v>1678565.4110904916</v>
      </c>
      <c r="I6" s="460">
        <v>1684952.8402226474</v>
      </c>
      <c r="J6" s="460">
        <v>1684760.5479009137</v>
      </c>
      <c r="K6" s="460">
        <v>1680988.6648172925</v>
      </c>
      <c r="L6" s="459">
        <v>1675010.885892177</v>
      </c>
    </row>
    <row r="7" spans="1:14">
      <c r="A7" s="461" t="s">
        <v>684</v>
      </c>
      <c r="B7" s="460">
        <v>1162.9999999999998</v>
      </c>
      <c r="C7" s="460">
        <v>1157.8452049554685</v>
      </c>
      <c r="D7" s="460">
        <v>1172.3926326602591</v>
      </c>
      <c r="E7" s="460">
        <v>1167.4477418909207</v>
      </c>
      <c r="F7" s="460">
        <v>1166.6000111297433</v>
      </c>
      <c r="G7" s="460">
        <v>1173.7752842503526</v>
      </c>
      <c r="H7" s="460">
        <v>1171.6984341981961</v>
      </c>
      <c r="I7" s="460">
        <v>1161.4248533484254</v>
      </c>
      <c r="J7" s="460">
        <v>1145.7656761087933</v>
      </c>
      <c r="K7" s="460">
        <v>1138.3001015370905</v>
      </c>
      <c r="L7" s="459">
        <v>1146.7928823374104</v>
      </c>
    </row>
    <row r="8" spans="1:14">
      <c r="A8" s="461" t="s">
        <v>683</v>
      </c>
      <c r="B8" s="460">
        <v>37853.000000000073</v>
      </c>
      <c r="C8" s="460">
        <v>36948.646248984485</v>
      </c>
      <c r="D8" s="460">
        <v>39351.514876454377</v>
      </c>
      <c r="E8" s="460">
        <v>40958.486506062392</v>
      </c>
      <c r="F8" s="460">
        <v>42035.840556296935</v>
      </c>
      <c r="G8" s="460">
        <v>43149.752689162211</v>
      </c>
      <c r="H8" s="460">
        <v>44200.496856487349</v>
      </c>
      <c r="I8" s="460">
        <v>44812.25786690737</v>
      </c>
      <c r="J8" s="460">
        <v>44828.858571799457</v>
      </c>
      <c r="K8" s="460">
        <v>44877.829312333539</v>
      </c>
      <c r="L8" s="459">
        <v>45115.73953302802</v>
      </c>
    </row>
    <row r="9" spans="1:14">
      <c r="A9" s="461" t="s">
        <v>682</v>
      </c>
      <c r="B9" s="460">
        <v>219990.00000000067</v>
      </c>
      <c r="C9" s="460">
        <v>224954.62937542971</v>
      </c>
      <c r="D9" s="460">
        <v>241521.04409886335</v>
      </c>
      <c r="E9" s="460">
        <v>259926.22306917497</v>
      </c>
      <c r="F9" s="460">
        <v>284081.69824843697</v>
      </c>
      <c r="G9" s="460">
        <v>305039.15393669775</v>
      </c>
      <c r="H9" s="460">
        <v>317718.20091662067</v>
      </c>
      <c r="I9" s="460">
        <v>327652.69024793274</v>
      </c>
      <c r="J9" s="460">
        <v>333318.94884036039</v>
      </c>
      <c r="K9" s="460">
        <v>337843.25686667988</v>
      </c>
      <c r="L9" s="459">
        <v>341849.94864530227</v>
      </c>
    </row>
    <row r="10" spans="1:14">
      <c r="A10" s="464" t="s">
        <v>681</v>
      </c>
      <c r="B10" s="463">
        <v>45462.000000000058</v>
      </c>
      <c r="C10" s="463">
        <v>45172.49725503142</v>
      </c>
      <c r="D10" s="463">
        <v>48312.437666372098</v>
      </c>
      <c r="E10" s="463">
        <v>50786.688200434633</v>
      </c>
      <c r="F10" s="463">
        <v>53000.745044410636</v>
      </c>
      <c r="G10" s="463">
        <v>55188.326583172427</v>
      </c>
      <c r="H10" s="463">
        <v>57224.680313232362</v>
      </c>
      <c r="I10" s="463">
        <v>58701.372555676724</v>
      </c>
      <c r="J10" s="463">
        <v>60051.972735129668</v>
      </c>
      <c r="K10" s="463">
        <v>61499.901801762273</v>
      </c>
      <c r="L10" s="462">
        <v>63025.135553795146</v>
      </c>
    </row>
    <row r="11" spans="1:14">
      <c r="A11" s="467" t="s">
        <v>680</v>
      </c>
      <c r="B11" s="466">
        <v>21478</v>
      </c>
      <c r="C11" s="466">
        <v>22417.185454782324</v>
      </c>
      <c r="D11" s="466">
        <v>24886.109223592066</v>
      </c>
      <c r="E11" s="466">
        <v>27061.047206321909</v>
      </c>
      <c r="F11" s="466">
        <v>29023.237290852077</v>
      </c>
      <c r="G11" s="466">
        <v>31219.249559794047</v>
      </c>
      <c r="H11" s="466">
        <v>33273.119956441697</v>
      </c>
      <c r="I11" s="466">
        <v>35081.532163734453</v>
      </c>
      <c r="J11" s="466">
        <v>36756.722734757444</v>
      </c>
      <c r="K11" s="466">
        <v>38452.540873097787</v>
      </c>
      <c r="L11" s="465">
        <v>40178.689404779245</v>
      </c>
    </row>
    <row r="12" spans="1:14">
      <c r="A12" s="461" t="s">
        <v>679</v>
      </c>
      <c r="B12" s="460">
        <v>1052211.0000000009</v>
      </c>
      <c r="C12" s="460">
        <v>1093170.5257238112</v>
      </c>
      <c r="D12" s="460">
        <v>1147398.789224091</v>
      </c>
      <c r="E12" s="460">
        <v>1197866.3174423338</v>
      </c>
      <c r="F12" s="460">
        <v>1254205.0416856089</v>
      </c>
      <c r="G12" s="460">
        <v>1324739.6961228084</v>
      </c>
      <c r="H12" s="460">
        <v>1392509.4292055271</v>
      </c>
      <c r="I12" s="460">
        <v>1443636.2667917137</v>
      </c>
      <c r="J12" s="460">
        <v>1489067.9674036598</v>
      </c>
      <c r="K12" s="460">
        <v>1535831.3727993164</v>
      </c>
      <c r="L12" s="459">
        <v>1585243.9687086004</v>
      </c>
    </row>
    <row r="13" spans="1:14">
      <c r="A13" s="461" t="s">
        <v>678</v>
      </c>
      <c r="B13" s="460">
        <v>28543.999999999971</v>
      </c>
      <c r="C13" s="460">
        <v>28677.945113966809</v>
      </c>
      <c r="D13" s="460">
        <v>29634.805180928208</v>
      </c>
      <c r="E13" s="460">
        <v>30358.441395347094</v>
      </c>
      <c r="F13" s="460">
        <v>30860.953929263036</v>
      </c>
      <c r="G13" s="460">
        <v>31327.870183657771</v>
      </c>
      <c r="H13" s="460">
        <v>31876.80991133289</v>
      </c>
      <c r="I13" s="460">
        <v>32154.348182160771</v>
      </c>
      <c r="J13" s="460">
        <v>32180.26994048091</v>
      </c>
      <c r="K13" s="460">
        <v>32162.611298160817</v>
      </c>
      <c r="L13" s="459">
        <v>32158.604104616017</v>
      </c>
    </row>
    <row r="14" spans="1:14">
      <c r="A14" s="461" t="s">
        <v>677</v>
      </c>
      <c r="B14" s="460">
        <v>180920.99999999983</v>
      </c>
      <c r="C14" s="460">
        <v>184195.04067331136</v>
      </c>
      <c r="D14" s="460">
        <v>203095.47476784096</v>
      </c>
      <c r="E14" s="460">
        <v>220384.28403644433</v>
      </c>
      <c r="F14" s="460">
        <v>234484.9125676853</v>
      </c>
      <c r="G14" s="460">
        <v>248623.33452395877</v>
      </c>
      <c r="H14" s="460">
        <v>263578.93438558519</v>
      </c>
      <c r="I14" s="460">
        <v>275653.6438558115</v>
      </c>
      <c r="J14" s="460">
        <v>283125.30405685189</v>
      </c>
      <c r="K14" s="460">
        <v>290250.65241875447</v>
      </c>
      <c r="L14" s="459">
        <v>297972.11987053388</v>
      </c>
    </row>
    <row r="15" spans="1:14">
      <c r="A15" s="464" t="s">
        <v>676</v>
      </c>
      <c r="B15" s="463">
        <v>932376.99999999825</v>
      </c>
      <c r="C15" s="463">
        <v>988969.95096476446</v>
      </c>
      <c r="D15" s="463">
        <v>1071728.2272994667</v>
      </c>
      <c r="E15" s="463">
        <v>1151710.7237387488</v>
      </c>
      <c r="F15" s="463">
        <v>1241772.6511252597</v>
      </c>
      <c r="G15" s="463">
        <v>1326593.9760456707</v>
      </c>
      <c r="H15" s="463">
        <v>1397137.7524063508</v>
      </c>
      <c r="I15" s="463">
        <v>1455330.5206691041</v>
      </c>
      <c r="J15" s="463">
        <v>1509714.9399850282</v>
      </c>
      <c r="K15" s="463">
        <v>1563518.7360120218</v>
      </c>
      <c r="L15" s="462">
        <v>1615401.3545560713</v>
      </c>
    </row>
    <row r="16" spans="1:14">
      <c r="A16" s="467" t="s">
        <v>675</v>
      </c>
      <c r="B16" s="466">
        <v>28142.999999999982</v>
      </c>
      <c r="C16" s="466">
        <v>28871.382959624287</v>
      </c>
      <c r="D16" s="466">
        <v>30780.460184720097</v>
      </c>
      <c r="E16" s="466">
        <v>32303.554848974454</v>
      </c>
      <c r="F16" s="466">
        <v>33551.822377962126</v>
      </c>
      <c r="G16" s="466">
        <v>34747.050208661523</v>
      </c>
      <c r="H16" s="466">
        <v>36026.913642618711</v>
      </c>
      <c r="I16" s="466">
        <v>37055.318292640601</v>
      </c>
      <c r="J16" s="466">
        <v>38019.999498441408</v>
      </c>
      <c r="K16" s="466">
        <v>39015.190843584096</v>
      </c>
      <c r="L16" s="465">
        <v>40040.116959316263</v>
      </c>
    </row>
    <row r="17" spans="1:12">
      <c r="A17" s="461" t="s">
        <v>674</v>
      </c>
      <c r="B17" s="460">
        <v>134662.99999999988</v>
      </c>
      <c r="C17" s="460">
        <v>135681.39254957013</v>
      </c>
      <c r="D17" s="460">
        <v>139132.41134674195</v>
      </c>
      <c r="E17" s="460">
        <v>143106.8271035302</v>
      </c>
      <c r="F17" s="460">
        <v>145684.45209526998</v>
      </c>
      <c r="G17" s="460">
        <v>147117.99238403258</v>
      </c>
      <c r="H17" s="460">
        <v>147872.601611105</v>
      </c>
      <c r="I17" s="460">
        <v>148214.46622910912</v>
      </c>
      <c r="J17" s="460">
        <v>147997.15115832334</v>
      </c>
      <c r="K17" s="460">
        <v>147647.10456307081</v>
      </c>
      <c r="L17" s="459">
        <v>147377.11710788077</v>
      </c>
    </row>
    <row r="18" spans="1:12">
      <c r="A18" s="461" t="s">
        <v>673</v>
      </c>
      <c r="B18" s="460">
        <v>175388.9999999998</v>
      </c>
      <c r="C18" s="460">
        <v>192707.36048069256</v>
      </c>
      <c r="D18" s="460">
        <v>222920.4128872749</v>
      </c>
      <c r="E18" s="460">
        <v>242915.80669903624</v>
      </c>
      <c r="F18" s="460">
        <v>259339.42975785799</v>
      </c>
      <c r="G18" s="460">
        <v>277417.51004465669</v>
      </c>
      <c r="H18" s="460">
        <v>294584.87765425164</v>
      </c>
      <c r="I18" s="460">
        <v>311359.78360290482</v>
      </c>
      <c r="J18" s="460">
        <v>326775.67311122979</v>
      </c>
      <c r="K18" s="460">
        <v>341145.4312222568</v>
      </c>
      <c r="L18" s="459">
        <v>355022.00273367955</v>
      </c>
    </row>
    <row r="19" spans="1:12">
      <c r="A19" s="461" t="s">
        <v>672</v>
      </c>
      <c r="B19" s="460">
        <v>18528.000000000015</v>
      </c>
      <c r="C19" s="460">
        <v>18709.779266409179</v>
      </c>
      <c r="D19" s="460">
        <v>19350.342421171215</v>
      </c>
      <c r="E19" s="460">
        <v>19877.269376306573</v>
      </c>
      <c r="F19" s="460">
        <v>20427.762193933941</v>
      </c>
      <c r="G19" s="460">
        <v>21285.325637397873</v>
      </c>
      <c r="H19" s="460">
        <v>22008.564085703369</v>
      </c>
      <c r="I19" s="460">
        <v>22622.579194046062</v>
      </c>
      <c r="J19" s="460">
        <v>23053.419155163432</v>
      </c>
      <c r="K19" s="460">
        <v>23482.399361497326</v>
      </c>
      <c r="L19" s="459">
        <v>23920.660506676573</v>
      </c>
    </row>
    <row r="20" spans="1:12">
      <c r="A20" s="464" t="s">
        <v>671</v>
      </c>
      <c r="B20" s="463">
        <v>841145.9999999986</v>
      </c>
      <c r="C20" s="463">
        <v>911749.77638375433</v>
      </c>
      <c r="D20" s="463">
        <v>1057439.721718638</v>
      </c>
      <c r="E20" s="463">
        <v>1202871.0720896027</v>
      </c>
      <c r="F20" s="463">
        <v>1341277.9850479909</v>
      </c>
      <c r="G20" s="463">
        <v>1484677.2666290484</v>
      </c>
      <c r="H20" s="463">
        <v>1618680.9840587976</v>
      </c>
      <c r="I20" s="463">
        <v>1747402.4369104819</v>
      </c>
      <c r="J20" s="463">
        <v>1858454.6614263661</v>
      </c>
      <c r="K20" s="463">
        <v>1960747.5659288389</v>
      </c>
      <c r="L20" s="462">
        <v>2055622.3044177219</v>
      </c>
    </row>
    <row r="21" spans="1:12">
      <c r="A21" s="467" t="s">
        <v>670</v>
      </c>
      <c r="B21" s="466">
        <v>152656.00000000003</v>
      </c>
      <c r="C21" s="466">
        <v>157314.1367139426</v>
      </c>
      <c r="D21" s="466">
        <v>176647.28742850944</v>
      </c>
      <c r="E21" s="466">
        <v>192146.69679080954</v>
      </c>
      <c r="F21" s="466">
        <v>205626.55504552758</v>
      </c>
      <c r="G21" s="466">
        <v>219713.63855079882</v>
      </c>
      <c r="H21" s="466">
        <v>235128.5651690771</v>
      </c>
      <c r="I21" s="466">
        <v>248761.90636649297</v>
      </c>
      <c r="J21" s="466">
        <v>260500.4454747152</v>
      </c>
      <c r="K21" s="466">
        <v>271657.61557323142</v>
      </c>
      <c r="L21" s="465">
        <v>282305.38965220365</v>
      </c>
    </row>
    <row r="22" spans="1:12">
      <c r="A22" s="461" t="s">
        <v>669</v>
      </c>
      <c r="B22" s="460">
        <v>64598.999999999898</v>
      </c>
      <c r="C22" s="460">
        <v>65392.110988052707</v>
      </c>
      <c r="D22" s="460">
        <v>71227.696017945113</v>
      </c>
      <c r="E22" s="460">
        <v>78832.495431941556</v>
      </c>
      <c r="F22" s="460">
        <v>84394.393668062752</v>
      </c>
      <c r="G22" s="460">
        <v>91481.83234028687</v>
      </c>
      <c r="H22" s="460">
        <v>97884.034698803807</v>
      </c>
      <c r="I22" s="460">
        <v>103012.110973167</v>
      </c>
      <c r="J22" s="460">
        <v>105715.18264429807</v>
      </c>
      <c r="K22" s="460">
        <v>107923.67607713086</v>
      </c>
      <c r="L22" s="459">
        <v>110054.5895554053</v>
      </c>
    </row>
    <row r="23" spans="1:12">
      <c r="A23" s="461" t="s">
        <v>668</v>
      </c>
      <c r="B23" s="460">
        <v>35135.999999999964</v>
      </c>
      <c r="C23" s="460">
        <v>34131.51802349792</v>
      </c>
      <c r="D23" s="460">
        <v>35934.341587403418</v>
      </c>
      <c r="E23" s="460">
        <v>37714.073991061749</v>
      </c>
      <c r="F23" s="460">
        <v>38828.003048203784</v>
      </c>
      <c r="G23" s="460">
        <v>40085.661564710907</v>
      </c>
      <c r="H23" s="460">
        <v>40908.884412705207</v>
      </c>
      <c r="I23" s="460">
        <v>41384.329486309565</v>
      </c>
      <c r="J23" s="460">
        <v>41562.711901022609</v>
      </c>
      <c r="K23" s="460">
        <v>41739.141207498316</v>
      </c>
      <c r="L23" s="459">
        <v>41960.89946332707</v>
      </c>
    </row>
    <row r="24" spans="1:12">
      <c r="A24" s="461" t="s">
        <v>667</v>
      </c>
      <c r="B24" s="460">
        <v>9824905.9999999925</v>
      </c>
      <c r="C24" s="460">
        <v>10081144.000723179</v>
      </c>
      <c r="D24" s="460">
        <v>10441441.153184641</v>
      </c>
      <c r="E24" s="460">
        <v>10718808.62526877</v>
      </c>
      <c r="F24" s="460">
        <v>10950334.637316793</v>
      </c>
      <c r="G24" s="460">
        <v>11120283.808716575</v>
      </c>
      <c r="H24" s="460">
        <v>11243022.316563254</v>
      </c>
      <c r="I24" s="460">
        <v>11342948.152372792</v>
      </c>
      <c r="J24" s="460">
        <v>11434565.413542682</v>
      </c>
      <c r="K24" s="460">
        <v>11508036.67699247</v>
      </c>
      <c r="L24" s="459">
        <v>11562720.376931211</v>
      </c>
    </row>
    <row r="25" spans="1:12">
      <c r="A25" s="464" t="s">
        <v>666</v>
      </c>
      <c r="B25" s="463">
        <v>151328.00000000003</v>
      </c>
      <c r="C25" s="463">
        <v>161556.32473426682</v>
      </c>
      <c r="D25" s="463">
        <v>185055.81485410029</v>
      </c>
      <c r="E25" s="463">
        <v>208913.94857444891</v>
      </c>
      <c r="F25" s="463">
        <v>229276.51389637133</v>
      </c>
      <c r="G25" s="463">
        <v>254408.08740004009</v>
      </c>
      <c r="H25" s="463">
        <v>278010.8532182065</v>
      </c>
      <c r="I25" s="463">
        <v>299680.54548367148</v>
      </c>
      <c r="J25" s="463">
        <v>323469.33632060018</v>
      </c>
      <c r="K25" s="463">
        <v>348491.26627797401</v>
      </c>
      <c r="L25" s="462">
        <v>373929.27876010881</v>
      </c>
    </row>
    <row r="26" spans="1:12">
      <c r="A26" s="467" t="s">
        <v>665</v>
      </c>
      <c r="B26" s="466">
        <v>252731.00000000006</v>
      </c>
      <c r="C26" s="466">
        <v>255005.6196187037</v>
      </c>
      <c r="D26" s="466">
        <v>251360.54877303386</v>
      </c>
      <c r="E26" s="466">
        <v>251898.51946553987</v>
      </c>
      <c r="F26" s="466">
        <v>253025.69589145455</v>
      </c>
      <c r="G26" s="466">
        <v>255475.36197075364</v>
      </c>
      <c r="H26" s="466">
        <v>259548.67168958508</v>
      </c>
      <c r="I26" s="466">
        <v>262527.48168541072</v>
      </c>
      <c r="J26" s="466">
        <v>264810.04313410784</v>
      </c>
      <c r="K26" s="466">
        <v>267840.60855334485</v>
      </c>
      <c r="L26" s="465">
        <v>272275.4414909709</v>
      </c>
    </row>
    <row r="27" spans="1:12">
      <c r="A27" s="461" t="s">
        <v>664</v>
      </c>
      <c r="B27" s="460">
        <v>18193.000000000004</v>
      </c>
      <c r="C27" s="460">
        <v>18115.243367548224</v>
      </c>
      <c r="D27" s="460">
        <v>20463.004989401383</v>
      </c>
      <c r="E27" s="460">
        <v>22008.493584782926</v>
      </c>
      <c r="F27" s="460">
        <v>22185.702930492993</v>
      </c>
      <c r="G27" s="460">
        <v>22459.372568832234</v>
      </c>
      <c r="H27" s="460">
        <v>22786.618703658489</v>
      </c>
      <c r="I27" s="460">
        <v>22938.334850654086</v>
      </c>
      <c r="J27" s="460">
        <v>23002.965556351322</v>
      </c>
      <c r="K27" s="460">
        <v>23122.556445859358</v>
      </c>
      <c r="L27" s="459">
        <v>23308.430805843538</v>
      </c>
    </row>
    <row r="28" spans="1:12">
      <c r="A28" s="461" t="s">
        <v>663</v>
      </c>
      <c r="B28" s="460">
        <v>87924.000000000044</v>
      </c>
      <c r="C28" s="460">
        <v>89401.003080101087</v>
      </c>
      <c r="D28" s="460">
        <v>91498.374586177917</v>
      </c>
      <c r="E28" s="460">
        <v>93306.190629032702</v>
      </c>
      <c r="F28" s="460">
        <v>94812.074355382327</v>
      </c>
      <c r="G28" s="460">
        <v>96666.241127522488</v>
      </c>
      <c r="H28" s="460">
        <v>98112.485529596917</v>
      </c>
      <c r="I28" s="460">
        <v>99066.534605209948</v>
      </c>
      <c r="J28" s="460">
        <v>99863.491654392958</v>
      </c>
      <c r="K28" s="460">
        <v>100904.02164250232</v>
      </c>
      <c r="L28" s="459">
        <v>102105.65146467469</v>
      </c>
    </row>
    <row r="29" spans="1:12">
      <c r="A29" s="461" t="s">
        <v>662</v>
      </c>
      <c r="B29" s="460">
        <v>255936.99999999991</v>
      </c>
      <c r="C29" s="460">
        <v>273155.93544845923</v>
      </c>
      <c r="D29" s="460">
        <v>301375.69484919624</v>
      </c>
      <c r="E29" s="460">
        <v>333222.53715693508</v>
      </c>
      <c r="F29" s="460">
        <v>366351.77116222359</v>
      </c>
      <c r="G29" s="460">
        <v>401569.16934427019</v>
      </c>
      <c r="H29" s="460">
        <v>436188.32833787566</v>
      </c>
      <c r="I29" s="460">
        <v>468030.4460992121</v>
      </c>
      <c r="J29" s="460">
        <v>496786.75184374861</v>
      </c>
      <c r="K29" s="460">
        <v>525227.61752119928</v>
      </c>
      <c r="L29" s="459">
        <v>553114.45365121809</v>
      </c>
    </row>
    <row r="30" spans="1:12">
      <c r="A30" s="464" t="s">
        <v>661</v>
      </c>
      <c r="B30" s="463">
        <v>9647.9999999999818</v>
      </c>
      <c r="C30" s="463">
        <v>9526.3473689814273</v>
      </c>
      <c r="D30" s="463">
        <v>9965.1087669232002</v>
      </c>
      <c r="E30" s="463">
        <v>10253.596226430967</v>
      </c>
      <c r="F30" s="463">
        <v>10346.680965625881</v>
      </c>
      <c r="G30" s="463">
        <v>10509.723100695099</v>
      </c>
      <c r="H30" s="463">
        <v>10772.840465454985</v>
      </c>
      <c r="I30" s="463">
        <v>10963.549685218002</v>
      </c>
      <c r="J30" s="463">
        <v>10792.31624874774</v>
      </c>
      <c r="K30" s="463">
        <v>10549.134088102388</v>
      </c>
      <c r="L30" s="462">
        <v>10320.803090132807</v>
      </c>
    </row>
    <row r="31" spans="1:12">
      <c r="A31" s="467" t="s">
        <v>660</v>
      </c>
      <c r="B31" s="466">
        <v>14240.000000000004</v>
      </c>
      <c r="C31" s="466">
        <v>14643.373277402301</v>
      </c>
      <c r="D31" s="466">
        <v>15037.083176632512</v>
      </c>
      <c r="E31" s="466">
        <v>15635.046013573608</v>
      </c>
      <c r="F31" s="466">
        <v>16261.198010285725</v>
      </c>
      <c r="G31" s="466">
        <v>16962.334185539294</v>
      </c>
      <c r="H31" s="466">
        <v>17614.018870488966</v>
      </c>
      <c r="I31" s="466">
        <v>18258.584229079217</v>
      </c>
      <c r="J31" s="466">
        <v>19008.819686134753</v>
      </c>
      <c r="K31" s="466">
        <v>19853.167642314536</v>
      </c>
      <c r="L31" s="465">
        <v>20755.234301642078</v>
      </c>
    </row>
    <row r="32" spans="1:12">
      <c r="A32" s="461" t="s">
        <v>659</v>
      </c>
      <c r="B32" s="460">
        <v>416258.99999999965</v>
      </c>
      <c r="C32" s="460">
        <v>431492.81294089736</v>
      </c>
      <c r="D32" s="460">
        <v>436106.75220876385</v>
      </c>
      <c r="E32" s="460">
        <v>456236.31035303191</v>
      </c>
      <c r="F32" s="460">
        <v>475957.47452670761</v>
      </c>
      <c r="G32" s="460">
        <v>495051.07198807859</v>
      </c>
      <c r="H32" s="460">
        <v>513044.56520460546</v>
      </c>
      <c r="I32" s="460">
        <v>529004.81017467205</v>
      </c>
      <c r="J32" s="460">
        <v>542899.29712083668</v>
      </c>
      <c r="K32" s="460">
        <v>556152.98704186676</v>
      </c>
      <c r="L32" s="459">
        <v>569459.11421333347</v>
      </c>
    </row>
    <row r="33" spans="1:12">
      <c r="A33" s="461" t="s">
        <v>658</v>
      </c>
      <c r="B33" s="460">
        <v>136811.00000000006</v>
      </c>
      <c r="C33" s="460">
        <v>140855.27838573791</v>
      </c>
      <c r="D33" s="460">
        <v>145659.69455852758</v>
      </c>
      <c r="E33" s="460">
        <v>151536.56861448218</v>
      </c>
      <c r="F33" s="460">
        <v>158649.33574739419</v>
      </c>
      <c r="G33" s="460">
        <v>165347.14698278983</v>
      </c>
      <c r="H33" s="460">
        <v>172926.9427435229</v>
      </c>
      <c r="I33" s="460">
        <v>179807.21662042514</v>
      </c>
      <c r="J33" s="460">
        <v>185237.59345236467</v>
      </c>
      <c r="K33" s="460">
        <v>190646.73680473055</v>
      </c>
      <c r="L33" s="459">
        <v>196242.90849966122</v>
      </c>
    </row>
    <row r="34" spans="1:12">
      <c r="A34" s="461" t="s">
        <v>657</v>
      </c>
      <c r="B34" s="460">
        <v>98639.000000000175</v>
      </c>
      <c r="C34" s="460">
        <v>98596.297359799646</v>
      </c>
      <c r="D34" s="460">
        <v>104343.3029816495</v>
      </c>
      <c r="E34" s="460">
        <v>109324.98583558049</v>
      </c>
      <c r="F34" s="460">
        <v>114021.69248085843</v>
      </c>
      <c r="G34" s="460">
        <v>119920.76361978539</v>
      </c>
      <c r="H34" s="460">
        <v>127457.21156181998</v>
      </c>
      <c r="I34" s="460">
        <v>135098.11613341991</v>
      </c>
      <c r="J34" s="460">
        <v>140594.5662214591</v>
      </c>
      <c r="K34" s="460">
        <v>145660.90397646112</v>
      </c>
      <c r="L34" s="459">
        <v>150550.28527328663</v>
      </c>
    </row>
    <row r="35" spans="1:12">
      <c r="A35" s="464" t="s">
        <v>656</v>
      </c>
      <c r="B35" s="463">
        <v>3017327</v>
      </c>
      <c r="C35" s="463">
        <v>3141833.8539777026</v>
      </c>
      <c r="D35" s="463">
        <v>3198278.5889677363</v>
      </c>
      <c r="E35" s="463">
        <v>3251694.266752338</v>
      </c>
      <c r="F35" s="463">
        <v>3286099.8903452698</v>
      </c>
      <c r="G35" s="463">
        <v>3311811.2884557275</v>
      </c>
      <c r="H35" s="463">
        <v>3321037.1914870273</v>
      </c>
      <c r="I35" s="463">
        <v>3321268.7300294288</v>
      </c>
      <c r="J35" s="463">
        <v>3324920.0054387022</v>
      </c>
      <c r="K35" s="463">
        <v>3327600.0359647549</v>
      </c>
      <c r="L35" s="462">
        <v>3331595.3334328677</v>
      </c>
    </row>
    <row r="36" spans="1:12">
      <c r="A36" s="467" t="s">
        <v>655</v>
      </c>
      <c r="B36" s="466">
        <v>350275.00000000064</v>
      </c>
      <c r="C36" s="466">
        <v>371535.87481691921</v>
      </c>
      <c r="D36" s="466">
        <v>391682.14246992231</v>
      </c>
      <c r="E36" s="466">
        <v>415026.72384870239</v>
      </c>
      <c r="F36" s="466">
        <v>442504.66946794098</v>
      </c>
      <c r="G36" s="466">
        <v>469016.07496108511</v>
      </c>
      <c r="H36" s="466">
        <v>501292.54057984636</v>
      </c>
      <c r="I36" s="466">
        <v>526923.70201935235</v>
      </c>
      <c r="J36" s="466">
        <v>547071.94184495078</v>
      </c>
      <c r="K36" s="466">
        <v>564093.9966059234</v>
      </c>
      <c r="L36" s="465">
        <v>579728.79148397828</v>
      </c>
    </row>
    <row r="37" spans="1:12">
      <c r="A37" s="461" t="s">
        <v>654</v>
      </c>
      <c r="B37" s="460">
        <v>19910.999999999989</v>
      </c>
      <c r="C37" s="460">
        <v>19842.908001824984</v>
      </c>
      <c r="D37" s="460">
        <v>20730.613725416519</v>
      </c>
      <c r="E37" s="460">
        <v>20740.943324131276</v>
      </c>
      <c r="F37" s="460">
        <v>20526.146638670769</v>
      </c>
      <c r="G37" s="460">
        <v>20401.230509501514</v>
      </c>
      <c r="H37" s="460">
        <v>20128.114027145639</v>
      </c>
      <c r="I37" s="460">
        <v>19757.327381088147</v>
      </c>
      <c r="J37" s="460">
        <v>19577.553422716948</v>
      </c>
      <c r="K37" s="460">
        <v>19495.988574054667</v>
      </c>
      <c r="L37" s="459">
        <v>19471.445511099981</v>
      </c>
    </row>
    <row r="38" spans="1:12">
      <c r="A38" s="461" t="s">
        <v>653</v>
      </c>
      <c r="B38" s="460">
        <v>2191885.9999999991</v>
      </c>
      <c r="C38" s="460">
        <v>2351448.622914047</v>
      </c>
      <c r="D38" s="460">
        <v>2593211.1346616098</v>
      </c>
      <c r="E38" s="460">
        <v>2824044.1721200342</v>
      </c>
      <c r="F38" s="460">
        <v>3046064.0727279978</v>
      </c>
      <c r="G38" s="460">
        <v>3263942.2469893759</v>
      </c>
      <c r="H38" s="460">
        <v>3462256.4390447056</v>
      </c>
      <c r="I38" s="460">
        <v>3637300.6795370714</v>
      </c>
      <c r="J38" s="460">
        <v>3828798.4051774424</v>
      </c>
      <c r="K38" s="460">
        <v>4025090.2488707192</v>
      </c>
      <c r="L38" s="459">
        <v>4216815.8528584354</v>
      </c>
    </row>
    <row r="39" spans="1:12">
      <c r="A39" s="461" t="s">
        <v>652</v>
      </c>
      <c r="B39" s="460">
        <v>1420433.9999999991</v>
      </c>
      <c r="C39" s="460">
        <v>1477479.4465739529</v>
      </c>
      <c r="D39" s="460">
        <v>1543521.7142863206</v>
      </c>
      <c r="E39" s="460">
        <v>1617174.646536692</v>
      </c>
      <c r="F39" s="460">
        <v>1708114.4301228209</v>
      </c>
      <c r="G39" s="460">
        <v>1817717.7049176015</v>
      </c>
      <c r="H39" s="460">
        <v>1913756.1348196173</v>
      </c>
      <c r="I39" s="460">
        <v>1995140.9753850631</v>
      </c>
      <c r="J39" s="460">
        <v>2063131.6583168968</v>
      </c>
      <c r="K39" s="460">
        <v>2128179.2000669329</v>
      </c>
      <c r="L39" s="459">
        <v>2191508.0622965889</v>
      </c>
    </row>
    <row r="40" spans="1:12">
      <c r="A40" s="464" t="s">
        <v>651</v>
      </c>
      <c r="B40" s="463">
        <v>55350.000000000036</v>
      </c>
      <c r="C40" s="463">
        <v>57512.001028593913</v>
      </c>
      <c r="D40" s="463">
        <v>60278.328385111396</v>
      </c>
      <c r="E40" s="463">
        <v>64657.976762528779</v>
      </c>
      <c r="F40" s="463">
        <v>69214.974496531344</v>
      </c>
      <c r="G40" s="463">
        <v>73397.51635785868</v>
      </c>
      <c r="H40" s="463">
        <v>77120.121143811237</v>
      </c>
      <c r="I40" s="463">
        <v>79543.428243528513</v>
      </c>
      <c r="J40" s="463">
        <v>81863.975778493754</v>
      </c>
      <c r="K40" s="463">
        <v>84269.114151843154</v>
      </c>
      <c r="L40" s="462">
        <v>86939.481931629052</v>
      </c>
    </row>
    <row r="41" spans="1:12">
      <c r="A41" s="467" t="s">
        <v>650</v>
      </c>
      <c r="B41" s="466">
        <v>2038523.0000000005</v>
      </c>
      <c r="C41" s="466">
        <v>2139160.5376567803</v>
      </c>
      <c r="D41" s="466">
        <v>2273017.0046454105</v>
      </c>
      <c r="E41" s="466">
        <v>2428754.4101161356</v>
      </c>
      <c r="F41" s="466">
        <v>2626944.5737642036</v>
      </c>
      <c r="G41" s="466">
        <v>2811985.9584458582</v>
      </c>
      <c r="H41" s="466">
        <v>2988647.8562860773</v>
      </c>
      <c r="I41" s="466">
        <v>3142009.4803776769</v>
      </c>
      <c r="J41" s="466">
        <v>3248439.7028269833</v>
      </c>
      <c r="K41" s="466">
        <v>3342578.9659800688</v>
      </c>
      <c r="L41" s="465">
        <v>3433047.4156198618</v>
      </c>
    </row>
    <row r="42" spans="1:12">
      <c r="A42" s="461" t="s">
        <v>649</v>
      </c>
      <c r="B42" s="460">
        <v>3102745.0000000005</v>
      </c>
      <c r="C42" s="460">
        <v>3225139.4655749248</v>
      </c>
      <c r="D42" s="460">
        <v>3333995.1617986015</v>
      </c>
      <c r="E42" s="460">
        <v>3432536.5558387786</v>
      </c>
      <c r="F42" s="460">
        <v>3530896.4613861581</v>
      </c>
      <c r="G42" s="460">
        <v>3640255.3687345493</v>
      </c>
      <c r="H42" s="460">
        <v>3749240.1067902041</v>
      </c>
      <c r="I42" s="460">
        <v>3861494.898543417</v>
      </c>
      <c r="J42" s="460">
        <v>3969663.4938585558</v>
      </c>
      <c r="K42" s="460">
        <v>4065701.9459644905</v>
      </c>
      <c r="L42" s="459">
        <v>4152762.5243602856</v>
      </c>
    </row>
    <row r="43" spans="1:12">
      <c r="A43" s="461" t="s">
        <v>648</v>
      </c>
      <c r="B43" s="460">
        <v>806254.00000000047</v>
      </c>
      <c r="C43" s="460">
        <v>835109.34280203155</v>
      </c>
      <c r="D43" s="460">
        <v>852788.01376999158</v>
      </c>
      <c r="E43" s="460">
        <v>867354.20170041628</v>
      </c>
      <c r="F43" s="460">
        <v>877846.85327799048</v>
      </c>
      <c r="G43" s="460">
        <v>886166.90752893477</v>
      </c>
      <c r="H43" s="460">
        <v>891606.76469635137</v>
      </c>
      <c r="I43" s="460">
        <v>898921.49918627518</v>
      </c>
      <c r="J43" s="460">
        <v>907442.9079290349</v>
      </c>
      <c r="K43" s="460">
        <v>916578.57282312505</v>
      </c>
      <c r="L43" s="459">
        <v>926555.22705536277</v>
      </c>
    </row>
    <row r="44" spans="1:12">
      <c r="A44" s="461" t="s">
        <v>647</v>
      </c>
      <c r="B44" s="460">
        <v>686588.00000000105</v>
      </c>
      <c r="C44" s="460">
        <v>725884.12730827462</v>
      </c>
      <c r="D44" s="460">
        <v>810844.95899469231</v>
      </c>
      <c r="E44" s="460">
        <v>905852.06669336779</v>
      </c>
      <c r="F44" s="460">
        <v>1004147.1021705931</v>
      </c>
      <c r="G44" s="460">
        <v>1110972.4796618924</v>
      </c>
      <c r="H44" s="460">
        <v>1213708.0262328014</v>
      </c>
      <c r="I44" s="460">
        <v>1299382.0756099718</v>
      </c>
      <c r="J44" s="460">
        <v>1379333.0215218284</v>
      </c>
      <c r="K44" s="460">
        <v>1459187.2437878454</v>
      </c>
      <c r="L44" s="459">
        <v>1538313.2324125182</v>
      </c>
    </row>
    <row r="45" spans="1:12">
      <c r="A45" s="464" t="s">
        <v>646</v>
      </c>
      <c r="B45" s="463">
        <v>269713</v>
      </c>
      <c r="C45" s="463">
        <v>273792.93587292416</v>
      </c>
      <c r="D45" s="463">
        <v>287743.56533706904</v>
      </c>
      <c r="E45" s="463">
        <v>299996.34977021802</v>
      </c>
      <c r="F45" s="463">
        <v>311349.37906681921</v>
      </c>
      <c r="G45" s="463">
        <v>322733.67568178312</v>
      </c>
      <c r="H45" s="463">
        <v>328677.34604665457</v>
      </c>
      <c r="I45" s="463">
        <v>333134.83301172918</v>
      </c>
      <c r="J45" s="463">
        <v>338808.42568567611</v>
      </c>
      <c r="K45" s="463">
        <v>345577.64873786317</v>
      </c>
      <c r="L45" s="462">
        <v>353189.77303725691</v>
      </c>
    </row>
    <row r="46" spans="1:12">
      <c r="A46" s="467" t="s">
        <v>645</v>
      </c>
      <c r="B46" s="466">
        <v>719728.99999999988</v>
      </c>
      <c r="C46" s="466">
        <v>747636.68907667545</v>
      </c>
      <c r="D46" s="466">
        <v>747562.53899186896</v>
      </c>
      <c r="E46" s="466">
        <v>766521.00050713914</v>
      </c>
      <c r="F46" s="466">
        <v>803287.60862927523</v>
      </c>
      <c r="G46" s="466">
        <v>833208.57472805923</v>
      </c>
      <c r="H46" s="466">
        <v>850111.56148188445</v>
      </c>
      <c r="I46" s="466">
        <v>875181.06235743628</v>
      </c>
      <c r="J46" s="466">
        <v>895603.1816824266</v>
      </c>
      <c r="K46" s="466">
        <v>911841.8952922984</v>
      </c>
      <c r="L46" s="465">
        <v>928706.30587894039</v>
      </c>
    </row>
    <row r="47" spans="1:12">
      <c r="A47" s="461" t="s">
        <v>644</v>
      </c>
      <c r="B47" s="460">
        <v>424049.99999999936</v>
      </c>
      <c r="C47" s="460">
        <v>435638.69155912526</v>
      </c>
      <c r="D47" s="460">
        <v>449504.95617367892</v>
      </c>
      <c r="E47" s="460">
        <v>461566.72455271485</v>
      </c>
      <c r="F47" s="460">
        <v>473355.63821446022</v>
      </c>
      <c r="G47" s="460">
        <v>483904.58049189043</v>
      </c>
      <c r="H47" s="460">
        <v>492610.28321262309</v>
      </c>
      <c r="I47" s="460">
        <v>499986.86427779362</v>
      </c>
      <c r="J47" s="460">
        <v>506466.0288268252</v>
      </c>
      <c r="K47" s="460">
        <v>512807.40107963944</v>
      </c>
      <c r="L47" s="459">
        <v>519033.66917804786</v>
      </c>
    </row>
    <row r="48" spans="1:12">
      <c r="A48" s="461" t="s">
        <v>643</v>
      </c>
      <c r="B48" s="460">
        <v>1786429</v>
      </c>
      <c r="C48" s="460">
        <v>1874603.8957666489</v>
      </c>
      <c r="D48" s="460">
        <v>1889897.8980569816</v>
      </c>
      <c r="E48" s="460">
        <v>1936385.9880787174</v>
      </c>
      <c r="F48" s="460">
        <v>1986544.9759172397</v>
      </c>
      <c r="G48" s="460">
        <v>2038644.9223463871</v>
      </c>
      <c r="H48" s="460">
        <v>2083710.4386282344</v>
      </c>
      <c r="I48" s="460">
        <v>2121519.4090360729</v>
      </c>
      <c r="J48" s="460">
        <v>2152198.7302018777</v>
      </c>
      <c r="K48" s="460">
        <v>2176555.7901003421</v>
      </c>
      <c r="L48" s="459">
        <v>2198503.4195008962</v>
      </c>
    </row>
    <row r="49" spans="1:12">
      <c r="A49" s="461" t="s">
        <v>642</v>
      </c>
      <c r="B49" s="460">
        <v>263260.00000000012</v>
      </c>
      <c r="C49" s="460">
        <v>270554.70955347957</v>
      </c>
      <c r="D49" s="460">
        <v>275704.26725936757</v>
      </c>
      <c r="E49" s="460">
        <v>283724.24930516421</v>
      </c>
      <c r="F49" s="460">
        <v>290121.36900254397</v>
      </c>
      <c r="G49" s="460">
        <v>295743.15141050331</v>
      </c>
      <c r="H49" s="460">
        <v>298928.60688025318</v>
      </c>
      <c r="I49" s="460">
        <v>301310.3488225874</v>
      </c>
      <c r="J49" s="460">
        <v>303640.65240881301</v>
      </c>
      <c r="K49" s="460">
        <v>306416.54769071913</v>
      </c>
      <c r="L49" s="459">
        <v>309474.37054416497</v>
      </c>
    </row>
    <row r="50" spans="1:12">
      <c r="A50" s="464" t="s">
        <v>641</v>
      </c>
      <c r="B50" s="463">
        <v>177471.99999999994</v>
      </c>
      <c r="C50" s="463">
        <v>181792.15835344777</v>
      </c>
      <c r="D50" s="463">
        <v>199813.69676745241</v>
      </c>
      <c r="E50" s="463">
        <v>210319.93032670568</v>
      </c>
      <c r="F50" s="463">
        <v>220018.59541254985</v>
      </c>
      <c r="G50" s="463">
        <v>232908.2258109354</v>
      </c>
      <c r="H50" s="463">
        <v>242015.70082809444</v>
      </c>
      <c r="I50" s="463">
        <v>254410.53493545632</v>
      </c>
      <c r="J50" s="463">
        <v>259167.36711699583</v>
      </c>
      <c r="K50" s="463">
        <v>262329.35417843738</v>
      </c>
      <c r="L50" s="462">
        <v>265246.29774887796</v>
      </c>
    </row>
    <row r="51" spans="1:12">
      <c r="A51" s="467" t="s">
        <v>640</v>
      </c>
      <c r="B51" s="466">
        <v>3230.0000000000023</v>
      </c>
      <c r="C51" s="466">
        <v>3052.1769140512129</v>
      </c>
      <c r="D51" s="466">
        <v>3034.0900482652423</v>
      </c>
      <c r="E51" s="466">
        <v>3048.8979164212346</v>
      </c>
      <c r="F51" s="466">
        <v>3124.5812119852671</v>
      </c>
      <c r="G51" s="466">
        <v>3325.7164704953502</v>
      </c>
      <c r="H51" s="466">
        <v>3452.5850890542615</v>
      </c>
      <c r="I51" s="466">
        <v>3544.2085709902071</v>
      </c>
      <c r="J51" s="466">
        <v>3634.3800845106052</v>
      </c>
      <c r="K51" s="466">
        <v>3742.5355704966582</v>
      </c>
      <c r="L51" s="465">
        <v>3876.4260260093547</v>
      </c>
    </row>
    <row r="52" spans="1:12">
      <c r="A52" s="461" t="s">
        <v>639</v>
      </c>
      <c r="B52" s="460">
        <v>44892.999999999964</v>
      </c>
      <c r="C52" s="460">
        <v>44648.866228433355</v>
      </c>
      <c r="D52" s="460">
        <v>46369.161177851624</v>
      </c>
      <c r="E52" s="460">
        <v>47606.251380569243</v>
      </c>
      <c r="F52" s="460">
        <v>48883.029001727169</v>
      </c>
      <c r="G52" s="460">
        <v>50896.321530049172</v>
      </c>
      <c r="H52" s="460">
        <v>51854.050601941424</v>
      </c>
      <c r="I52" s="460">
        <v>52010.775514742381</v>
      </c>
      <c r="J52" s="460">
        <v>52130.406108260613</v>
      </c>
      <c r="K52" s="460">
        <v>52361.00033285196</v>
      </c>
      <c r="L52" s="459">
        <v>52645.911753148488</v>
      </c>
    </row>
    <row r="53" spans="1:12">
      <c r="A53" s="461" t="s">
        <v>638</v>
      </c>
      <c r="B53" s="460">
        <v>413116.99999999953</v>
      </c>
      <c r="C53" s="460">
        <v>424494.20265543205</v>
      </c>
      <c r="D53" s="460">
        <v>447216.64433093357</v>
      </c>
      <c r="E53" s="460">
        <v>467129.82624458364</v>
      </c>
      <c r="F53" s="460">
        <v>493422.04076722095</v>
      </c>
      <c r="G53" s="460">
        <v>526212.54362829903</v>
      </c>
      <c r="H53" s="460">
        <v>551490.68966152309</v>
      </c>
      <c r="I53" s="460">
        <v>572623.49782332033</v>
      </c>
      <c r="J53" s="460">
        <v>592849.63443256402</v>
      </c>
      <c r="K53" s="460">
        <v>613717.10028362379</v>
      </c>
      <c r="L53" s="459">
        <v>634851.54421940248</v>
      </c>
    </row>
    <row r="54" spans="1:12">
      <c r="A54" s="461" t="s">
        <v>637</v>
      </c>
      <c r="B54" s="460">
        <v>484083.99999999988</v>
      </c>
      <c r="C54" s="460">
        <v>495457.37055555871</v>
      </c>
      <c r="D54" s="460">
        <v>507249.90420376515</v>
      </c>
      <c r="E54" s="460">
        <v>519734.44187858229</v>
      </c>
      <c r="F54" s="460">
        <v>534438.74920193153</v>
      </c>
      <c r="G54" s="460">
        <v>551621.46143377433</v>
      </c>
      <c r="H54" s="460">
        <v>572663.75438922504</v>
      </c>
      <c r="I54" s="460">
        <v>589742.90771953505</v>
      </c>
      <c r="J54" s="460">
        <v>598795.26690688916</v>
      </c>
      <c r="K54" s="460">
        <v>607074.97650911077</v>
      </c>
      <c r="L54" s="459">
        <v>616339.73432401405</v>
      </c>
    </row>
    <row r="55" spans="1:12">
      <c r="A55" s="464" t="s">
        <v>636</v>
      </c>
      <c r="B55" s="463">
        <v>515205.00000000105</v>
      </c>
      <c r="C55" s="463">
        <v>540852.96572125808</v>
      </c>
      <c r="D55" s="463">
        <v>589156.30668145942</v>
      </c>
      <c r="E55" s="463">
        <v>634709.66051308345</v>
      </c>
      <c r="F55" s="463">
        <v>674859.26716556423</v>
      </c>
      <c r="G55" s="463">
        <v>714694.06320615427</v>
      </c>
      <c r="H55" s="463">
        <v>759027.45778274385</v>
      </c>
      <c r="I55" s="463">
        <v>815171.22391057841</v>
      </c>
      <c r="J55" s="463">
        <v>861983.97123554174</v>
      </c>
      <c r="K55" s="463">
        <v>907774.86730649683</v>
      </c>
      <c r="L55" s="462">
        <v>953580.07633699756</v>
      </c>
    </row>
    <row r="56" spans="1:12">
      <c r="A56" s="467" t="s">
        <v>635</v>
      </c>
      <c r="B56" s="466">
        <v>94668.99999999984</v>
      </c>
      <c r="C56" s="466">
        <v>98833.257471945268</v>
      </c>
      <c r="D56" s="466">
        <v>108938.7305911108</v>
      </c>
      <c r="E56" s="466">
        <v>119413.16962425038</v>
      </c>
      <c r="F56" s="466">
        <v>133009.86990858265</v>
      </c>
      <c r="G56" s="466">
        <v>151451.86904350005</v>
      </c>
      <c r="H56" s="466">
        <v>172475.23416161796</v>
      </c>
      <c r="I56" s="466">
        <v>191444.62176123488</v>
      </c>
      <c r="J56" s="466">
        <v>212161.44417343353</v>
      </c>
      <c r="K56" s="466">
        <v>233552.36351053012</v>
      </c>
      <c r="L56" s="465">
        <v>254783.3671557084</v>
      </c>
    </row>
    <row r="57" spans="1:12">
      <c r="A57" s="461" t="s">
        <v>634</v>
      </c>
      <c r="B57" s="460">
        <v>63486.999999999956</v>
      </c>
      <c r="C57" s="460">
        <v>64732.893833562019</v>
      </c>
      <c r="D57" s="460">
        <v>69340.147624673307</v>
      </c>
      <c r="E57" s="460">
        <v>72897.993574352149</v>
      </c>
      <c r="F57" s="460">
        <v>77437.013276681828</v>
      </c>
      <c r="G57" s="460">
        <v>83688.451761154938</v>
      </c>
      <c r="H57" s="460">
        <v>89086.605681622983</v>
      </c>
      <c r="I57" s="460">
        <v>93342.109097881344</v>
      </c>
      <c r="J57" s="460">
        <v>98448.596027019506</v>
      </c>
      <c r="K57" s="460">
        <v>103839.14366576528</v>
      </c>
      <c r="L57" s="459">
        <v>109201.1871938424</v>
      </c>
    </row>
    <row r="58" spans="1:12">
      <c r="A58" s="461" t="s">
        <v>633</v>
      </c>
      <c r="B58" s="460">
        <v>13712.999999999998</v>
      </c>
      <c r="C58" s="460">
        <v>13524.192601793036</v>
      </c>
      <c r="D58" s="460">
        <v>14351.773941754775</v>
      </c>
      <c r="E58" s="460">
        <v>15071.139902764229</v>
      </c>
      <c r="F58" s="460">
        <v>15531.802601068133</v>
      </c>
      <c r="G58" s="460">
        <v>16262.175378940872</v>
      </c>
      <c r="H58" s="460">
        <v>17030.42386387608</v>
      </c>
      <c r="I58" s="460">
        <v>17582.463737851984</v>
      </c>
      <c r="J58" s="460">
        <v>18172.253747337229</v>
      </c>
      <c r="K58" s="460">
        <v>18788.542325616199</v>
      </c>
      <c r="L58" s="459">
        <v>19381.357017474893</v>
      </c>
    </row>
    <row r="59" spans="1:12">
      <c r="A59" s="461" t="s">
        <v>632</v>
      </c>
      <c r="B59" s="460">
        <v>443066</v>
      </c>
      <c r="C59" s="460">
        <v>473784.5466953069</v>
      </c>
      <c r="D59" s="460">
        <v>526717.88974508119</v>
      </c>
      <c r="E59" s="460">
        <v>575293.52990264341</v>
      </c>
      <c r="F59" s="460">
        <v>630303.17998838797</v>
      </c>
      <c r="G59" s="460">
        <v>682021.86555557372</v>
      </c>
      <c r="H59" s="460">
        <v>722838.09936314158</v>
      </c>
      <c r="I59" s="460">
        <v>755809.17141732865</v>
      </c>
      <c r="J59" s="460">
        <v>784334.15678434446</v>
      </c>
      <c r="K59" s="460">
        <v>811411.92887173814</v>
      </c>
      <c r="L59" s="459">
        <v>836849.92275623675</v>
      </c>
    </row>
    <row r="60" spans="1:12">
      <c r="A60" s="464" t="s">
        <v>631</v>
      </c>
      <c r="B60" s="463">
        <v>55144.000000000044</v>
      </c>
      <c r="C60" s="463">
        <v>54222.186769143824</v>
      </c>
      <c r="D60" s="463">
        <v>55937.699567124866</v>
      </c>
      <c r="E60" s="463">
        <v>56871.789022991266</v>
      </c>
      <c r="F60" s="463">
        <v>57981.65379160973</v>
      </c>
      <c r="G60" s="463">
        <v>59862.579366488098</v>
      </c>
      <c r="H60" s="463">
        <v>60593.28387959893</v>
      </c>
      <c r="I60" s="463">
        <v>60991.727356590258</v>
      </c>
      <c r="J60" s="463">
        <v>61677.768232317809</v>
      </c>
      <c r="K60" s="463">
        <v>62685.893937128072</v>
      </c>
      <c r="L60" s="462">
        <v>63946.969708570003</v>
      </c>
    </row>
    <row r="61" spans="1:12">
      <c r="A61" s="461" t="s">
        <v>630</v>
      </c>
      <c r="B61" s="460">
        <v>825076.99999999942</v>
      </c>
      <c r="C61" s="460">
        <v>851858.79569236608</v>
      </c>
      <c r="D61" s="460">
        <v>867535.25572342891</v>
      </c>
      <c r="E61" s="460">
        <v>887410.50310534635</v>
      </c>
      <c r="F61" s="460">
        <v>912548.35928409221</v>
      </c>
      <c r="G61" s="460">
        <v>940102.16884345701</v>
      </c>
      <c r="H61" s="460">
        <v>960527.95309081732</v>
      </c>
      <c r="I61" s="460">
        <v>978084.97186406818</v>
      </c>
      <c r="J61" s="460">
        <v>995577.59913504252</v>
      </c>
      <c r="K61" s="460">
        <v>1014586.3692880375</v>
      </c>
      <c r="L61" s="459">
        <v>1034651.1084773813</v>
      </c>
    </row>
    <row r="62" spans="1:12">
      <c r="A62" s="461" t="s">
        <v>629</v>
      </c>
      <c r="B62" s="460">
        <v>201310.99999999977</v>
      </c>
      <c r="C62" s="460">
        <v>209197.81294210127</v>
      </c>
      <c r="D62" s="460">
        <v>223657.08900165654</v>
      </c>
      <c r="E62" s="460">
        <v>237321.9877602621</v>
      </c>
      <c r="F62" s="460">
        <v>250413.81648815575</v>
      </c>
      <c r="G62" s="460">
        <v>266653.06706327398</v>
      </c>
      <c r="H62" s="460">
        <v>281259.02338612475</v>
      </c>
      <c r="I62" s="460">
        <v>291526.15415533195</v>
      </c>
      <c r="J62" s="460">
        <v>297147.36597168766</v>
      </c>
      <c r="K62" s="460">
        <v>301568.54107748112</v>
      </c>
      <c r="L62" s="459">
        <v>305710.52838128776</v>
      </c>
    </row>
    <row r="63" spans="1:12" ht="15.75" thickBot="1">
      <c r="A63" s="458" t="s">
        <v>628</v>
      </c>
      <c r="B63" s="457">
        <v>72329.000000000102</v>
      </c>
      <c r="C63" s="457">
        <v>75786.770251102149</v>
      </c>
      <c r="D63" s="457">
        <v>84519.924970174994</v>
      </c>
      <c r="E63" s="457">
        <v>92785.341924705746</v>
      </c>
      <c r="F63" s="457">
        <v>101811.77514585377</v>
      </c>
      <c r="G63" s="457">
        <v>112727.00017141725</v>
      </c>
      <c r="H63" s="457">
        <v>123202.7584900943</v>
      </c>
      <c r="I63" s="457">
        <v>132255.83886568589</v>
      </c>
      <c r="J63" s="457">
        <v>143972.57581054012</v>
      </c>
      <c r="K63" s="457">
        <v>156437.70792101146</v>
      </c>
      <c r="L63" s="456">
        <v>168685.44316795949</v>
      </c>
    </row>
    <row r="64" spans="1:12">
      <c r="A64" s="455" t="s">
        <v>627</v>
      </c>
    </row>
  </sheetData>
  <mergeCells count="1">
    <mergeCell ref="C3:L3"/>
  </mergeCells>
  <printOptions horizontalCentered="1"/>
  <pageMargins left="0.45" right="0.45" top="0.75" bottom="0.75" header="0.3" footer="0.3"/>
  <pageSetup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69"/>
  <sheetViews>
    <sheetView workbookViewId="0">
      <pane xSplit="1" ySplit="3" topLeftCell="X19" activePane="bottomRight" state="frozen"/>
      <selection pane="topRight" activeCell="B1" sqref="B1"/>
      <selection pane="bottomLeft" activeCell="A4" sqref="A4"/>
      <selection pane="bottomRight" activeCell="AB30" sqref="AB30"/>
    </sheetView>
  </sheetViews>
  <sheetFormatPr defaultRowHeight="12.75"/>
  <cols>
    <col min="1" max="1" width="19.28515625" bestFit="1" customWidth="1"/>
    <col min="3" max="4" width="22.7109375" customWidth="1"/>
    <col min="5" max="5" width="22.7109375" style="133" customWidth="1"/>
    <col min="6" max="6" width="22.7109375" customWidth="1"/>
    <col min="7" max="9" width="22.7109375" style="133" customWidth="1"/>
    <col min="10" max="13" width="22.7109375" customWidth="1"/>
    <col min="14" max="15" width="22.7109375" style="120" customWidth="1"/>
    <col min="16" max="21" width="22.7109375" customWidth="1"/>
    <col min="22" max="23" width="22.7109375" style="133" customWidth="1"/>
    <col min="24" max="26" width="22.7109375" customWidth="1"/>
    <col min="27" max="27" width="22.7109375" style="133" customWidth="1"/>
    <col min="28" max="30" width="22.7109375" customWidth="1"/>
    <col min="31" max="33" width="15.7109375" customWidth="1"/>
    <col min="35" max="35" width="10.28515625" bestFit="1" customWidth="1"/>
  </cols>
  <sheetData>
    <row r="2" spans="1:35" ht="13.5" thickBot="1"/>
    <row r="3" spans="1:35" s="197" customFormat="1" ht="103.5" thickTop="1" thickBot="1">
      <c r="A3" s="77" t="s">
        <v>200</v>
      </c>
      <c r="B3" s="198"/>
      <c r="C3" s="194" t="s">
        <v>485</v>
      </c>
      <c r="D3" s="194" t="s">
        <v>486</v>
      </c>
      <c r="E3" s="194"/>
      <c r="F3" s="194"/>
      <c r="G3" s="194"/>
      <c r="H3" s="194"/>
      <c r="I3" s="192" t="s">
        <v>287</v>
      </c>
      <c r="L3" s="192" t="s">
        <v>754</v>
      </c>
      <c r="M3" s="199" t="s">
        <v>752</v>
      </c>
      <c r="N3" s="199" t="s">
        <v>247</v>
      </c>
      <c r="O3" s="192" t="s">
        <v>285</v>
      </c>
      <c r="R3" s="192" t="s">
        <v>286</v>
      </c>
      <c r="S3" s="192" t="s">
        <v>754</v>
      </c>
      <c r="T3" s="192" t="s">
        <v>476</v>
      </c>
      <c r="U3" s="199" t="s">
        <v>247</v>
      </c>
      <c r="V3" s="192" t="s">
        <v>285</v>
      </c>
      <c r="Z3" s="192"/>
    </row>
    <row r="4" spans="1:35" s="1" customFormat="1" ht="27" thickTop="1">
      <c r="A4" s="88" t="s">
        <v>3</v>
      </c>
      <c r="B4" s="83"/>
      <c r="X4" s="89" t="s">
        <v>0</v>
      </c>
    </row>
    <row r="5" spans="1:35" s="1" customFormat="1" ht="26.25">
      <c r="A5" s="143" t="s">
        <v>477</v>
      </c>
      <c r="B5" s="83"/>
      <c r="K5" s="136" t="s">
        <v>101</v>
      </c>
      <c r="L5" s="136" t="s">
        <v>101</v>
      </c>
      <c r="M5" s="136" t="s">
        <v>101</v>
      </c>
      <c r="N5" s="136" t="s">
        <v>101</v>
      </c>
      <c r="O5" s="136" t="s">
        <v>101</v>
      </c>
      <c r="P5" s="136"/>
      <c r="Q5" s="136"/>
      <c r="R5" s="136" t="s">
        <v>101</v>
      </c>
      <c r="S5" s="136" t="s">
        <v>101</v>
      </c>
      <c r="T5" s="136" t="s">
        <v>101</v>
      </c>
      <c r="U5" s="136" t="s">
        <v>101</v>
      </c>
      <c r="V5" s="136" t="s">
        <v>101</v>
      </c>
      <c r="W5" s="136"/>
    </row>
    <row r="6" spans="1:35" ht="20.25">
      <c r="B6" s="29"/>
      <c r="C6" s="201" t="s">
        <v>201</v>
      </c>
      <c r="G6" s="201" t="s">
        <v>226</v>
      </c>
      <c r="J6" s="3"/>
      <c r="K6" s="201" t="s">
        <v>198</v>
      </c>
      <c r="L6" s="3"/>
      <c r="R6" s="201" t="s">
        <v>199</v>
      </c>
      <c r="Y6" s="22" t="s">
        <v>201</v>
      </c>
    </row>
    <row r="7" spans="1:35" ht="51">
      <c r="A7" s="149"/>
      <c r="C7" s="28" t="s">
        <v>61</v>
      </c>
      <c r="D7" s="28" t="s">
        <v>227</v>
      </c>
      <c r="E7" s="28" t="s">
        <v>228</v>
      </c>
      <c r="G7" s="28" t="s">
        <v>61</v>
      </c>
      <c r="H7" s="28" t="s">
        <v>227</v>
      </c>
      <c r="I7" s="28" t="s">
        <v>228</v>
      </c>
      <c r="K7" s="28" t="s">
        <v>244</v>
      </c>
      <c r="L7" s="28" t="s">
        <v>243</v>
      </c>
      <c r="M7" s="28" t="s">
        <v>245</v>
      </c>
      <c r="N7" s="28" t="s">
        <v>195</v>
      </c>
      <c r="O7" s="28" t="s">
        <v>246</v>
      </c>
      <c r="P7" s="28"/>
      <c r="R7" s="28" t="s">
        <v>244</v>
      </c>
      <c r="S7" s="28" t="s">
        <v>243</v>
      </c>
      <c r="T7" s="28" t="s">
        <v>245</v>
      </c>
      <c r="U7" s="28" t="s">
        <v>195</v>
      </c>
      <c r="V7" s="28" t="s">
        <v>246</v>
      </c>
      <c r="W7" s="28"/>
      <c r="Y7" s="28" t="s">
        <v>231</v>
      </c>
      <c r="Z7" s="28" t="s">
        <v>230</v>
      </c>
      <c r="AA7" s="28"/>
      <c r="AB7" s="28" t="s">
        <v>232</v>
      </c>
      <c r="AC7" s="28" t="s">
        <v>128</v>
      </c>
    </row>
    <row r="8" spans="1:35" s="3" customFormat="1" ht="13.5" customHeight="1">
      <c r="A8" s="145" t="s">
        <v>7</v>
      </c>
      <c r="C8" s="67">
        <v>695</v>
      </c>
      <c r="D8" s="67">
        <v>47</v>
      </c>
      <c r="E8" s="188">
        <f>D8*0.875</f>
        <v>41.125</v>
      </c>
      <c r="G8" s="188">
        <f>'HH Mid Case'!$AE$884</f>
        <v>54316</v>
      </c>
      <c r="H8" s="188">
        <f>'HH Mid Case'!$AV$885</f>
        <v>7774</v>
      </c>
      <c r="I8" s="188">
        <f t="shared" ref="I8:I23" si="0">H8*0.875</f>
        <v>6802.25</v>
      </c>
      <c r="K8" s="69">
        <v>650</v>
      </c>
      <c r="L8" s="69">
        <v>1385.8600000000001</v>
      </c>
      <c r="M8" s="69">
        <v>517</v>
      </c>
      <c r="N8" s="69">
        <v>0</v>
      </c>
      <c r="O8" s="69">
        <v>365</v>
      </c>
      <c r="P8" s="69">
        <v>0</v>
      </c>
      <c r="R8" s="69">
        <v>725</v>
      </c>
      <c r="S8" s="69">
        <f>0</f>
        <v>0</v>
      </c>
      <c r="T8" s="69">
        <f>818/8</f>
        <v>102.25</v>
      </c>
      <c r="U8" s="69">
        <v>0</v>
      </c>
      <c r="V8" s="69">
        <f>O8</f>
        <v>365</v>
      </c>
      <c r="W8" s="69">
        <v>0</v>
      </c>
      <c r="Y8" s="90">
        <f t="shared" ref="Y8:Y23" si="1">C8*SUM(K8:Q8)</f>
        <v>2027912.7000000002</v>
      </c>
      <c r="Z8" s="90">
        <f>E8*SUM(R8:X8)</f>
        <v>49031.28125</v>
      </c>
      <c r="AA8" s="90"/>
      <c r="AB8" s="71">
        <f t="shared" ref="AB8:AB23" si="2">SUM(Y8:AA8)</f>
        <v>2076943.9812500002</v>
      </c>
      <c r="AC8" s="71">
        <f t="shared" ref="AC8:AC24" si="3">Y8/C8</f>
        <v>2917.86</v>
      </c>
      <c r="AE8" s="500">
        <f>L8*(C8+E8)</f>
        <v>1020166.1925000001</v>
      </c>
      <c r="AF8" s="500">
        <f>AE8/($C$24+$E$24)</f>
        <v>7.7085450224701493</v>
      </c>
      <c r="AG8" s="69">
        <v>1042</v>
      </c>
      <c r="AH8" s="501">
        <v>1.33</v>
      </c>
      <c r="AI8" s="133">
        <f>AH8*AG8</f>
        <v>1385.8600000000001</v>
      </c>
    </row>
    <row r="9" spans="1:35">
      <c r="A9" s="145" t="s">
        <v>8</v>
      </c>
      <c r="C9" s="68">
        <v>2602</v>
      </c>
      <c r="D9" s="68">
        <v>507</v>
      </c>
      <c r="E9" s="188">
        <f>D9*0.875</f>
        <v>443.625</v>
      </c>
      <c r="G9" s="188">
        <f>'HH Mid Case'!$AF$884</f>
        <v>245600</v>
      </c>
      <c r="H9" s="188">
        <f>'HH Mid Case'!$AW$885</f>
        <v>100502</v>
      </c>
      <c r="I9" s="188">
        <f t="shared" si="0"/>
        <v>87939.25</v>
      </c>
      <c r="K9" s="69">
        <v>650</v>
      </c>
      <c r="L9" s="70">
        <v>1323.3500000000001</v>
      </c>
      <c r="M9" s="69">
        <v>517</v>
      </c>
      <c r="N9" s="69">
        <v>0</v>
      </c>
      <c r="O9" s="69">
        <v>365</v>
      </c>
      <c r="P9" s="70">
        <v>0</v>
      </c>
      <c r="R9" s="69">
        <v>725</v>
      </c>
      <c r="S9" s="70">
        <f>(1651/8)*1.33</f>
        <v>274.47874999999999</v>
      </c>
      <c r="T9" s="69">
        <f t="shared" ref="T9:T23" si="4">818/8</f>
        <v>102.25</v>
      </c>
      <c r="U9" s="69">
        <v>0</v>
      </c>
      <c r="V9" s="69">
        <f t="shared" ref="V9:V23" si="5">O9</f>
        <v>365</v>
      </c>
      <c r="W9" s="70">
        <v>0</v>
      </c>
      <c r="Y9" s="90">
        <f t="shared" si="1"/>
        <v>7429620.7000000011</v>
      </c>
      <c r="Z9" s="90">
        <f t="shared" ref="Z9:Z23" si="6">E9*SUM(R9:X9)</f>
        <v>650677.54171875003</v>
      </c>
      <c r="AA9" s="90"/>
      <c r="AB9" s="71">
        <f t="shared" si="2"/>
        <v>8080298.2417187514</v>
      </c>
      <c r="AC9" s="71">
        <f t="shared" si="3"/>
        <v>2855.3500000000004</v>
      </c>
      <c r="AD9" s="3"/>
      <c r="AE9" s="500">
        <f t="shared" ref="AE9:AE23" si="7">L9*(C9+E9)</f>
        <v>4030427.8437500005</v>
      </c>
      <c r="AF9" s="500">
        <f t="shared" ref="AF9:AF23" si="8">AE9/($C$24+$E$24)</f>
        <v>30.454581539531031</v>
      </c>
      <c r="AG9" s="70">
        <v>995</v>
      </c>
      <c r="AH9" s="501">
        <v>1.33</v>
      </c>
      <c r="AI9" s="133">
        <f t="shared" ref="AI9:AI23" si="9">AH9*AG9</f>
        <v>1323.3500000000001</v>
      </c>
    </row>
    <row r="10" spans="1:35" s="3" customFormat="1">
      <c r="A10" s="145" t="s">
        <v>9</v>
      </c>
      <c r="C10" s="67">
        <v>5217</v>
      </c>
      <c r="D10" s="67">
        <v>3420</v>
      </c>
      <c r="E10" s="188">
        <f t="shared" ref="E10:E23" si="10">D10*0.875</f>
        <v>2992.5</v>
      </c>
      <c r="G10" s="188">
        <f>'HH Mid Case'!$AG$884</f>
        <v>798888</v>
      </c>
      <c r="H10" s="188">
        <f>'HH Mid Case'!$AX$885</f>
        <v>594550</v>
      </c>
      <c r="I10" s="188">
        <f t="shared" si="0"/>
        <v>520231.25</v>
      </c>
      <c r="K10" s="69">
        <v>650</v>
      </c>
      <c r="L10" s="69">
        <v>0</v>
      </c>
      <c r="M10" s="69">
        <v>517</v>
      </c>
      <c r="N10" s="69">
        <v>0</v>
      </c>
      <c r="O10" s="69">
        <v>365</v>
      </c>
      <c r="P10" s="69">
        <v>0</v>
      </c>
      <c r="R10" s="69">
        <v>725</v>
      </c>
      <c r="S10" s="69">
        <v>0</v>
      </c>
      <c r="T10" s="69">
        <f t="shared" si="4"/>
        <v>102.25</v>
      </c>
      <c r="U10" s="69">
        <v>0</v>
      </c>
      <c r="V10" s="69">
        <f t="shared" si="5"/>
        <v>365</v>
      </c>
      <c r="W10" s="69">
        <v>0</v>
      </c>
      <c r="Y10" s="90">
        <f t="shared" si="1"/>
        <v>7992444</v>
      </c>
      <c r="Z10" s="90">
        <f t="shared" si="6"/>
        <v>3567808.125</v>
      </c>
      <c r="AA10" s="90"/>
      <c r="AB10" s="71">
        <f t="shared" si="2"/>
        <v>11560252.125</v>
      </c>
      <c r="AC10" s="71">
        <f t="shared" si="3"/>
        <v>1532</v>
      </c>
      <c r="AE10" s="500">
        <f t="shared" si="7"/>
        <v>0</v>
      </c>
      <c r="AF10" s="500">
        <f t="shared" si="8"/>
        <v>0</v>
      </c>
      <c r="AG10" s="69">
        <v>0</v>
      </c>
      <c r="AH10" s="501">
        <v>1.33</v>
      </c>
      <c r="AI10" s="133">
        <f t="shared" si="9"/>
        <v>0</v>
      </c>
    </row>
    <row r="11" spans="1:35">
      <c r="A11" s="145" t="s">
        <v>10</v>
      </c>
      <c r="C11" s="68">
        <v>5992</v>
      </c>
      <c r="D11" s="68">
        <v>1053</v>
      </c>
      <c r="E11" s="188">
        <f t="shared" si="10"/>
        <v>921.375</v>
      </c>
      <c r="G11" s="188">
        <f>'HH Mid Case'!$AH$884</f>
        <v>550897</v>
      </c>
      <c r="H11" s="188">
        <f>'HH Mid Case'!$AY$885</f>
        <v>227306</v>
      </c>
      <c r="I11" s="188">
        <f t="shared" si="0"/>
        <v>198892.75</v>
      </c>
      <c r="K11" s="69">
        <v>650</v>
      </c>
      <c r="L11" s="70">
        <v>1323.3500000000001</v>
      </c>
      <c r="M11" s="69">
        <v>517</v>
      </c>
      <c r="N11" s="69">
        <v>0</v>
      </c>
      <c r="O11" s="69">
        <v>365</v>
      </c>
      <c r="P11" s="70">
        <v>0</v>
      </c>
      <c r="R11" s="69">
        <v>725</v>
      </c>
      <c r="S11" s="70">
        <f>(1651/8)*1.33</f>
        <v>274.47874999999999</v>
      </c>
      <c r="T11" s="69">
        <f t="shared" si="4"/>
        <v>102.25</v>
      </c>
      <c r="U11" s="69">
        <v>0</v>
      </c>
      <c r="V11" s="69">
        <f t="shared" si="5"/>
        <v>365</v>
      </c>
      <c r="W11" s="70">
        <v>0</v>
      </c>
      <c r="Y11" s="90">
        <f t="shared" si="1"/>
        <v>17109257.200000003</v>
      </c>
      <c r="Z11" s="90">
        <f t="shared" si="6"/>
        <v>1351407.2020312499</v>
      </c>
      <c r="AA11" s="90"/>
      <c r="AB11" s="71">
        <f t="shared" si="2"/>
        <v>18460664.402031254</v>
      </c>
      <c r="AC11" s="71">
        <f t="shared" si="3"/>
        <v>2855.3500000000004</v>
      </c>
      <c r="AD11" s="3"/>
      <c r="AE11" s="500">
        <f t="shared" si="7"/>
        <v>9148814.8062500004</v>
      </c>
      <c r="AF11" s="500">
        <f t="shared" si="8"/>
        <v>69.12996270087595</v>
      </c>
      <c r="AG11" s="70">
        <v>995</v>
      </c>
      <c r="AH11" s="501">
        <v>1.33</v>
      </c>
      <c r="AI11" s="133">
        <f t="shared" si="9"/>
        <v>1323.3500000000001</v>
      </c>
    </row>
    <row r="12" spans="1:35">
      <c r="A12" s="145" t="s">
        <v>11</v>
      </c>
      <c r="C12" s="68">
        <v>1164</v>
      </c>
      <c r="D12" s="68">
        <v>205</v>
      </c>
      <c r="E12" s="188">
        <f t="shared" si="10"/>
        <v>179.375</v>
      </c>
      <c r="G12" s="188">
        <f>'HH Mid Case'!$AI$884</f>
        <v>106996</v>
      </c>
      <c r="H12" s="188">
        <f>'HH Mid Case'!$AZ$885</f>
        <v>44148</v>
      </c>
      <c r="I12" s="188">
        <f t="shared" si="0"/>
        <v>38629.5</v>
      </c>
      <c r="K12" s="69">
        <v>650</v>
      </c>
      <c r="L12" s="70">
        <v>0</v>
      </c>
      <c r="M12" s="69">
        <v>517</v>
      </c>
      <c r="N12" s="69">
        <v>0</v>
      </c>
      <c r="O12" s="69">
        <v>365</v>
      </c>
      <c r="P12" s="70">
        <v>0</v>
      </c>
      <c r="R12" s="69">
        <v>725</v>
      </c>
      <c r="S12" s="70">
        <v>0</v>
      </c>
      <c r="T12" s="69">
        <f t="shared" si="4"/>
        <v>102.25</v>
      </c>
      <c r="U12" s="69">
        <v>0</v>
      </c>
      <c r="V12" s="69">
        <f t="shared" si="5"/>
        <v>365</v>
      </c>
      <c r="W12" s="70">
        <v>0</v>
      </c>
      <c r="Y12" s="90">
        <f t="shared" si="1"/>
        <v>1783248</v>
      </c>
      <c r="Z12" s="90">
        <f t="shared" si="6"/>
        <v>213859.84375</v>
      </c>
      <c r="AA12" s="90"/>
      <c r="AB12" s="71">
        <f t="shared" si="2"/>
        <v>1997107.84375</v>
      </c>
      <c r="AC12" s="71">
        <f t="shared" si="3"/>
        <v>1532</v>
      </c>
      <c r="AD12" s="3"/>
      <c r="AE12" s="500">
        <f t="shared" si="7"/>
        <v>0</v>
      </c>
      <c r="AF12" s="500">
        <f t="shared" si="8"/>
        <v>0</v>
      </c>
      <c r="AG12" s="70">
        <v>0</v>
      </c>
      <c r="AH12" s="501">
        <v>1.33</v>
      </c>
      <c r="AI12" s="133">
        <f t="shared" si="9"/>
        <v>0</v>
      </c>
    </row>
    <row r="13" spans="1:35">
      <c r="A13" s="145" t="s">
        <v>12</v>
      </c>
      <c r="C13" s="68">
        <v>4142</v>
      </c>
      <c r="D13" s="68">
        <v>2151</v>
      </c>
      <c r="E13" s="188">
        <f t="shared" si="10"/>
        <v>1882.125</v>
      </c>
      <c r="G13" s="188">
        <f>'HH Mid Case'!$AJ$884</f>
        <v>564528</v>
      </c>
      <c r="H13" s="188">
        <f>'HH Mid Case'!$BA$885</f>
        <v>363404</v>
      </c>
      <c r="I13" s="188">
        <f t="shared" si="0"/>
        <v>317978.5</v>
      </c>
      <c r="K13" s="69">
        <v>650</v>
      </c>
      <c r="L13" s="70">
        <v>0</v>
      </c>
      <c r="M13" s="69">
        <v>517</v>
      </c>
      <c r="N13" s="69">
        <v>0</v>
      </c>
      <c r="O13" s="69">
        <v>365</v>
      </c>
      <c r="P13" s="70">
        <v>0</v>
      </c>
      <c r="R13" s="69">
        <v>725</v>
      </c>
      <c r="S13" s="70">
        <f>(1651/8)*1.33</f>
        <v>274.47874999999999</v>
      </c>
      <c r="T13" s="69">
        <f t="shared" si="4"/>
        <v>102.25</v>
      </c>
      <c r="U13" s="69">
        <v>0</v>
      </c>
      <c r="V13" s="69">
        <f t="shared" si="5"/>
        <v>365</v>
      </c>
      <c r="W13" s="70">
        <v>0</v>
      </c>
      <c r="Y13" s="90">
        <f t="shared" si="1"/>
        <v>6345544</v>
      </c>
      <c r="Z13" s="90">
        <f t="shared" si="6"/>
        <v>2760566.84859375</v>
      </c>
      <c r="AA13" s="90"/>
      <c r="AB13" s="71">
        <f t="shared" si="2"/>
        <v>9106110.8485937491</v>
      </c>
      <c r="AC13" s="71">
        <f t="shared" si="3"/>
        <v>1532</v>
      </c>
      <c r="AD13" s="3"/>
      <c r="AE13" s="500">
        <f t="shared" si="7"/>
        <v>0</v>
      </c>
      <c r="AF13" s="500">
        <f t="shared" si="8"/>
        <v>0</v>
      </c>
      <c r="AG13" s="70">
        <v>0</v>
      </c>
      <c r="AH13" s="501">
        <v>1.33</v>
      </c>
      <c r="AI13" s="133">
        <f t="shared" si="9"/>
        <v>0</v>
      </c>
    </row>
    <row r="14" spans="1:35" s="3" customFormat="1">
      <c r="A14" s="145" t="s">
        <v>13</v>
      </c>
      <c r="C14" s="67">
        <v>6527</v>
      </c>
      <c r="D14" s="67">
        <v>2687</v>
      </c>
      <c r="E14" s="188">
        <f t="shared" si="10"/>
        <v>2351.125</v>
      </c>
      <c r="G14" s="188">
        <f>'HH Mid Case'!$AK$884</f>
        <v>508348</v>
      </c>
      <c r="H14" s="188">
        <f>'HH Mid Case'!$BB$885</f>
        <v>340708</v>
      </c>
      <c r="I14" s="188">
        <f t="shared" si="0"/>
        <v>298119.5</v>
      </c>
      <c r="K14" s="69">
        <v>650</v>
      </c>
      <c r="L14" s="69">
        <v>0</v>
      </c>
      <c r="M14" s="200"/>
      <c r="N14" s="69">
        <v>0</v>
      </c>
      <c r="O14" s="69">
        <v>365</v>
      </c>
      <c r="P14" s="69">
        <v>0</v>
      </c>
      <c r="R14" s="69">
        <v>725</v>
      </c>
      <c r="S14" s="69">
        <v>0</v>
      </c>
      <c r="T14" s="69">
        <f t="shared" si="4"/>
        <v>102.25</v>
      </c>
      <c r="U14" s="69">
        <v>0</v>
      </c>
      <c r="V14" s="69">
        <f t="shared" si="5"/>
        <v>365</v>
      </c>
      <c r="W14" s="69">
        <v>0</v>
      </c>
      <c r="Y14" s="90">
        <f t="shared" si="1"/>
        <v>6624905</v>
      </c>
      <c r="Z14" s="90">
        <f t="shared" si="6"/>
        <v>2803128.78125</v>
      </c>
      <c r="AA14" s="90"/>
      <c r="AB14" s="71">
        <f t="shared" si="2"/>
        <v>9428033.78125</v>
      </c>
      <c r="AC14" s="71">
        <f t="shared" si="3"/>
        <v>1015</v>
      </c>
      <c r="AE14" s="500">
        <f t="shared" si="7"/>
        <v>0</v>
      </c>
      <c r="AF14" s="500">
        <f t="shared" si="8"/>
        <v>0</v>
      </c>
      <c r="AG14" s="69">
        <v>0</v>
      </c>
      <c r="AH14" s="501">
        <v>1.33</v>
      </c>
      <c r="AI14" s="133">
        <f t="shared" si="9"/>
        <v>0</v>
      </c>
    </row>
    <row r="15" spans="1:35">
      <c r="A15" s="145" t="s">
        <v>14</v>
      </c>
      <c r="C15" s="68">
        <v>7110</v>
      </c>
      <c r="D15" s="68">
        <v>3903</v>
      </c>
      <c r="E15" s="188">
        <f t="shared" si="10"/>
        <v>3415.125</v>
      </c>
      <c r="G15" s="188">
        <f>'HH Mid Case'!$AL$884</f>
        <v>905840</v>
      </c>
      <c r="H15" s="188">
        <f>'HH Mid Case'!$BC$885</f>
        <v>594655</v>
      </c>
      <c r="I15" s="188">
        <f t="shared" si="0"/>
        <v>520323.125</v>
      </c>
      <c r="K15" s="69">
        <v>650</v>
      </c>
      <c r="L15" s="70">
        <v>1323.3500000000001</v>
      </c>
      <c r="M15" s="69">
        <v>517</v>
      </c>
      <c r="N15" s="69">
        <v>0</v>
      </c>
      <c r="O15" s="69">
        <v>365</v>
      </c>
      <c r="P15" s="70">
        <v>0</v>
      </c>
      <c r="R15" s="69">
        <v>725</v>
      </c>
      <c r="S15" s="70">
        <f>(1651/8)*1.33</f>
        <v>274.47874999999999</v>
      </c>
      <c r="T15" s="69">
        <f t="shared" si="4"/>
        <v>102.25</v>
      </c>
      <c r="U15" s="69">
        <v>0</v>
      </c>
      <c r="V15" s="69">
        <f t="shared" si="5"/>
        <v>365</v>
      </c>
      <c r="W15" s="70">
        <v>0</v>
      </c>
      <c r="Y15" s="90">
        <f t="shared" si="1"/>
        <v>20301538.500000004</v>
      </c>
      <c r="Z15" s="90">
        <f t="shared" si="6"/>
        <v>5009062.0223437501</v>
      </c>
      <c r="AA15" s="90"/>
      <c r="AB15" s="71">
        <f t="shared" si="2"/>
        <v>25310600.522343755</v>
      </c>
      <c r="AC15" s="71">
        <f t="shared" si="3"/>
        <v>2855.3500000000004</v>
      </c>
      <c r="AD15" s="3"/>
      <c r="AE15" s="500">
        <f t="shared" si="7"/>
        <v>13928424.168750001</v>
      </c>
      <c r="AF15" s="500">
        <f t="shared" si="8"/>
        <v>105.24548410466046</v>
      </c>
      <c r="AG15" s="70">
        <v>995</v>
      </c>
      <c r="AH15" s="501">
        <v>1.33</v>
      </c>
      <c r="AI15" s="133">
        <f t="shared" si="9"/>
        <v>1323.3500000000001</v>
      </c>
    </row>
    <row r="16" spans="1:35">
      <c r="A16" s="145" t="s">
        <v>15</v>
      </c>
      <c r="C16" s="68">
        <v>8259</v>
      </c>
      <c r="D16" s="68">
        <v>8023</v>
      </c>
      <c r="E16" s="188">
        <f t="shared" si="10"/>
        <v>7020.125</v>
      </c>
      <c r="G16" s="188">
        <f>'HH Mid Case'!$AM$884</f>
        <v>1049274</v>
      </c>
      <c r="H16" s="188">
        <f>'HH Mid Case'!$BD$885</f>
        <v>907384</v>
      </c>
      <c r="I16" s="188">
        <f t="shared" si="0"/>
        <v>793961</v>
      </c>
      <c r="K16" s="69">
        <v>650</v>
      </c>
      <c r="L16" s="70">
        <v>1323.3500000000001</v>
      </c>
      <c r="M16" s="69">
        <v>517</v>
      </c>
      <c r="N16" s="69">
        <v>0</v>
      </c>
      <c r="O16" s="69">
        <v>365</v>
      </c>
      <c r="P16" s="70">
        <v>0</v>
      </c>
      <c r="R16" s="69">
        <v>725</v>
      </c>
      <c r="S16" s="70">
        <f>(1651/8)*1.33</f>
        <v>274.47874999999999</v>
      </c>
      <c r="T16" s="69">
        <f t="shared" si="4"/>
        <v>102.25</v>
      </c>
      <c r="U16" s="69">
        <v>0</v>
      </c>
      <c r="V16" s="69">
        <f t="shared" si="5"/>
        <v>365</v>
      </c>
      <c r="W16" s="70">
        <v>0</v>
      </c>
      <c r="Y16" s="90">
        <f t="shared" si="1"/>
        <v>23582335.650000002</v>
      </c>
      <c r="Z16" s="90">
        <f t="shared" si="6"/>
        <v>10296619.16609375</v>
      </c>
      <c r="AA16" s="90"/>
      <c r="AB16" s="71">
        <f t="shared" si="2"/>
        <v>33878954.81609375</v>
      </c>
      <c r="AC16" s="71">
        <f t="shared" si="3"/>
        <v>2855.3500000000004</v>
      </c>
      <c r="AD16" s="3"/>
      <c r="AE16" s="500">
        <f t="shared" si="7"/>
        <v>20219630.068750001</v>
      </c>
      <c r="AF16" s="500">
        <f t="shared" si="8"/>
        <v>152.78287975873164</v>
      </c>
      <c r="AG16" s="70">
        <v>995</v>
      </c>
      <c r="AH16" s="501">
        <v>1.33</v>
      </c>
      <c r="AI16" s="133">
        <f t="shared" si="9"/>
        <v>1323.3500000000001</v>
      </c>
    </row>
    <row r="17" spans="1:35">
      <c r="A17" s="145" t="s">
        <v>16</v>
      </c>
      <c r="C17" s="68">
        <v>16620</v>
      </c>
      <c r="D17" s="68">
        <v>1868</v>
      </c>
      <c r="E17" s="188">
        <f t="shared" si="10"/>
        <v>1634.5</v>
      </c>
      <c r="G17" s="188">
        <f>'HH Mid Case'!$AN$884</f>
        <v>984963</v>
      </c>
      <c r="H17" s="188">
        <f>'HH Mid Case'!$BE$885</f>
        <v>312747</v>
      </c>
      <c r="I17" s="188">
        <f t="shared" si="0"/>
        <v>273653.625</v>
      </c>
      <c r="K17" s="69">
        <v>650</v>
      </c>
      <c r="L17" s="70">
        <v>1323.3500000000001</v>
      </c>
      <c r="M17" s="69">
        <v>517</v>
      </c>
      <c r="N17" s="69">
        <v>0</v>
      </c>
      <c r="O17" s="69">
        <v>365</v>
      </c>
      <c r="P17" s="70">
        <v>0</v>
      </c>
      <c r="R17" s="69">
        <v>725</v>
      </c>
      <c r="S17" s="70">
        <f>(1651/8)*1.33</f>
        <v>274.47874999999999</v>
      </c>
      <c r="T17" s="69">
        <f t="shared" si="4"/>
        <v>102.25</v>
      </c>
      <c r="U17" s="69">
        <v>0</v>
      </c>
      <c r="V17" s="69">
        <f t="shared" si="5"/>
        <v>365</v>
      </c>
      <c r="W17" s="70">
        <v>0</v>
      </c>
      <c r="Y17" s="90">
        <f t="shared" si="1"/>
        <v>47455917.000000007</v>
      </c>
      <c r="Z17" s="90">
        <f t="shared" si="6"/>
        <v>2397368.1418750002</v>
      </c>
      <c r="AA17" s="90"/>
      <c r="AB17" s="71">
        <f t="shared" si="2"/>
        <v>49853285.141875006</v>
      </c>
      <c r="AC17" s="71">
        <f t="shared" si="3"/>
        <v>2855.3500000000004</v>
      </c>
      <c r="AD17" s="3"/>
      <c r="AE17" s="500">
        <f t="shared" si="7"/>
        <v>24157092.575000003</v>
      </c>
      <c r="AF17" s="500">
        <f t="shared" si="8"/>
        <v>182.53499978276025</v>
      </c>
      <c r="AG17" s="70">
        <v>995</v>
      </c>
      <c r="AH17" s="501">
        <v>1.33</v>
      </c>
      <c r="AI17" s="133">
        <f t="shared" si="9"/>
        <v>1323.3500000000001</v>
      </c>
    </row>
    <row r="18" spans="1:35">
      <c r="A18" s="145" t="s">
        <v>17</v>
      </c>
      <c r="C18" s="68">
        <v>5970</v>
      </c>
      <c r="D18" s="68">
        <v>217</v>
      </c>
      <c r="E18" s="188">
        <f t="shared" si="10"/>
        <v>189.875</v>
      </c>
      <c r="G18" s="188">
        <f>'HH Mid Case'!$AO$884</f>
        <v>284785</v>
      </c>
      <c r="H18" s="188">
        <f>'HH Mid Case'!$BF$885</f>
        <v>63101</v>
      </c>
      <c r="I18" s="188">
        <f t="shared" si="0"/>
        <v>55213.375</v>
      </c>
      <c r="K18" s="69">
        <v>650</v>
      </c>
      <c r="L18" s="70">
        <v>783.37</v>
      </c>
      <c r="M18" s="69">
        <v>517</v>
      </c>
      <c r="N18" s="69">
        <v>0</v>
      </c>
      <c r="O18" s="69">
        <v>365</v>
      </c>
      <c r="P18" s="70">
        <v>0</v>
      </c>
      <c r="R18" s="69">
        <v>725</v>
      </c>
      <c r="S18" s="70">
        <f>(1168/8)*1.33</f>
        <v>194.18</v>
      </c>
      <c r="T18" s="69">
        <f t="shared" si="4"/>
        <v>102.25</v>
      </c>
      <c r="U18" s="69">
        <v>0</v>
      </c>
      <c r="V18" s="69">
        <f t="shared" si="5"/>
        <v>365</v>
      </c>
      <c r="W18" s="70">
        <v>0</v>
      </c>
      <c r="Y18" s="90">
        <f t="shared" si="1"/>
        <v>13822758.899999999</v>
      </c>
      <c r="Z18" s="90">
        <f t="shared" si="6"/>
        <v>263248.39624999999</v>
      </c>
      <c r="AA18" s="90"/>
      <c r="AB18" s="71">
        <f t="shared" si="2"/>
        <v>14086007.296249999</v>
      </c>
      <c r="AC18" s="71">
        <f t="shared" si="3"/>
        <v>2315.37</v>
      </c>
      <c r="AD18" s="3"/>
      <c r="AE18" s="500">
        <f t="shared" si="7"/>
        <v>4825461.2787499996</v>
      </c>
      <c r="AF18" s="500">
        <f t="shared" si="8"/>
        <v>36.461986090987565</v>
      </c>
      <c r="AG18" s="70">
        <v>589</v>
      </c>
      <c r="AH18" s="501">
        <v>1.33</v>
      </c>
      <c r="AI18" s="133">
        <f t="shared" si="9"/>
        <v>783.37</v>
      </c>
    </row>
    <row r="19" spans="1:35">
      <c r="A19" s="145" t="s">
        <v>18</v>
      </c>
      <c r="C19" s="68">
        <v>19465</v>
      </c>
      <c r="D19" s="68">
        <v>1498</v>
      </c>
      <c r="E19" s="188">
        <f t="shared" si="10"/>
        <v>1310.75</v>
      </c>
      <c r="G19" s="188">
        <f>'HH Mid Case'!$AP$884</f>
        <v>1257511</v>
      </c>
      <c r="H19" s="188">
        <f>'HH Mid Case'!$BG$885</f>
        <v>414894</v>
      </c>
      <c r="I19" s="188">
        <f t="shared" si="0"/>
        <v>363032.25</v>
      </c>
      <c r="K19" s="69">
        <v>650</v>
      </c>
      <c r="L19" s="70">
        <v>1001.49</v>
      </c>
      <c r="M19" s="69">
        <v>517</v>
      </c>
      <c r="N19" s="69">
        <v>0</v>
      </c>
      <c r="O19" s="69">
        <v>365</v>
      </c>
      <c r="P19" s="70">
        <v>0</v>
      </c>
      <c r="R19" s="69">
        <v>725</v>
      </c>
      <c r="S19" s="70">
        <f>(1168/8)*1.33</f>
        <v>194.18</v>
      </c>
      <c r="T19" s="69">
        <f t="shared" si="4"/>
        <v>102.25</v>
      </c>
      <c r="U19" s="69">
        <v>0</v>
      </c>
      <c r="V19" s="69">
        <f t="shared" si="5"/>
        <v>365</v>
      </c>
      <c r="W19" s="70">
        <v>0</v>
      </c>
      <c r="Y19" s="90">
        <f t="shared" si="1"/>
        <v>49314382.849999994</v>
      </c>
      <c r="Z19" s="90">
        <f t="shared" si="6"/>
        <v>1817263.1225000001</v>
      </c>
      <c r="AA19" s="90"/>
      <c r="AB19" s="71">
        <f t="shared" si="2"/>
        <v>51131645.972499996</v>
      </c>
      <c r="AC19" s="71">
        <f t="shared" si="3"/>
        <v>2533.4899999999998</v>
      </c>
      <c r="AD19" s="3"/>
      <c r="AE19" s="500">
        <f t="shared" si="7"/>
        <v>20806705.8675</v>
      </c>
      <c r="AF19" s="500">
        <f t="shared" si="8"/>
        <v>157.21892190513611</v>
      </c>
      <c r="AG19" s="70">
        <v>753</v>
      </c>
      <c r="AH19" s="501">
        <v>1.33</v>
      </c>
      <c r="AI19" s="133">
        <f t="shared" si="9"/>
        <v>1001.49</v>
      </c>
    </row>
    <row r="20" spans="1:35">
      <c r="A20" s="145" t="s">
        <v>19</v>
      </c>
      <c r="C20" s="68">
        <v>13912</v>
      </c>
      <c r="D20" s="68">
        <v>770</v>
      </c>
      <c r="E20" s="188">
        <f t="shared" si="10"/>
        <v>673.75</v>
      </c>
      <c r="G20" s="188">
        <f>'HH Mid Case'!$AQ$884</f>
        <v>608292</v>
      </c>
      <c r="H20" s="188">
        <f>'HH Mid Case'!$BH$885</f>
        <v>133918</v>
      </c>
      <c r="I20" s="188">
        <f t="shared" si="0"/>
        <v>117178.25</v>
      </c>
      <c r="K20" s="69">
        <v>650</v>
      </c>
      <c r="L20" s="70">
        <v>1001.49</v>
      </c>
      <c r="M20" s="69">
        <v>517</v>
      </c>
      <c r="N20" s="69">
        <v>0</v>
      </c>
      <c r="O20" s="69">
        <v>365</v>
      </c>
      <c r="P20" s="70">
        <v>0</v>
      </c>
      <c r="R20" s="69">
        <v>725</v>
      </c>
      <c r="S20" s="70">
        <f>(1168/8)*1.33</f>
        <v>194.18</v>
      </c>
      <c r="T20" s="69">
        <f t="shared" si="4"/>
        <v>102.25</v>
      </c>
      <c r="U20" s="69">
        <v>0</v>
      </c>
      <c r="V20" s="69">
        <f t="shared" si="5"/>
        <v>365</v>
      </c>
      <c r="W20" s="70">
        <v>0</v>
      </c>
      <c r="Y20" s="90">
        <f t="shared" si="1"/>
        <v>35245912.879999995</v>
      </c>
      <c r="Z20" s="90">
        <f t="shared" si="6"/>
        <v>934107.21250000002</v>
      </c>
      <c r="AA20" s="90"/>
      <c r="AB20" s="71">
        <f t="shared" si="2"/>
        <v>36180020.092499994</v>
      </c>
      <c r="AC20" s="71">
        <f t="shared" si="3"/>
        <v>2533.4899999999998</v>
      </c>
      <c r="AD20" s="3"/>
      <c r="AE20" s="500">
        <f t="shared" si="7"/>
        <v>14607482.7675</v>
      </c>
      <c r="AF20" s="500">
        <f t="shared" si="8"/>
        <v>110.376563550189</v>
      </c>
      <c r="AG20" s="70">
        <v>753</v>
      </c>
      <c r="AH20" s="501">
        <v>1.33</v>
      </c>
      <c r="AI20" s="133">
        <f t="shared" si="9"/>
        <v>1001.49</v>
      </c>
    </row>
    <row r="21" spans="1:35">
      <c r="A21" s="145" t="s">
        <v>20</v>
      </c>
      <c r="C21" s="68">
        <v>3338</v>
      </c>
      <c r="D21" s="68">
        <v>492</v>
      </c>
      <c r="E21" s="188">
        <f t="shared" si="10"/>
        <v>430.5</v>
      </c>
      <c r="G21" s="188">
        <f>'HH Mid Case'!$AR$884</f>
        <v>211660</v>
      </c>
      <c r="H21" s="188">
        <f>'HH Mid Case'!$BI$885</f>
        <v>70838</v>
      </c>
      <c r="I21" s="188">
        <f t="shared" si="0"/>
        <v>61983.25</v>
      </c>
      <c r="K21" s="69">
        <v>650</v>
      </c>
      <c r="L21" s="70">
        <v>891.1</v>
      </c>
      <c r="M21" s="69">
        <v>517</v>
      </c>
      <c r="N21" s="69">
        <v>0</v>
      </c>
      <c r="O21" s="69">
        <v>365</v>
      </c>
      <c r="P21" s="70">
        <v>0</v>
      </c>
      <c r="R21" s="69">
        <v>725</v>
      </c>
      <c r="S21" s="70">
        <f>(1329/8)*1.33</f>
        <v>220.94625000000002</v>
      </c>
      <c r="T21" s="69">
        <f t="shared" si="4"/>
        <v>102.25</v>
      </c>
      <c r="U21" s="69">
        <v>0</v>
      </c>
      <c r="V21" s="69">
        <f t="shared" si="5"/>
        <v>365</v>
      </c>
      <c r="W21" s="70">
        <v>0</v>
      </c>
      <c r="Y21" s="90">
        <f t="shared" si="1"/>
        <v>8088307.7999999998</v>
      </c>
      <c r="Z21" s="90">
        <f t="shared" si="6"/>
        <v>608380.98562499997</v>
      </c>
      <c r="AA21" s="90"/>
      <c r="AB21" s="71">
        <f t="shared" si="2"/>
        <v>8696688.7856249996</v>
      </c>
      <c r="AC21" s="71">
        <f t="shared" si="3"/>
        <v>2423.1</v>
      </c>
      <c r="AD21" s="3"/>
      <c r="AE21" s="500">
        <f t="shared" si="7"/>
        <v>3358110.35</v>
      </c>
      <c r="AF21" s="500">
        <f t="shared" si="8"/>
        <v>25.374439001906044</v>
      </c>
      <c r="AG21" s="70">
        <v>670</v>
      </c>
      <c r="AH21" s="501">
        <v>1.33</v>
      </c>
      <c r="AI21" s="133">
        <f t="shared" si="9"/>
        <v>891.1</v>
      </c>
    </row>
    <row r="22" spans="1:35">
      <c r="A22" s="145" t="s">
        <v>21</v>
      </c>
      <c r="C22" s="68">
        <v>3885</v>
      </c>
      <c r="D22" s="68">
        <v>433</v>
      </c>
      <c r="E22" s="188">
        <f t="shared" si="10"/>
        <v>378.875</v>
      </c>
      <c r="G22" s="188">
        <f>'HH Mid Case'!$AS$884</f>
        <v>170537</v>
      </c>
      <c r="H22" s="188">
        <f>'HH Mid Case'!$BJ$885</f>
        <v>39070</v>
      </c>
      <c r="I22" s="188">
        <f t="shared" si="0"/>
        <v>34186.25</v>
      </c>
      <c r="K22" s="69">
        <v>650</v>
      </c>
      <c r="L22" s="70">
        <v>783.37</v>
      </c>
      <c r="M22" s="69">
        <v>517</v>
      </c>
      <c r="N22" s="69">
        <v>0</v>
      </c>
      <c r="O22" s="69">
        <v>365</v>
      </c>
      <c r="P22" s="70">
        <v>0</v>
      </c>
      <c r="R22" s="69">
        <v>725</v>
      </c>
      <c r="S22" s="70">
        <f>(1168/8)*1.33</f>
        <v>194.18</v>
      </c>
      <c r="T22" s="69">
        <f t="shared" si="4"/>
        <v>102.25</v>
      </c>
      <c r="U22" s="69">
        <v>0</v>
      </c>
      <c r="V22" s="69">
        <f t="shared" si="5"/>
        <v>365</v>
      </c>
      <c r="W22" s="70">
        <v>0</v>
      </c>
      <c r="Y22" s="90">
        <f t="shared" si="1"/>
        <v>8995212.4499999993</v>
      </c>
      <c r="Z22" s="90">
        <f t="shared" si="6"/>
        <v>525283.66625000001</v>
      </c>
      <c r="AA22" s="90"/>
      <c r="AB22" s="71">
        <f t="shared" si="2"/>
        <v>9520496.116249999</v>
      </c>
      <c r="AC22" s="71">
        <f t="shared" si="3"/>
        <v>2315.37</v>
      </c>
      <c r="AD22" s="3"/>
      <c r="AE22" s="500">
        <f t="shared" si="7"/>
        <v>3340191.75875</v>
      </c>
      <c r="AF22" s="500">
        <f t="shared" si="8"/>
        <v>25.239043153263601</v>
      </c>
      <c r="AG22" s="70">
        <v>589</v>
      </c>
      <c r="AH22" s="501">
        <v>1.33</v>
      </c>
      <c r="AI22" s="133">
        <f t="shared" si="9"/>
        <v>783.37</v>
      </c>
    </row>
    <row r="23" spans="1:35">
      <c r="A23" s="145" t="s">
        <v>22</v>
      </c>
      <c r="C23" s="68">
        <v>3135</v>
      </c>
      <c r="D23" s="68">
        <v>508</v>
      </c>
      <c r="E23" s="188">
        <f t="shared" si="10"/>
        <v>444.5</v>
      </c>
      <c r="G23" s="188">
        <f>'HH Mid Case'!$AT$884</f>
        <v>192861</v>
      </c>
      <c r="H23" s="188">
        <f>'HH Mid Case'!$BK$885</f>
        <v>68107</v>
      </c>
      <c r="I23" s="188">
        <f t="shared" si="0"/>
        <v>59593.625</v>
      </c>
      <c r="K23" s="69">
        <v>650</v>
      </c>
      <c r="L23" s="70">
        <v>1274.1400000000001</v>
      </c>
      <c r="M23" s="69">
        <v>517</v>
      </c>
      <c r="N23" s="69">
        <v>0</v>
      </c>
      <c r="O23" s="69">
        <v>365</v>
      </c>
      <c r="P23" s="70">
        <v>0</v>
      </c>
      <c r="R23" s="69">
        <v>725</v>
      </c>
      <c r="S23" s="70">
        <f>(1914/8)*1.33</f>
        <v>318.20250000000004</v>
      </c>
      <c r="T23" s="69">
        <f t="shared" si="4"/>
        <v>102.25</v>
      </c>
      <c r="U23" s="69">
        <v>0</v>
      </c>
      <c r="V23" s="69">
        <f t="shared" si="5"/>
        <v>365</v>
      </c>
      <c r="W23" s="70">
        <v>0</v>
      </c>
      <c r="Y23" s="90">
        <f t="shared" si="1"/>
        <v>8797248.9000000004</v>
      </c>
      <c r="Z23" s="90">
        <f t="shared" si="6"/>
        <v>671396.1362500001</v>
      </c>
      <c r="AA23" s="90"/>
      <c r="AB23" s="71">
        <f t="shared" si="2"/>
        <v>9468645.0362500008</v>
      </c>
      <c r="AC23" s="71">
        <f t="shared" si="3"/>
        <v>2806.1400000000003</v>
      </c>
      <c r="AD23" s="3"/>
      <c r="AE23" s="500">
        <f t="shared" si="7"/>
        <v>4560784.1300000008</v>
      </c>
      <c r="AF23" s="500">
        <f t="shared" si="8"/>
        <v>34.462041638252337</v>
      </c>
      <c r="AG23" s="70">
        <v>958</v>
      </c>
      <c r="AH23" s="501">
        <v>1.33</v>
      </c>
      <c r="AI23" s="133">
        <f t="shared" si="9"/>
        <v>1274.1400000000001</v>
      </c>
    </row>
    <row r="24" spans="1:35">
      <c r="A24" s="145" t="s">
        <v>2</v>
      </c>
      <c r="C24" s="189">
        <f>SUM(C8:C23)</f>
        <v>108033</v>
      </c>
      <c r="D24" s="189">
        <f>SUM(D8:D23)</f>
        <v>27782</v>
      </c>
      <c r="E24" s="189">
        <f>SUM(E8:E23)</f>
        <v>24309.25</v>
      </c>
      <c r="G24" s="189">
        <f>SUM(G8:G23)</f>
        <v>8495296</v>
      </c>
      <c r="H24" s="189">
        <f>SUM(H8:H23)</f>
        <v>4283106</v>
      </c>
      <c r="I24" s="189">
        <f>SUM(I8:I23)</f>
        <v>3747717.75</v>
      </c>
      <c r="K24" s="25"/>
      <c r="L24" s="25"/>
      <c r="M24" s="25"/>
      <c r="N24" s="25"/>
      <c r="O24" s="25"/>
      <c r="P24" s="25"/>
      <c r="R24" s="25"/>
      <c r="S24" s="25"/>
      <c r="T24" s="25"/>
      <c r="U24" s="25"/>
      <c r="V24" s="25"/>
      <c r="W24" s="25"/>
      <c r="Y24" s="90">
        <f>SUM(Y8:Y23)</f>
        <v>264916546.53000003</v>
      </c>
      <c r="Z24" s="90">
        <f>SUM(Z8:Z23)</f>
        <v>33919208.473281249</v>
      </c>
      <c r="AA24" s="90"/>
      <c r="AB24" s="71">
        <f>SUM(AB8:AB23)</f>
        <v>298835755.00328118</v>
      </c>
      <c r="AC24" s="71">
        <f t="shared" si="3"/>
        <v>2452.1817086445812</v>
      </c>
      <c r="AD24" s="3"/>
      <c r="AE24" s="500"/>
      <c r="AF24" s="500">
        <f>SUM(AF8:AF23)</f>
        <v>936.98944824876412</v>
      </c>
      <c r="AG24" s="112">
        <v>1063</v>
      </c>
      <c r="AH24" s="501"/>
      <c r="AI24" s="501"/>
    </row>
    <row r="25" spans="1:35">
      <c r="F25" s="98"/>
      <c r="AB25" s="112" t="s">
        <v>126</v>
      </c>
      <c r="AC25" s="6">
        <f>MAX(AC8:AC24)</f>
        <v>2917.86</v>
      </c>
      <c r="AG25">
        <f>1063/800</f>
        <v>1.3287500000000001</v>
      </c>
    </row>
    <row r="26" spans="1:35" s="133" customFormat="1">
      <c r="AB26" s="112" t="s">
        <v>127</v>
      </c>
      <c r="AC26" s="6">
        <f>MIN(AC8:AC24)</f>
        <v>1015</v>
      </c>
    </row>
    <row r="27" spans="1:35">
      <c r="A27" s="195" t="s">
        <v>242</v>
      </c>
      <c r="C27">
        <v>108033</v>
      </c>
      <c r="D27" s="499">
        <f>C24+E24</f>
        <v>132342.25</v>
      </c>
      <c r="E27" s="133">
        <v>24309</v>
      </c>
      <c r="M27" s="196">
        <f>477/2430</f>
        <v>0.1962962962962963</v>
      </c>
      <c r="Y27" s="3" t="s">
        <v>129</v>
      </c>
      <c r="AB27" s="72">
        <f>AB24*'CIRB Statewide Residential'!$G$15</f>
        <v>82884228.809055686</v>
      </c>
    </row>
    <row r="28" spans="1:35" s="18" customFormat="1">
      <c r="E28" s="133"/>
      <c r="G28" s="133"/>
      <c r="H28" s="133"/>
      <c r="I28" s="133"/>
      <c r="N28" s="120"/>
      <c r="O28" s="120"/>
      <c r="V28" s="133"/>
      <c r="W28" s="133"/>
      <c r="Y28" s="42" t="s">
        <v>110</v>
      </c>
      <c r="Z28"/>
      <c r="AA28" s="133"/>
      <c r="AB28" s="72">
        <f>AB24+AB27</f>
        <v>381719983.81233686</v>
      </c>
    </row>
    <row r="29" spans="1:35">
      <c r="U29" s="84"/>
    </row>
    <row r="30" spans="1:35">
      <c r="U30" s="84"/>
      <c r="Y30" s="3" t="s">
        <v>588</v>
      </c>
      <c r="AB30" s="93">
        <f>Y24/$C$24</f>
        <v>2452.1817086445812</v>
      </c>
    </row>
    <row r="31" spans="1:35" s="84" customFormat="1">
      <c r="E31" s="133"/>
      <c r="G31" s="133"/>
      <c r="H31" s="133"/>
      <c r="I31" s="133"/>
      <c r="N31" s="120"/>
      <c r="O31" s="120"/>
      <c r="V31" s="133"/>
      <c r="W31" s="133"/>
      <c r="Y31" s="3" t="s">
        <v>185</v>
      </c>
      <c r="AA31" s="133"/>
      <c r="AB31" s="93">
        <f>AB24/($C$24+$E$24)</f>
        <v>2258.0525493807245</v>
      </c>
    </row>
    <row r="32" spans="1:35" s="84" customFormat="1" ht="26.25">
      <c r="A32" s="88" t="s">
        <v>4</v>
      </c>
      <c r="E32" s="133"/>
      <c r="G32" s="133"/>
      <c r="H32" s="133"/>
      <c r="I32" s="133"/>
      <c r="K32" s="89"/>
      <c r="N32" s="120"/>
      <c r="O32" s="120"/>
      <c r="R32" s="89"/>
      <c r="V32" s="133"/>
      <c r="W32" s="133"/>
      <c r="AA32" s="133"/>
    </row>
    <row r="33" spans="1:30" s="84" customFormat="1">
      <c r="E33" s="133"/>
      <c r="G33" s="133"/>
      <c r="H33" s="133"/>
      <c r="I33" s="133"/>
      <c r="AA33" s="133"/>
    </row>
    <row r="34" spans="1:30" s="84" customFormat="1" ht="20.25">
      <c r="C34" s="201" t="s">
        <v>201</v>
      </c>
      <c r="E34" s="133"/>
      <c r="G34" s="201" t="s">
        <v>226</v>
      </c>
      <c r="H34" s="133"/>
      <c r="I34" s="133"/>
      <c r="K34" s="201" t="s">
        <v>196</v>
      </c>
      <c r="N34" s="120"/>
      <c r="O34" s="120"/>
      <c r="R34" s="201" t="s">
        <v>197</v>
      </c>
      <c r="V34" s="133"/>
      <c r="W34" s="133"/>
      <c r="AA34" s="133"/>
    </row>
    <row r="35" spans="1:30" s="84" customFormat="1" ht="51">
      <c r="A35" s="149"/>
      <c r="C35" s="28" t="s">
        <v>61</v>
      </c>
      <c r="D35" s="28" t="s">
        <v>229</v>
      </c>
      <c r="E35" s="28" t="s">
        <v>228</v>
      </c>
      <c r="G35" s="28" t="s">
        <v>61</v>
      </c>
      <c r="H35" s="28" t="s">
        <v>227</v>
      </c>
      <c r="I35" s="28" t="s">
        <v>228</v>
      </c>
      <c r="K35" s="28" t="s">
        <v>190</v>
      </c>
      <c r="L35" s="28" t="s">
        <v>191</v>
      </c>
      <c r="M35" s="28" t="s">
        <v>192</v>
      </c>
      <c r="N35" s="28" t="s">
        <v>193</v>
      </c>
      <c r="O35" s="28" t="s">
        <v>194</v>
      </c>
      <c r="P35" s="28"/>
      <c r="R35" s="28" t="s">
        <v>190</v>
      </c>
      <c r="S35" s="28" t="s">
        <v>191</v>
      </c>
      <c r="T35" s="28" t="s">
        <v>192</v>
      </c>
      <c r="U35" s="28" t="s">
        <v>193</v>
      </c>
      <c r="V35" s="28" t="s">
        <v>194</v>
      </c>
      <c r="W35" s="28"/>
      <c r="Y35" s="28" t="s">
        <v>111</v>
      </c>
      <c r="Z35" s="28" t="s">
        <v>113</v>
      </c>
      <c r="AA35" s="28"/>
      <c r="AB35" s="28" t="s">
        <v>1</v>
      </c>
      <c r="AC35" s="28" t="s">
        <v>589</v>
      </c>
      <c r="AD35" s="28" t="s">
        <v>128</v>
      </c>
    </row>
    <row r="36" spans="1:30" s="84" customFormat="1">
      <c r="A36" s="145" t="s">
        <v>7</v>
      </c>
      <c r="C36" s="67">
        <v>695</v>
      </c>
      <c r="D36" s="67">
        <v>47</v>
      </c>
      <c r="E36" s="188">
        <f>D36*0.67</f>
        <v>31.490000000000002</v>
      </c>
      <c r="G36" s="188">
        <f>G8</f>
        <v>54316</v>
      </c>
      <c r="H36" s="188">
        <f>H8</f>
        <v>7774</v>
      </c>
      <c r="I36" s="188">
        <f>I8</f>
        <v>6802.25</v>
      </c>
      <c r="K36" s="69">
        <v>2334</v>
      </c>
      <c r="L36" s="69">
        <v>1441</v>
      </c>
      <c r="M36" s="69">
        <v>1361</v>
      </c>
      <c r="N36" s="69">
        <v>0</v>
      </c>
      <c r="O36" s="69">
        <f>2381+132</f>
        <v>2513</v>
      </c>
      <c r="P36" s="69">
        <v>0</v>
      </c>
      <c r="R36" s="69">
        <v>2334</v>
      </c>
      <c r="S36" s="69">
        <v>0</v>
      </c>
      <c r="T36" s="69">
        <f>2468/8</f>
        <v>308.5</v>
      </c>
      <c r="U36" s="69">
        <v>0</v>
      </c>
      <c r="V36" s="69">
        <f>O36</f>
        <v>2513</v>
      </c>
      <c r="W36" s="69">
        <v>0</v>
      </c>
      <c r="Y36" s="90">
        <f t="shared" ref="Y36:Y51" si="11">C36*SUM(K36:Q36)</f>
        <v>5316055</v>
      </c>
      <c r="Z36" s="90">
        <f>E36*SUM(R36:X36)</f>
        <v>162346.69500000001</v>
      </c>
      <c r="AA36" s="90"/>
      <c r="AB36" s="71">
        <f t="shared" ref="AB36:AB51" si="12">SUM(Y36:AA36)</f>
        <v>5478401.6950000003</v>
      </c>
      <c r="AC36" s="71">
        <f t="shared" ref="AC36:AC51" si="13">AB36-AB8</f>
        <v>3401457.7137500001</v>
      </c>
      <c r="AD36" s="71">
        <f>Y36/C36</f>
        <v>7649</v>
      </c>
    </row>
    <row r="37" spans="1:30" s="84" customFormat="1">
      <c r="A37" s="145" t="s">
        <v>8</v>
      </c>
      <c r="C37" s="68">
        <v>2602</v>
      </c>
      <c r="D37" s="68">
        <v>507</v>
      </c>
      <c r="E37" s="188">
        <f t="shared" ref="E37:E51" si="14">D37*0.67</f>
        <v>339.69</v>
      </c>
      <c r="G37" s="188">
        <f t="shared" ref="G37:H37" si="15">G9</f>
        <v>245600</v>
      </c>
      <c r="H37" s="188">
        <f t="shared" si="15"/>
        <v>100502</v>
      </c>
      <c r="I37" s="188">
        <f t="shared" ref="I37" si="16">I9</f>
        <v>87939.25</v>
      </c>
      <c r="K37" s="70">
        <v>2372</v>
      </c>
      <c r="L37" s="70">
        <v>1444</v>
      </c>
      <c r="M37" s="69">
        <v>1057</v>
      </c>
      <c r="N37" s="69">
        <v>0</v>
      </c>
      <c r="O37" s="69">
        <f>2379+132</f>
        <v>2511</v>
      </c>
      <c r="P37" s="70">
        <v>0</v>
      </c>
      <c r="R37" s="70">
        <v>2372</v>
      </c>
      <c r="S37" s="70">
        <f>4058/8</f>
        <v>507.25</v>
      </c>
      <c r="T37" s="69">
        <f>2035/8</f>
        <v>254.375</v>
      </c>
      <c r="U37" s="69">
        <v>0</v>
      </c>
      <c r="V37" s="69">
        <f t="shared" ref="V37:V51" si="17">O37</f>
        <v>2511</v>
      </c>
      <c r="W37" s="70">
        <v>0</v>
      </c>
      <c r="Y37" s="90">
        <f t="shared" si="11"/>
        <v>19213168</v>
      </c>
      <c r="Z37" s="90">
        <f t="shared" ref="Z37:Z51" si="18">E37*SUM(R37:X37)</f>
        <v>1917422.66625</v>
      </c>
      <c r="AA37" s="90"/>
      <c r="AB37" s="71">
        <f t="shared" si="12"/>
        <v>21130590.666250002</v>
      </c>
      <c r="AC37" s="71">
        <f t="shared" si="13"/>
        <v>13050292.424531251</v>
      </c>
      <c r="AD37" s="71">
        <f t="shared" ref="AD37:AD52" si="19">Y37/C37</f>
        <v>7384</v>
      </c>
    </row>
    <row r="38" spans="1:30" s="84" customFormat="1">
      <c r="A38" s="145" t="s">
        <v>9</v>
      </c>
      <c r="C38" s="67">
        <v>5217</v>
      </c>
      <c r="D38" s="67">
        <v>3420</v>
      </c>
      <c r="E38" s="188">
        <f t="shared" si="14"/>
        <v>2291.4</v>
      </c>
      <c r="G38" s="188">
        <f t="shared" ref="G38:H38" si="20">G10</f>
        <v>798888</v>
      </c>
      <c r="H38" s="188">
        <f t="shared" si="20"/>
        <v>594550</v>
      </c>
      <c r="I38" s="188">
        <f t="shared" ref="I38" si="21">I10</f>
        <v>520231.25</v>
      </c>
      <c r="K38" s="69">
        <v>2370</v>
      </c>
      <c r="L38" s="69">
        <v>0</v>
      </c>
      <c r="M38" s="69">
        <v>762</v>
      </c>
      <c r="N38" s="69">
        <v>0</v>
      </c>
      <c r="O38" s="69">
        <f>2373+132</f>
        <v>2505</v>
      </c>
      <c r="P38" s="69">
        <v>0</v>
      </c>
      <c r="R38" s="69">
        <v>2370</v>
      </c>
      <c r="S38" s="69">
        <v>0</v>
      </c>
      <c r="T38" s="69">
        <f>1192/8</f>
        <v>149</v>
      </c>
      <c r="U38" s="69">
        <v>0</v>
      </c>
      <c r="V38" s="69">
        <f t="shared" si="17"/>
        <v>2505</v>
      </c>
      <c r="W38" s="69">
        <v>0</v>
      </c>
      <c r="Y38" s="90">
        <f t="shared" si="11"/>
        <v>29408229</v>
      </c>
      <c r="Z38" s="90">
        <f t="shared" si="18"/>
        <v>11511993.6</v>
      </c>
      <c r="AA38" s="90"/>
      <c r="AB38" s="71">
        <f t="shared" si="12"/>
        <v>40920222.600000001</v>
      </c>
      <c r="AC38" s="71">
        <f t="shared" si="13"/>
        <v>29359970.475000001</v>
      </c>
      <c r="AD38" s="71">
        <f t="shared" si="19"/>
        <v>5637</v>
      </c>
    </row>
    <row r="39" spans="1:30" s="84" customFormat="1">
      <c r="A39" s="145" t="s">
        <v>10</v>
      </c>
      <c r="C39" s="68">
        <v>5992</v>
      </c>
      <c r="D39" s="68">
        <v>1053</v>
      </c>
      <c r="E39" s="188">
        <f t="shared" si="14"/>
        <v>705.51</v>
      </c>
      <c r="G39" s="188">
        <f t="shared" ref="G39:H39" si="22">G11</f>
        <v>550897</v>
      </c>
      <c r="H39" s="188">
        <f t="shared" si="22"/>
        <v>227306</v>
      </c>
      <c r="I39" s="188">
        <f t="shared" ref="I39" si="23">I11</f>
        <v>198892.75</v>
      </c>
      <c r="K39" s="70">
        <v>2387</v>
      </c>
      <c r="L39" s="70">
        <v>1640</v>
      </c>
      <c r="M39" s="69">
        <v>959</v>
      </c>
      <c r="N39" s="69">
        <v>0</v>
      </c>
      <c r="O39" s="69">
        <f>2378+132</f>
        <v>2510</v>
      </c>
      <c r="P39" s="70">
        <v>0</v>
      </c>
      <c r="R39" s="70">
        <v>2387</v>
      </c>
      <c r="S39" s="70">
        <f>3841/8</f>
        <v>480.125</v>
      </c>
      <c r="T39" s="69">
        <f>1686/8</f>
        <v>210.75</v>
      </c>
      <c r="U39" s="69">
        <v>0</v>
      </c>
      <c r="V39" s="69">
        <f t="shared" si="17"/>
        <v>2510</v>
      </c>
      <c r="W39" s="70">
        <v>0</v>
      </c>
      <c r="Y39" s="90">
        <f t="shared" si="11"/>
        <v>44916032</v>
      </c>
      <c r="Z39" s="90">
        <f t="shared" si="18"/>
        <v>3942301.6912500001</v>
      </c>
      <c r="AA39" s="90"/>
      <c r="AB39" s="71">
        <f t="shared" si="12"/>
        <v>48858333.691249996</v>
      </c>
      <c r="AC39" s="71">
        <f t="shared" si="13"/>
        <v>30397669.289218742</v>
      </c>
      <c r="AD39" s="71">
        <f t="shared" si="19"/>
        <v>7496</v>
      </c>
    </row>
    <row r="40" spans="1:30" s="84" customFormat="1">
      <c r="A40" s="145" t="s">
        <v>11</v>
      </c>
      <c r="C40" s="68">
        <v>1164</v>
      </c>
      <c r="D40" s="68">
        <v>205</v>
      </c>
      <c r="E40" s="188">
        <f t="shared" si="14"/>
        <v>137.35</v>
      </c>
      <c r="G40" s="188">
        <f t="shared" ref="G40:H40" si="24">G12</f>
        <v>106996</v>
      </c>
      <c r="H40" s="188">
        <f t="shared" si="24"/>
        <v>44148</v>
      </c>
      <c r="I40" s="188">
        <f t="shared" ref="I40" si="25">I12</f>
        <v>38629.5</v>
      </c>
      <c r="K40" s="70">
        <v>2359</v>
      </c>
      <c r="L40" s="70">
        <v>0</v>
      </c>
      <c r="M40" s="69">
        <v>721</v>
      </c>
      <c r="N40" s="69">
        <v>0</v>
      </c>
      <c r="O40" s="69">
        <f>2370+132</f>
        <v>2502</v>
      </c>
      <c r="P40" s="70">
        <v>0</v>
      </c>
      <c r="R40" s="70">
        <v>2359</v>
      </c>
      <c r="S40" s="70">
        <v>0</v>
      </c>
      <c r="T40" s="69">
        <v>0</v>
      </c>
      <c r="U40" s="69">
        <v>0</v>
      </c>
      <c r="V40" s="69">
        <f t="shared" si="17"/>
        <v>2502</v>
      </c>
      <c r="W40" s="70">
        <v>0</v>
      </c>
      <c r="Y40" s="90">
        <f t="shared" si="11"/>
        <v>6497448</v>
      </c>
      <c r="Z40" s="90">
        <f t="shared" si="18"/>
        <v>667658.35</v>
      </c>
      <c r="AA40" s="90"/>
      <c r="AB40" s="71">
        <f t="shared" si="12"/>
        <v>7165106.3499999996</v>
      </c>
      <c r="AC40" s="71">
        <f t="shared" si="13"/>
        <v>5167998.5062499996</v>
      </c>
      <c r="AD40" s="71">
        <f t="shared" si="19"/>
        <v>5582</v>
      </c>
    </row>
    <row r="41" spans="1:30" s="84" customFormat="1">
      <c r="A41" s="145" t="s">
        <v>12</v>
      </c>
      <c r="C41" s="68">
        <v>4142</v>
      </c>
      <c r="D41" s="68">
        <v>2151</v>
      </c>
      <c r="E41" s="188">
        <f t="shared" si="14"/>
        <v>1441.17</v>
      </c>
      <c r="G41" s="188">
        <f t="shared" ref="G41:H41" si="26">G13</f>
        <v>564528</v>
      </c>
      <c r="H41" s="188">
        <f t="shared" si="26"/>
        <v>363404</v>
      </c>
      <c r="I41" s="188">
        <f t="shared" ref="I41" si="27">I13</f>
        <v>317978.5</v>
      </c>
      <c r="K41" s="70">
        <v>2398</v>
      </c>
      <c r="L41" s="70">
        <v>0</v>
      </c>
      <c r="M41" s="69">
        <v>527</v>
      </c>
      <c r="N41" s="69">
        <v>0</v>
      </c>
      <c r="O41" s="69">
        <f>2308+132</f>
        <v>2440</v>
      </c>
      <c r="P41" s="70">
        <v>0</v>
      </c>
      <c r="R41" s="70">
        <v>2398</v>
      </c>
      <c r="S41" s="70">
        <f>1866/8</f>
        <v>233.25</v>
      </c>
      <c r="T41" s="69">
        <v>0</v>
      </c>
      <c r="U41" s="69">
        <v>0</v>
      </c>
      <c r="V41" s="69">
        <f t="shared" si="17"/>
        <v>2440</v>
      </c>
      <c r="W41" s="70">
        <v>0</v>
      </c>
      <c r="Y41" s="90">
        <f t="shared" si="11"/>
        <v>22221830</v>
      </c>
      <c r="Z41" s="90">
        <f t="shared" si="18"/>
        <v>7308533.3625000007</v>
      </c>
      <c r="AA41" s="90"/>
      <c r="AB41" s="71">
        <f t="shared" si="12"/>
        <v>29530363.362500001</v>
      </c>
      <c r="AC41" s="71">
        <f t="shared" si="13"/>
        <v>20424252.513906252</v>
      </c>
      <c r="AD41" s="71">
        <f t="shared" si="19"/>
        <v>5365</v>
      </c>
    </row>
    <row r="42" spans="1:30" s="84" customFormat="1">
      <c r="A42" s="145" t="s">
        <v>13</v>
      </c>
      <c r="C42" s="67">
        <v>6527</v>
      </c>
      <c r="D42" s="67">
        <v>2687</v>
      </c>
      <c r="E42" s="188">
        <f t="shared" si="14"/>
        <v>1800.2900000000002</v>
      </c>
      <c r="G42" s="188">
        <f t="shared" ref="G42:H42" si="28">G14</f>
        <v>508348</v>
      </c>
      <c r="H42" s="188">
        <f t="shared" si="28"/>
        <v>340708</v>
      </c>
      <c r="I42" s="188">
        <f t="shared" ref="I42" si="29">I14</f>
        <v>298119.5</v>
      </c>
      <c r="K42" s="69">
        <v>2378</v>
      </c>
      <c r="L42" s="69">
        <v>0</v>
      </c>
      <c r="M42" s="200"/>
      <c r="N42" s="69">
        <v>0</v>
      </c>
      <c r="O42" s="69">
        <f>2416+132</f>
        <v>2548</v>
      </c>
      <c r="P42" s="69">
        <v>0</v>
      </c>
      <c r="R42" s="69">
        <v>2378</v>
      </c>
      <c r="S42" s="69">
        <v>0</v>
      </c>
      <c r="T42" s="69">
        <v>0</v>
      </c>
      <c r="U42" s="69">
        <v>0</v>
      </c>
      <c r="V42" s="69">
        <f t="shared" si="17"/>
        <v>2548</v>
      </c>
      <c r="W42" s="69">
        <v>0</v>
      </c>
      <c r="Y42" s="90">
        <f t="shared" si="11"/>
        <v>32152002</v>
      </c>
      <c r="Z42" s="90">
        <f t="shared" si="18"/>
        <v>8868228.540000001</v>
      </c>
      <c r="AA42" s="90"/>
      <c r="AB42" s="71">
        <f t="shared" si="12"/>
        <v>41020230.539999999</v>
      </c>
      <c r="AC42" s="71">
        <f t="shared" si="13"/>
        <v>31592196.758749999</v>
      </c>
      <c r="AD42" s="71">
        <f t="shared" si="19"/>
        <v>4926</v>
      </c>
    </row>
    <row r="43" spans="1:30" s="84" customFormat="1">
      <c r="A43" s="145" t="s">
        <v>14</v>
      </c>
      <c r="C43" s="68">
        <v>7110</v>
      </c>
      <c r="D43" s="68">
        <v>3903</v>
      </c>
      <c r="E43" s="188">
        <f t="shared" si="14"/>
        <v>2615.0100000000002</v>
      </c>
      <c r="G43" s="188">
        <f t="shared" ref="G43:H43" si="30">G15</f>
        <v>905840</v>
      </c>
      <c r="H43" s="188">
        <f t="shared" si="30"/>
        <v>594655</v>
      </c>
      <c r="I43" s="188">
        <f t="shared" ref="I43" si="31">I15</f>
        <v>520323.125</v>
      </c>
      <c r="K43" s="70">
        <v>2409</v>
      </c>
      <c r="L43" s="70">
        <v>1825</v>
      </c>
      <c r="M43" s="69">
        <v>614</v>
      </c>
      <c r="N43" s="69">
        <v>0</v>
      </c>
      <c r="O43" s="69">
        <f>2323+132</f>
        <v>2455</v>
      </c>
      <c r="P43" s="70">
        <v>0</v>
      </c>
      <c r="R43" s="70">
        <v>2409</v>
      </c>
      <c r="S43" s="70">
        <f>3733/8</f>
        <v>466.625</v>
      </c>
      <c r="T43" s="69">
        <f>879/8</f>
        <v>109.875</v>
      </c>
      <c r="U43" s="69">
        <v>0</v>
      </c>
      <c r="V43" s="69">
        <f t="shared" si="17"/>
        <v>2455</v>
      </c>
      <c r="W43" s="70">
        <v>0</v>
      </c>
      <c r="Y43" s="90">
        <f t="shared" si="11"/>
        <v>51924330</v>
      </c>
      <c r="Z43" s="90">
        <f t="shared" si="18"/>
        <v>14226961.905000001</v>
      </c>
      <c r="AA43" s="90"/>
      <c r="AB43" s="71">
        <f t="shared" si="12"/>
        <v>66151291.905000001</v>
      </c>
      <c r="AC43" s="71">
        <f t="shared" si="13"/>
        <v>40840691.382656246</v>
      </c>
      <c r="AD43" s="71">
        <f t="shared" si="19"/>
        <v>7303</v>
      </c>
    </row>
    <row r="44" spans="1:30" s="84" customFormat="1">
      <c r="A44" s="145" t="s">
        <v>15</v>
      </c>
      <c r="C44" s="68">
        <v>8259</v>
      </c>
      <c r="D44" s="68">
        <v>8023</v>
      </c>
      <c r="E44" s="188">
        <f t="shared" si="14"/>
        <v>5375.4100000000008</v>
      </c>
      <c r="G44" s="188">
        <f t="shared" ref="G44:H44" si="32">G16</f>
        <v>1049274</v>
      </c>
      <c r="H44" s="188">
        <f t="shared" si="32"/>
        <v>907384</v>
      </c>
      <c r="I44" s="188">
        <f t="shared" ref="I44" si="33">I16</f>
        <v>793961</v>
      </c>
      <c r="K44" s="70">
        <v>2414</v>
      </c>
      <c r="L44" s="70">
        <v>3032</v>
      </c>
      <c r="M44" s="69">
        <v>996</v>
      </c>
      <c r="N44" s="69">
        <v>0</v>
      </c>
      <c r="O44" s="69">
        <f>2293+132</f>
        <v>2425</v>
      </c>
      <c r="P44" s="70">
        <v>0</v>
      </c>
      <c r="R44" s="70">
        <v>2414</v>
      </c>
      <c r="S44" s="70">
        <f>5587/8</f>
        <v>698.375</v>
      </c>
      <c r="T44" s="69">
        <f>1734/8</f>
        <v>216.75</v>
      </c>
      <c r="U44" s="69">
        <v>0</v>
      </c>
      <c r="V44" s="69">
        <f t="shared" si="17"/>
        <v>2425</v>
      </c>
      <c r="W44" s="70">
        <v>0</v>
      </c>
      <c r="Y44" s="90">
        <f t="shared" si="11"/>
        <v>73232553</v>
      </c>
      <c r="Z44" s="90">
        <f t="shared" si="18"/>
        <v>30930781.066250004</v>
      </c>
      <c r="AA44" s="90"/>
      <c r="AB44" s="71">
        <f t="shared" si="12"/>
        <v>104163334.06625</v>
      </c>
      <c r="AC44" s="71">
        <f t="shared" si="13"/>
        <v>70284379.250156254</v>
      </c>
      <c r="AD44" s="71">
        <f t="shared" si="19"/>
        <v>8867</v>
      </c>
    </row>
    <row r="45" spans="1:30" s="84" customFormat="1">
      <c r="A45" s="145" t="s">
        <v>16</v>
      </c>
      <c r="C45" s="68">
        <v>16620</v>
      </c>
      <c r="D45" s="68">
        <v>1868</v>
      </c>
      <c r="E45" s="188">
        <f t="shared" si="14"/>
        <v>1251.5600000000002</v>
      </c>
      <c r="G45" s="188">
        <f t="shared" ref="G45:H45" si="34">G17</f>
        <v>984963</v>
      </c>
      <c r="H45" s="188">
        <f t="shared" si="34"/>
        <v>312747</v>
      </c>
      <c r="I45" s="188">
        <f t="shared" ref="I45" si="35">I17</f>
        <v>273653.625</v>
      </c>
      <c r="K45" s="70">
        <v>2415</v>
      </c>
      <c r="L45" s="70">
        <v>2708</v>
      </c>
      <c r="M45" s="69">
        <v>1071</v>
      </c>
      <c r="N45" s="69">
        <v>0</v>
      </c>
      <c r="O45" s="69">
        <f>2284+132</f>
        <v>2416</v>
      </c>
      <c r="P45" s="70">
        <v>0</v>
      </c>
      <c r="R45" s="70">
        <v>2415</v>
      </c>
      <c r="S45" s="70">
        <f>5045/8</f>
        <v>630.625</v>
      </c>
      <c r="T45" s="69">
        <f>1975/8</f>
        <v>246.875</v>
      </c>
      <c r="U45" s="69">
        <v>0</v>
      </c>
      <c r="V45" s="69">
        <f t="shared" si="17"/>
        <v>2416</v>
      </c>
      <c r="W45" s="70">
        <v>0</v>
      </c>
      <c r="Y45" s="90">
        <f t="shared" si="11"/>
        <v>143098200</v>
      </c>
      <c r="Z45" s="90">
        <f t="shared" si="18"/>
        <v>7144530.2600000007</v>
      </c>
      <c r="AA45" s="90"/>
      <c r="AB45" s="71">
        <f t="shared" si="12"/>
        <v>150242730.25999999</v>
      </c>
      <c r="AC45" s="71">
        <f t="shared" si="13"/>
        <v>100389445.11812499</v>
      </c>
      <c r="AD45" s="71">
        <f t="shared" si="19"/>
        <v>8610</v>
      </c>
    </row>
    <row r="46" spans="1:30" s="84" customFormat="1">
      <c r="A46" s="145" t="s">
        <v>17</v>
      </c>
      <c r="C46" s="68">
        <v>5970</v>
      </c>
      <c r="D46" s="68">
        <v>217</v>
      </c>
      <c r="E46" s="188">
        <f t="shared" si="14"/>
        <v>145.39000000000001</v>
      </c>
      <c r="G46" s="188">
        <f t="shared" ref="G46:H46" si="36">G18</f>
        <v>284785</v>
      </c>
      <c r="H46" s="188">
        <f t="shared" si="36"/>
        <v>63101</v>
      </c>
      <c r="I46" s="188">
        <f t="shared" ref="I46" si="37">I18</f>
        <v>55213.375</v>
      </c>
      <c r="K46" s="70">
        <v>2414</v>
      </c>
      <c r="L46" s="70">
        <v>3605</v>
      </c>
      <c r="M46" s="69">
        <v>1897</v>
      </c>
      <c r="N46" s="69">
        <v>0</v>
      </c>
      <c r="O46" s="69">
        <f>2394+132</f>
        <v>2526</v>
      </c>
      <c r="P46" s="70">
        <v>0</v>
      </c>
      <c r="R46" s="70">
        <v>2414</v>
      </c>
      <c r="S46" s="70">
        <f>6502/8</f>
        <v>812.75</v>
      </c>
      <c r="T46" s="69">
        <f>3937/8</f>
        <v>492.125</v>
      </c>
      <c r="U46" s="69">
        <v>0</v>
      </c>
      <c r="V46" s="69">
        <f t="shared" si="17"/>
        <v>2526</v>
      </c>
      <c r="W46" s="70">
        <v>0</v>
      </c>
      <c r="Y46" s="90">
        <f t="shared" si="11"/>
        <v>62338740</v>
      </c>
      <c r="Z46" s="90">
        <f t="shared" si="18"/>
        <v>907942.37625000009</v>
      </c>
      <c r="AA46" s="90"/>
      <c r="AB46" s="71">
        <f t="shared" si="12"/>
        <v>63246682.376249999</v>
      </c>
      <c r="AC46" s="71">
        <f t="shared" si="13"/>
        <v>49160675.079999998</v>
      </c>
      <c r="AD46" s="71">
        <f t="shared" si="19"/>
        <v>10442</v>
      </c>
    </row>
    <row r="47" spans="1:30" s="84" customFormat="1">
      <c r="A47" s="145" t="s">
        <v>18</v>
      </c>
      <c r="C47" s="68">
        <v>19465</v>
      </c>
      <c r="D47" s="68">
        <v>1498</v>
      </c>
      <c r="E47" s="188">
        <f t="shared" si="14"/>
        <v>1003.6600000000001</v>
      </c>
      <c r="G47" s="188">
        <f t="shared" ref="G47:H47" si="38">G19</f>
        <v>1257511</v>
      </c>
      <c r="H47" s="188">
        <f t="shared" si="38"/>
        <v>414894</v>
      </c>
      <c r="I47" s="188">
        <f t="shared" ref="I47" si="39">I19</f>
        <v>363032.25</v>
      </c>
      <c r="K47" s="70">
        <v>2395</v>
      </c>
      <c r="L47" s="70">
        <v>3059</v>
      </c>
      <c r="M47" s="69">
        <v>1584</v>
      </c>
      <c r="N47" s="69">
        <v>0</v>
      </c>
      <c r="O47" s="69">
        <f>2396+132</f>
        <v>2528</v>
      </c>
      <c r="P47" s="70">
        <v>0</v>
      </c>
      <c r="R47" s="70">
        <v>2395</v>
      </c>
      <c r="S47" s="70">
        <f>5382/8</f>
        <v>672.75</v>
      </c>
      <c r="T47" s="69">
        <f>2974/8</f>
        <v>371.75</v>
      </c>
      <c r="U47" s="69">
        <v>0</v>
      </c>
      <c r="V47" s="69">
        <f t="shared" si="17"/>
        <v>2528</v>
      </c>
      <c r="W47" s="70">
        <v>0</v>
      </c>
      <c r="Y47" s="90">
        <f t="shared" si="11"/>
        <v>186202190</v>
      </c>
      <c r="Z47" s="90">
        <f t="shared" si="18"/>
        <v>5989341.0500000007</v>
      </c>
      <c r="AA47" s="90"/>
      <c r="AB47" s="71">
        <f t="shared" si="12"/>
        <v>192191531.05000001</v>
      </c>
      <c r="AC47" s="71">
        <f t="shared" si="13"/>
        <v>141059885.07750002</v>
      </c>
      <c r="AD47" s="71">
        <f t="shared" si="19"/>
        <v>9566</v>
      </c>
    </row>
    <row r="48" spans="1:30" s="84" customFormat="1">
      <c r="A48" s="145" t="s">
        <v>19</v>
      </c>
      <c r="C48" s="68">
        <v>13912</v>
      </c>
      <c r="D48" s="68">
        <v>770</v>
      </c>
      <c r="E48" s="188">
        <f t="shared" si="14"/>
        <v>515.9</v>
      </c>
      <c r="G48" s="188">
        <f t="shared" ref="G48:H48" si="40">G20</f>
        <v>608292</v>
      </c>
      <c r="H48" s="188">
        <f t="shared" si="40"/>
        <v>133918</v>
      </c>
      <c r="I48" s="188">
        <f t="shared" ref="I48" si="41">I20</f>
        <v>117178.25</v>
      </c>
      <c r="K48" s="70">
        <v>2415</v>
      </c>
      <c r="L48" s="70">
        <v>4531</v>
      </c>
      <c r="M48" s="69">
        <v>1910</v>
      </c>
      <c r="N48" s="69">
        <v>0</v>
      </c>
      <c r="O48" s="69">
        <f>2384+132</f>
        <v>2516</v>
      </c>
      <c r="P48" s="70">
        <v>0</v>
      </c>
      <c r="R48" s="70">
        <v>2415</v>
      </c>
      <c r="S48" s="70">
        <f>7176/8</f>
        <v>897</v>
      </c>
      <c r="T48" s="69">
        <f>3853/8</f>
        <v>481.625</v>
      </c>
      <c r="U48" s="69">
        <v>0</v>
      </c>
      <c r="V48" s="69">
        <f t="shared" si="17"/>
        <v>2516</v>
      </c>
      <c r="W48" s="70">
        <v>0</v>
      </c>
      <c r="Y48" s="90">
        <f t="shared" si="11"/>
        <v>158207264</v>
      </c>
      <c r="Z48" s="90">
        <f t="shared" si="18"/>
        <v>3255135.5374999996</v>
      </c>
      <c r="AA48" s="90"/>
      <c r="AB48" s="71">
        <f t="shared" si="12"/>
        <v>161462399.53749999</v>
      </c>
      <c r="AC48" s="71">
        <f t="shared" si="13"/>
        <v>125282379.44499999</v>
      </c>
      <c r="AD48" s="71">
        <f t="shared" si="19"/>
        <v>11372</v>
      </c>
    </row>
    <row r="49" spans="1:30" s="84" customFormat="1">
      <c r="A49" s="145" t="s">
        <v>20</v>
      </c>
      <c r="C49" s="68">
        <v>3338</v>
      </c>
      <c r="D49" s="68">
        <v>492</v>
      </c>
      <c r="E49" s="188">
        <f t="shared" si="14"/>
        <v>329.64000000000004</v>
      </c>
      <c r="G49" s="188">
        <f t="shared" ref="G49:H49" si="42">G21</f>
        <v>211660</v>
      </c>
      <c r="H49" s="188">
        <f t="shared" si="42"/>
        <v>70838</v>
      </c>
      <c r="I49" s="188">
        <f t="shared" ref="I49" si="43">I21</f>
        <v>61983.25</v>
      </c>
      <c r="K49" s="70">
        <v>2420</v>
      </c>
      <c r="L49" s="70">
        <v>3125</v>
      </c>
      <c r="M49" s="69">
        <v>1803</v>
      </c>
      <c r="N49" s="69">
        <v>0</v>
      </c>
      <c r="O49" s="69">
        <f>2290+132</f>
        <v>2422</v>
      </c>
      <c r="P49" s="70">
        <v>0</v>
      </c>
      <c r="R49" s="70">
        <v>2420</v>
      </c>
      <c r="S49" s="70">
        <f>5635/8</f>
        <v>704.375</v>
      </c>
      <c r="T49" s="69">
        <f>3660/8</f>
        <v>457.5</v>
      </c>
      <c r="U49" s="69">
        <v>0</v>
      </c>
      <c r="V49" s="69">
        <f t="shared" si="17"/>
        <v>2422</v>
      </c>
      <c r="W49" s="70">
        <v>0</v>
      </c>
      <c r="Y49" s="90">
        <f t="shared" si="11"/>
        <v>32612260</v>
      </c>
      <c r="Z49" s="90">
        <f t="shared" si="18"/>
        <v>1979117.3550000002</v>
      </c>
      <c r="AA49" s="90"/>
      <c r="AB49" s="71">
        <f t="shared" si="12"/>
        <v>34591377.354999997</v>
      </c>
      <c r="AC49" s="71">
        <f t="shared" si="13"/>
        <v>25894688.569374997</v>
      </c>
      <c r="AD49" s="71">
        <f t="shared" si="19"/>
        <v>9770</v>
      </c>
    </row>
    <row r="50" spans="1:30" s="84" customFormat="1">
      <c r="A50" s="145" t="s">
        <v>21</v>
      </c>
      <c r="C50" s="68">
        <v>3885</v>
      </c>
      <c r="D50" s="68">
        <v>433</v>
      </c>
      <c r="E50" s="188">
        <f t="shared" si="14"/>
        <v>290.11</v>
      </c>
      <c r="G50" s="188">
        <f t="shared" ref="G50:H50" si="44">G22</f>
        <v>170537</v>
      </c>
      <c r="H50" s="188">
        <f t="shared" si="44"/>
        <v>39070</v>
      </c>
      <c r="I50" s="188">
        <f t="shared" ref="I50" si="45">I22</f>
        <v>34186.25</v>
      </c>
      <c r="K50" s="70">
        <v>2467</v>
      </c>
      <c r="L50" s="70">
        <v>5389</v>
      </c>
      <c r="M50" s="69">
        <v>1983</v>
      </c>
      <c r="N50" s="69">
        <v>0</v>
      </c>
      <c r="O50" s="69">
        <f>2301+132</f>
        <v>2433</v>
      </c>
      <c r="P50" s="70">
        <v>0</v>
      </c>
      <c r="R50" s="70">
        <v>2467</v>
      </c>
      <c r="S50" s="70">
        <f>10295/8</f>
        <v>1286.875</v>
      </c>
      <c r="T50" s="69">
        <f>4491/8</f>
        <v>561.375</v>
      </c>
      <c r="U50" s="69">
        <v>0</v>
      </c>
      <c r="V50" s="69">
        <f t="shared" si="17"/>
        <v>2433</v>
      </c>
      <c r="W50" s="70">
        <v>0</v>
      </c>
      <c r="Y50" s="90">
        <f t="shared" si="11"/>
        <v>47676720</v>
      </c>
      <c r="Z50" s="90">
        <f t="shared" si="18"/>
        <v>1957734.8075000001</v>
      </c>
      <c r="AA50" s="90"/>
      <c r="AB50" s="71">
        <f t="shared" si="12"/>
        <v>49634454.807499997</v>
      </c>
      <c r="AC50" s="71">
        <f t="shared" si="13"/>
        <v>40113958.691249996</v>
      </c>
      <c r="AD50" s="71">
        <f t="shared" si="19"/>
        <v>12272</v>
      </c>
    </row>
    <row r="51" spans="1:30" s="84" customFormat="1">
      <c r="A51" s="145" t="s">
        <v>22</v>
      </c>
      <c r="C51" s="68">
        <v>3135</v>
      </c>
      <c r="D51" s="68">
        <v>508</v>
      </c>
      <c r="E51" s="188">
        <f t="shared" si="14"/>
        <v>340.36</v>
      </c>
      <c r="G51" s="188">
        <f t="shared" ref="G51:H51" si="46">G23</f>
        <v>192861</v>
      </c>
      <c r="H51" s="188">
        <f t="shared" si="46"/>
        <v>68107</v>
      </c>
      <c r="I51" s="188">
        <f t="shared" ref="I51" si="47">I23</f>
        <v>59593.625</v>
      </c>
      <c r="K51" s="70">
        <v>2354</v>
      </c>
      <c r="L51" s="70">
        <v>2711</v>
      </c>
      <c r="M51" s="69">
        <v>1810</v>
      </c>
      <c r="N51" s="69">
        <v>0</v>
      </c>
      <c r="O51" s="69">
        <f>2279+132</f>
        <v>2411</v>
      </c>
      <c r="P51" s="70">
        <v>0</v>
      </c>
      <c r="R51" s="70">
        <v>2354</v>
      </c>
      <c r="S51" s="70">
        <f>4431/8</f>
        <v>553.875</v>
      </c>
      <c r="T51" s="69">
        <f>3660/8</f>
        <v>457.5</v>
      </c>
      <c r="U51" s="69">
        <v>0</v>
      </c>
      <c r="V51" s="69">
        <f t="shared" si="17"/>
        <v>2411</v>
      </c>
      <c r="W51" s="70">
        <v>0</v>
      </c>
      <c r="Y51" s="90">
        <f t="shared" si="11"/>
        <v>29111610</v>
      </c>
      <c r="Z51" s="90">
        <f t="shared" si="18"/>
        <v>1966046.9950000001</v>
      </c>
      <c r="AA51" s="90"/>
      <c r="AB51" s="71">
        <f t="shared" si="12"/>
        <v>31077656.995000001</v>
      </c>
      <c r="AC51" s="71">
        <f t="shared" si="13"/>
        <v>21609011.958750002</v>
      </c>
      <c r="AD51" s="71">
        <f t="shared" si="19"/>
        <v>9286</v>
      </c>
    </row>
    <row r="52" spans="1:30" s="51" customFormat="1">
      <c r="A52" s="145" t="s">
        <v>2</v>
      </c>
      <c r="C52" s="189">
        <f>SUM(C36:C51)</f>
        <v>108033</v>
      </c>
      <c r="D52" s="189">
        <f>SUM(D36:D51)</f>
        <v>27782</v>
      </c>
      <c r="E52" s="189">
        <f>SUM(E36:E51)</f>
        <v>18613.940000000002</v>
      </c>
      <c r="G52" s="189">
        <f>G24</f>
        <v>8495296</v>
      </c>
      <c r="H52" s="189">
        <f>H24</f>
        <v>4283106</v>
      </c>
      <c r="I52" s="189">
        <f>I24</f>
        <v>3747717.75</v>
      </c>
      <c r="K52" s="25"/>
      <c r="L52" s="25"/>
      <c r="M52" s="25"/>
      <c r="N52" s="25"/>
      <c r="O52" s="25"/>
      <c r="P52" s="25"/>
      <c r="R52" s="25"/>
      <c r="S52" s="25"/>
      <c r="T52" s="25"/>
      <c r="U52" s="25"/>
      <c r="V52" s="25"/>
      <c r="W52" s="25"/>
      <c r="Y52" s="90">
        <f>SUM(Y36:Y51)</f>
        <v>944128631</v>
      </c>
      <c r="Z52" s="90">
        <f>SUM(Z36:Z51)</f>
        <v>102736076.25750001</v>
      </c>
      <c r="AA52" s="90"/>
      <c r="AB52" s="71">
        <f>SUM(AB36:AB51)</f>
        <v>1046864707.2575001</v>
      </c>
      <c r="AC52" s="71">
        <f>SUM(AC36:AC51)</f>
        <v>748028952.2542187</v>
      </c>
      <c r="AD52" s="71">
        <f t="shared" si="19"/>
        <v>8739.2614386344922</v>
      </c>
    </row>
    <row r="53" spans="1:30" s="84" customFormat="1">
      <c r="C53" s="1"/>
      <c r="D53" s="94"/>
      <c r="E53" s="94"/>
      <c r="F53" s="94"/>
      <c r="G53" s="94"/>
      <c r="H53" s="94"/>
      <c r="I53" s="94"/>
      <c r="K53" s="94"/>
      <c r="L53" s="430" t="s">
        <v>753</v>
      </c>
      <c r="N53" s="120"/>
      <c r="O53" s="120"/>
      <c r="R53" s="430" t="s">
        <v>753</v>
      </c>
      <c r="V53" s="133"/>
      <c r="W53" s="133"/>
      <c r="AA53" s="133"/>
    </row>
    <row r="54" spans="1:30" s="84" customFormat="1">
      <c r="C54" s="1"/>
      <c r="D54" s="94"/>
      <c r="E54" s="94"/>
      <c r="F54" s="94"/>
      <c r="G54" s="94"/>
      <c r="H54" s="94"/>
      <c r="I54" s="94"/>
      <c r="K54" s="145" t="s">
        <v>7</v>
      </c>
      <c r="L54" s="26" t="str">
        <f>IF(L36&gt;L8,"Yes","No")</f>
        <v>Yes</v>
      </c>
      <c r="N54" s="120"/>
      <c r="O54" s="120"/>
      <c r="R54" s="145" t="s">
        <v>7</v>
      </c>
      <c r="S54" s="26" t="str">
        <f>IF(S36&gt;S8,"Yes","No")</f>
        <v>No</v>
      </c>
      <c r="V54" s="133"/>
      <c r="W54" s="133"/>
      <c r="Y54" s="3" t="s">
        <v>67</v>
      </c>
      <c r="AA54" s="133"/>
      <c r="AB54" s="72">
        <f>AB52*'CIRB Statewide Residential'!$G$15</f>
        <v>290355395.8176893</v>
      </c>
    </row>
    <row r="55" spans="1:30" s="84" customFormat="1">
      <c r="C55" s="1"/>
      <c r="D55" s="94"/>
      <c r="E55" s="94"/>
      <c r="F55" s="94"/>
      <c r="G55" s="94"/>
      <c r="H55" s="94"/>
      <c r="I55" s="94"/>
      <c r="K55" s="145" t="s">
        <v>8</v>
      </c>
      <c r="L55" s="26" t="str">
        <f t="shared" ref="L55:L69" si="48">IF(L37&gt;L9,"Yes","No")</f>
        <v>Yes</v>
      </c>
      <c r="N55" s="120"/>
      <c r="O55" s="120"/>
      <c r="R55" s="145" t="s">
        <v>8</v>
      </c>
      <c r="S55" s="26" t="str">
        <f t="shared" ref="S55:S69" si="49">IF(S37&gt;S9,"Yes","No")</f>
        <v>Yes</v>
      </c>
      <c r="V55" s="133"/>
      <c r="W55" s="133"/>
      <c r="Y55" s="42"/>
      <c r="AA55" s="133"/>
    </row>
    <row r="56" spans="1:30" s="84" customFormat="1">
      <c r="C56" s="1"/>
      <c r="D56" s="94"/>
      <c r="E56" s="94"/>
      <c r="F56" s="94"/>
      <c r="G56" s="94"/>
      <c r="H56" s="94"/>
      <c r="I56" s="94"/>
      <c r="K56" s="145" t="s">
        <v>9</v>
      </c>
      <c r="L56" s="26" t="str">
        <f t="shared" si="48"/>
        <v>No</v>
      </c>
      <c r="N56" s="120"/>
      <c r="O56" s="120"/>
      <c r="R56" s="145" t="s">
        <v>9</v>
      </c>
      <c r="S56" s="26" t="str">
        <f t="shared" si="49"/>
        <v>No</v>
      </c>
      <c r="V56" s="133"/>
      <c r="W56" s="133"/>
      <c r="Y56" s="42" t="s">
        <v>110</v>
      </c>
      <c r="AA56" s="133"/>
      <c r="AB56" s="72">
        <f>AB52+AB54</f>
        <v>1337220103.0751894</v>
      </c>
    </row>
    <row r="57" spans="1:30" s="84" customFormat="1">
      <c r="C57" s="1"/>
      <c r="D57" s="94"/>
      <c r="E57" s="94"/>
      <c r="F57" s="94"/>
      <c r="G57" s="94"/>
      <c r="H57" s="94"/>
      <c r="I57" s="94"/>
      <c r="K57" s="145" t="s">
        <v>10</v>
      </c>
      <c r="L57" s="26" t="str">
        <f t="shared" si="48"/>
        <v>Yes</v>
      </c>
      <c r="N57" s="120"/>
      <c r="O57" s="120"/>
      <c r="R57" s="145" t="s">
        <v>10</v>
      </c>
      <c r="S57" s="26" t="str">
        <f t="shared" si="49"/>
        <v>Yes</v>
      </c>
      <c r="V57" s="133"/>
      <c r="W57" s="133"/>
      <c r="AA57" s="133"/>
    </row>
    <row r="58" spans="1:30" s="84" customFormat="1">
      <c r="C58" s="1"/>
      <c r="D58" s="94"/>
      <c r="E58" s="94"/>
      <c r="F58" s="94"/>
      <c r="G58" s="94"/>
      <c r="H58" s="94"/>
      <c r="I58" s="94"/>
      <c r="K58" s="145" t="s">
        <v>11</v>
      </c>
      <c r="L58" s="26" t="str">
        <f t="shared" si="48"/>
        <v>No</v>
      </c>
      <c r="N58" s="120"/>
      <c r="O58" s="120"/>
      <c r="R58" s="145" t="s">
        <v>11</v>
      </c>
      <c r="S58" s="26" t="str">
        <f t="shared" si="49"/>
        <v>No</v>
      </c>
      <c r="V58" s="133"/>
      <c r="W58" s="133"/>
      <c r="Y58" s="3" t="s">
        <v>587</v>
      </c>
      <c r="AB58" s="93">
        <f>Y52/$C$24</f>
        <v>8739.2614386344922</v>
      </c>
    </row>
    <row r="59" spans="1:30" s="51" customFormat="1">
      <c r="C59" s="3"/>
      <c r="E59" s="133"/>
      <c r="G59" s="133"/>
      <c r="H59" s="133"/>
      <c r="I59" s="133"/>
      <c r="K59" s="145" t="s">
        <v>12</v>
      </c>
      <c r="L59" s="26" t="str">
        <f t="shared" si="48"/>
        <v>No</v>
      </c>
      <c r="N59" s="120"/>
      <c r="O59" s="120"/>
      <c r="R59" s="145" t="s">
        <v>12</v>
      </c>
      <c r="S59" s="26" t="str">
        <f t="shared" si="49"/>
        <v>No</v>
      </c>
      <c r="T59"/>
      <c r="U59" s="72"/>
      <c r="V59" s="72"/>
      <c r="W59" s="72"/>
      <c r="Y59" s="3" t="s">
        <v>710</v>
      </c>
      <c r="AB59" s="93">
        <f>AB52/($C$24+$E$24)</f>
        <v>7910.2834299515089</v>
      </c>
    </row>
    <row r="60" spans="1:30">
      <c r="K60" s="145" t="s">
        <v>13</v>
      </c>
      <c r="L60" s="26" t="str">
        <f t="shared" si="48"/>
        <v>No</v>
      </c>
      <c r="R60" s="145" t="s">
        <v>13</v>
      </c>
      <c r="S60" s="26" t="str">
        <f t="shared" si="49"/>
        <v>No</v>
      </c>
    </row>
    <row r="61" spans="1:30">
      <c r="K61" s="145" t="s">
        <v>14</v>
      </c>
      <c r="L61" s="26" t="str">
        <f t="shared" si="48"/>
        <v>Yes</v>
      </c>
      <c r="R61" s="145" t="s">
        <v>14</v>
      </c>
      <c r="S61" s="26" t="str">
        <f t="shared" si="49"/>
        <v>Yes</v>
      </c>
    </row>
    <row r="62" spans="1:30">
      <c r="K62" s="145" t="s">
        <v>15</v>
      </c>
      <c r="L62" s="26" t="str">
        <f t="shared" si="48"/>
        <v>Yes</v>
      </c>
      <c r="R62" s="145" t="s">
        <v>15</v>
      </c>
      <c r="S62" s="26" t="str">
        <f t="shared" si="49"/>
        <v>Yes</v>
      </c>
    </row>
    <row r="63" spans="1:30">
      <c r="K63" s="145" t="s">
        <v>16</v>
      </c>
      <c r="L63" s="26" t="str">
        <f t="shared" si="48"/>
        <v>Yes</v>
      </c>
      <c r="R63" s="145" t="s">
        <v>16</v>
      </c>
      <c r="S63" s="26" t="str">
        <f t="shared" si="49"/>
        <v>Yes</v>
      </c>
    </row>
    <row r="64" spans="1:30">
      <c r="K64" s="145" t="s">
        <v>17</v>
      </c>
      <c r="L64" s="26" t="str">
        <f t="shared" si="48"/>
        <v>Yes</v>
      </c>
      <c r="R64" s="145" t="s">
        <v>17</v>
      </c>
      <c r="S64" s="26" t="str">
        <f t="shared" si="49"/>
        <v>Yes</v>
      </c>
    </row>
    <row r="65" spans="11:19">
      <c r="K65" s="145" t="s">
        <v>18</v>
      </c>
      <c r="L65" s="26" t="str">
        <f t="shared" si="48"/>
        <v>Yes</v>
      </c>
      <c r="R65" s="145" t="s">
        <v>18</v>
      </c>
      <c r="S65" s="26" t="str">
        <f t="shared" si="49"/>
        <v>Yes</v>
      </c>
    </row>
    <row r="66" spans="11:19">
      <c r="K66" s="145" t="s">
        <v>19</v>
      </c>
      <c r="L66" s="26" t="str">
        <f t="shared" si="48"/>
        <v>Yes</v>
      </c>
      <c r="R66" s="145" t="s">
        <v>19</v>
      </c>
      <c r="S66" s="26" t="str">
        <f t="shared" si="49"/>
        <v>Yes</v>
      </c>
    </row>
    <row r="67" spans="11:19">
      <c r="K67" s="145" t="s">
        <v>20</v>
      </c>
      <c r="L67" s="26" t="str">
        <f t="shared" si="48"/>
        <v>Yes</v>
      </c>
      <c r="R67" s="145" t="s">
        <v>20</v>
      </c>
      <c r="S67" s="26" t="str">
        <f t="shared" si="49"/>
        <v>Yes</v>
      </c>
    </row>
    <row r="68" spans="11:19">
      <c r="K68" s="145" t="s">
        <v>21</v>
      </c>
      <c r="L68" s="26" t="str">
        <f t="shared" si="48"/>
        <v>Yes</v>
      </c>
      <c r="R68" s="145" t="s">
        <v>21</v>
      </c>
      <c r="S68" s="26" t="str">
        <f t="shared" si="49"/>
        <v>Yes</v>
      </c>
    </row>
    <row r="69" spans="11:19">
      <c r="K69" s="145" t="s">
        <v>22</v>
      </c>
      <c r="L69" s="26" t="str">
        <f t="shared" si="48"/>
        <v>Yes</v>
      </c>
      <c r="R69" s="145" t="s">
        <v>22</v>
      </c>
      <c r="S69" s="26" t="str">
        <f t="shared" si="49"/>
        <v>Yes</v>
      </c>
    </row>
  </sheetData>
  <customSheetViews>
    <customSheetView guid="{A502891E-C8A1-43FC-8F1A-28481CC0427B}" topLeftCell="A51">
      <selection activeCell="L70" sqref="L7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O3" sqref="O3"/>
    </sheetView>
  </sheetViews>
  <sheetFormatPr defaultRowHeight="12.75"/>
  <cols>
    <col min="1" max="1" width="20.7109375" style="4" customWidth="1"/>
    <col min="2" max="2" width="20.7109375" style="397" customWidth="1"/>
    <col min="3" max="3" width="12.7109375" style="398" customWidth="1"/>
    <col min="4" max="4" width="12.7109375" style="4" customWidth="1"/>
    <col min="5" max="5" width="14.28515625" style="397" customWidth="1"/>
    <col min="6" max="6" width="12.7109375" style="398" customWidth="1"/>
    <col min="7" max="21" width="12.7109375" style="4" customWidth="1"/>
    <col min="22" max="22" width="35.7109375" style="408" customWidth="1"/>
    <col min="23" max="16384" width="9.140625" style="4"/>
  </cols>
  <sheetData>
    <row r="1" spans="1:27" s="405" customFormat="1" ht="38.25">
      <c r="A1" s="400" t="s">
        <v>536</v>
      </c>
      <c r="B1" s="401" t="s">
        <v>538</v>
      </c>
      <c r="C1" s="406" t="s">
        <v>537</v>
      </c>
      <c r="D1" s="400" t="s">
        <v>544</v>
      </c>
      <c r="E1" s="400" t="s">
        <v>67</v>
      </c>
      <c r="F1" s="406" t="s">
        <v>36</v>
      </c>
      <c r="G1" s="400" t="s">
        <v>37</v>
      </c>
      <c r="H1" s="400" t="s">
        <v>38</v>
      </c>
      <c r="I1" s="400" t="s">
        <v>47</v>
      </c>
      <c r="J1" s="400" t="s">
        <v>39</v>
      </c>
      <c r="K1" s="400" t="s">
        <v>40</v>
      </c>
      <c r="L1" s="400" t="s">
        <v>41</v>
      </c>
      <c r="M1" s="400" t="s">
        <v>42</v>
      </c>
      <c r="N1" s="400" t="s">
        <v>48</v>
      </c>
      <c r="O1" s="400" t="s">
        <v>43</v>
      </c>
      <c r="P1" s="400" t="s">
        <v>44</v>
      </c>
      <c r="Q1" s="400" t="s">
        <v>45</v>
      </c>
      <c r="R1" s="400" t="s">
        <v>570</v>
      </c>
      <c r="S1" s="400" t="s">
        <v>78</v>
      </c>
      <c r="T1" s="400" t="s">
        <v>543</v>
      </c>
      <c r="U1" s="400" t="s">
        <v>67</v>
      </c>
      <c r="V1" s="400" t="s">
        <v>6</v>
      </c>
      <c r="W1" s="407"/>
      <c r="X1" s="407"/>
      <c r="Y1" s="407"/>
      <c r="Z1" s="407"/>
      <c r="AA1" s="407"/>
    </row>
    <row r="2" spans="1:27" ht="51">
      <c r="A2" s="151" t="s">
        <v>255</v>
      </c>
      <c r="B2" s="392" t="s">
        <v>539</v>
      </c>
      <c r="C2" s="402"/>
      <c r="D2" s="403"/>
      <c r="E2" s="404"/>
      <c r="F2" s="393" t="s">
        <v>101</v>
      </c>
      <c r="G2" s="391" t="s">
        <v>101</v>
      </c>
      <c r="H2" s="391" t="s">
        <v>101</v>
      </c>
      <c r="I2" s="391" t="s">
        <v>101</v>
      </c>
      <c r="J2" s="391" t="s">
        <v>101</v>
      </c>
      <c r="K2" s="391" t="s">
        <v>101</v>
      </c>
      <c r="L2" s="391" t="s">
        <v>101</v>
      </c>
      <c r="M2" s="391" t="s">
        <v>101</v>
      </c>
      <c r="N2" s="391" t="s">
        <v>101</v>
      </c>
      <c r="O2" s="391" t="s">
        <v>101</v>
      </c>
      <c r="P2" s="391" t="s">
        <v>101</v>
      </c>
      <c r="Q2" s="391" t="s">
        <v>101</v>
      </c>
      <c r="R2" s="391" t="s">
        <v>101</v>
      </c>
      <c r="S2" s="391" t="s">
        <v>101</v>
      </c>
      <c r="T2" s="391" t="s">
        <v>101</v>
      </c>
      <c r="U2" s="391" t="s">
        <v>101</v>
      </c>
      <c r="V2" s="409" t="s">
        <v>256</v>
      </c>
    </row>
    <row r="3" spans="1:27" ht="38.25">
      <c r="A3" s="390" t="s">
        <v>257</v>
      </c>
      <c r="B3" s="394" t="s">
        <v>539</v>
      </c>
      <c r="C3" s="402"/>
      <c r="D3" s="403"/>
      <c r="E3" s="404"/>
      <c r="F3" s="393" t="s">
        <v>101</v>
      </c>
      <c r="G3" s="391" t="s">
        <v>101</v>
      </c>
      <c r="H3" s="391" t="s">
        <v>101</v>
      </c>
      <c r="I3" s="391" t="s">
        <v>101</v>
      </c>
      <c r="J3" s="391" t="s">
        <v>101</v>
      </c>
      <c r="K3" s="391" t="s">
        <v>101</v>
      </c>
      <c r="L3" s="391" t="s">
        <v>101</v>
      </c>
      <c r="M3" s="391" t="s">
        <v>101</v>
      </c>
      <c r="N3" s="391" t="s">
        <v>101</v>
      </c>
      <c r="O3" s="391" t="s">
        <v>101</v>
      </c>
      <c r="P3" s="391" t="s">
        <v>101</v>
      </c>
      <c r="Q3" s="391" t="s">
        <v>101</v>
      </c>
      <c r="R3" s="391" t="s">
        <v>101</v>
      </c>
      <c r="S3" s="391" t="s">
        <v>101</v>
      </c>
      <c r="T3" s="391" t="s">
        <v>101</v>
      </c>
      <c r="U3" s="391"/>
      <c r="V3" s="410" t="s">
        <v>265</v>
      </c>
    </row>
    <row r="4" spans="1:27" ht="38.25">
      <c r="A4" s="390" t="s">
        <v>258</v>
      </c>
      <c r="B4" s="394" t="s">
        <v>539</v>
      </c>
      <c r="C4" s="402"/>
      <c r="D4" s="403"/>
      <c r="E4" s="404"/>
      <c r="F4" s="393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410" t="s">
        <v>265</v>
      </c>
    </row>
    <row r="5" spans="1:27" ht="38.25">
      <c r="A5" s="390" t="s">
        <v>259</v>
      </c>
      <c r="B5" s="394" t="s">
        <v>539</v>
      </c>
      <c r="C5" s="402"/>
      <c r="D5" s="403"/>
      <c r="E5" s="404"/>
      <c r="F5" s="393" t="s">
        <v>101</v>
      </c>
      <c r="G5" s="391" t="s">
        <v>101</v>
      </c>
      <c r="H5" s="391" t="s">
        <v>101</v>
      </c>
      <c r="I5" s="391"/>
      <c r="J5" s="391"/>
      <c r="K5" s="391"/>
      <c r="L5" s="391"/>
      <c r="M5" s="391"/>
      <c r="N5" s="391" t="s">
        <v>101</v>
      </c>
      <c r="O5" s="391" t="s">
        <v>101</v>
      </c>
      <c r="P5" s="391"/>
      <c r="Q5" s="391" t="s">
        <v>101</v>
      </c>
      <c r="R5" s="391"/>
      <c r="S5" s="391"/>
      <c r="T5" s="391"/>
      <c r="U5" s="391" t="s">
        <v>101</v>
      </c>
      <c r="V5" s="410"/>
    </row>
    <row r="6" spans="1:27" ht="51">
      <c r="A6" s="390" t="s">
        <v>260</v>
      </c>
      <c r="B6" s="394" t="s">
        <v>539</v>
      </c>
      <c r="C6" s="402"/>
      <c r="D6" s="403"/>
      <c r="E6" s="404"/>
      <c r="F6" s="393" t="s">
        <v>101</v>
      </c>
      <c r="G6" s="391" t="s">
        <v>101</v>
      </c>
      <c r="H6" s="391" t="s">
        <v>101</v>
      </c>
      <c r="I6" s="391" t="s">
        <v>101</v>
      </c>
      <c r="J6" s="391" t="s">
        <v>101</v>
      </c>
      <c r="K6" s="391" t="s">
        <v>101</v>
      </c>
      <c r="L6" s="391" t="s">
        <v>101</v>
      </c>
      <c r="M6" s="391" t="s">
        <v>101</v>
      </c>
      <c r="N6" s="391" t="s">
        <v>101</v>
      </c>
      <c r="O6" s="391" t="s">
        <v>101</v>
      </c>
      <c r="P6" s="391" t="s">
        <v>101</v>
      </c>
      <c r="Q6" s="391" t="s">
        <v>101</v>
      </c>
      <c r="R6" s="391" t="s">
        <v>101</v>
      </c>
      <c r="S6" s="391" t="s">
        <v>101</v>
      </c>
      <c r="T6" s="391" t="s">
        <v>101</v>
      </c>
      <c r="U6" s="391"/>
      <c r="V6" s="415"/>
    </row>
    <row r="7" spans="1:27" ht="51">
      <c r="A7" s="389" t="s">
        <v>266</v>
      </c>
      <c r="B7" s="395" t="s">
        <v>540</v>
      </c>
      <c r="C7" s="402"/>
      <c r="D7" s="403"/>
      <c r="E7" s="404"/>
      <c r="F7" s="393" t="s">
        <v>101</v>
      </c>
      <c r="G7" s="391" t="s">
        <v>101</v>
      </c>
      <c r="H7" s="391" t="s">
        <v>101</v>
      </c>
      <c r="I7" s="391" t="s">
        <v>101</v>
      </c>
      <c r="J7" s="391" t="s">
        <v>101</v>
      </c>
      <c r="K7" s="391" t="s">
        <v>101</v>
      </c>
      <c r="L7" s="391" t="s">
        <v>101</v>
      </c>
      <c r="M7" s="391" t="s">
        <v>101</v>
      </c>
      <c r="N7" s="391" t="s">
        <v>101</v>
      </c>
      <c r="O7" s="391" t="s">
        <v>101</v>
      </c>
      <c r="P7" s="391" t="s">
        <v>101</v>
      </c>
      <c r="Q7" s="391" t="s">
        <v>101</v>
      </c>
      <c r="R7" s="391" t="s">
        <v>101</v>
      </c>
      <c r="S7" s="391" t="s">
        <v>101</v>
      </c>
      <c r="T7" s="391" t="s">
        <v>101</v>
      </c>
      <c r="U7" s="391" t="s">
        <v>101</v>
      </c>
      <c r="V7" s="412">
        <v>0.2</v>
      </c>
    </row>
    <row r="8" spans="1:27" ht="51">
      <c r="A8" s="389" t="s">
        <v>293</v>
      </c>
      <c r="B8" s="395" t="s">
        <v>540</v>
      </c>
      <c r="C8" s="402"/>
      <c r="D8" s="403"/>
      <c r="E8" s="404"/>
      <c r="F8" s="393" t="s">
        <v>101</v>
      </c>
      <c r="G8" s="391" t="s">
        <v>101</v>
      </c>
      <c r="H8" s="391" t="s">
        <v>101</v>
      </c>
      <c r="I8" s="391" t="s">
        <v>101</v>
      </c>
      <c r="J8" s="391" t="s">
        <v>101</v>
      </c>
      <c r="K8" s="391" t="s">
        <v>101</v>
      </c>
      <c r="L8" s="391" t="s">
        <v>101</v>
      </c>
      <c r="M8" s="391" t="s">
        <v>101</v>
      </c>
      <c r="N8" s="391" t="s">
        <v>101</v>
      </c>
      <c r="O8" s="391" t="s">
        <v>101</v>
      </c>
      <c r="P8" s="391" t="s">
        <v>101</v>
      </c>
      <c r="Q8" s="391" t="s">
        <v>101</v>
      </c>
      <c r="R8" s="391" t="s">
        <v>101</v>
      </c>
      <c r="S8" s="391" t="s">
        <v>101</v>
      </c>
      <c r="T8" s="391" t="s">
        <v>101</v>
      </c>
      <c r="U8" s="391" t="s">
        <v>101</v>
      </c>
      <c r="V8" s="412">
        <v>0.8</v>
      </c>
    </row>
    <row r="9" spans="1:27" ht="51">
      <c r="A9" s="389" t="s">
        <v>268</v>
      </c>
      <c r="B9" s="395" t="s">
        <v>540</v>
      </c>
      <c r="C9" s="402"/>
      <c r="D9" s="403"/>
      <c r="E9" s="404"/>
      <c r="F9" s="393" t="s">
        <v>101</v>
      </c>
      <c r="G9" s="391" t="s">
        <v>101</v>
      </c>
      <c r="H9" s="391" t="s">
        <v>101</v>
      </c>
      <c r="I9" s="391" t="s">
        <v>101</v>
      </c>
      <c r="J9" s="391" t="s">
        <v>101</v>
      </c>
      <c r="K9" s="391" t="s">
        <v>101</v>
      </c>
      <c r="L9" s="391" t="s">
        <v>101</v>
      </c>
      <c r="M9" s="391" t="s">
        <v>101</v>
      </c>
      <c r="N9" s="391" t="s">
        <v>101</v>
      </c>
      <c r="O9" s="391" t="s">
        <v>101</v>
      </c>
      <c r="P9" s="391" t="s">
        <v>101</v>
      </c>
      <c r="Q9" s="391" t="s">
        <v>101</v>
      </c>
      <c r="R9" s="391" t="s">
        <v>101</v>
      </c>
      <c r="S9" s="391" t="s">
        <v>101</v>
      </c>
      <c r="T9" s="391" t="s">
        <v>101</v>
      </c>
      <c r="U9" s="391" t="s">
        <v>101</v>
      </c>
      <c r="V9" s="412">
        <v>0.8</v>
      </c>
    </row>
    <row r="10" spans="1:27" ht="51">
      <c r="A10" s="389" t="s">
        <v>269</v>
      </c>
      <c r="B10" s="395" t="s">
        <v>540</v>
      </c>
      <c r="C10" s="402"/>
      <c r="D10" s="403"/>
      <c r="E10" s="404"/>
      <c r="F10" s="393" t="s">
        <v>101</v>
      </c>
      <c r="G10" s="391" t="s">
        <v>101</v>
      </c>
      <c r="H10" s="391" t="s">
        <v>101</v>
      </c>
      <c r="I10" s="391" t="s">
        <v>101</v>
      </c>
      <c r="J10" s="391" t="s">
        <v>101</v>
      </c>
      <c r="K10" s="391" t="s">
        <v>101</v>
      </c>
      <c r="L10" s="391" t="s">
        <v>101</v>
      </c>
      <c r="M10" s="391" t="s">
        <v>101</v>
      </c>
      <c r="N10" s="391" t="s">
        <v>101</v>
      </c>
      <c r="O10" s="391" t="s">
        <v>101</v>
      </c>
      <c r="P10" s="391" t="s">
        <v>101</v>
      </c>
      <c r="Q10" s="391" t="s">
        <v>101</v>
      </c>
      <c r="R10" s="391" t="s">
        <v>101</v>
      </c>
      <c r="S10" s="391" t="s">
        <v>101</v>
      </c>
      <c r="T10" s="391" t="s">
        <v>101</v>
      </c>
      <c r="U10" s="391" t="s">
        <v>101</v>
      </c>
      <c r="V10" s="412">
        <v>0.2</v>
      </c>
    </row>
    <row r="11" spans="1:27" ht="51">
      <c r="A11" s="389" t="s">
        <v>270</v>
      </c>
      <c r="B11" s="395" t="s">
        <v>540</v>
      </c>
      <c r="C11" s="402"/>
      <c r="D11" s="403"/>
      <c r="E11" s="404"/>
      <c r="F11" s="393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 t="s">
        <v>101</v>
      </c>
      <c r="U11" s="391" t="s">
        <v>101</v>
      </c>
      <c r="V11" s="410" t="s">
        <v>546</v>
      </c>
    </row>
    <row r="12" spans="1:27" ht="51">
      <c r="A12" s="389" t="s">
        <v>271</v>
      </c>
      <c r="B12" s="395" t="s">
        <v>540</v>
      </c>
      <c r="C12" s="402"/>
      <c r="D12" s="403"/>
      <c r="E12" s="404"/>
      <c r="F12" s="393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 t="s">
        <v>101</v>
      </c>
      <c r="U12" s="391" t="s">
        <v>101</v>
      </c>
      <c r="V12" s="410" t="s">
        <v>546</v>
      </c>
    </row>
    <row r="13" spans="1:27" ht="51">
      <c r="A13" s="389" t="s">
        <v>272</v>
      </c>
      <c r="B13" s="395" t="s">
        <v>540</v>
      </c>
      <c r="C13" s="402"/>
      <c r="D13" s="403"/>
      <c r="E13" s="404"/>
      <c r="F13" s="393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 t="s">
        <v>101</v>
      </c>
      <c r="U13" s="391" t="s">
        <v>101</v>
      </c>
      <c r="V13" s="410" t="s">
        <v>546</v>
      </c>
    </row>
    <row r="14" spans="1:27" ht="38.25">
      <c r="A14" s="151" t="s">
        <v>189</v>
      </c>
      <c r="B14" s="392" t="s">
        <v>539</v>
      </c>
      <c r="C14" s="402"/>
      <c r="D14" s="403"/>
      <c r="E14" s="404"/>
      <c r="F14" s="393" t="s">
        <v>101</v>
      </c>
      <c r="G14" s="391" t="s">
        <v>101</v>
      </c>
      <c r="H14" s="391" t="s">
        <v>101</v>
      </c>
      <c r="I14" s="391" t="s">
        <v>101</v>
      </c>
      <c r="J14" s="391" t="s">
        <v>101</v>
      </c>
      <c r="K14" s="391" t="s">
        <v>101</v>
      </c>
      <c r="L14" s="391" t="s">
        <v>101</v>
      </c>
      <c r="M14" s="391" t="s">
        <v>101</v>
      </c>
      <c r="N14" s="391" t="s">
        <v>101</v>
      </c>
      <c r="O14" s="391" t="s">
        <v>101</v>
      </c>
      <c r="P14" s="391" t="s">
        <v>101</v>
      </c>
      <c r="Q14" s="391" t="s">
        <v>101</v>
      </c>
      <c r="R14" s="391" t="s">
        <v>101</v>
      </c>
      <c r="S14" s="391" t="s">
        <v>101</v>
      </c>
      <c r="T14" s="391" t="s">
        <v>101</v>
      </c>
      <c r="U14" s="391"/>
      <c r="V14" s="409" t="s">
        <v>545</v>
      </c>
    </row>
    <row r="15" spans="1:27" ht="38.25">
      <c r="A15" s="151" t="s">
        <v>261</v>
      </c>
      <c r="B15" s="392" t="s">
        <v>539</v>
      </c>
      <c r="C15" s="402"/>
      <c r="D15" s="403"/>
      <c r="E15" s="404"/>
      <c r="F15" s="393" t="s">
        <v>101</v>
      </c>
      <c r="G15" s="391" t="s">
        <v>101</v>
      </c>
      <c r="H15" s="391" t="s">
        <v>101</v>
      </c>
      <c r="I15" s="391" t="s">
        <v>101</v>
      </c>
      <c r="J15" s="391" t="s">
        <v>101</v>
      </c>
      <c r="K15" s="391" t="s">
        <v>101</v>
      </c>
      <c r="L15" s="391" t="s">
        <v>101</v>
      </c>
      <c r="M15" s="391" t="s">
        <v>101</v>
      </c>
      <c r="N15" s="391" t="s">
        <v>101</v>
      </c>
      <c r="O15" s="391" t="s">
        <v>101</v>
      </c>
      <c r="P15" s="391" t="s">
        <v>101</v>
      </c>
      <c r="Q15" s="391" t="s">
        <v>101</v>
      </c>
      <c r="R15" s="391" t="s">
        <v>101</v>
      </c>
      <c r="S15" s="391" t="s">
        <v>101</v>
      </c>
      <c r="T15" s="391" t="s">
        <v>101</v>
      </c>
      <c r="U15" s="391"/>
      <c r="V15" s="410" t="s">
        <v>291</v>
      </c>
    </row>
    <row r="16" spans="1:27" ht="38.25">
      <c r="A16" s="151" t="s">
        <v>262</v>
      </c>
      <c r="B16" s="392" t="s">
        <v>541</v>
      </c>
      <c r="C16" s="402"/>
      <c r="D16" s="403"/>
      <c r="E16" s="404"/>
      <c r="F16" s="393" t="s">
        <v>101</v>
      </c>
      <c r="G16" s="391" t="s">
        <v>101</v>
      </c>
      <c r="H16" s="391" t="s">
        <v>101</v>
      </c>
      <c r="I16" s="391" t="s">
        <v>101</v>
      </c>
      <c r="J16" s="391" t="s">
        <v>101</v>
      </c>
      <c r="K16" s="391" t="s">
        <v>101</v>
      </c>
      <c r="L16" s="391" t="s">
        <v>101</v>
      </c>
      <c r="M16" s="391" t="s">
        <v>101</v>
      </c>
      <c r="N16" s="391" t="s">
        <v>101</v>
      </c>
      <c r="O16" s="391" t="s">
        <v>101</v>
      </c>
      <c r="P16" s="391" t="s">
        <v>101</v>
      </c>
      <c r="Q16" s="391" t="s">
        <v>101</v>
      </c>
      <c r="R16" s="391" t="s">
        <v>101</v>
      </c>
      <c r="S16" s="391" t="s">
        <v>101</v>
      </c>
      <c r="T16" s="391" t="s">
        <v>101</v>
      </c>
      <c r="U16" s="391" t="s">
        <v>101</v>
      </c>
      <c r="V16" s="410"/>
    </row>
    <row r="17" spans="1:22" ht="51">
      <c r="A17" s="151" t="s">
        <v>263</v>
      </c>
      <c r="B17" s="392" t="s">
        <v>541</v>
      </c>
      <c r="C17" s="402"/>
      <c r="D17" s="403"/>
      <c r="E17" s="404"/>
      <c r="F17" s="393" t="s">
        <v>101</v>
      </c>
      <c r="G17" s="391" t="s">
        <v>101</v>
      </c>
      <c r="H17" s="391" t="s">
        <v>101</v>
      </c>
      <c r="I17" s="391" t="s">
        <v>101</v>
      </c>
      <c r="J17" s="391" t="s">
        <v>101</v>
      </c>
      <c r="K17" s="391" t="s">
        <v>101</v>
      </c>
      <c r="L17" s="391" t="s">
        <v>101</v>
      </c>
      <c r="M17" s="391" t="s">
        <v>101</v>
      </c>
      <c r="N17" s="391" t="s">
        <v>101</v>
      </c>
      <c r="O17" s="391" t="s">
        <v>101</v>
      </c>
      <c r="P17" s="391" t="s">
        <v>101</v>
      </c>
      <c r="Q17" s="391" t="s">
        <v>101</v>
      </c>
      <c r="R17" s="391" t="s">
        <v>101</v>
      </c>
      <c r="S17" s="391" t="s">
        <v>101</v>
      </c>
      <c r="T17" s="391" t="s">
        <v>101</v>
      </c>
      <c r="U17" s="391" t="s">
        <v>101</v>
      </c>
      <c r="V17" s="410"/>
    </row>
    <row r="18" spans="1:22" ht="38.25">
      <c r="A18" s="151" t="s">
        <v>481</v>
      </c>
      <c r="B18" s="392" t="s">
        <v>541</v>
      </c>
      <c r="C18" s="402"/>
      <c r="D18" s="403"/>
      <c r="E18" s="404"/>
      <c r="F18" s="393" t="s">
        <v>101</v>
      </c>
      <c r="G18" s="391" t="s">
        <v>101</v>
      </c>
      <c r="H18" s="391" t="s">
        <v>101</v>
      </c>
      <c r="I18" s="391" t="s">
        <v>101</v>
      </c>
      <c r="J18" s="391" t="s">
        <v>101</v>
      </c>
      <c r="K18" s="391" t="s">
        <v>101</v>
      </c>
      <c r="L18" s="391" t="s">
        <v>101</v>
      </c>
      <c r="M18" s="391" t="s">
        <v>101</v>
      </c>
      <c r="N18" s="391" t="s">
        <v>101</v>
      </c>
      <c r="O18" s="391" t="s">
        <v>101</v>
      </c>
      <c r="P18" s="391" t="s">
        <v>101</v>
      </c>
      <c r="Q18" s="391" t="s">
        <v>101</v>
      </c>
      <c r="R18" s="391" t="s">
        <v>101</v>
      </c>
      <c r="S18" s="391" t="s">
        <v>101</v>
      </c>
      <c r="T18" s="391" t="s">
        <v>101</v>
      </c>
      <c r="U18" s="391" t="s">
        <v>101</v>
      </c>
      <c r="V18" s="409" t="s">
        <v>568</v>
      </c>
    </row>
    <row r="19" spans="1:22" ht="38.25">
      <c r="A19" s="151" t="s">
        <v>264</v>
      </c>
      <c r="B19" s="392" t="s">
        <v>541</v>
      </c>
      <c r="C19" s="402"/>
      <c r="D19" s="403"/>
      <c r="E19" s="404"/>
      <c r="F19" s="393" t="s">
        <v>101</v>
      </c>
      <c r="G19" s="391" t="s">
        <v>101</v>
      </c>
      <c r="H19" s="391" t="s">
        <v>101</v>
      </c>
      <c r="I19" s="391" t="s">
        <v>101</v>
      </c>
      <c r="J19" s="391" t="s">
        <v>101</v>
      </c>
      <c r="K19" s="391" t="s">
        <v>101</v>
      </c>
      <c r="L19" s="391" t="s">
        <v>101</v>
      </c>
      <c r="M19" s="391" t="s">
        <v>101</v>
      </c>
      <c r="N19" s="391" t="s">
        <v>101</v>
      </c>
      <c r="O19" s="391" t="s">
        <v>101</v>
      </c>
      <c r="P19" s="391" t="s">
        <v>101</v>
      </c>
      <c r="Q19" s="391" t="s">
        <v>101</v>
      </c>
      <c r="R19" s="391" t="s">
        <v>101</v>
      </c>
      <c r="S19" s="391" t="s">
        <v>101</v>
      </c>
      <c r="T19" s="391" t="s">
        <v>101</v>
      </c>
      <c r="U19" s="391" t="s">
        <v>101</v>
      </c>
      <c r="V19" s="409" t="s">
        <v>568</v>
      </c>
    </row>
    <row r="20" spans="1:22" ht="51">
      <c r="A20" s="151" t="s">
        <v>475</v>
      </c>
      <c r="B20" s="392" t="s">
        <v>541</v>
      </c>
      <c r="C20" s="402"/>
      <c r="D20" s="403"/>
      <c r="E20" s="404"/>
      <c r="F20" s="393" t="s">
        <v>101</v>
      </c>
      <c r="G20" s="391" t="s">
        <v>101</v>
      </c>
      <c r="H20" s="391" t="s">
        <v>101</v>
      </c>
      <c r="I20" s="391" t="s">
        <v>101</v>
      </c>
      <c r="J20" s="391" t="s">
        <v>101</v>
      </c>
      <c r="K20" s="391" t="s">
        <v>101</v>
      </c>
      <c r="L20" s="391" t="s">
        <v>101</v>
      </c>
      <c r="M20" s="391" t="s">
        <v>101</v>
      </c>
      <c r="N20" s="391" t="s">
        <v>101</v>
      </c>
      <c r="O20" s="391" t="s">
        <v>101</v>
      </c>
      <c r="P20" s="391" t="s">
        <v>101</v>
      </c>
      <c r="Q20" s="391" t="s">
        <v>101</v>
      </c>
      <c r="R20" s="391" t="s">
        <v>101</v>
      </c>
      <c r="S20" s="391" t="s">
        <v>101</v>
      </c>
      <c r="T20" s="391" t="s">
        <v>101</v>
      </c>
      <c r="U20" s="391"/>
      <c r="V20" s="409" t="s">
        <v>569</v>
      </c>
    </row>
    <row r="21" spans="1:22" s="405" customFormat="1" ht="38.25">
      <c r="A21" s="400" t="s">
        <v>535</v>
      </c>
      <c r="B21" s="401" t="s">
        <v>538</v>
      </c>
      <c r="C21" s="406" t="s">
        <v>537</v>
      </c>
      <c r="D21" s="400" t="s">
        <v>544</v>
      </c>
      <c r="E21" s="400" t="s">
        <v>67</v>
      </c>
      <c r="F21" s="406" t="s">
        <v>36</v>
      </c>
      <c r="G21" s="400" t="s">
        <v>37</v>
      </c>
      <c r="H21" s="400" t="s">
        <v>38</v>
      </c>
      <c r="I21" s="400" t="s">
        <v>47</v>
      </c>
      <c r="J21" s="400" t="s">
        <v>39</v>
      </c>
      <c r="K21" s="400" t="s">
        <v>40</v>
      </c>
      <c r="L21" s="400" t="s">
        <v>41</v>
      </c>
      <c r="M21" s="400" t="s">
        <v>42</v>
      </c>
      <c r="N21" s="400" t="s">
        <v>48</v>
      </c>
      <c r="O21" s="400" t="s">
        <v>43</v>
      </c>
      <c r="P21" s="400" t="s">
        <v>44</v>
      </c>
      <c r="Q21" s="400" t="s">
        <v>45</v>
      </c>
      <c r="R21" s="400" t="s">
        <v>46</v>
      </c>
      <c r="S21" s="400" t="s">
        <v>78</v>
      </c>
      <c r="T21" s="400" t="s">
        <v>543</v>
      </c>
      <c r="U21" s="400" t="s">
        <v>67</v>
      </c>
      <c r="V21" s="400" t="s">
        <v>6</v>
      </c>
    </row>
    <row r="22" spans="1:22" ht="36">
      <c r="A22" s="28" t="s">
        <v>244</v>
      </c>
      <c r="B22" s="396" t="s">
        <v>542</v>
      </c>
      <c r="C22" s="393" t="s">
        <v>101</v>
      </c>
      <c r="D22" s="391" t="s">
        <v>101</v>
      </c>
      <c r="E22" s="414" t="s">
        <v>567</v>
      </c>
      <c r="F22" s="402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11"/>
    </row>
    <row r="23" spans="1:22" ht="60.75">
      <c r="A23" s="28" t="s">
        <v>243</v>
      </c>
      <c r="B23" s="396" t="s">
        <v>540</v>
      </c>
      <c r="C23" s="393" t="s">
        <v>101</v>
      </c>
      <c r="D23" s="391" t="s">
        <v>101</v>
      </c>
      <c r="E23" s="477" t="s">
        <v>715</v>
      </c>
      <c r="F23" s="402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11" t="s">
        <v>713</v>
      </c>
    </row>
    <row r="24" spans="1:22" ht="60.75">
      <c r="A24" s="28" t="s">
        <v>245</v>
      </c>
      <c r="B24" s="396" t="s">
        <v>540</v>
      </c>
      <c r="C24" s="393" t="s">
        <v>101</v>
      </c>
      <c r="D24" s="391" t="s">
        <v>101</v>
      </c>
      <c r="E24" s="477" t="s">
        <v>715</v>
      </c>
      <c r="F24" s="402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11" t="s">
        <v>714</v>
      </c>
    </row>
    <row r="25" spans="1:22" ht="51">
      <c r="A25" s="28" t="s">
        <v>195</v>
      </c>
      <c r="B25" s="396" t="s">
        <v>539</v>
      </c>
      <c r="C25" s="393" t="s">
        <v>101</v>
      </c>
      <c r="D25" s="391" t="s">
        <v>101</v>
      </c>
      <c r="E25" s="399" t="s">
        <v>101</v>
      </c>
      <c r="F25" s="402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11"/>
    </row>
    <row r="26" spans="1:22" ht="25.5">
      <c r="A26" s="28" t="s">
        <v>246</v>
      </c>
      <c r="B26" s="396" t="s">
        <v>541</v>
      </c>
      <c r="C26" s="393" t="s">
        <v>101</v>
      </c>
      <c r="D26" s="391" t="s">
        <v>101</v>
      </c>
      <c r="E26" s="399" t="s">
        <v>101</v>
      </c>
      <c r="F26" s="402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1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J39" sqref="J39"/>
    </sheetView>
  </sheetViews>
  <sheetFormatPr defaultRowHeight="12.75"/>
  <cols>
    <col min="1" max="16384" width="9.140625" style="133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E24" sqref="E24"/>
    </sheetView>
  </sheetViews>
  <sheetFormatPr defaultRowHeight="12.75"/>
  <cols>
    <col min="1" max="1" width="17.7109375" style="133" bestFit="1" customWidth="1"/>
    <col min="2" max="7" width="18.7109375" style="133" customWidth="1"/>
    <col min="8" max="16384" width="9.140625" style="133"/>
  </cols>
  <sheetData>
    <row r="1" spans="1:7" ht="34.5">
      <c r="A1" s="478" t="s">
        <v>35</v>
      </c>
      <c r="B1" s="479" t="s">
        <v>718</v>
      </c>
      <c r="C1" s="479" t="s">
        <v>719</v>
      </c>
      <c r="D1" s="479" t="s">
        <v>720</v>
      </c>
      <c r="E1" s="479" t="s">
        <v>721</v>
      </c>
      <c r="F1" s="479" t="s">
        <v>722</v>
      </c>
      <c r="G1" s="479" t="s">
        <v>723</v>
      </c>
    </row>
    <row r="2" spans="1:7" ht="17.25">
      <c r="A2" s="480">
        <v>2005</v>
      </c>
      <c r="B2" s="481">
        <f>'[4]2005'!D$756</f>
        <v>5853358055</v>
      </c>
      <c r="C2" s="481">
        <f>'[4]2005'!E$756</f>
        <v>1693375104</v>
      </c>
      <c r="D2" s="481">
        <f>'[4]2005'!F$756</f>
        <v>6900698705</v>
      </c>
      <c r="E2" s="481">
        <f>'[4]2005'!G$756</f>
        <v>3705521620</v>
      </c>
      <c r="F2" s="481">
        <f>'[4]2005'!H$756</f>
        <v>18152953484</v>
      </c>
      <c r="G2" s="481">
        <f>'[4]2005'!I$756</f>
        <v>65291147968</v>
      </c>
    </row>
    <row r="3" spans="1:7" ht="17.25">
      <c r="A3" s="480">
        <v>2006</v>
      </c>
      <c r="B3" s="481">
        <f>'[4]2006'!D$756</f>
        <v>7733067328</v>
      </c>
      <c r="C3" s="481">
        <f>'[4]2006'!E$756</f>
        <v>1760883563</v>
      </c>
      <c r="D3" s="481">
        <f>'[4]2006'!F$756</f>
        <v>7741606393</v>
      </c>
      <c r="E3" s="481">
        <f>'[4]2006'!G$756</f>
        <v>3778923144</v>
      </c>
      <c r="F3" s="481">
        <f>'[4]2006'!H$756</f>
        <v>21014480428</v>
      </c>
      <c r="G3" s="481">
        <f>'[4]2006'!I$756</f>
        <v>59122765125</v>
      </c>
    </row>
    <row r="4" spans="1:7" ht="17.25">
      <c r="A4" s="480">
        <v>2007</v>
      </c>
      <c r="B4" s="481">
        <f>'[4]2007'!D$756</f>
        <v>8812070050</v>
      </c>
      <c r="C4" s="481">
        <f>'[4]2007'!E$756</f>
        <v>1450872593</v>
      </c>
      <c r="D4" s="481">
        <f>'[4]2007'!F$756</f>
        <v>8782416789</v>
      </c>
      <c r="E4" s="481">
        <f>'[4]2007'!G$756</f>
        <v>3398717356</v>
      </c>
      <c r="F4" s="481">
        <f>'[4]2007'!H$756</f>
        <v>22444076788</v>
      </c>
      <c r="G4" s="481">
        <f>'[4]2007'!I$756</f>
        <v>51065134091</v>
      </c>
    </row>
    <row r="5" spans="1:7" ht="17.25">
      <c r="A5" s="480">
        <v>2008</v>
      </c>
      <c r="B5" s="481">
        <f>'[4]2008'!D$756</f>
        <v>6513609313</v>
      </c>
      <c r="C5" s="481">
        <f>'[4]2008'!E$756</f>
        <v>938079531</v>
      </c>
      <c r="D5" s="481">
        <f>'[4]2008'!F$756</f>
        <v>8776279866</v>
      </c>
      <c r="E5" s="481">
        <f>'[4]2008'!G$756</f>
        <v>2828347536</v>
      </c>
      <c r="F5" s="481">
        <f>'[4]2008'!H$756</f>
        <v>19056316246</v>
      </c>
      <c r="G5" s="481">
        <f>'[4]2008'!I$756</f>
        <v>37128435035</v>
      </c>
    </row>
    <row r="6" spans="1:7" ht="17.25">
      <c r="A6" s="480">
        <v>2009</v>
      </c>
      <c r="B6" s="481">
        <f>'[4]2009'!D$756</f>
        <v>1919751171</v>
      </c>
      <c r="C6" s="481">
        <f>'[4]2009'!E$756</f>
        <v>359866322</v>
      </c>
      <c r="D6" s="481">
        <f>'[4]2009'!F$756</f>
        <v>6602109978</v>
      </c>
      <c r="E6" s="481">
        <f>'[4]2009'!G$756</f>
        <v>1903595967</v>
      </c>
      <c r="F6" s="481">
        <f>'[4]2009'!H$756</f>
        <v>10785323438</v>
      </c>
      <c r="G6" s="481">
        <f>'[4]2009'!I$756</f>
        <v>22822307601</v>
      </c>
    </row>
    <row r="7" spans="1:7" ht="17.25">
      <c r="A7" s="480">
        <v>2010</v>
      </c>
      <c r="B7" s="481">
        <f>'[4]2010'!D$756</f>
        <v>1990363228</v>
      </c>
      <c r="C7" s="481">
        <f>'[4]2010'!E$756</f>
        <v>358337319</v>
      </c>
      <c r="D7" s="481">
        <f>'[4]2010'!F$756</f>
        <v>6913902896</v>
      </c>
      <c r="E7" s="481">
        <f>'[4]2010'!G$756</f>
        <v>1886678367</v>
      </c>
      <c r="F7" s="481">
        <f>'[4]2010'!H$756</f>
        <v>11149281810</v>
      </c>
      <c r="G7" s="481">
        <f>'[4]2010'!I$756</f>
        <v>24880152363</v>
      </c>
    </row>
    <row r="8" spans="1:7" ht="17.25">
      <c r="A8" s="480">
        <v>2011</v>
      </c>
      <c r="B8" s="481">
        <f>'[4]2011'!D$756</f>
        <v>2213033975</v>
      </c>
      <c r="C8" s="481">
        <f>'[4]2011'!E$756</f>
        <v>478897513</v>
      </c>
      <c r="D8" s="481">
        <f>'[4]2011'!F$756</f>
        <v>8146065145</v>
      </c>
      <c r="E8" s="481">
        <f>'[4]2011'!G$756</f>
        <v>2152693166</v>
      </c>
      <c r="F8" s="481">
        <f>'[4]2011'!H$756</f>
        <v>12990689799</v>
      </c>
      <c r="G8" s="481">
        <f>'[4]2011'!I$756</f>
        <v>27406011332</v>
      </c>
    </row>
    <row r="9" spans="1:7" ht="17.25">
      <c r="A9" s="480">
        <v>2012</v>
      </c>
      <c r="B9" s="481">
        <f>'[4]2012'!D$756</f>
        <v>3215902793</v>
      </c>
      <c r="C9" s="481">
        <f>'[4]2012'!E$756</f>
        <v>1409807716</v>
      </c>
      <c r="D9" s="481">
        <f>'[4]2012'!F$756</f>
        <v>7626970524</v>
      </c>
      <c r="E9" s="481">
        <f>'[4]2012'!G$756</f>
        <v>2382789681</v>
      </c>
      <c r="F9" s="481">
        <f>'[4]2012'!H$756</f>
        <v>14635470714</v>
      </c>
      <c r="G9" s="481">
        <f>'[4]2012'!I$756</f>
        <v>32366958476</v>
      </c>
    </row>
    <row r="10" spans="1:7" ht="17.25">
      <c r="A10" s="480">
        <v>2013</v>
      </c>
      <c r="B10" s="481">
        <f>'[4]2013'!D$756</f>
        <v>5294096346</v>
      </c>
      <c r="C10" s="481">
        <f>'[4]2013'!E$756</f>
        <v>1072100415</v>
      </c>
      <c r="D10" s="481">
        <f>'[4]2013'!F$756</f>
        <v>8974502780</v>
      </c>
      <c r="E10" s="481">
        <f>'[4]2013'!G$756</f>
        <v>6340168714</v>
      </c>
      <c r="F10" s="481">
        <f>'[4]2013'!H$756</f>
        <v>21680868255</v>
      </c>
      <c r="G10" s="481">
        <f>'[4]2013'!I$756</f>
        <v>44707646791</v>
      </c>
    </row>
    <row r="11" spans="1:7" ht="17.25">
      <c r="A11" s="480" t="s">
        <v>724</v>
      </c>
      <c r="B11" s="481">
        <f>'[4]Jan-Oct 2014'!D$640</f>
        <v>6025813140</v>
      </c>
      <c r="C11" s="481">
        <f>'[4]Jan-Oct 2014'!E$640</f>
        <v>880743545</v>
      </c>
      <c r="D11" s="481">
        <f>'[4]Jan-Oct 2014'!F$640</f>
        <v>9317681242</v>
      </c>
      <c r="E11" s="481">
        <f>'[4]Jan-Oct 2014'!G$640</f>
        <v>3827327345</v>
      </c>
      <c r="F11" s="481">
        <f>'[4]Jan-Oct 2014'!H$640</f>
        <v>20051565272</v>
      </c>
      <c r="G11" s="481">
        <f>'[4]Jan-Oct 2014'!I$640</f>
        <v>40084081791</v>
      </c>
    </row>
    <row r="12" spans="1:7" ht="18" thickBot="1">
      <c r="A12" s="480" t="s">
        <v>725</v>
      </c>
      <c r="B12" s="481">
        <f>SUM(B2:B11)</f>
        <v>49571065399</v>
      </c>
      <c r="C12" s="481">
        <f t="shared" ref="C12:G12" si="0">SUM(C2:C11)</f>
        <v>10402963621</v>
      </c>
      <c r="D12" s="482">
        <f t="shared" si="0"/>
        <v>79782234318</v>
      </c>
      <c r="E12" s="481">
        <f t="shared" si="0"/>
        <v>32204762896</v>
      </c>
      <c r="F12" s="481">
        <f t="shared" si="0"/>
        <v>171961026234</v>
      </c>
      <c r="G12" s="481">
        <f t="shared" si="0"/>
        <v>404874640573</v>
      </c>
    </row>
    <row r="13" spans="1:7" ht="13.5" thickBot="1">
      <c r="D13" s="483">
        <f>D12/(F12-D12)</f>
        <v>0.86551616331339376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6"/>
  <sheetViews>
    <sheetView topLeftCell="A205" zoomScale="90" zoomScaleNormal="90" workbookViewId="0">
      <selection activeCell="M256" sqref="M256"/>
    </sheetView>
  </sheetViews>
  <sheetFormatPr defaultRowHeight="12.75"/>
  <cols>
    <col min="1" max="1" width="15.7109375" style="22" customWidth="1"/>
    <col min="2" max="4" width="15.7109375" customWidth="1"/>
    <col min="5" max="5" width="15.7109375" style="50" customWidth="1"/>
    <col min="6" max="12" width="15.7109375" customWidth="1"/>
    <col min="13" max="13" width="20.140625" bestFit="1" customWidth="1"/>
    <col min="14" max="24" width="15.7109375" customWidth="1"/>
  </cols>
  <sheetData>
    <row r="1" spans="1:14" s="76" customFormat="1" ht="14.25" thickTop="1" thickBot="1">
      <c r="A1" s="247" t="s">
        <v>84</v>
      </c>
      <c r="B1" s="75" t="s">
        <v>331</v>
      </c>
      <c r="C1" s="99"/>
      <c r="D1" s="99"/>
      <c r="E1" s="100"/>
      <c r="F1" s="99"/>
      <c r="G1" s="99"/>
      <c r="H1" s="99"/>
      <c r="I1" s="99"/>
      <c r="J1" s="99"/>
      <c r="K1" s="99"/>
      <c r="L1" s="99"/>
      <c r="M1" s="99"/>
      <c r="N1" s="99"/>
    </row>
    <row r="2" spans="1:14" ht="15.75" thickTop="1">
      <c r="A2" s="245"/>
      <c r="B2" s="46" t="s">
        <v>73</v>
      </c>
      <c r="C2" s="47" t="s">
        <v>74</v>
      </c>
      <c r="D2" s="45"/>
      <c r="E2" s="49"/>
      <c r="F2" s="45"/>
      <c r="G2" s="45"/>
      <c r="H2" s="45"/>
      <c r="I2" s="45"/>
      <c r="J2" s="45"/>
      <c r="K2" s="45"/>
      <c r="L2" s="45"/>
      <c r="M2" s="45"/>
      <c r="N2" s="45"/>
    </row>
    <row r="3" spans="1:14" s="22" customFormat="1" ht="15">
      <c r="A3" s="46" t="s">
        <v>5</v>
      </c>
      <c r="B3" s="245">
        <v>2011</v>
      </c>
      <c r="C3" s="245">
        <v>2012</v>
      </c>
      <c r="D3" s="245">
        <v>2013</v>
      </c>
      <c r="E3" s="246">
        <v>2014</v>
      </c>
      <c r="F3" s="245">
        <v>2015</v>
      </c>
      <c r="G3" s="245">
        <v>2016</v>
      </c>
      <c r="H3" s="245">
        <v>2017</v>
      </c>
      <c r="I3" s="245">
        <v>2018</v>
      </c>
      <c r="J3" s="245">
        <v>2019</v>
      </c>
      <c r="K3" s="245">
        <v>2020</v>
      </c>
      <c r="L3" s="245" t="s">
        <v>2</v>
      </c>
      <c r="M3" s="245"/>
      <c r="N3" s="245"/>
    </row>
    <row r="4" spans="1:14">
      <c r="A4" s="245">
        <v>1</v>
      </c>
      <c r="B4" s="52">
        <f>'New NONRES Construction Data'!D$756</f>
        <v>2.8315677518646866E-2</v>
      </c>
      <c r="C4" s="240">
        <f>'New NONRES Construction Data'!D$772</f>
        <v>2.5720073994602636E-2</v>
      </c>
      <c r="D4" s="240">
        <f>'New NONRES Construction Data'!D$788</f>
        <v>4.2747365879666072E-2</v>
      </c>
      <c r="E4" s="241">
        <f>'New NONRES Construction Data'!D$804</f>
        <v>4.5370801022834223E-2</v>
      </c>
      <c r="F4" s="240">
        <f>'New NONRES Construction Data'!D$820</f>
        <v>4.815100843968504E-2</v>
      </c>
      <c r="G4" s="240">
        <f>'New NONRES Construction Data'!D$836</f>
        <v>5.9029762794430451E-2</v>
      </c>
      <c r="H4" s="240">
        <f>'New NONRES Construction Data'!D$852</f>
        <v>5.9616463456562671E-2</v>
      </c>
      <c r="I4" s="240">
        <f>'New NONRES Construction Data'!D$868</f>
        <v>5.9050233930437783E-2</v>
      </c>
      <c r="J4" s="240">
        <f>'New NONRES Construction Data'!D$884</f>
        <v>5.7417354444976358E-2</v>
      </c>
      <c r="K4" s="242">
        <f>'New NONRES Construction Data'!D$900</f>
        <v>5.674288180750639E-2</v>
      </c>
      <c r="L4" s="45">
        <f>SUM(B4:K4)</f>
        <v>0.48216162328934853</v>
      </c>
      <c r="M4" s="45"/>
      <c r="N4" s="45"/>
    </row>
    <row r="5" spans="1:14">
      <c r="A5" s="245">
        <v>2</v>
      </c>
      <c r="B5" s="52">
        <f>'New NONRES Construction Data'!D$757</f>
        <v>7.7153476471732318E-2</v>
      </c>
      <c r="C5" s="240">
        <f>'New NONRES Construction Data'!D$773</f>
        <v>6.9481427290074588E-2</v>
      </c>
      <c r="D5" s="240">
        <f>'New NONRES Construction Data'!D$789</f>
        <v>0.15026316712854221</v>
      </c>
      <c r="E5" s="241">
        <f>'New NONRES Construction Data'!D$805</f>
        <v>0.18961438260417185</v>
      </c>
      <c r="F5" s="240">
        <f>'New NONRES Construction Data'!D$821</f>
        <v>0.20395689876616532</v>
      </c>
      <c r="G5" s="240">
        <f>'New NONRES Construction Data'!D$837</f>
        <v>0.22370188354948387</v>
      </c>
      <c r="H5" s="240">
        <f>'New NONRES Construction Data'!D$853</f>
        <v>0.22758805862120526</v>
      </c>
      <c r="I5" s="240">
        <f>'New NONRES Construction Data'!D$869</f>
        <v>0.23201348924546042</v>
      </c>
      <c r="J5" s="240">
        <f>'New NONRES Construction Data'!D$885</f>
        <v>0.22550177918374475</v>
      </c>
      <c r="K5" s="242">
        <f>'New NONRES Construction Data'!D$901</f>
        <v>0.21680814439995455</v>
      </c>
      <c r="L5" s="45">
        <f t="shared" ref="L5:L19" si="0">SUM(B5:K5)</f>
        <v>1.8160827072605352</v>
      </c>
      <c r="M5" s="45"/>
      <c r="N5" s="45"/>
    </row>
    <row r="6" spans="1:14">
      <c r="A6" s="245">
        <v>3</v>
      </c>
      <c r="B6" s="52">
        <f>'New NONRES Construction Data'!D$758</f>
        <v>0.18917347089087164</v>
      </c>
      <c r="C6" s="240">
        <f>'New NONRES Construction Data'!D$774</f>
        <v>0.12532196007988283</v>
      </c>
      <c r="D6" s="240">
        <f>'New NONRES Construction Data'!D$790</f>
        <v>0.51329154556038492</v>
      </c>
      <c r="E6" s="241">
        <f>'New NONRES Construction Data'!D$806</f>
        <v>0.64970978890982689</v>
      </c>
      <c r="F6" s="240">
        <f>'New NONRES Construction Data'!D$822</f>
        <v>0.70752018679532891</v>
      </c>
      <c r="G6" s="240">
        <f>'New NONRES Construction Data'!D$838</f>
        <v>0.73149555809767164</v>
      </c>
      <c r="H6" s="240">
        <f>'New NONRES Construction Data'!D$854</f>
        <v>0.77055569425452652</v>
      </c>
      <c r="I6" s="240">
        <f>'New NONRES Construction Data'!D$870</f>
        <v>0.78808042294629022</v>
      </c>
      <c r="J6" s="240">
        <f>'New NONRES Construction Data'!D$886</f>
        <v>0.7589050641532078</v>
      </c>
      <c r="K6" s="242">
        <f>'New NONRES Construction Data'!D$902</f>
        <v>0.72627877520136253</v>
      </c>
      <c r="L6" s="45">
        <f t="shared" si="0"/>
        <v>5.960332466889354</v>
      </c>
      <c r="M6" s="45"/>
      <c r="N6" s="45"/>
    </row>
    <row r="7" spans="1:14">
      <c r="A7" s="245">
        <v>4</v>
      </c>
      <c r="B7" s="52">
        <f>'New NONRES Construction Data'!D$759</f>
        <v>0.1509740721914121</v>
      </c>
      <c r="C7" s="240">
        <f>'New NONRES Construction Data'!D$775</f>
        <v>0.14291905309583369</v>
      </c>
      <c r="D7" s="240">
        <f>'New NONRES Construction Data'!D$791</f>
        <v>0.30737952868727131</v>
      </c>
      <c r="E7" s="241">
        <f>'New NONRES Construction Data'!D$807</f>
        <v>0.41421209623491384</v>
      </c>
      <c r="F7" s="240">
        <f>'New NONRES Construction Data'!D$823</f>
        <v>0.4464321726172274</v>
      </c>
      <c r="G7" s="240">
        <f>'New NONRES Construction Data'!D$839</f>
        <v>0.47736344594424834</v>
      </c>
      <c r="H7" s="240">
        <f>'New NONRES Construction Data'!D$855</f>
        <v>0.48288688760978782</v>
      </c>
      <c r="I7" s="240">
        <f>'New NONRES Construction Data'!D$871</f>
        <v>0.49743195066237511</v>
      </c>
      <c r="J7" s="240">
        <f>'New NONRES Construction Data'!D$887</f>
        <v>0.48449789142890354</v>
      </c>
      <c r="K7" s="242">
        <f>'New NONRES Construction Data'!D$903</f>
        <v>0.4613914937947301</v>
      </c>
      <c r="L7" s="45">
        <f t="shared" si="0"/>
        <v>3.8654885922667033</v>
      </c>
      <c r="M7" s="45"/>
      <c r="N7" s="45"/>
    </row>
    <row r="8" spans="1:14">
      <c r="A8" s="245">
        <v>5</v>
      </c>
      <c r="B8" s="52">
        <f>'New NONRES Construction Data'!D$760</f>
        <v>2.9313592057335712E-2</v>
      </c>
      <c r="C8" s="240">
        <f>'New NONRES Construction Data'!D$776</f>
        <v>2.7749604676227863E-2</v>
      </c>
      <c r="D8" s="240">
        <f>'New NONRES Construction Data'!D$792</f>
        <v>5.9681758463075572E-2</v>
      </c>
      <c r="E8" s="241">
        <f>'New NONRES Construction Data'!D$808</f>
        <v>8.042469967194027E-2</v>
      </c>
      <c r="F8" s="240">
        <f>'New NONRES Construction Data'!D$824</f>
        <v>8.6680649196371667E-2</v>
      </c>
      <c r="G8" s="240">
        <f>'New NONRES Construction Data'!D$840</f>
        <v>9.2686360739825807E-2</v>
      </c>
      <c r="H8" s="240">
        <f>'New NONRES Construction Data'!D$856</f>
        <v>9.3758809229728332E-2</v>
      </c>
      <c r="I8" s="240">
        <f>'New NONRES Construction Data'!D$872</f>
        <v>9.6582923586471664E-2</v>
      </c>
      <c r="J8" s="240">
        <f>'New NONRES Construction Data'!D$888</f>
        <v>9.4071606705949912E-2</v>
      </c>
      <c r="K8" s="242">
        <f>'New NONRES Construction Data'!D$904</f>
        <v>8.9585197189857677E-2</v>
      </c>
      <c r="L8" s="45">
        <f t="shared" si="0"/>
        <v>0.75053520151678454</v>
      </c>
      <c r="M8" s="45"/>
      <c r="N8" s="45"/>
    </row>
    <row r="9" spans="1:14">
      <c r="A9" s="245">
        <v>6</v>
      </c>
      <c r="B9" s="52">
        <f>'New NONRES Construction Data'!D$761</f>
        <v>0.31071832289277423</v>
      </c>
      <c r="C9" s="240">
        <f>'New NONRES Construction Data'!D$777</f>
        <v>0.31179076758943902</v>
      </c>
      <c r="D9" s="240">
        <f>'New NONRES Construction Data'!D$793</f>
        <v>0.46963940809581012</v>
      </c>
      <c r="E9" s="241">
        <f>'New NONRES Construction Data'!D$809</f>
        <v>0.51573550740473517</v>
      </c>
      <c r="F9" s="240">
        <f>'New NONRES Construction Data'!D$825</f>
        <v>0.55737868845231253</v>
      </c>
      <c r="G9" s="240">
        <f>'New NONRES Construction Data'!D$841</f>
        <v>0.59933781603143232</v>
      </c>
      <c r="H9" s="240">
        <f>'New NONRES Construction Data'!D$857</f>
        <v>0.6267739534737935</v>
      </c>
      <c r="I9" s="240">
        <f>'New NONRES Construction Data'!D$873</f>
        <v>0.64607119702549554</v>
      </c>
      <c r="J9" s="240">
        <f>'New NONRES Construction Data'!D$889</f>
        <v>0.62289620651243027</v>
      </c>
      <c r="K9" s="242">
        <f>'New NONRES Construction Data'!D$905</f>
        <v>0.58271581006514184</v>
      </c>
      <c r="L9" s="45">
        <f t="shared" si="0"/>
        <v>5.2430576775433639</v>
      </c>
      <c r="M9" s="45"/>
      <c r="N9" s="45"/>
    </row>
    <row r="10" spans="1:14">
      <c r="A10" s="245">
        <v>7</v>
      </c>
      <c r="B10" s="52">
        <f>'New NONRES Construction Data'!D$762</f>
        <v>0.60433727999999998</v>
      </c>
      <c r="C10" s="240">
        <f>'New NONRES Construction Data'!D$778</f>
        <v>0.65824628000000007</v>
      </c>
      <c r="D10" s="240">
        <f>'New NONRES Construction Data'!D$794</f>
        <v>0.82755531999999998</v>
      </c>
      <c r="E10" s="241">
        <f>'New NONRES Construction Data'!D$810</f>
        <v>0.85217956000000006</v>
      </c>
      <c r="F10" s="240">
        <f>'New NONRES Construction Data'!D$826</f>
        <v>0.86518728</v>
      </c>
      <c r="G10" s="240">
        <f>'New NONRES Construction Data'!D$842</f>
        <v>0.88654219999999995</v>
      </c>
      <c r="H10" s="240">
        <f>'New NONRES Construction Data'!D$858</f>
        <v>0.90629724</v>
      </c>
      <c r="I10" s="240">
        <f>'New NONRES Construction Data'!D$874</f>
        <v>0.88967239999999992</v>
      </c>
      <c r="J10" s="240">
        <f>'New NONRES Construction Data'!D$890</f>
        <v>0.8629613599999999</v>
      </c>
      <c r="K10" s="242">
        <f>'New NONRES Construction Data'!D$906</f>
        <v>0.82004284000000005</v>
      </c>
      <c r="L10" s="45">
        <f t="shared" si="0"/>
        <v>8.1730217599999992</v>
      </c>
      <c r="M10" s="45"/>
      <c r="N10" s="45"/>
    </row>
    <row r="11" spans="1:14">
      <c r="A11" s="245">
        <v>8</v>
      </c>
      <c r="B11" s="52">
        <f>'New NONRES Construction Data'!D$763</f>
        <v>0.42064504370671124</v>
      </c>
      <c r="C11" s="240">
        <f>'New NONRES Construction Data'!D$779</f>
        <v>0.41734986410052444</v>
      </c>
      <c r="D11" s="240">
        <f>'New NONRES Construction Data'!D$795</f>
        <v>0.64425766894909109</v>
      </c>
      <c r="E11" s="241">
        <f>'New NONRES Construction Data'!D$811</f>
        <v>0.71662841711829661</v>
      </c>
      <c r="F11" s="240">
        <f>'New NONRES Construction Data'!D$827</f>
        <v>0.77832185004428567</v>
      </c>
      <c r="G11" s="240">
        <f>'New NONRES Construction Data'!D$843</f>
        <v>0.84556303467898353</v>
      </c>
      <c r="H11" s="240">
        <f>'New NONRES Construction Data'!D$859</f>
        <v>0.8838217287763902</v>
      </c>
      <c r="I11" s="240">
        <f>'New NONRES Construction Data'!D$875</f>
        <v>0.91003786341702164</v>
      </c>
      <c r="J11" s="240">
        <f>'New NONRES Construction Data'!D$891</f>
        <v>0.87778712764395683</v>
      </c>
      <c r="K11" s="242">
        <f>'New NONRES Construction Data'!D$907</f>
        <v>0.82310635493633322</v>
      </c>
      <c r="L11" s="45">
        <f t="shared" si="0"/>
        <v>7.3175189533715939</v>
      </c>
      <c r="M11" s="45"/>
      <c r="N11" s="45"/>
    </row>
    <row r="12" spans="1:14">
      <c r="A12" s="245">
        <v>9</v>
      </c>
      <c r="B12" s="52">
        <f>'New NONRES Construction Data'!D$764</f>
        <v>0.44160994653638158</v>
      </c>
      <c r="C12" s="240">
        <f>'New NONRES Construction Data'!D$780</f>
        <v>0.41801876105623131</v>
      </c>
      <c r="D12" s="240">
        <f>'New NONRES Construction Data'!D$796</f>
        <v>0.65445162253629541</v>
      </c>
      <c r="E12" s="241">
        <f>'New NONRES Construction Data'!D$812</f>
        <v>0.74631704163656798</v>
      </c>
      <c r="F12" s="240">
        <f>'New NONRES Construction Data'!D$828</f>
        <v>0.81057454546946273</v>
      </c>
      <c r="G12" s="240">
        <f>'New NONRES Construction Data'!D$844</f>
        <v>0.90700822282288673</v>
      </c>
      <c r="H12" s="240">
        <f>'New NONRES Construction Data'!D$860</f>
        <v>0.94090636021280682</v>
      </c>
      <c r="I12" s="240">
        <f>'New NONRES Construction Data'!D$876</f>
        <v>0.9605714664814069</v>
      </c>
      <c r="J12" s="240">
        <f>'New NONRES Construction Data'!D$892</f>
        <v>0.93449137151742323</v>
      </c>
      <c r="K12" s="242">
        <f>'New NONRES Construction Data'!D$908</f>
        <v>0.90178007673128324</v>
      </c>
      <c r="L12" s="45">
        <f t="shared" si="0"/>
        <v>7.7157294150007463</v>
      </c>
      <c r="M12" s="45"/>
      <c r="N12" s="45"/>
    </row>
    <row r="13" spans="1:14">
      <c r="A13" s="245">
        <v>10</v>
      </c>
      <c r="B13" s="52">
        <f>'New NONRES Construction Data'!D$765</f>
        <v>0.55182185085658753</v>
      </c>
      <c r="C13" s="240">
        <f>'New NONRES Construction Data'!D$781</f>
        <v>0.57150477171040226</v>
      </c>
      <c r="D13" s="240">
        <f>'New NONRES Construction Data'!D$797</f>
        <v>0.74589414172857715</v>
      </c>
      <c r="E13" s="241">
        <f>'New NONRES Construction Data'!D$813</f>
        <v>0.90760953637808739</v>
      </c>
      <c r="F13" s="240">
        <f>'New NONRES Construction Data'!D$829</f>
        <v>0.96362532503012344</v>
      </c>
      <c r="G13" s="240">
        <f>'New NONRES Construction Data'!D$845</f>
        <v>1.1672815667223508</v>
      </c>
      <c r="H13" s="240">
        <f>'New NONRES Construction Data'!D$861</f>
        <v>1.3223384211700471</v>
      </c>
      <c r="I13" s="240">
        <f>'New NONRES Construction Data'!D$877</f>
        <v>1.2765857275451853</v>
      </c>
      <c r="J13" s="240">
        <f>'New NONRES Construction Data'!D$893</f>
        <v>1.201717480900903</v>
      </c>
      <c r="K13" s="242">
        <f>'New NONRES Construction Data'!D$909</f>
        <v>1.1353486533044956</v>
      </c>
      <c r="L13" s="45">
        <f t="shared" si="0"/>
        <v>9.8437274753467605</v>
      </c>
      <c r="M13" s="45"/>
      <c r="N13" s="45"/>
    </row>
    <row r="14" spans="1:14">
      <c r="A14" s="245">
        <v>11</v>
      </c>
      <c r="B14" s="52">
        <f>'New NONRES Construction Data'!D$766</f>
        <v>0.12136958050107947</v>
      </c>
      <c r="C14" s="240">
        <f>'New NONRES Construction Data'!D$782</f>
        <v>0.14419309125017238</v>
      </c>
      <c r="D14" s="240">
        <f>'New NONRES Construction Data'!D$798</f>
        <v>0.18854069369515322</v>
      </c>
      <c r="E14" s="241">
        <f>'New NONRES Construction Data'!D$814</f>
        <v>0.21470826667862833</v>
      </c>
      <c r="F14" s="240">
        <f>'New NONRES Construction Data'!D$830</f>
        <v>0.2657297647852625</v>
      </c>
      <c r="G14" s="240">
        <f>'New NONRES Construction Data'!D$846</f>
        <v>0.30870802639470196</v>
      </c>
      <c r="H14" s="240">
        <f>'New NONRES Construction Data'!D$862</f>
        <v>0.33024012951497217</v>
      </c>
      <c r="I14" s="240">
        <f>'New NONRES Construction Data'!D$878</f>
        <v>0.33153339553664152</v>
      </c>
      <c r="J14" s="240">
        <f>'New NONRES Construction Data'!D$894</f>
        <v>0.31353153734469563</v>
      </c>
      <c r="K14" s="242">
        <f>'New NONRES Construction Data'!D$910</f>
        <v>0.30555163064339841</v>
      </c>
      <c r="L14" s="45">
        <f t="shared" si="0"/>
        <v>2.5241061163447052</v>
      </c>
      <c r="M14" s="45"/>
      <c r="N14" s="45"/>
    </row>
    <row r="15" spans="1:14">
      <c r="A15" s="245">
        <v>12</v>
      </c>
      <c r="B15" s="52">
        <f>'New NONRES Construction Data'!D$767</f>
        <v>0.74603846443946242</v>
      </c>
      <c r="C15" s="240">
        <f>'New NONRES Construction Data'!D$783</f>
        <v>0.90222913868539378</v>
      </c>
      <c r="D15" s="240">
        <f>'New NONRES Construction Data'!D$799</f>
        <v>1.1742460960213683</v>
      </c>
      <c r="E15" s="241">
        <f>'New NONRES Construction Data'!D$815</f>
        <v>1.3512686904799895</v>
      </c>
      <c r="F15" s="240">
        <f>'New NONRES Construction Data'!D$831</f>
        <v>1.5283276498083644</v>
      </c>
      <c r="G15" s="240">
        <f>'New NONRES Construction Data'!D$847</f>
        <v>1.6573483125036046</v>
      </c>
      <c r="H15" s="240">
        <f>'New NONRES Construction Data'!D$863</f>
        <v>1.694344109598545</v>
      </c>
      <c r="I15" s="240">
        <f>'New NONRES Construction Data'!D$879</f>
        <v>1.6747681032298316</v>
      </c>
      <c r="J15" s="240">
        <f>'New NONRES Construction Data'!D$895</f>
        <v>1.6221134058330171</v>
      </c>
      <c r="K15" s="242">
        <f>'New NONRES Construction Data'!D$911</f>
        <v>1.5848908390443941</v>
      </c>
      <c r="L15" s="45">
        <f t="shared" si="0"/>
        <v>13.935574809643972</v>
      </c>
      <c r="M15" s="45"/>
      <c r="N15" s="45"/>
    </row>
    <row r="16" spans="1:14">
      <c r="A16" s="245">
        <v>13</v>
      </c>
      <c r="B16" s="52">
        <f>'New NONRES Construction Data'!D$768</f>
        <v>0.28003541567330742</v>
      </c>
      <c r="C16" s="240">
        <f>'New NONRES Construction Data'!D$784</f>
        <v>0.27508636815566467</v>
      </c>
      <c r="D16" s="240">
        <f>'New NONRES Construction Data'!D$800</f>
        <v>0.37910239410192526</v>
      </c>
      <c r="E16" s="241">
        <f>'New NONRES Construction Data'!D$816</f>
        <v>0.43671900391867047</v>
      </c>
      <c r="F16" s="240">
        <f>'New NONRES Construction Data'!D$832</f>
        <v>0.52940089937851353</v>
      </c>
      <c r="G16" s="240">
        <f>'New NONRES Construction Data'!D$848</f>
        <v>0.64164815111307005</v>
      </c>
      <c r="H16" s="240">
        <f>'New NONRES Construction Data'!D$864</f>
        <v>0.7132325510561226</v>
      </c>
      <c r="I16" s="240">
        <f>'New NONRES Construction Data'!D$880</f>
        <v>0.72354241829507115</v>
      </c>
      <c r="J16" s="240">
        <f>'New NONRES Construction Data'!D$896</f>
        <v>0.69018166187659924</v>
      </c>
      <c r="K16" s="242">
        <f>'New NONRES Construction Data'!D$912</f>
        <v>0.67022720364438415</v>
      </c>
      <c r="L16" s="45">
        <f t="shared" si="0"/>
        <v>5.3391760672133284</v>
      </c>
      <c r="M16" s="45"/>
      <c r="N16" s="45"/>
    </row>
    <row r="17" spans="1:14">
      <c r="A17" s="245">
        <v>14</v>
      </c>
      <c r="B17" s="52">
        <f>'New NONRES Construction Data'!D$769</f>
        <v>8.0869497127788695E-2</v>
      </c>
      <c r="C17" s="240">
        <f>'New NONRES Construction Data'!D$785</f>
        <v>7.9398239047374614E-2</v>
      </c>
      <c r="D17" s="240">
        <f>'New NONRES Construction Data'!D$801</f>
        <v>0.11264717090054915</v>
      </c>
      <c r="E17" s="241">
        <f>'New NONRES Construction Data'!D$817</f>
        <v>0.14318627573076931</v>
      </c>
      <c r="F17" s="240">
        <f>'New NONRES Construction Data'!D$833</f>
        <v>0.15606967515459064</v>
      </c>
      <c r="G17" s="240">
        <f>'New NONRES Construction Data'!D$849</f>
        <v>0.19559261411273701</v>
      </c>
      <c r="H17" s="240">
        <f>'New NONRES Construction Data'!D$865</f>
        <v>0.22230850125436483</v>
      </c>
      <c r="I17" s="240">
        <f>'New NONRES Construction Data'!D$881</f>
        <v>0.21522341245460122</v>
      </c>
      <c r="J17" s="240">
        <f>'New NONRES Construction Data'!D$897</f>
        <v>0.20356815895280281</v>
      </c>
      <c r="K17" s="242">
        <f>'New NONRES Construction Data'!D$913</f>
        <v>0.19325561439256955</v>
      </c>
      <c r="L17" s="45">
        <f t="shared" si="0"/>
        <v>1.6021191591281481</v>
      </c>
      <c r="M17" s="45"/>
      <c r="N17" s="45"/>
    </row>
    <row r="18" spans="1:14">
      <c r="A18" s="245">
        <v>15</v>
      </c>
      <c r="B18" s="52">
        <f>'New NONRES Construction Data'!D$770</f>
        <v>0.16651669984991913</v>
      </c>
      <c r="C18" s="240">
        <f>'New NONRES Construction Data'!D$786</f>
        <v>0.12745591230240258</v>
      </c>
      <c r="D18" s="240">
        <f>'New NONRES Construction Data'!D$802</f>
        <v>0.19669943678111179</v>
      </c>
      <c r="E18" s="241">
        <f>'New NONRES Construction Data'!D$818</f>
        <v>0.24137224373678887</v>
      </c>
      <c r="F18" s="240">
        <f>'New NONRES Construction Data'!D$834</f>
        <v>0.26051053139183117</v>
      </c>
      <c r="G18" s="240">
        <f>'New NONRES Construction Data'!D$850</f>
        <v>0.29366381421096494</v>
      </c>
      <c r="H18" s="240">
        <f>'New NONRES Construction Data'!D$866</f>
        <v>0.33714168919904303</v>
      </c>
      <c r="I18" s="240">
        <f>'New NONRES Construction Data'!D$882</f>
        <v>0.30315852200352272</v>
      </c>
      <c r="J18" s="240">
        <f>'New NONRES Construction Data'!D$898</f>
        <v>0.29180169652948806</v>
      </c>
      <c r="K18" s="242">
        <f>'New NONRES Construction Data'!D$914</f>
        <v>0.28772068552416341</v>
      </c>
      <c r="L18" s="45">
        <f t="shared" si="0"/>
        <v>2.506041231529236</v>
      </c>
      <c r="M18" s="45"/>
      <c r="N18" s="45"/>
    </row>
    <row r="19" spans="1:14">
      <c r="A19" s="245">
        <v>16</v>
      </c>
      <c r="B19" s="239">
        <f>'New NONRES Construction Data'!D$771</f>
        <v>0.1153577315193093</v>
      </c>
      <c r="C19" s="240">
        <f>'New NONRES Construction Data'!D$787</f>
        <v>0.11108382012539295</v>
      </c>
      <c r="D19" s="240">
        <f>'New NONRES Construction Data'!D$803</f>
        <v>0.16491169129582706</v>
      </c>
      <c r="E19" s="241">
        <f>'New NONRES Construction Data'!D$819</f>
        <v>0.1910286462297216</v>
      </c>
      <c r="F19" s="240">
        <f>'New NONRES Construction Data'!D$835</f>
        <v>0.21401172955356751</v>
      </c>
      <c r="G19" s="240">
        <f>'New NONRES Construction Data'!D$851</f>
        <v>0.25620340901424932</v>
      </c>
      <c r="H19" s="240">
        <f>'New NONRES Construction Data'!D$867</f>
        <v>0.27506250365237356</v>
      </c>
      <c r="I19" s="240">
        <f>'New NONRES Construction Data'!D$883</f>
        <v>0.27294692361875084</v>
      </c>
      <c r="J19" s="240">
        <f>'New NONRES Construction Data'!D$899</f>
        <v>0.26303016472469537</v>
      </c>
      <c r="K19" s="242">
        <f>'New NONRES Construction Data'!D$915</f>
        <v>0.25313395912774661</v>
      </c>
      <c r="L19" s="45">
        <f t="shared" si="0"/>
        <v>2.116770578861634</v>
      </c>
      <c r="M19" s="45"/>
      <c r="N19" s="45"/>
    </row>
    <row r="20" spans="1:14">
      <c r="A20" s="245" t="s">
        <v>2</v>
      </c>
      <c r="B20" s="45">
        <f>SUM(B4:B19)</f>
        <v>4.3142501222333198</v>
      </c>
      <c r="C20" s="45">
        <f>SUM(C4:C19)</f>
        <v>4.4075491331596197</v>
      </c>
      <c r="D20" s="45">
        <f>SUM(D4:D19)</f>
        <v>6.6313090098246468</v>
      </c>
      <c r="E20" s="49">
        <f t="shared" ref="E20:K20" si="1">SUM(E4:E19)</f>
        <v>7.6960849577559429</v>
      </c>
      <c r="F20" s="45">
        <f t="shared" si="1"/>
        <v>8.4218788548830918</v>
      </c>
      <c r="G20" s="45">
        <f t="shared" si="1"/>
        <v>9.3431741787306422</v>
      </c>
      <c r="H20" s="45">
        <f t="shared" si="1"/>
        <v>9.8868731010802708</v>
      </c>
      <c r="I20" s="45">
        <f t="shared" si="1"/>
        <v>9.8772704499785657</v>
      </c>
      <c r="J20" s="45">
        <f t="shared" si="1"/>
        <v>9.5044738677527949</v>
      </c>
      <c r="K20" s="45">
        <f t="shared" si="1"/>
        <v>9.1085801598073211</v>
      </c>
      <c r="L20" s="64">
        <f>SUM(B4:K19)</f>
        <v>79.191443835206243</v>
      </c>
      <c r="M20" s="45"/>
      <c r="N20" s="45"/>
    </row>
    <row r="21" spans="1:14" ht="15">
      <c r="A21" s="245"/>
      <c r="B21" s="46" t="s">
        <v>75</v>
      </c>
      <c r="C21" s="47" t="s">
        <v>74</v>
      </c>
      <c r="D21" s="45"/>
      <c r="E21" s="49"/>
      <c r="F21" s="45"/>
      <c r="G21" s="45"/>
      <c r="H21" s="45"/>
      <c r="I21" s="45"/>
      <c r="J21" s="45"/>
      <c r="K21" s="45"/>
      <c r="L21" s="45"/>
      <c r="M21" s="45"/>
      <c r="N21" s="45"/>
    </row>
    <row r="22" spans="1:14" s="22" customFormat="1" ht="15">
      <c r="A22" s="46" t="s">
        <v>5</v>
      </c>
      <c r="B22" s="245">
        <v>2011</v>
      </c>
      <c r="C22" s="249">
        <v>2012</v>
      </c>
      <c r="D22" s="245">
        <v>2013</v>
      </c>
      <c r="E22" s="246">
        <v>2014</v>
      </c>
      <c r="F22" s="245">
        <v>2015</v>
      </c>
      <c r="G22" s="245">
        <v>2016</v>
      </c>
      <c r="H22" s="245">
        <v>2017</v>
      </c>
      <c r="I22" s="245">
        <v>2018</v>
      </c>
      <c r="J22" s="245">
        <v>2019</v>
      </c>
      <c r="K22" s="245">
        <v>2020</v>
      </c>
      <c r="L22" s="245" t="s">
        <v>2</v>
      </c>
      <c r="M22" s="245"/>
      <c r="N22" s="245"/>
    </row>
    <row r="23" spans="1:14">
      <c r="A23" s="245">
        <v>1</v>
      </c>
      <c r="B23" s="52">
        <f>'New NONRES Construction Data'!E$756</f>
        <v>3.1388479405725388E-2</v>
      </c>
      <c r="C23" s="240">
        <f>'New NONRES Construction Data'!E$772</f>
        <v>2.3922534198859979E-2</v>
      </c>
      <c r="D23" s="240">
        <f>'New NONRES Construction Data'!E$788</f>
        <v>3.7753760831207371E-2</v>
      </c>
      <c r="E23" s="241">
        <f>'New NONRES Construction Data'!E$804</f>
        <v>3.2442814041942908E-2</v>
      </c>
      <c r="F23" s="240">
        <f>'New NONRES Construction Data'!E$820</f>
        <v>4.3896369494105129E-2</v>
      </c>
      <c r="G23" s="240">
        <f>'New NONRES Construction Data'!E$836</f>
        <v>5.0459553650677044E-2</v>
      </c>
      <c r="H23" s="240">
        <f>'New NONRES Construction Data'!E$852</f>
        <v>5.2409155379151202E-2</v>
      </c>
      <c r="I23" s="240">
        <f>'New NONRES Construction Data'!E$868</f>
        <v>5.2122799573894214E-2</v>
      </c>
      <c r="J23" s="240">
        <f>'New NONRES Construction Data'!E$884</f>
        <v>4.8078148321715211E-2</v>
      </c>
      <c r="K23" s="242">
        <f>'New NONRES Construction Data'!E$900</f>
        <v>4.7599164014343817E-2</v>
      </c>
      <c r="L23" s="45">
        <f>SUM(B23:K23)</f>
        <v>0.42007277891162226</v>
      </c>
      <c r="M23" s="45"/>
      <c r="N23" s="45"/>
    </row>
    <row r="24" spans="1:14">
      <c r="A24" s="245">
        <v>2</v>
      </c>
      <c r="B24" s="52">
        <f>'New NONRES Construction Data'!E$757</f>
        <v>0.20826632833142905</v>
      </c>
      <c r="C24" s="240">
        <f>'New NONRES Construction Data'!E$773</f>
        <v>0.23297251883470094</v>
      </c>
      <c r="D24" s="240">
        <f>'New NONRES Construction Data'!E$789</f>
        <v>0.7365793455990578</v>
      </c>
      <c r="E24" s="241">
        <f>'New NONRES Construction Data'!E$805</f>
        <v>0.84077430338093873</v>
      </c>
      <c r="F24" s="240">
        <f>'New NONRES Construction Data'!E$821</f>
        <v>0.83532137095433523</v>
      </c>
      <c r="G24" s="240">
        <f>'New NONRES Construction Data'!E$837</f>
        <v>0.91807180037584368</v>
      </c>
      <c r="H24" s="240">
        <f>'New NONRES Construction Data'!E$853</f>
        <v>1.0627715943772027</v>
      </c>
      <c r="I24" s="240">
        <f>'New NONRES Construction Data'!E$869</f>
        <v>1.0126013647146088</v>
      </c>
      <c r="J24" s="240">
        <f>'New NONRES Construction Data'!E$885</f>
        <v>0.93090340087415879</v>
      </c>
      <c r="K24" s="242">
        <f>'New NONRES Construction Data'!E$901</f>
        <v>0.86977382354665866</v>
      </c>
      <c r="L24" s="45">
        <f t="shared" ref="L24:L38" si="2">SUM(B24:K24)</f>
        <v>7.6480358509889346</v>
      </c>
      <c r="M24" s="45"/>
      <c r="N24" s="45"/>
    </row>
    <row r="25" spans="1:14">
      <c r="A25" s="245">
        <v>3</v>
      </c>
      <c r="B25" s="52">
        <f>'New NONRES Construction Data'!E$758</f>
        <v>1.051343486618129</v>
      </c>
      <c r="C25" s="240">
        <f>'New NONRES Construction Data'!E$774</f>
        <v>0.84409736548073777</v>
      </c>
      <c r="D25" s="240">
        <f>'New NONRES Construction Data'!E$790</f>
        <v>4.1421015112048067</v>
      </c>
      <c r="E25" s="241">
        <f>'New NONRES Construction Data'!E$806</f>
        <v>5.2055405951859468</v>
      </c>
      <c r="F25" s="240">
        <f>'New NONRES Construction Data'!E$822</f>
        <v>5.4454632203024698</v>
      </c>
      <c r="G25" s="240">
        <f>'New NONRES Construction Data'!E$838</f>
        <v>5.5561072643543357</v>
      </c>
      <c r="H25" s="240">
        <f>'New NONRES Construction Data'!E$854</f>
        <v>5.8252734133148074</v>
      </c>
      <c r="I25" s="240">
        <f>'New NONRES Construction Data'!E$870</f>
        <v>5.5336423870650266</v>
      </c>
      <c r="J25" s="240">
        <f>'New NONRES Construction Data'!E$886</f>
        <v>4.9957408179145366</v>
      </c>
      <c r="K25" s="242">
        <f>'New NONRES Construction Data'!E$902</f>
        <v>4.6836883813031296</v>
      </c>
      <c r="L25" s="45">
        <f t="shared" si="2"/>
        <v>43.282998442743924</v>
      </c>
      <c r="M25" s="45"/>
      <c r="N25" s="45"/>
    </row>
    <row r="26" spans="1:14">
      <c r="A26" s="245">
        <v>4</v>
      </c>
      <c r="B26" s="52">
        <f>'New NONRES Construction Data'!E$759</f>
        <v>0.47915856448554867</v>
      </c>
      <c r="C26" s="240">
        <f>'New NONRES Construction Data'!E$775</f>
        <v>0.62483933841415207</v>
      </c>
      <c r="D26" s="240">
        <f>'New NONRES Construction Data'!E$791</f>
        <v>1.8062114533119518</v>
      </c>
      <c r="E26" s="241">
        <f>'New NONRES Construction Data'!E$807</f>
        <v>2.0127421429225816</v>
      </c>
      <c r="F26" s="240">
        <f>'New NONRES Construction Data'!E$823</f>
        <v>1.9228481298159268</v>
      </c>
      <c r="G26" s="240">
        <f>'New NONRES Construction Data'!E$839</f>
        <v>2.1739345821952418</v>
      </c>
      <c r="H26" s="240">
        <f>'New NONRES Construction Data'!E$855</f>
        <v>2.6305390932131707</v>
      </c>
      <c r="I26" s="240">
        <f>'New NONRES Construction Data'!E$871</f>
        <v>2.5058013689330711</v>
      </c>
      <c r="J26" s="240">
        <f>'New NONRES Construction Data'!E$887</f>
        <v>2.3215945893873302</v>
      </c>
      <c r="K26" s="242">
        <f>'New NONRES Construction Data'!E$903</f>
        <v>2.1668461653911328</v>
      </c>
      <c r="L26" s="45">
        <f t="shared" si="2"/>
        <v>18.644515428070108</v>
      </c>
      <c r="M26" s="45"/>
      <c r="N26" s="45"/>
    </row>
    <row r="27" spans="1:14">
      <c r="A27" s="245">
        <v>5</v>
      </c>
      <c r="B27" s="52">
        <f>'New NONRES Construction Data'!E$760</f>
        <v>9.3034906499044126E-2</v>
      </c>
      <c r="C27" s="240">
        <f>'New NONRES Construction Data'!E$776</f>
        <v>0.12132073542022326</v>
      </c>
      <c r="D27" s="240">
        <f>'New NONRES Construction Data'!E$792</f>
        <v>0.35069959326887523</v>
      </c>
      <c r="E27" s="241">
        <f>'New NONRES Construction Data'!E$808</f>
        <v>0.39080022972048045</v>
      </c>
      <c r="F27" s="240">
        <f>'New NONRES Construction Data'!E$824</f>
        <v>0.37334613054731691</v>
      </c>
      <c r="G27" s="240">
        <f>'New NONRES Construction Data'!E$840</f>
        <v>0.42209785148413587</v>
      </c>
      <c r="H27" s="240">
        <f>'New NONRES Construction Data'!E$856</f>
        <v>0.51075359331607806</v>
      </c>
      <c r="I27" s="240">
        <f>'New NONRES Construction Data'!E$872</f>
        <v>0.48653413158577929</v>
      </c>
      <c r="J27" s="240">
        <f>'New NONRES Construction Data'!E$888</f>
        <v>0.45076797444753008</v>
      </c>
      <c r="K27" s="242">
        <f>'New NONRES Construction Data'!E$904</f>
        <v>0.42072154258876099</v>
      </c>
      <c r="L27" s="45">
        <f t="shared" si="2"/>
        <v>3.6200766888782243</v>
      </c>
      <c r="M27" s="45"/>
      <c r="N27" s="45"/>
    </row>
    <row r="28" spans="1:14">
      <c r="A28" s="245">
        <v>6</v>
      </c>
      <c r="B28" s="52">
        <f>'New NONRES Construction Data'!E$761</f>
        <v>1.1175972988483074</v>
      </c>
      <c r="C28" s="240">
        <f>'New NONRES Construction Data'!E$777</f>
        <v>1.2830627232515746</v>
      </c>
      <c r="D28" s="240">
        <f>'New NONRES Construction Data'!E$793</f>
        <v>1.9636335695700746</v>
      </c>
      <c r="E28" s="241">
        <f>'New NONRES Construction Data'!E$809</f>
        <v>2.2675400876391452</v>
      </c>
      <c r="F28" s="240">
        <f>'New NONRES Construction Data'!E$825</f>
        <v>2.5348816927850133</v>
      </c>
      <c r="G28" s="240">
        <f>'New NONRES Construction Data'!E$841</f>
        <v>2.8227594959034557</v>
      </c>
      <c r="H28" s="240">
        <f>'New NONRES Construction Data'!E$857</f>
        <v>2.9065776757444888</v>
      </c>
      <c r="I28" s="240">
        <f>'New NONRES Construction Data'!E$873</f>
        <v>3.128339545696166</v>
      </c>
      <c r="J28" s="240">
        <f>'New NONRES Construction Data'!E$889</f>
        <v>3.0289799216526543</v>
      </c>
      <c r="K28" s="242">
        <f>'New NONRES Construction Data'!E$905</f>
        <v>2.7159875304690666</v>
      </c>
      <c r="L28" s="45">
        <f t="shared" si="2"/>
        <v>23.769359541559947</v>
      </c>
      <c r="M28" s="45"/>
      <c r="N28" s="45"/>
    </row>
    <row r="29" spans="1:14">
      <c r="A29" s="245">
        <v>7</v>
      </c>
      <c r="B29" s="52">
        <f>'New NONRES Construction Data'!E$762</f>
        <v>0.57651328000000002</v>
      </c>
      <c r="C29" s="240">
        <f>'New NONRES Construction Data'!E$778</f>
        <v>0.16103140000000002</v>
      </c>
      <c r="D29" s="240">
        <f>'New NONRES Construction Data'!E$794</f>
        <v>1.3106495200000001</v>
      </c>
      <c r="E29" s="241">
        <f>'New NONRES Construction Data'!E$810</f>
        <v>1.51126056</v>
      </c>
      <c r="F29" s="240">
        <f>'New NONRES Construction Data'!E$826</f>
        <v>1.42271068</v>
      </c>
      <c r="G29" s="240">
        <f>'New NONRES Construction Data'!E$842</f>
        <v>1.8772157200000001</v>
      </c>
      <c r="H29" s="240">
        <f>'New NONRES Construction Data'!E$858</f>
        <v>2.4821094799999996</v>
      </c>
      <c r="I29" s="240">
        <f>'New NONRES Construction Data'!E$874</f>
        <v>2.3820126400000001</v>
      </c>
      <c r="J29" s="240">
        <f>'New NONRES Construction Data'!E$890</f>
        <v>2.0769920399999999</v>
      </c>
      <c r="K29" s="242">
        <f>'New NONRES Construction Data'!E$906</f>
        <v>1.4981137200000001</v>
      </c>
      <c r="L29" s="45">
        <f t="shared" si="2"/>
        <v>15.298609039999999</v>
      </c>
      <c r="M29" s="45"/>
      <c r="N29" s="45"/>
    </row>
    <row r="30" spans="1:14">
      <c r="A30" s="245">
        <v>8</v>
      </c>
      <c r="B30" s="52">
        <f>'New NONRES Construction Data'!E$763</f>
        <v>1.4517489982037399</v>
      </c>
      <c r="C30" s="240">
        <f>'New NONRES Construction Data'!E$779</f>
        <v>1.6606029494900834</v>
      </c>
      <c r="D30" s="240">
        <f>'New NONRES Construction Data'!E$795</f>
        <v>2.9425395394032208</v>
      </c>
      <c r="E30" s="241">
        <f>'New NONRES Construction Data'!E$811</f>
        <v>3.4195479827560216</v>
      </c>
      <c r="F30" s="240">
        <f>'New NONRES Construction Data'!E$827</f>
        <v>3.7623422228753265</v>
      </c>
      <c r="G30" s="240">
        <f>'New NONRES Construction Data'!E$843</f>
        <v>4.1691579445383127</v>
      </c>
      <c r="H30" s="240">
        <f>'New NONRES Construction Data'!E$859</f>
        <v>4.2527227406094692</v>
      </c>
      <c r="I30" s="240">
        <f>'New NONRES Construction Data'!E$875</f>
        <v>4.552776560505496</v>
      </c>
      <c r="J30" s="240">
        <f>'New NONRES Construction Data'!E$891</f>
        <v>4.4589945865310083</v>
      </c>
      <c r="K30" s="242">
        <f>'New NONRES Construction Data'!E$907</f>
        <v>4.2409307850177989</v>
      </c>
      <c r="L30" s="45">
        <f t="shared" si="2"/>
        <v>34.911364309930477</v>
      </c>
      <c r="M30" s="45"/>
      <c r="N30" s="45"/>
    </row>
    <row r="31" spans="1:14">
      <c r="A31" s="245">
        <v>9</v>
      </c>
      <c r="B31" s="52">
        <f>'New NONRES Construction Data'!E$764</f>
        <v>1.5646345203331593</v>
      </c>
      <c r="C31" s="240">
        <f>'New NONRES Construction Data'!E$780</f>
        <v>1.6487243851684141</v>
      </c>
      <c r="D31" s="240">
        <f>'New NONRES Construction Data'!E$796</f>
        <v>4.2714265292284379</v>
      </c>
      <c r="E31" s="241">
        <f>'New NONRES Construction Data'!E$812</f>
        <v>4.9110574640537337</v>
      </c>
      <c r="F31" s="240">
        <f>'New NONRES Construction Data'!E$828</f>
        <v>5.2024412048573616</v>
      </c>
      <c r="G31" s="240">
        <f>'New NONRES Construction Data'!E$844</f>
        <v>5.7133976416929588</v>
      </c>
      <c r="H31" s="240">
        <f>'New NONRES Construction Data'!E$860</f>
        <v>5.7919760646258815</v>
      </c>
      <c r="I31" s="240">
        <f>'New NONRES Construction Data'!E$876</f>
        <v>6.0903787516161616</v>
      </c>
      <c r="J31" s="240">
        <f>'New NONRES Construction Data'!E$892</f>
        <v>6.1502540726251231</v>
      </c>
      <c r="K31" s="242">
        <f>'New NONRES Construction Data'!E$908</f>
        <v>6.8132838457615863</v>
      </c>
      <c r="L31" s="45">
        <f t="shared" si="2"/>
        <v>48.157574479962818</v>
      </c>
      <c r="M31" s="45"/>
      <c r="N31" s="45"/>
    </row>
    <row r="32" spans="1:14">
      <c r="A32" s="245">
        <v>10</v>
      </c>
      <c r="B32" s="52">
        <f>'New NONRES Construction Data'!E$765</f>
        <v>0.44039023425626794</v>
      </c>
      <c r="C32" s="240">
        <f>'New NONRES Construction Data'!E$781</f>
        <v>0.3665343543235981</v>
      </c>
      <c r="D32" s="240">
        <f>'New NONRES Construction Data'!E$797</f>
        <v>1.2456798960521753</v>
      </c>
      <c r="E32" s="241">
        <f>'New NONRES Construction Data'!E$813</f>
        <v>1.5296441831726084</v>
      </c>
      <c r="F32" s="240">
        <f>'New NONRES Construction Data'!E$829</f>
        <v>1.5541274884093854</v>
      </c>
      <c r="G32" s="240">
        <f>'New NONRES Construction Data'!E$845</f>
        <v>2.2801989514679279</v>
      </c>
      <c r="H32" s="240">
        <f>'New NONRES Construction Data'!E$861</f>
        <v>2.5829763166529536</v>
      </c>
      <c r="I32" s="240">
        <f>'New NONRES Construction Data'!E$877</f>
        <v>2.4489077994006334</v>
      </c>
      <c r="J32" s="240">
        <f>'New NONRES Construction Data'!E$893</f>
        <v>2.1857861657084414</v>
      </c>
      <c r="K32" s="242">
        <f>'New NONRES Construction Data'!E$909</f>
        <v>1.8940721295686942</v>
      </c>
      <c r="L32" s="45">
        <f t="shared" si="2"/>
        <v>16.528317519012685</v>
      </c>
      <c r="M32" s="45"/>
      <c r="N32" s="45"/>
    </row>
    <row r="33" spans="1:14">
      <c r="A33" s="245">
        <v>11</v>
      </c>
      <c r="B33" s="52">
        <f>'New NONRES Construction Data'!E$766</f>
        <v>8.6413776253895389E-2</v>
      </c>
      <c r="C33" s="240">
        <f>'New NONRES Construction Data'!E$782</f>
        <v>7.8384262836181676E-2</v>
      </c>
      <c r="D33" s="240">
        <f>'New NONRES Construction Data'!E$798</f>
        <v>0.22597663663265949</v>
      </c>
      <c r="E33" s="241">
        <f>'New NONRES Construction Data'!E$814</f>
        <v>0.27551760618283611</v>
      </c>
      <c r="F33" s="240">
        <f>'New NONRES Construction Data'!E$830</f>
        <v>0.32860886210869944</v>
      </c>
      <c r="G33" s="240">
        <f>'New NONRES Construction Data'!E$846</f>
        <v>0.50027492467397916</v>
      </c>
      <c r="H33" s="240">
        <f>'New NONRES Construction Data'!E$862</f>
        <v>0.59114536304896692</v>
      </c>
      <c r="I33" s="240">
        <f>'New NONRES Construction Data'!E$878</f>
        <v>0.56254114711728054</v>
      </c>
      <c r="J33" s="240">
        <f>'New NONRES Construction Data'!E$894</f>
        <v>0.5465272344923191</v>
      </c>
      <c r="K33" s="242">
        <f>'New NONRES Construction Data'!E$910</f>
        <v>0.50718008512096913</v>
      </c>
      <c r="L33" s="45">
        <f t="shared" si="2"/>
        <v>3.7025698984677868</v>
      </c>
      <c r="M33" s="45"/>
      <c r="N33" s="45"/>
    </row>
    <row r="34" spans="1:14">
      <c r="A34" s="245">
        <v>12</v>
      </c>
      <c r="B34" s="52">
        <f>'New NONRES Construction Data'!E$767</f>
        <v>1.0460856265285619</v>
      </c>
      <c r="C34" s="240">
        <f>'New NONRES Construction Data'!E$783</f>
        <v>0.68185927942504565</v>
      </c>
      <c r="D34" s="240">
        <f>'New NONRES Construction Data'!E$799</f>
        <v>2.2229569470920687</v>
      </c>
      <c r="E34" s="241">
        <f>'New NONRES Construction Data'!E$815</f>
        <v>2.8633196671069068</v>
      </c>
      <c r="F34" s="240">
        <f>'New NONRES Construction Data'!E$831</f>
        <v>3.1841099726096007</v>
      </c>
      <c r="G34" s="240">
        <f>'New NONRES Construction Data'!E$847</f>
        <v>3.9799696995910367</v>
      </c>
      <c r="H34" s="240">
        <f>'New NONRES Construction Data'!E$863</f>
        <v>4.5429952363500119</v>
      </c>
      <c r="I34" s="240">
        <f>'New NONRES Construction Data'!E$879</f>
        <v>4.44307573809344</v>
      </c>
      <c r="J34" s="240">
        <f>'New NONRES Construction Data'!E$895</f>
        <v>4.1443030235407399</v>
      </c>
      <c r="K34" s="242">
        <f>'New NONRES Construction Data'!E$911</f>
        <v>3.8184245204982621</v>
      </c>
      <c r="L34" s="45">
        <f t="shared" si="2"/>
        <v>30.927099710835673</v>
      </c>
      <c r="M34" s="45"/>
      <c r="N34" s="45"/>
    </row>
    <row r="35" spans="1:14">
      <c r="A35" s="245">
        <v>13</v>
      </c>
      <c r="B35" s="52">
        <f>'New NONRES Construction Data'!E$768</f>
        <v>0.1913297090709139</v>
      </c>
      <c r="C35" s="240">
        <f>'New NONRES Construction Data'!E$784</f>
        <v>0.14171411990196323</v>
      </c>
      <c r="D35" s="240">
        <f>'New NONRES Construction Data'!E$800</f>
        <v>0.42337746964324563</v>
      </c>
      <c r="E35" s="241">
        <f>'New NONRES Construction Data'!E$816</f>
        <v>0.50545163177424624</v>
      </c>
      <c r="F35" s="240">
        <f>'New NONRES Construction Data'!E$832</f>
        <v>0.57330273352376959</v>
      </c>
      <c r="G35" s="240">
        <f>'New NONRES Construction Data'!E$848</f>
        <v>0.75502490836695901</v>
      </c>
      <c r="H35" s="240">
        <f>'New NONRES Construction Data'!E$864</f>
        <v>0.84839692180479065</v>
      </c>
      <c r="I35" s="240">
        <f>'New NONRES Construction Data'!E$880</f>
        <v>0.80442828788433829</v>
      </c>
      <c r="J35" s="240">
        <f>'New NONRES Construction Data'!E$896</f>
        <v>0.85226907947883368</v>
      </c>
      <c r="K35" s="242">
        <f>'New NONRES Construction Data'!E$912</f>
        <v>0.80181020205608888</v>
      </c>
      <c r="L35" s="45">
        <f t="shared" si="2"/>
        <v>5.8971050635051494</v>
      </c>
      <c r="M35" s="45"/>
      <c r="N35" s="45"/>
    </row>
    <row r="36" spans="1:14">
      <c r="A36" s="245">
        <v>14</v>
      </c>
      <c r="B36" s="52">
        <f>'New NONRES Construction Data'!E$769</f>
        <v>6.8385819367582812E-2</v>
      </c>
      <c r="C36" s="240">
        <f>'New NONRES Construction Data'!E$785</f>
        <v>7.4624448370011837E-2</v>
      </c>
      <c r="D36" s="240">
        <f>'New NONRES Construction Data'!E$801</f>
        <v>0.29946735128477009</v>
      </c>
      <c r="E36" s="241">
        <f>'New NONRES Construction Data'!E$817</f>
        <v>0.36566372214531595</v>
      </c>
      <c r="F36" s="240">
        <f>'New NONRES Construction Data'!E$833</f>
        <v>0.37779716023954052</v>
      </c>
      <c r="G36" s="240">
        <f>'New NONRES Construction Data'!E$849</f>
        <v>0.49249899318164164</v>
      </c>
      <c r="H36" s="240">
        <f>'New NONRES Construction Data'!E$865</f>
        <v>0.5112018486676434</v>
      </c>
      <c r="I36" s="240">
        <f>'New NONRES Construction Data'!E$881</f>
        <v>0.49757461457319274</v>
      </c>
      <c r="J36" s="240">
        <f>'New NONRES Construction Data'!E$897</f>
        <v>0.47757312118103845</v>
      </c>
      <c r="K36" s="242">
        <f>'New NONRES Construction Data'!E$913</f>
        <v>0.50740330208667517</v>
      </c>
      <c r="L36" s="45">
        <f t="shared" si="2"/>
        <v>3.6721903810974128</v>
      </c>
      <c r="M36" s="45"/>
      <c r="N36" s="45"/>
    </row>
    <row r="37" spans="1:14">
      <c r="A37" s="245">
        <v>15</v>
      </c>
      <c r="B37" s="52">
        <f>'New NONRES Construction Data'!E$770</f>
        <v>4.9876396271569805E-2</v>
      </c>
      <c r="C37" s="240">
        <f>'New NONRES Construction Data'!E$786</f>
        <v>7.7369228936271156E-2</v>
      </c>
      <c r="D37" s="240">
        <f>'New NONRES Construction Data'!E$802</f>
        <v>0.15731831595533835</v>
      </c>
      <c r="E37" s="241">
        <f>'New NONRES Construction Data'!E$818</f>
        <v>0.18265573842332838</v>
      </c>
      <c r="F37" s="240">
        <f>'New NONRES Construction Data'!E$834</f>
        <v>0.22873985169100175</v>
      </c>
      <c r="G37" s="240">
        <f>'New NONRES Construction Data'!E$850</f>
        <v>0.33068663809216053</v>
      </c>
      <c r="H37" s="240">
        <f>'New NONRES Construction Data'!E$866</f>
        <v>0.36215415977967202</v>
      </c>
      <c r="I37" s="240">
        <f>'New NONRES Construction Data'!E$882</f>
        <v>0.3468652484963588</v>
      </c>
      <c r="J37" s="240">
        <f>'New NONRES Construction Data'!E$898</f>
        <v>0.32734975568794622</v>
      </c>
      <c r="K37" s="242">
        <f>'New NONRES Construction Data'!E$914</f>
        <v>0.31532281242660387</v>
      </c>
      <c r="L37" s="45">
        <f t="shared" si="2"/>
        <v>2.3783381457602508</v>
      </c>
      <c r="M37" s="45"/>
      <c r="N37" s="45"/>
    </row>
    <row r="38" spans="1:14">
      <c r="A38" s="245">
        <v>16</v>
      </c>
      <c r="B38" s="239">
        <f>'New NONRES Construction Data'!E$771</f>
        <v>0.34790933645022182</v>
      </c>
      <c r="C38" s="240">
        <f>'New NONRES Construction Data'!E$787</f>
        <v>0.3640943358785968</v>
      </c>
      <c r="D38" s="240">
        <f>'New NONRES Construction Data'!E$803</f>
        <v>0.70436000761668582</v>
      </c>
      <c r="E38" s="241">
        <f>'New NONRES Construction Data'!E$819</f>
        <v>0.77383832450431811</v>
      </c>
      <c r="F38" s="240">
        <f>'New NONRES Construction Data'!E$835</f>
        <v>0.85308791593796773</v>
      </c>
      <c r="G38" s="240">
        <f>'New NONRES Construction Data'!E$851</f>
        <v>0.94930220409738941</v>
      </c>
      <c r="H38" s="240">
        <f>'New NONRES Construction Data'!E$867</f>
        <v>0.990514556276615</v>
      </c>
      <c r="I38" s="240">
        <f>'New NONRES Construction Data'!E$883</f>
        <v>0.99545474891023622</v>
      </c>
      <c r="J38" s="240">
        <f>'New NONRES Construction Data'!E$899</f>
        <v>0.97700882268262412</v>
      </c>
      <c r="K38" s="242">
        <f>'New NONRES Construction Data'!E$915</f>
        <v>1.0664710879644417</v>
      </c>
      <c r="L38" s="45">
        <f t="shared" si="2"/>
        <v>8.0220413403190971</v>
      </c>
      <c r="M38" s="45"/>
      <c r="N38" s="45"/>
    </row>
    <row r="39" spans="1:14">
      <c r="A39" s="245" t="s">
        <v>2</v>
      </c>
      <c r="B39" s="45">
        <f>SUM(B23:B38)</f>
        <v>8.8040767609240955</v>
      </c>
      <c r="C39" s="45">
        <f>SUM(C23:C38)</f>
        <v>8.3851539799304167</v>
      </c>
      <c r="D39" s="45">
        <f t="shared" ref="D39" si="3">SUM(D23:D38)</f>
        <v>22.840731446694569</v>
      </c>
      <c r="E39" s="49">
        <f t="shared" ref="E39" si="4">SUM(E23:E38)</f>
        <v>27.087797053010348</v>
      </c>
      <c r="F39" s="45">
        <f t="shared" ref="F39" si="5">SUM(F23:F38)</f>
        <v>28.64302500615182</v>
      </c>
      <c r="G39" s="45">
        <f t="shared" ref="G39" si="6">SUM(G23:G38)</f>
        <v>32.991158173666058</v>
      </c>
      <c r="H39" s="45">
        <f t="shared" ref="H39" si="7">SUM(H23:H38)</f>
        <v>35.944517213160907</v>
      </c>
      <c r="I39" s="45">
        <f t="shared" ref="I39" si="8">SUM(I23:I38)</f>
        <v>35.843057134165676</v>
      </c>
      <c r="J39" s="45">
        <f t="shared" ref="J39" si="9">SUM(J23:J38)</f>
        <v>33.973122754526003</v>
      </c>
      <c r="K39" s="45">
        <f t="shared" ref="K39" si="10">SUM(K23:K38)</f>
        <v>32.367629097814216</v>
      </c>
      <c r="L39" s="64">
        <f>SUM(B23:K38)</f>
        <v>266.88026862004398</v>
      </c>
      <c r="M39" s="45"/>
      <c r="N39" s="45"/>
    </row>
    <row r="40" spans="1:14" ht="15">
      <c r="A40" s="245"/>
      <c r="B40" s="46" t="s">
        <v>76</v>
      </c>
      <c r="C40" s="47" t="s">
        <v>74</v>
      </c>
      <c r="D40" s="45"/>
      <c r="E40" s="49"/>
      <c r="F40" s="45"/>
      <c r="G40" s="45"/>
      <c r="H40" s="45"/>
      <c r="I40" s="45"/>
      <c r="J40" s="45"/>
      <c r="K40" s="45"/>
      <c r="L40" s="45"/>
      <c r="M40" s="45"/>
      <c r="N40" s="45"/>
    </row>
    <row r="41" spans="1:14" s="22" customFormat="1" ht="15">
      <c r="A41" s="46" t="s">
        <v>5</v>
      </c>
      <c r="B41" s="245">
        <v>2011</v>
      </c>
      <c r="C41" s="245">
        <v>2012</v>
      </c>
      <c r="D41" s="245">
        <v>2013</v>
      </c>
      <c r="E41" s="246">
        <v>2014</v>
      </c>
      <c r="F41" s="245">
        <v>2015</v>
      </c>
      <c r="G41" s="245">
        <v>2016</v>
      </c>
      <c r="H41" s="245">
        <v>2017</v>
      </c>
      <c r="I41" s="245">
        <v>2018</v>
      </c>
      <c r="J41" s="245">
        <v>2019</v>
      </c>
      <c r="K41" s="245">
        <v>2020</v>
      </c>
      <c r="L41" s="245" t="s">
        <v>2</v>
      </c>
      <c r="M41" s="245"/>
      <c r="N41" s="245"/>
    </row>
    <row r="42" spans="1:14">
      <c r="A42" s="245">
        <v>1</v>
      </c>
      <c r="B42" s="52">
        <f>'New NONRES Construction Data'!F$756</f>
        <v>8.7706421890920722E-3</v>
      </c>
      <c r="C42" s="240">
        <f>'New NONRES Construction Data'!F$772</f>
        <v>8.6559579440536414E-3</v>
      </c>
      <c r="D42" s="240">
        <f>'New NONRES Construction Data'!F$788</f>
        <v>1.2353515520550114E-2</v>
      </c>
      <c r="E42" s="241">
        <f>'New NONRES Construction Data'!F$804</f>
        <v>1.3352312741179866E-2</v>
      </c>
      <c r="F42" s="240">
        <f>'New NONRES Construction Data'!F$820</f>
        <v>1.4745254864998288E-2</v>
      </c>
      <c r="G42" s="240">
        <f>'New NONRES Construction Data'!F$836</f>
        <v>1.5402004224053488E-2</v>
      </c>
      <c r="H42" s="240">
        <f>'New NONRES Construction Data'!F$852</f>
        <v>1.5809753437722968E-2</v>
      </c>
      <c r="I42" s="240">
        <f>'New NONRES Construction Data'!F$868</f>
        <v>1.6037650799365973E-2</v>
      </c>
      <c r="J42" s="240">
        <f>'New NONRES Construction Data'!F$884</f>
        <v>1.6259248982246923E-2</v>
      </c>
      <c r="K42" s="242">
        <f>'New NONRES Construction Data'!F$900</f>
        <v>1.6561730185364634E-2</v>
      </c>
      <c r="L42" s="45">
        <f>SUM(B42:K42)</f>
        <v>0.13794807088862795</v>
      </c>
      <c r="M42" s="45"/>
      <c r="N42" s="45"/>
    </row>
    <row r="43" spans="1:14">
      <c r="A43" s="245">
        <v>2</v>
      </c>
      <c r="B43" s="52">
        <f>'New NONRES Construction Data'!F$757</f>
        <v>4.6680667087553855E-2</v>
      </c>
      <c r="C43" s="240">
        <f>'New NONRES Construction Data'!F$773</f>
        <v>4.9344855351470089E-2</v>
      </c>
      <c r="D43" s="240">
        <f>'New NONRES Construction Data'!F$789</f>
        <v>6.9615868411878778E-2</v>
      </c>
      <c r="E43" s="241">
        <f>'New NONRES Construction Data'!F$805</f>
        <v>7.7401152427101494E-2</v>
      </c>
      <c r="F43" s="240">
        <f>'New NONRES Construction Data'!F$821</f>
        <v>8.3284290845334522E-2</v>
      </c>
      <c r="G43" s="240">
        <f>'New NONRES Construction Data'!F$837</f>
        <v>8.467191624783843E-2</v>
      </c>
      <c r="H43" s="240">
        <f>'New NONRES Construction Data'!F$853</f>
        <v>8.3091508344163525E-2</v>
      </c>
      <c r="I43" s="240">
        <f>'New NONRES Construction Data'!F$869</f>
        <v>8.3393929898268798E-2</v>
      </c>
      <c r="J43" s="240">
        <f>'New NONRES Construction Data'!F$885</f>
        <v>8.5961244874589171E-2</v>
      </c>
      <c r="K43" s="242">
        <f>'New NONRES Construction Data'!F$901</f>
        <v>8.6564025668734945E-2</v>
      </c>
      <c r="L43" s="45">
        <f t="shared" ref="L43:L57" si="11">SUM(B43:K43)</f>
        <v>0.75000945915693373</v>
      </c>
      <c r="M43" s="45"/>
      <c r="N43" s="45"/>
    </row>
    <row r="44" spans="1:14">
      <c r="A44" s="245">
        <v>3</v>
      </c>
      <c r="B44" s="52">
        <f>'New NONRES Construction Data'!F$758</f>
        <v>0.20198821478008422</v>
      </c>
      <c r="C44" s="240">
        <f>'New NONRES Construction Data'!F$774</f>
        <v>0.21650765804780528</v>
      </c>
      <c r="D44" s="240">
        <f>'New NONRES Construction Data'!F$790</f>
        <v>0.31021975555740949</v>
      </c>
      <c r="E44" s="241">
        <f>'New NONRES Construction Data'!F$806</f>
        <v>0.33879073460785053</v>
      </c>
      <c r="F44" s="240">
        <f>'New NONRES Construction Data'!F$822</f>
        <v>0.38294228728221796</v>
      </c>
      <c r="G44" s="240">
        <f>'New NONRES Construction Data'!F$838</f>
        <v>0.38903638350946462</v>
      </c>
      <c r="H44" s="240">
        <f>'New NONRES Construction Data'!F$854</f>
        <v>0.40102958021328444</v>
      </c>
      <c r="I44" s="240">
        <f>'New NONRES Construction Data'!F$870</f>
        <v>0.4033385391376067</v>
      </c>
      <c r="J44" s="240">
        <f>'New NONRES Construction Data'!F$886</f>
        <v>0.39844490485688094</v>
      </c>
      <c r="K44" s="242">
        <f>'New NONRES Construction Data'!F$902</f>
        <v>0.389869174982169</v>
      </c>
      <c r="L44" s="45">
        <f t="shared" si="11"/>
        <v>3.4321672329747734</v>
      </c>
      <c r="M44" s="45"/>
      <c r="N44" s="45"/>
    </row>
    <row r="45" spans="1:14">
      <c r="A45" s="245">
        <v>4</v>
      </c>
      <c r="B45" s="52">
        <f>'New NONRES Construction Data'!F$759</f>
        <v>0.10324233046504186</v>
      </c>
      <c r="C45" s="240">
        <f>'New NONRES Construction Data'!F$775</f>
        <v>0.11056089067188166</v>
      </c>
      <c r="D45" s="240">
        <f>'New NONRES Construction Data'!F$791</f>
        <v>0.15594516969039759</v>
      </c>
      <c r="E45" s="241">
        <f>'New NONRES Construction Data'!F$807</f>
        <v>0.17536927288087806</v>
      </c>
      <c r="F45" s="240">
        <f>'New NONRES Construction Data'!F$823</f>
        <v>0.18439089426792585</v>
      </c>
      <c r="G45" s="240">
        <f>'New NONRES Construction Data'!F$839</f>
        <v>0.18604792676758769</v>
      </c>
      <c r="H45" s="240">
        <f>'New NONRES Construction Data'!F$855</f>
        <v>0.17748659218600152</v>
      </c>
      <c r="I45" s="240">
        <f>'New NONRES Construction Data'!F$871</f>
        <v>0.17744056350545537</v>
      </c>
      <c r="J45" s="240">
        <f>'New NONRES Construction Data'!F$887</f>
        <v>0.18632409885086468</v>
      </c>
      <c r="K45" s="242">
        <f>'New NONRES Construction Data'!F$903</f>
        <v>0.18867156155871895</v>
      </c>
      <c r="L45" s="45">
        <f t="shared" si="11"/>
        <v>1.6454793008447535</v>
      </c>
      <c r="M45" s="45"/>
      <c r="N45" s="45"/>
    </row>
    <row r="46" spans="1:14">
      <c r="A46" s="245">
        <v>5</v>
      </c>
      <c r="B46" s="52">
        <f>'New NONRES Construction Data'!F$760</f>
        <v>2.0045849690428049E-2</v>
      </c>
      <c r="C46" s="240">
        <f>'New NONRES Construction Data'!F$776</f>
        <v>2.1466843939548896E-2</v>
      </c>
      <c r="D46" s="240">
        <f>'New NONRES Construction Data'!F$792</f>
        <v>3.0278795698247984E-2</v>
      </c>
      <c r="E46" s="241">
        <f>'New NONRES Construction Data'!F$808</f>
        <v>3.4050239554405205E-2</v>
      </c>
      <c r="F46" s="240">
        <f>'New NONRES Construction Data'!F$824</f>
        <v>3.5801905421245998E-2</v>
      </c>
      <c r="G46" s="240">
        <f>'New NONRES Construction Data'!F$840</f>
        <v>3.6123639968216756E-2</v>
      </c>
      <c r="H46" s="240">
        <f>'New NONRES Construction Data'!F$856</f>
        <v>3.4461344808867839E-2</v>
      </c>
      <c r="I46" s="240">
        <f>'New NONRES Construction Data'!F$872</f>
        <v>3.4452407738118654E-2</v>
      </c>
      <c r="J46" s="240">
        <f>'New NONRES Construction Data'!F$888</f>
        <v>3.6177262392711879E-2</v>
      </c>
      <c r="K46" s="242">
        <f>'New NONRES Construction Data'!F$904</f>
        <v>3.663305300092045E-2</v>
      </c>
      <c r="L46" s="45">
        <f t="shared" si="11"/>
        <v>0.31949134221271169</v>
      </c>
      <c r="M46" s="45"/>
      <c r="N46" s="45"/>
    </row>
    <row r="47" spans="1:14">
      <c r="A47" s="245">
        <v>6</v>
      </c>
      <c r="B47" s="52">
        <f>'New NONRES Construction Data'!F$761</f>
        <v>0.14622087441060574</v>
      </c>
      <c r="C47" s="240">
        <f>'New NONRES Construction Data'!F$777</f>
        <v>0.15003077097786452</v>
      </c>
      <c r="D47" s="240">
        <f>'New NONRES Construction Data'!F$793</f>
        <v>0.37755694375269228</v>
      </c>
      <c r="E47" s="241">
        <f>'New NONRES Construction Data'!F$809</f>
        <v>0.44973715522883467</v>
      </c>
      <c r="F47" s="240">
        <f>'New NONRES Construction Data'!F$825</f>
        <v>0.42019792795774197</v>
      </c>
      <c r="G47" s="240">
        <f>'New NONRES Construction Data'!F$841</f>
        <v>0.42160158685892329</v>
      </c>
      <c r="H47" s="240">
        <f>'New NONRES Construction Data'!F$857</f>
        <v>0.48965885194590325</v>
      </c>
      <c r="I47" s="240">
        <f>'New NONRES Construction Data'!F$873</f>
        <v>0.48601595134530201</v>
      </c>
      <c r="J47" s="240">
        <f>'New NONRES Construction Data'!F$889</f>
        <v>0.44830441355966733</v>
      </c>
      <c r="K47" s="242">
        <f>'New NONRES Construction Data'!F$905</f>
        <v>0.39477080289830085</v>
      </c>
      <c r="L47" s="45">
        <f t="shared" si="11"/>
        <v>3.784095278935836</v>
      </c>
      <c r="M47" s="45"/>
      <c r="N47" s="45"/>
    </row>
    <row r="48" spans="1:14">
      <c r="A48" s="245">
        <v>7</v>
      </c>
      <c r="B48" s="52">
        <f>'New NONRES Construction Data'!F$762</f>
        <v>0.12778171999999999</v>
      </c>
      <c r="C48" s="240">
        <f>'New NONRES Construction Data'!F$778</f>
        <v>0.19462888</v>
      </c>
      <c r="D48" s="240">
        <f>'New NONRES Construction Data'!F$794</f>
        <v>0.22593087999999997</v>
      </c>
      <c r="E48" s="241">
        <f>'New NONRES Construction Data'!F$810</f>
        <v>0.23601707999999999</v>
      </c>
      <c r="F48" s="240">
        <f>'New NONRES Construction Data'!F$826</f>
        <v>0.27371860000000003</v>
      </c>
      <c r="G48" s="240">
        <f>'New NONRES Construction Data'!F$842</f>
        <v>0.27865736000000002</v>
      </c>
      <c r="H48" s="240">
        <f>'New NONRES Construction Data'!F$858</f>
        <v>0.27204916000000001</v>
      </c>
      <c r="I48" s="240">
        <f>'New NONRES Construction Data'!F$874</f>
        <v>0.26474535999999999</v>
      </c>
      <c r="J48" s="240">
        <f>'New NONRES Construction Data'!F$890</f>
        <v>0.25931968</v>
      </c>
      <c r="K48" s="242">
        <f>'New NONRES Construction Data'!F$906</f>
        <v>0.25681551999999996</v>
      </c>
      <c r="L48" s="45">
        <f t="shared" si="11"/>
        <v>2.3896642399999997</v>
      </c>
      <c r="M48" s="45"/>
      <c r="N48" s="45"/>
    </row>
    <row r="49" spans="1:14">
      <c r="A49" s="245">
        <v>8</v>
      </c>
      <c r="B49" s="52">
        <f>'New NONRES Construction Data'!F$763</f>
        <v>0.19399029441632037</v>
      </c>
      <c r="C49" s="240">
        <f>'New NONRES Construction Data'!F$779</f>
        <v>0.19785277439813567</v>
      </c>
      <c r="D49" s="240">
        <f>'New NONRES Construction Data'!F$795</f>
        <v>0.5454915097166817</v>
      </c>
      <c r="E49" s="241">
        <f>'New NONRES Construction Data'!F$811</f>
        <v>0.64514814483685134</v>
      </c>
      <c r="F49" s="240">
        <f>'New NONRES Construction Data'!F$827</f>
        <v>0.61318502964185273</v>
      </c>
      <c r="G49" s="240">
        <f>'New NONRES Construction Data'!F$843</f>
        <v>0.61526501282885093</v>
      </c>
      <c r="H49" s="240">
        <f>'New NONRES Construction Data'!F$859</f>
        <v>0.70839531603205719</v>
      </c>
      <c r="I49" s="240">
        <f>'New NONRES Construction Data'!F$875</f>
        <v>0.70351585064783961</v>
      </c>
      <c r="J49" s="240">
        <f>'New NONRES Construction Data'!F$891</f>
        <v>0.65026439295035321</v>
      </c>
      <c r="K49" s="242">
        <f>'New NONRES Construction Data'!F$907</f>
        <v>0.57547568728388976</v>
      </c>
      <c r="L49" s="45">
        <f t="shared" si="11"/>
        <v>5.448584012752832</v>
      </c>
      <c r="M49" s="45"/>
      <c r="N49" s="45"/>
    </row>
    <row r="50" spans="1:14">
      <c r="A50" s="245">
        <v>9</v>
      </c>
      <c r="B50" s="52">
        <f>'New NONRES Construction Data'!F$764</f>
        <v>0.15747554448041695</v>
      </c>
      <c r="C50" s="240">
        <f>'New NONRES Construction Data'!F$780</f>
        <v>0.15339797843738348</v>
      </c>
      <c r="D50" s="240">
        <f>'New NONRES Construction Data'!F$796</f>
        <v>0.62840334968257283</v>
      </c>
      <c r="E50" s="241">
        <f>'New NONRES Construction Data'!F$812</f>
        <v>0.73875581354473396</v>
      </c>
      <c r="F50" s="240">
        <f>'New NONRES Construction Data'!F$828</f>
        <v>0.75232921326954583</v>
      </c>
      <c r="G50" s="240">
        <f>'New NONRES Construction Data'!F$844</f>
        <v>0.74089816553558419</v>
      </c>
      <c r="H50" s="240">
        <f>'New NONRES Construction Data'!F$860</f>
        <v>0.80910516407694411</v>
      </c>
      <c r="I50" s="240">
        <f>'New NONRES Construction Data'!F$876</f>
        <v>0.8132265248987175</v>
      </c>
      <c r="J50" s="240">
        <f>'New NONRES Construction Data'!F$892</f>
        <v>0.76331710591111035</v>
      </c>
      <c r="K50" s="242">
        <f>'New NONRES Construction Data'!F$908</f>
        <v>0.69339746916340783</v>
      </c>
      <c r="L50" s="45">
        <f t="shared" si="11"/>
        <v>6.2503063290004164</v>
      </c>
      <c r="M50" s="45"/>
      <c r="N50" s="45"/>
    </row>
    <row r="51" spans="1:14">
      <c r="A51" s="245">
        <v>10</v>
      </c>
      <c r="B51" s="52">
        <f>'New NONRES Construction Data'!F$765</f>
        <v>0.27892388466249229</v>
      </c>
      <c r="C51" s="240">
        <f>'New NONRES Construction Data'!F$781</f>
        <v>0.25190281389919889</v>
      </c>
      <c r="D51" s="240">
        <f>'New NONRES Construction Data'!F$797</f>
        <v>0.52581329233661545</v>
      </c>
      <c r="E51" s="241">
        <f>'New NONRES Construction Data'!F$813</f>
        <v>0.6326773926057595</v>
      </c>
      <c r="F51" s="240">
        <f>'New NONRES Construction Data'!F$829</f>
        <v>0.73336512146480237</v>
      </c>
      <c r="G51" s="240">
        <f>'New NONRES Construction Data'!F$845</f>
        <v>0.78739067082059089</v>
      </c>
      <c r="H51" s="240">
        <f>'New NONRES Construction Data'!F$861</f>
        <v>0.70728253487746473</v>
      </c>
      <c r="I51" s="240">
        <f>'New NONRES Construction Data'!F$877</f>
        <v>0.71961559844797862</v>
      </c>
      <c r="J51" s="240">
        <f>'New NONRES Construction Data'!F$893</f>
        <v>0.68621141773903338</v>
      </c>
      <c r="K51" s="242">
        <f>'New NONRES Construction Data'!F$909</f>
        <v>0.64105790582180078</v>
      </c>
      <c r="L51" s="45">
        <f t="shared" si="11"/>
        <v>5.9642406326757369</v>
      </c>
      <c r="M51" s="45"/>
      <c r="N51" s="45"/>
    </row>
    <row r="52" spans="1:14">
      <c r="A52" s="245">
        <v>11</v>
      </c>
      <c r="B52" s="52">
        <f>'New NONRES Construction Data'!F$766</f>
        <v>3.4537390717879819E-2</v>
      </c>
      <c r="C52" s="240">
        <f>'New NONRES Construction Data'!F$782</f>
        <v>3.9432598257262585E-2</v>
      </c>
      <c r="D52" s="240">
        <f>'New NONRES Construction Data'!F$798</f>
        <v>5.8537166786906465E-2</v>
      </c>
      <c r="E52" s="241">
        <f>'New NONRES Construction Data'!F$814</f>
        <v>7.7088092142484577E-2</v>
      </c>
      <c r="F52" s="240">
        <f>'New NONRES Construction Data'!F$830</f>
        <v>8.703074799345914E-2</v>
      </c>
      <c r="G52" s="240">
        <f>'New NONRES Construction Data'!F$846</f>
        <v>8.8497514071301006E-2</v>
      </c>
      <c r="H52" s="240">
        <f>'New NONRES Construction Data'!F$862</f>
        <v>9.2430169334136614E-2</v>
      </c>
      <c r="I52" s="240">
        <f>'New NONRES Construction Data'!F$878</f>
        <v>9.4292571135724756E-2</v>
      </c>
      <c r="J52" s="240">
        <f>'New NONRES Construction Data'!F$894</f>
        <v>9.2840828668937114E-2</v>
      </c>
      <c r="K52" s="242">
        <f>'New NONRES Construction Data'!F$910</f>
        <v>9.4941530473175995E-2</v>
      </c>
      <c r="L52" s="45">
        <f t="shared" si="11"/>
        <v>0.7596286095812681</v>
      </c>
      <c r="M52" s="45"/>
      <c r="N52" s="45"/>
    </row>
    <row r="53" spans="1:14">
      <c r="A53" s="245">
        <v>12</v>
      </c>
      <c r="B53" s="52">
        <f>'New NONRES Construction Data'!F$767</f>
        <v>0.20944890946303252</v>
      </c>
      <c r="C53" s="240">
        <f>'New NONRES Construction Data'!F$783</f>
        <v>0.20999490576210961</v>
      </c>
      <c r="D53" s="240">
        <f>'New NONRES Construction Data'!F$799</f>
        <v>0.3124087390936876</v>
      </c>
      <c r="E53" s="241">
        <f>'New NONRES Construction Data'!F$815</f>
        <v>0.3733211514849884</v>
      </c>
      <c r="F53" s="240">
        <f>'New NONRES Construction Data'!F$831</f>
        <v>0.43875450587267506</v>
      </c>
      <c r="G53" s="240">
        <f>'New NONRES Construction Data'!F$847</f>
        <v>0.48010419083222433</v>
      </c>
      <c r="H53" s="240">
        <f>'New NONRES Construction Data'!F$863</f>
        <v>0.51059176912508519</v>
      </c>
      <c r="I53" s="240">
        <f>'New NONRES Construction Data'!F$879</f>
        <v>0.50060455280343297</v>
      </c>
      <c r="J53" s="240">
        <f>'New NONRES Construction Data'!F$895</f>
        <v>0.47709569067731461</v>
      </c>
      <c r="K53" s="242">
        <f>'New NONRES Construction Data'!F$911</f>
        <v>0.46868697044683627</v>
      </c>
      <c r="L53" s="45">
        <f t="shared" si="11"/>
        <v>3.981011385561386</v>
      </c>
      <c r="M53" s="45"/>
      <c r="N53" s="45"/>
    </row>
    <row r="54" spans="1:14">
      <c r="A54" s="245">
        <v>13</v>
      </c>
      <c r="B54" s="52">
        <f>'New NONRES Construction Data'!F$768</f>
        <v>6.9955296824711174E-2</v>
      </c>
      <c r="C54" s="240">
        <f>'New NONRES Construction Data'!F$784</f>
        <v>8.6805970794176512E-2</v>
      </c>
      <c r="D54" s="240">
        <f>'New NONRES Construction Data'!F$800</f>
        <v>0.14693505564795964</v>
      </c>
      <c r="E54" s="241">
        <f>'New NONRES Construction Data'!F$816</f>
        <v>0.1845180158024779</v>
      </c>
      <c r="F54" s="240">
        <f>'New NONRES Construction Data'!F$832</f>
        <v>0.20824957824597723</v>
      </c>
      <c r="G54" s="240">
        <f>'New NONRES Construction Data'!F$848</f>
        <v>0.22246457854414664</v>
      </c>
      <c r="H54" s="240">
        <f>'New NONRES Construction Data'!F$864</f>
        <v>0.23308327610582774</v>
      </c>
      <c r="I54" s="240">
        <f>'New NONRES Construction Data'!F$880</f>
        <v>0.22718898471546284</v>
      </c>
      <c r="J54" s="240">
        <f>'New NONRES Construction Data'!F$896</f>
        <v>0.22287540107937248</v>
      </c>
      <c r="K54" s="242">
        <f>'New NONRES Construction Data'!F$912</f>
        <v>0.22369943159261241</v>
      </c>
      <c r="L54" s="45">
        <f t="shared" si="11"/>
        <v>1.8257755893527245</v>
      </c>
      <c r="M54" s="45"/>
      <c r="N54" s="45"/>
    </row>
    <row r="55" spans="1:14">
      <c r="A55" s="245">
        <v>14</v>
      </c>
      <c r="B55" s="52">
        <f>'New NONRES Construction Data'!F$769</f>
        <v>4.4388276479993952E-2</v>
      </c>
      <c r="C55" s="240">
        <f>'New NONRES Construction Data'!F$785</f>
        <v>3.6865425101157014E-2</v>
      </c>
      <c r="D55" s="240">
        <f>'New NONRES Construction Data'!F$801</f>
        <v>0.10064815377020256</v>
      </c>
      <c r="E55" s="241">
        <f>'New NONRES Construction Data'!F$817</f>
        <v>0.12027092932838532</v>
      </c>
      <c r="F55" s="240">
        <f>'New NONRES Construction Data'!F$833</f>
        <v>0.13742214031455838</v>
      </c>
      <c r="G55" s="240">
        <f>'New NONRES Construction Data'!F$849</f>
        <v>0.14716346218082157</v>
      </c>
      <c r="H55" s="240">
        <f>'New NONRES Construction Data'!F$865</f>
        <v>0.1370761615051917</v>
      </c>
      <c r="I55" s="240">
        <f>'New NONRES Construction Data'!F$881</f>
        <v>0.13876334166030163</v>
      </c>
      <c r="J55" s="240">
        <f>'New NONRES Construction Data'!F$897</f>
        <v>0.13218041512502493</v>
      </c>
      <c r="K55" s="242">
        <f>'New NONRES Construction Data'!F$913</f>
        <v>0.12254326545275217</v>
      </c>
      <c r="L55" s="45">
        <f t="shared" si="11"/>
        <v>1.117321570918389</v>
      </c>
      <c r="M55" s="45"/>
      <c r="N55" s="45"/>
    </row>
    <row r="56" spans="1:14">
      <c r="A56" s="245">
        <v>15</v>
      </c>
      <c r="B56" s="52">
        <f>'New NONRES Construction Data'!F$770</f>
        <v>3.4383404497799523E-2</v>
      </c>
      <c r="C56" s="240">
        <f>'New NONRES Construction Data'!F$786</f>
        <v>2.6305278997206361E-2</v>
      </c>
      <c r="D56" s="240">
        <f>'New NONRES Construction Data'!F$802</f>
        <v>6.9241299890785923E-2</v>
      </c>
      <c r="E56" s="241">
        <f>'New NONRES Construction Data'!F$818</f>
        <v>8.45761891967967E-2</v>
      </c>
      <c r="F56" s="240">
        <f>'New NONRES Construction Data'!F$834</f>
        <v>9.6791516531029853E-2</v>
      </c>
      <c r="G56" s="240">
        <f>'New NONRES Construction Data'!F$850</f>
        <v>0.10677320054495214</v>
      </c>
      <c r="H56" s="240">
        <f>'New NONRES Construction Data'!F$866</f>
        <v>0.10010474623158019</v>
      </c>
      <c r="I56" s="240">
        <f>'New NONRES Construction Data'!F$882</f>
        <v>9.4823026853933762E-2</v>
      </c>
      <c r="J56" s="240">
        <f>'New NONRES Construction Data'!F$898</f>
        <v>9.2030148494049349E-2</v>
      </c>
      <c r="K56" s="242">
        <f>'New NONRES Construction Data'!F$914</f>
        <v>9.0171834453492611E-2</v>
      </c>
      <c r="L56" s="45">
        <f t="shared" si="11"/>
        <v>0.79520064569162641</v>
      </c>
      <c r="M56" s="45"/>
      <c r="N56" s="45"/>
    </row>
    <row r="57" spans="1:14">
      <c r="A57" s="245">
        <v>16</v>
      </c>
      <c r="B57" s="239">
        <f>'New NONRES Construction Data'!F$771</f>
        <v>4.9539206552810126E-2</v>
      </c>
      <c r="C57" s="240">
        <f>'New NONRES Construction Data'!F$787</f>
        <v>4.7114587410721623E-2</v>
      </c>
      <c r="D57" s="240">
        <f>'New NONRES Construction Data'!F$803</f>
        <v>0.11379217378332129</v>
      </c>
      <c r="E57" s="241">
        <f>'New NONRES Construction Data'!F$819</f>
        <v>0.12909440140956374</v>
      </c>
      <c r="F57" s="240">
        <f>'New NONRES Construction Data'!F$835</f>
        <v>0.14175711966812923</v>
      </c>
      <c r="G57" s="240">
        <f>'New NONRES Construction Data'!F$851</f>
        <v>0.1471681867847652</v>
      </c>
      <c r="H57" s="240">
        <f>'New NONRES Construction Data'!F$867</f>
        <v>0.14931417157313259</v>
      </c>
      <c r="I57" s="240">
        <f>'New NONRES Construction Data'!F$883</f>
        <v>0.14911548860921028</v>
      </c>
      <c r="J57" s="240">
        <f>'New NONRES Construction Data'!F$899</f>
        <v>0.14386066446550799</v>
      </c>
      <c r="K57" s="242">
        <f>'New NONRES Construction Data'!F$915</f>
        <v>0.13560478731259659</v>
      </c>
      <c r="L57" s="45">
        <f t="shared" si="11"/>
        <v>1.2063607875697586</v>
      </c>
      <c r="M57" s="45"/>
      <c r="N57" s="45"/>
    </row>
    <row r="58" spans="1:14">
      <c r="A58" s="245" t="s">
        <v>2</v>
      </c>
      <c r="B58" s="45">
        <f>SUM(B42:B57)</f>
        <v>1.7273725067182626</v>
      </c>
      <c r="C58" s="45">
        <f>SUM(C42:C57)</f>
        <v>1.8008681899899759</v>
      </c>
      <c r="D58" s="45">
        <f t="shared" ref="D58" si="12">SUM(D42:D57)</f>
        <v>3.6831716693399095</v>
      </c>
      <c r="E58" s="49">
        <f t="shared" ref="E58" si="13">SUM(E42:E57)</f>
        <v>4.3101680777922917</v>
      </c>
      <c r="F58" s="45">
        <f t="shared" ref="F58" si="14">SUM(F42:F57)</f>
        <v>4.6039661336414932</v>
      </c>
      <c r="G58" s="45">
        <f t="shared" ref="G58" si="15">SUM(G42:G57)</f>
        <v>4.7472657997193206</v>
      </c>
      <c r="H58" s="45">
        <f t="shared" ref="H58" si="16">SUM(H42:H57)</f>
        <v>4.9209700997973647</v>
      </c>
      <c r="I58" s="45">
        <f t="shared" ref="I58" si="17">SUM(I42:I57)</f>
        <v>4.9065703421967202</v>
      </c>
      <c r="J58" s="45">
        <f t="shared" ref="J58" si="18">SUM(J42:J57)</f>
        <v>4.6914669186276639</v>
      </c>
      <c r="K58" s="45">
        <f t="shared" ref="K58" si="19">SUM(K42:K57)</f>
        <v>4.415464750294773</v>
      </c>
      <c r="L58" s="64">
        <f>SUM(B42:K57)</f>
        <v>39.807284488117752</v>
      </c>
      <c r="M58" s="45"/>
      <c r="N58" s="45"/>
    </row>
    <row r="59" spans="1:14" ht="15">
      <c r="A59" s="245"/>
      <c r="B59" s="46" t="s">
        <v>77</v>
      </c>
      <c r="C59" s="47" t="s">
        <v>74</v>
      </c>
      <c r="D59" s="45"/>
      <c r="E59" s="49"/>
      <c r="F59" s="45"/>
      <c r="G59" s="45"/>
      <c r="H59" s="45"/>
      <c r="I59" s="45"/>
      <c r="J59" s="45"/>
      <c r="K59" s="45"/>
      <c r="L59" s="45"/>
      <c r="M59" s="45"/>
      <c r="N59" s="45"/>
    </row>
    <row r="60" spans="1:14" s="22" customFormat="1" ht="15">
      <c r="A60" s="46" t="s">
        <v>5</v>
      </c>
      <c r="B60" s="245">
        <v>2011</v>
      </c>
      <c r="C60" s="245">
        <v>2012</v>
      </c>
      <c r="D60" s="245">
        <v>2013</v>
      </c>
      <c r="E60" s="246">
        <v>2014</v>
      </c>
      <c r="F60" s="245">
        <v>2015</v>
      </c>
      <c r="G60" s="245">
        <v>2016</v>
      </c>
      <c r="H60" s="245">
        <v>2017</v>
      </c>
      <c r="I60" s="245">
        <v>2018</v>
      </c>
      <c r="J60" s="245">
        <v>2019</v>
      </c>
      <c r="K60" s="245">
        <v>2020</v>
      </c>
      <c r="L60" s="245" t="s">
        <v>2</v>
      </c>
      <c r="M60" s="245"/>
      <c r="N60" s="245"/>
    </row>
    <row r="61" spans="1:14">
      <c r="A61" s="245">
        <v>1</v>
      </c>
      <c r="B61" s="52">
        <f>'New NONRES Construction Data'!G$756</f>
        <v>5.8839671866079121E-2</v>
      </c>
      <c r="C61" s="240">
        <f>'New NONRES Construction Data'!G$772</f>
        <v>3.1837624217733423E-2</v>
      </c>
      <c r="D61" s="240">
        <f>'New NONRES Construction Data'!G$788</f>
        <v>7.6970146300628067E-2</v>
      </c>
      <c r="E61" s="241">
        <f>'New NONRES Construction Data'!G$804</f>
        <v>6.8010077083400844E-2</v>
      </c>
      <c r="F61" s="240">
        <f>'New NONRES Construction Data'!G$820</f>
        <v>7.2658002596787244E-2</v>
      </c>
      <c r="G61" s="240">
        <f>'New NONRES Construction Data'!G$836</f>
        <v>8.1936453056908609E-2</v>
      </c>
      <c r="H61" s="240">
        <f>'New NONRES Construction Data'!G$852</f>
        <v>8.8110711834102753E-2</v>
      </c>
      <c r="I61" s="240">
        <f>'New NONRES Construction Data'!G$868</f>
        <v>8.6500786504885421E-2</v>
      </c>
      <c r="J61" s="240">
        <f>'New NONRES Construction Data'!G$884</f>
        <v>8.4505089479155845E-2</v>
      </c>
      <c r="K61" s="242">
        <f>'New NONRES Construction Data'!G$900</f>
        <v>8.2934459512891814E-2</v>
      </c>
      <c r="L61" s="45">
        <f>SUM(B61:K61)</f>
        <v>0.73230302245257306</v>
      </c>
      <c r="M61" s="45"/>
      <c r="N61" s="45"/>
    </row>
    <row r="62" spans="1:14">
      <c r="A62" s="245">
        <v>2</v>
      </c>
      <c r="B62" s="52">
        <f>'New NONRES Construction Data'!G$757</f>
        <v>0.33012752823432107</v>
      </c>
      <c r="C62" s="240">
        <f>'New NONRES Construction Data'!G$773</f>
        <v>0.28821108041926513</v>
      </c>
      <c r="D62" s="240">
        <f>'New NONRES Construction Data'!G$789</f>
        <v>0.59962089526787576</v>
      </c>
      <c r="E62" s="241">
        <f>'New NONRES Construction Data'!G$805</f>
        <v>0.62539657620732858</v>
      </c>
      <c r="F62" s="240">
        <f>'New NONRES Construction Data'!G$821</f>
        <v>0.63718608953496125</v>
      </c>
      <c r="G62" s="240">
        <f>'New NONRES Construction Data'!G$837</f>
        <v>0.63840092544454041</v>
      </c>
      <c r="H62" s="240">
        <f>'New NONRES Construction Data'!G$853</f>
        <v>0.6482028003668453</v>
      </c>
      <c r="I62" s="240">
        <f>'New NONRES Construction Data'!G$869</f>
        <v>0.64067684315380036</v>
      </c>
      <c r="J62" s="240">
        <f>'New NONRES Construction Data'!G$885</f>
        <v>0.63492867150548682</v>
      </c>
      <c r="K62" s="242">
        <f>'New NONRES Construction Data'!G$901</f>
        <v>0.62934502151635119</v>
      </c>
      <c r="L62" s="45">
        <f t="shared" ref="L62:L76" si="20">SUM(B62:K62)</f>
        <v>5.6720964316507763</v>
      </c>
      <c r="M62" s="45"/>
      <c r="N62" s="45"/>
    </row>
    <row r="63" spans="1:14">
      <c r="A63" s="245">
        <v>3</v>
      </c>
      <c r="B63" s="52">
        <f>'New NONRES Construction Data'!G$758</f>
        <v>1.2566354540765841</v>
      </c>
      <c r="C63" s="240">
        <f>'New NONRES Construction Data'!G$774</f>
        <v>1.3611205332623835</v>
      </c>
      <c r="D63" s="240">
        <f>'New NONRES Construction Data'!G$790</f>
        <v>2.6680906544607517</v>
      </c>
      <c r="E63" s="241">
        <f>'New NONRES Construction Data'!G$806</f>
        <v>2.8470728017344471</v>
      </c>
      <c r="F63" s="240">
        <f>'New NONRES Construction Data'!G$822</f>
        <v>2.8317930775525419</v>
      </c>
      <c r="G63" s="240">
        <f>'New NONRES Construction Data'!G$838</f>
        <v>2.8679146983245558</v>
      </c>
      <c r="H63" s="240">
        <f>'New NONRES Construction Data'!G$854</f>
        <v>2.9453859889061733</v>
      </c>
      <c r="I63" s="240">
        <f>'New NONRES Construction Data'!G$870</f>
        <v>2.9712969591322955</v>
      </c>
      <c r="J63" s="240">
        <f>'New NONRES Construction Data'!G$886</f>
        <v>2.9238922585359521</v>
      </c>
      <c r="K63" s="242">
        <f>'New NONRES Construction Data'!G$902</f>
        <v>2.8927004016636046</v>
      </c>
      <c r="L63" s="45">
        <f t="shared" si="20"/>
        <v>25.565902827649289</v>
      </c>
      <c r="M63" s="45"/>
      <c r="N63" s="45"/>
    </row>
    <row r="64" spans="1:14">
      <c r="A64" s="245">
        <v>4</v>
      </c>
      <c r="B64" s="52">
        <f>'New NONRES Construction Data'!G$759</f>
        <v>0.77047408366220937</v>
      </c>
      <c r="C64" s="240">
        <f>'New NONRES Construction Data'!G$775</f>
        <v>0.69305384298356454</v>
      </c>
      <c r="D64" s="240">
        <f>'New NONRES Construction Data'!G$791</f>
        <v>1.4300190472081677</v>
      </c>
      <c r="E64" s="241">
        <f>'New NONRES Construction Data'!G$807</f>
        <v>1.519452773509361</v>
      </c>
      <c r="F64" s="240">
        <f>'New NONRES Construction Data'!G$823</f>
        <v>1.5477143833647047</v>
      </c>
      <c r="G64" s="240">
        <f>'New NONRES Construction Data'!G$839</f>
        <v>1.515448278301845</v>
      </c>
      <c r="H64" s="240">
        <f>'New NONRES Construction Data'!G$855</f>
        <v>1.5175195689264223</v>
      </c>
      <c r="I64" s="240">
        <f>'New NONRES Construction Data'!G$871</f>
        <v>1.4923418806676716</v>
      </c>
      <c r="J64" s="240">
        <f>'New NONRES Construction Data'!G$887</f>
        <v>1.4855296359468395</v>
      </c>
      <c r="K64" s="242">
        <f>'New NONRES Construction Data'!G$903</f>
        <v>1.477198444767984</v>
      </c>
      <c r="L64" s="45">
        <f t="shared" si="20"/>
        <v>13.44875193933877</v>
      </c>
      <c r="M64" s="45"/>
      <c r="N64" s="45"/>
    </row>
    <row r="65" spans="1:14">
      <c r="A65" s="245">
        <v>5</v>
      </c>
      <c r="B65" s="52">
        <f>'New NONRES Construction Data'!G$760</f>
        <v>0.14959762727065321</v>
      </c>
      <c r="C65" s="240">
        <f>'New NONRES Construction Data'!G$776</f>
        <v>0.13456547427051946</v>
      </c>
      <c r="D65" s="240">
        <f>'New NONRES Construction Data'!G$792</f>
        <v>0.27765691403576398</v>
      </c>
      <c r="E65" s="241">
        <f>'New NONRES Construction Data'!G$808</f>
        <v>0.2950216425014357</v>
      </c>
      <c r="F65" s="240">
        <f>'New NONRES Construction Data'!G$824</f>
        <v>0.30050900394143698</v>
      </c>
      <c r="G65" s="240">
        <f>'New NONRES Construction Data'!G$840</f>
        <v>0.29424411734625644</v>
      </c>
      <c r="H65" s="240">
        <f>'New NONRES Construction Data'!G$856</f>
        <v>0.29464628552996985</v>
      </c>
      <c r="I65" s="240">
        <f>'New NONRES Construction Data'!G$872</f>
        <v>0.28975770783016419</v>
      </c>
      <c r="J65" s="240">
        <f>'New NONRES Construction Data'!G$888</f>
        <v>0.28843502135928439</v>
      </c>
      <c r="K65" s="242">
        <f>'New NONRES Construction Data'!G$904</f>
        <v>0.2868174115536814</v>
      </c>
      <c r="L65" s="45">
        <f t="shared" si="20"/>
        <v>2.6112512056391655</v>
      </c>
      <c r="M65" s="45"/>
      <c r="N65" s="45"/>
    </row>
    <row r="66" spans="1:14">
      <c r="A66" s="245">
        <v>6</v>
      </c>
      <c r="B66" s="52">
        <f>'New NONRES Construction Data'!G$761</f>
        <v>1.2515096600957547</v>
      </c>
      <c r="C66" s="240">
        <f>'New NONRES Construction Data'!G$777</f>
        <v>1.2401014667116941</v>
      </c>
      <c r="D66" s="240">
        <f>'New NONRES Construction Data'!G$793</f>
        <v>2.3176111159491271</v>
      </c>
      <c r="E66" s="241">
        <f>'New NONRES Construction Data'!G$809</f>
        <v>2.456269335319381</v>
      </c>
      <c r="F66" s="240">
        <f>'New NONRES Construction Data'!G$825</f>
        <v>2.5370077759945895</v>
      </c>
      <c r="G66" s="240">
        <f>'New NONRES Construction Data'!G$841</f>
        <v>2.3668622120528311</v>
      </c>
      <c r="H66" s="240">
        <f>'New NONRES Construction Data'!G$857</f>
        <v>2.5010605829878578</v>
      </c>
      <c r="I66" s="240">
        <f>'New NONRES Construction Data'!G$873</f>
        <v>2.4788182039105746</v>
      </c>
      <c r="J66" s="240">
        <f>'New NONRES Construction Data'!G$889</f>
        <v>2.3903707764303053</v>
      </c>
      <c r="K66" s="242">
        <f>'New NONRES Construction Data'!G$905</f>
        <v>2.2359161163334722</v>
      </c>
      <c r="L66" s="45">
        <f t="shared" si="20"/>
        <v>21.77552724578559</v>
      </c>
      <c r="M66" s="45"/>
      <c r="N66" s="45"/>
    </row>
    <row r="67" spans="1:14">
      <c r="A67" s="245">
        <v>7</v>
      </c>
      <c r="B67" s="52">
        <f>'New NONRES Construction Data'!G$762</f>
        <v>0.37861507999999999</v>
      </c>
      <c r="C67" s="240">
        <f>'New NONRES Construction Data'!G$778</f>
        <v>0.47690336</v>
      </c>
      <c r="D67" s="240">
        <f>'New NONRES Construction Data'!G$794</f>
        <v>1.4469175599999999</v>
      </c>
      <c r="E67" s="241">
        <f>'New NONRES Construction Data'!G$810</f>
        <v>1.4231280399999999</v>
      </c>
      <c r="F67" s="240">
        <f>'New NONRES Construction Data'!G$826</f>
        <v>1.3566982399999998</v>
      </c>
      <c r="G67" s="240">
        <f>'New NONRES Construction Data'!G$842</f>
        <v>1.4074770400000001</v>
      </c>
      <c r="H67" s="240">
        <f>'New NONRES Construction Data'!G$858</f>
        <v>1.5271897999999999</v>
      </c>
      <c r="I67" s="240">
        <f>'New NONRES Construction Data'!G$874</f>
        <v>1.46688128</v>
      </c>
      <c r="J67" s="240">
        <f>'New NONRES Construction Data'!G$890</f>
        <v>1.3361780400000001</v>
      </c>
      <c r="K67" s="242">
        <f>'New NONRES Construction Data'!G$906</f>
        <v>1.2418546800000001</v>
      </c>
      <c r="L67" s="45">
        <f t="shared" si="20"/>
        <v>12.061843119999999</v>
      </c>
      <c r="M67" s="45"/>
      <c r="N67" s="45"/>
    </row>
    <row r="68" spans="1:14">
      <c r="A68" s="245">
        <v>8</v>
      </c>
      <c r="B68" s="52">
        <f>'New NONRES Construction Data'!G$763</f>
        <v>1.6716845289405828</v>
      </c>
      <c r="C68" s="240">
        <f>'New NONRES Construction Data'!G$779</f>
        <v>1.6508174565917253</v>
      </c>
      <c r="D68" s="240">
        <f>'New NONRES Construction Data'!G$795</f>
        <v>3.2857854193187443</v>
      </c>
      <c r="E68" s="241">
        <f>'New NONRES Construction Data'!G$811</f>
        <v>3.5217571671854424</v>
      </c>
      <c r="F68" s="240">
        <f>'New NONRES Construction Data'!G$827</f>
        <v>3.662130955355984</v>
      </c>
      <c r="G68" s="240">
        <f>'New NONRES Construction Data'!G$843</f>
        <v>3.4260353998510098</v>
      </c>
      <c r="H68" s="240">
        <f>'New NONRES Construction Data'!G$859</f>
        <v>3.6114866125695726</v>
      </c>
      <c r="I68" s="240">
        <f>'New NONRES Construction Data'!G$875</f>
        <v>3.6087499129357306</v>
      </c>
      <c r="J68" s="240">
        <f>'New NONRES Construction Data'!G$891</f>
        <v>3.4886990353408764</v>
      </c>
      <c r="K68" s="242">
        <f>'New NONRES Construction Data'!G$907</f>
        <v>3.3409287920927753</v>
      </c>
      <c r="L68" s="45">
        <f t="shared" si="20"/>
        <v>31.268075280182444</v>
      </c>
      <c r="M68" s="45"/>
      <c r="N68" s="45"/>
    </row>
    <row r="69" spans="1:14">
      <c r="A69" s="245">
        <v>9</v>
      </c>
      <c r="B69" s="52">
        <f>'New NONRES Construction Data'!G$764</f>
        <v>1.3794762159756038</v>
      </c>
      <c r="C69" s="240">
        <f>'New NONRES Construction Data'!G$780</f>
        <v>1.3428442899460313</v>
      </c>
      <c r="D69" s="240">
        <f>'New NONRES Construction Data'!G$796</f>
        <v>3.3773042112994585</v>
      </c>
      <c r="E69" s="241">
        <f>'New NONRES Construction Data'!G$812</f>
        <v>3.7091751012367467</v>
      </c>
      <c r="F69" s="240">
        <f>'New NONRES Construction Data'!G$828</f>
        <v>3.9100073432338345</v>
      </c>
      <c r="G69" s="240">
        <f>'New NONRES Construction Data'!G$844</f>
        <v>3.7635301005528716</v>
      </c>
      <c r="H69" s="240">
        <f>'New NONRES Construction Data'!G$860</f>
        <v>3.8654161088129846</v>
      </c>
      <c r="I69" s="240">
        <f>'New NONRES Construction Data'!G$876</f>
        <v>3.9403672875325699</v>
      </c>
      <c r="J69" s="240">
        <f>'New NONRES Construction Data'!G$892</f>
        <v>3.8561380406475894</v>
      </c>
      <c r="K69" s="242">
        <f>'New NONRES Construction Data'!G$908</f>
        <v>3.9206916070315021</v>
      </c>
      <c r="L69" s="45">
        <f t="shared" si="20"/>
        <v>33.064950306269189</v>
      </c>
      <c r="M69" s="45"/>
      <c r="N69" s="45"/>
    </row>
    <row r="70" spans="1:14">
      <c r="A70" s="245">
        <v>10</v>
      </c>
      <c r="B70" s="52">
        <f>'New NONRES Construction Data'!G$765</f>
        <v>0.71646904110254039</v>
      </c>
      <c r="C70" s="240">
        <f>'New NONRES Construction Data'!G$781</f>
        <v>0.76088029416851943</v>
      </c>
      <c r="D70" s="240">
        <f>'New NONRES Construction Data'!G$797</f>
        <v>2.0361020769840588</v>
      </c>
      <c r="E70" s="241">
        <f>'New NONRES Construction Data'!G$813</f>
        <v>2.3415978371394903</v>
      </c>
      <c r="F70" s="240">
        <f>'New NONRES Construction Data'!G$829</f>
        <v>2.7537892110854241</v>
      </c>
      <c r="G70" s="240">
        <f>'New NONRES Construction Data'!G$845</f>
        <v>3.3124470428373689</v>
      </c>
      <c r="H70" s="240">
        <f>'New NONRES Construction Data'!G$861</f>
        <v>3.5728272884519869</v>
      </c>
      <c r="I70" s="240">
        <f>'New NONRES Construction Data'!G$877</f>
        <v>3.614538041026413</v>
      </c>
      <c r="J70" s="240">
        <f>'New NONRES Construction Data'!G$893</f>
        <v>3.3932036714997915</v>
      </c>
      <c r="K70" s="242">
        <f>'New NONRES Construction Data'!G$909</f>
        <v>3.0804102263767263</v>
      </c>
      <c r="L70" s="45">
        <f t="shared" si="20"/>
        <v>25.582264730672321</v>
      </c>
      <c r="M70" s="45"/>
      <c r="N70" s="45"/>
    </row>
    <row r="71" spans="1:14">
      <c r="A71" s="245">
        <v>11</v>
      </c>
      <c r="B71" s="52">
        <f>'New NONRES Construction Data'!G$766</f>
        <v>0.27292214111419666</v>
      </c>
      <c r="C71" s="240">
        <f>'New NONRES Construction Data'!G$782</f>
        <v>0.14190920678305985</v>
      </c>
      <c r="D71" s="240">
        <f>'New NONRES Construction Data'!G$798</f>
        <v>0.47779476783300423</v>
      </c>
      <c r="E71" s="241">
        <f>'New NONRES Construction Data'!G$814</f>
        <v>0.53742965855672664</v>
      </c>
      <c r="F71" s="240">
        <f>'New NONRES Construction Data'!G$830</f>
        <v>0.65807252217728984</v>
      </c>
      <c r="G71" s="240">
        <f>'New NONRES Construction Data'!G$846</f>
        <v>0.77092754461637614</v>
      </c>
      <c r="H71" s="240">
        <f>'New NONRES Construction Data'!G$862</f>
        <v>0.9274714730255984</v>
      </c>
      <c r="I71" s="240">
        <f>'New NONRES Construction Data'!G$878</f>
        <v>0.91181300808337418</v>
      </c>
      <c r="J71" s="240">
        <f>'New NONRES Construction Data'!G$894</f>
        <v>0.91158971656288335</v>
      </c>
      <c r="K71" s="242">
        <f>'New NONRES Construction Data'!G$910</f>
        <v>0.86610825120060475</v>
      </c>
      <c r="L71" s="45">
        <f t="shared" si="20"/>
        <v>6.4760382899531139</v>
      </c>
      <c r="M71" s="45"/>
      <c r="N71" s="45"/>
    </row>
    <row r="72" spans="1:14">
      <c r="A72" s="245">
        <v>12</v>
      </c>
      <c r="B72" s="52">
        <f>'New NONRES Construction Data'!G$767</f>
        <v>1.4162717566194973</v>
      </c>
      <c r="C72" s="240">
        <f>'New NONRES Construction Data'!G$783</f>
        <v>0.99333941326555819</v>
      </c>
      <c r="D72" s="240">
        <f>'New NONRES Construction Data'!G$799</f>
        <v>2.6485775733703254</v>
      </c>
      <c r="E72" s="241">
        <f>'New NONRES Construction Data'!G$815</f>
        <v>3.2362461070377693</v>
      </c>
      <c r="F72" s="240">
        <f>'New NONRES Construction Data'!G$831</f>
        <v>3.6242936898864775</v>
      </c>
      <c r="G72" s="240">
        <f>'New NONRES Construction Data'!G$847</f>
        <v>3.7243185710962239</v>
      </c>
      <c r="H72" s="240">
        <f>'New NONRES Construction Data'!G$863</f>
        <v>4.8145029618654993</v>
      </c>
      <c r="I72" s="240">
        <f>'New NONRES Construction Data'!G$879</f>
        <v>4.836044718746594</v>
      </c>
      <c r="J72" s="240">
        <f>'New NONRES Construction Data'!G$895</f>
        <v>4.5824742140294568</v>
      </c>
      <c r="K72" s="242">
        <f>'New NONRES Construction Data'!G$911</f>
        <v>4.2599894108247538</v>
      </c>
      <c r="L72" s="45">
        <f t="shared" si="20"/>
        <v>34.136058416742159</v>
      </c>
      <c r="M72" s="45"/>
      <c r="N72" s="45"/>
    </row>
    <row r="73" spans="1:14">
      <c r="A73" s="245">
        <v>13</v>
      </c>
      <c r="B73" s="52">
        <f>'New NONRES Construction Data'!G$768</f>
        <v>0.60745258673731606</v>
      </c>
      <c r="C73" s="240">
        <f>'New NONRES Construction Data'!G$784</f>
        <v>0.32716156542129071</v>
      </c>
      <c r="D73" s="240">
        <f>'New NONRES Construction Data'!G$800</f>
        <v>1.1491081011565292</v>
      </c>
      <c r="E73" s="241">
        <f>'New NONRES Construction Data'!G$816</f>
        <v>1.2219096446712652</v>
      </c>
      <c r="F73" s="240">
        <f>'New NONRES Construction Data'!G$832</f>
        <v>1.3911498416730694</v>
      </c>
      <c r="G73" s="240">
        <f>'New NONRES Construction Data'!G$848</f>
        <v>1.7161915349680752</v>
      </c>
      <c r="H73" s="240">
        <f>'New NONRES Construction Data'!G$864</f>
        <v>1.9983424596531438</v>
      </c>
      <c r="I73" s="240">
        <f>'New NONRES Construction Data'!G$880</f>
        <v>2.0140151822670953</v>
      </c>
      <c r="J73" s="240">
        <f>'New NONRES Construction Data'!G$896</f>
        <v>2.061608483500692</v>
      </c>
      <c r="K73" s="242">
        <f>'New NONRES Construction Data'!G$912</f>
        <v>2.034155084134357</v>
      </c>
      <c r="L73" s="45">
        <f t="shared" si="20"/>
        <v>14.521094484182834</v>
      </c>
      <c r="M73" s="45"/>
      <c r="N73" s="45"/>
    </row>
    <row r="74" spans="1:14">
      <c r="A74" s="245">
        <v>14</v>
      </c>
      <c r="B74" s="52">
        <f>'New NONRES Construction Data'!G$769</f>
        <v>0.14797522579485028</v>
      </c>
      <c r="C74" s="240">
        <f>'New NONRES Construction Data'!G$785</f>
        <v>0.14185628712338902</v>
      </c>
      <c r="D74" s="240">
        <f>'New NONRES Construction Data'!G$801</f>
        <v>0.41060486848165317</v>
      </c>
      <c r="E74" s="241">
        <f>'New NONRES Construction Data'!G$817</f>
        <v>0.48035108291092993</v>
      </c>
      <c r="F74" s="240">
        <f>'New NONRES Construction Data'!G$833</f>
        <v>0.57292514019269347</v>
      </c>
      <c r="G74" s="240">
        <f>'New NONRES Construction Data'!G$849</f>
        <v>0.66318449428189308</v>
      </c>
      <c r="H74" s="240">
        <f>'New NONRES Construction Data'!G$865</f>
        <v>0.71842185694164673</v>
      </c>
      <c r="I74" s="240">
        <f>'New NONRES Construction Data'!G$881</f>
        <v>0.73997625293241098</v>
      </c>
      <c r="J74" s="240">
        <f>'New NONRES Construction Data'!G$897</f>
        <v>0.70561268666634647</v>
      </c>
      <c r="K74" s="242">
        <f>'New NONRES Construction Data'!G$913</f>
        <v>0.67529959215258684</v>
      </c>
      <c r="L74" s="45">
        <f t="shared" si="20"/>
        <v>5.2562074874784006</v>
      </c>
      <c r="M74" s="45"/>
      <c r="N74" s="45"/>
    </row>
    <row r="75" spans="1:14">
      <c r="A75" s="245">
        <v>15</v>
      </c>
      <c r="B75" s="52">
        <f>'New NONRES Construction Data'!G$770</f>
        <v>0.12722105705056777</v>
      </c>
      <c r="C75" s="240">
        <f>'New NONRES Construction Data'!G$786</f>
        <v>0.19006325762517765</v>
      </c>
      <c r="D75" s="240">
        <f>'New NONRES Construction Data'!G$802</f>
        <v>0.2997075435696126</v>
      </c>
      <c r="E75" s="241">
        <f>'New NONRES Construction Data'!G$818</f>
        <v>0.31814489093827381</v>
      </c>
      <c r="F75" s="240">
        <f>'New NONRES Construction Data'!G$834</f>
        <v>0.48337442585987228</v>
      </c>
      <c r="G75" s="240">
        <f>'New NONRES Construction Data'!G$850</f>
        <v>0.64060447723053016</v>
      </c>
      <c r="H75" s="240">
        <f>'New NONRES Construction Data'!G$866</f>
        <v>0.72291366093299281</v>
      </c>
      <c r="I75" s="240">
        <f>'New NONRES Construction Data'!G$882</f>
        <v>0.82624825033076577</v>
      </c>
      <c r="J75" s="240">
        <f>'New NONRES Construction Data'!G$898</f>
        <v>0.83191925828021884</v>
      </c>
      <c r="K75" s="242">
        <f>'New NONRES Construction Data'!G$914</f>
        <v>0.61266806707912724</v>
      </c>
      <c r="L75" s="45">
        <f t="shared" si="20"/>
        <v>5.0528648888971386</v>
      </c>
      <c r="M75" s="45"/>
      <c r="N75" s="45"/>
    </row>
    <row r="76" spans="1:14">
      <c r="A76" s="245">
        <v>16</v>
      </c>
      <c r="B76" s="239">
        <f>'New NONRES Construction Data'!G$771</f>
        <v>0.33004855346105255</v>
      </c>
      <c r="C76" s="240">
        <f>'New NONRES Construction Data'!G$787</f>
        <v>0.28146965265387092</v>
      </c>
      <c r="D76" s="240">
        <f>'New NONRES Construction Data'!G$803</f>
        <v>0.65281817716141921</v>
      </c>
      <c r="E76" s="241">
        <f>'New NONRES Construction Data'!G$819</f>
        <v>0.70082024849769464</v>
      </c>
      <c r="F76" s="240">
        <f>'New NONRES Construction Data'!G$835</f>
        <v>0.77677838510350627</v>
      </c>
      <c r="G76" s="240">
        <f>'New NONRES Construction Data'!G$851</f>
        <v>0.82686656945576864</v>
      </c>
      <c r="H76" s="240">
        <f>'New NONRES Construction Data'!G$867</f>
        <v>0.90229074181911084</v>
      </c>
      <c r="I76" s="240">
        <f>'New NONRES Construction Data'!G$883</f>
        <v>0.92317822264287219</v>
      </c>
      <c r="J76" s="240">
        <f>'New NONRES Construction Data'!G$899</f>
        <v>0.89282419488360532</v>
      </c>
      <c r="K76" s="242">
        <f>'New NONRES Construction Data'!G$915</f>
        <v>0.89481091553687886</v>
      </c>
      <c r="L76" s="45">
        <f t="shared" si="20"/>
        <v>7.1819056612157794</v>
      </c>
      <c r="M76" s="45"/>
      <c r="N76" s="45"/>
    </row>
    <row r="77" spans="1:14">
      <c r="A77" s="245" t="s">
        <v>2</v>
      </c>
      <c r="B77" s="45">
        <f>SUM(B61:B76)</f>
        <v>10.86532021200181</v>
      </c>
      <c r="C77" s="45">
        <f>SUM(C61:C76)</f>
        <v>10.056134805443783</v>
      </c>
      <c r="D77" s="45">
        <f t="shared" ref="D77" si="21">SUM(D61:D76)</f>
        <v>23.154689072397115</v>
      </c>
      <c r="E77" s="49">
        <f t="shared" ref="E77" si="22">SUM(E61:E76)</f>
        <v>25.301782984529691</v>
      </c>
      <c r="F77" s="45">
        <f t="shared" ref="F77" si="23">SUM(F61:F76)</f>
        <v>27.11608808755317</v>
      </c>
      <c r="G77" s="45">
        <f t="shared" ref="G77" si="24">SUM(G61:G76)</f>
        <v>28.016389459417056</v>
      </c>
      <c r="H77" s="45">
        <f t="shared" ref="H77" si="25">SUM(H61:H76)</f>
        <v>30.655788902623907</v>
      </c>
      <c r="I77" s="45">
        <f t="shared" ref="I77" si="26">SUM(I61:I76)</f>
        <v>30.841204537697219</v>
      </c>
      <c r="J77" s="45">
        <f t="shared" ref="J77" si="27">SUM(J61:J76)</f>
        <v>29.867908794668484</v>
      </c>
      <c r="K77" s="45">
        <f t="shared" ref="K77" si="28">SUM(K61:K76)</f>
        <v>28.531828481777303</v>
      </c>
      <c r="L77" s="64">
        <f>SUM(B61:K76)</f>
        <v>244.40713533810953</v>
      </c>
      <c r="M77" s="45"/>
      <c r="N77" s="45"/>
    </row>
    <row r="78" spans="1:14" ht="15">
      <c r="A78" s="245"/>
      <c r="B78" s="46" t="s">
        <v>78</v>
      </c>
      <c r="C78" s="47" t="s">
        <v>74</v>
      </c>
      <c r="D78" s="45"/>
      <c r="E78" s="49"/>
      <c r="F78" s="45"/>
      <c r="G78" s="45"/>
      <c r="H78" s="45"/>
      <c r="I78" s="45"/>
      <c r="J78" s="45"/>
      <c r="K78" s="45"/>
      <c r="L78" s="45"/>
      <c r="M78" s="45"/>
      <c r="N78" s="45"/>
    </row>
    <row r="79" spans="1:14" s="22" customFormat="1" ht="15">
      <c r="A79" s="46" t="s">
        <v>5</v>
      </c>
      <c r="B79" s="245">
        <v>2011</v>
      </c>
      <c r="C79" s="245">
        <v>2012</v>
      </c>
      <c r="D79" s="245">
        <v>2013</v>
      </c>
      <c r="E79" s="246">
        <v>2014</v>
      </c>
      <c r="F79" s="245">
        <v>2015</v>
      </c>
      <c r="G79" s="245">
        <v>2016</v>
      </c>
      <c r="H79" s="245">
        <v>2017</v>
      </c>
      <c r="I79" s="245">
        <v>2018</v>
      </c>
      <c r="J79" s="245">
        <v>2019</v>
      </c>
      <c r="K79" s="245">
        <v>2020</v>
      </c>
      <c r="L79" s="245" t="s">
        <v>2</v>
      </c>
      <c r="M79" s="245"/>
      <c r="N79" s="245"/>
    </row>
    <row r="80" spans="1:14">
      <c r="A80" s="245">
        <v>1</v>
      </c>
      <c r="B80" s="52">
        <f>'New NONRES Construction Data'!H$756</f>
        <v>2.0063863566081624E-2</v>
      </c>
      <c r="C80" s="240">
        <f>'New NONRES Construction Data'!H$772</f>
        <v>1.0502759091119895E-2</v>
      </c>
      <c r="D80" s="240">
        <f>'New NONRES Construction Data'!H$788</f>
        <v>2.5955626149211514E-2</v>
      </c>
      <c r="E80" s="241">
        <f>'New NONRES Construction Data'!H$804</f>
        <v>2.2725483068116961E-2</v>
      </c>
      <c r="F80" s="240">
        <f>'New NONRES Construction Data'!H$820</f>
        <v>2.439188497751579E-2</v>
      </c>
      <c r="G80" s="240">
        <f>'New NONRES Construction Data'!H$836</f>
        <v>2.7719907044636772E-2</v>
      </c>
      <c r="H80" s="240">
        <f>'New NONRES Construction Data'!H$852</f>
        <v>2.9898251938477907E-2</v>
      </c>
      <c r="I80" s="240">
        <f>'New NONRES Construction Data'!H$868</f>
        <v>2.9339208409068129E-2</v>
      </c>
      <c r="J80" s="240">
        <f>'New NONRES Construction Data'!H$884</f>
        <v>2.8671921833755644E-2</v>
      </c>
      <c r="K80" s="242">
        <f>'New NONRES Construction Data'!H$900</f>
        <v>2.8092109985320669E-2</v>
      </c>
      <c r="L80" s="45">
        <f>SUM(B80:K80)</f>
        <v>0.24736101606330491</v>
      </c>
      <c r="M80" s="45"/>
      <c r="N80" s="45"/>
    </row>
    <row r="81" spans="1:14">
      <c r="A81" s="245">
        <v>2</v>
      </c>
      <c r="B81" s="52">
        <f>'New NONRES Construction Data'!H$757</f>
        <v>8.8732550320637926E-2</v>
      </c>
      <c r="C81" s="240">
        <f>'New NONRES Construction Data'!H$773</f>
        <v>7.5347896643744389E-2</v>
      </c>
      <c r="D81" s="240">
        <f>'New NONRES Construction Data'!H$789</f>
        <v>0.15803757000754848</v>
      </c>
      <c r="E81" s="241">
        <f>'New NONRES Construction Data'!H$805</f>
        <v>0.16366961443004566</v>
      </c>
      <c r="F81" s="240">
        <f>'New NONRES Construction Data'!H$821</f>
        <v>0.16718810206547588</v>
      </c>
      <c r="G81" s="240">
        <f>'New NONRES Construction Data'!H$837</f>
        <v>0.16826685705871788</v>
      </c>
      <c r="H81" s="240">
        <f>'New NONRES Construction Data'!H$853</f>
        <v>0.17123197300266968</v>
      </c>
      <c r="I81" s="240">
        <f>'New NONRES Construction Data'!H$869</f>
        <v>0.16909721506887401</v>
      </c>
      <c r="J81" s="240">
        <f>'New NONRES Construction Data'!H$885</f>
        <v>0.16752249128406199</v>
      </c>
      <c r="K81" s="242">
        <f>'New NONRES Construction Data'!H$901</f>
        <v>0.16595796562211659</v>
      </c>
      <c r="L81" s="45">
        <f t="shared" ref="L81:L95" si="29">SUM(B81:K81)</f>
        <v>1.4950522355038927</v>
      </c>
      <c r="M81" s="45"/>
      <c r="N81" s="45"/>
    </row>
    <row r="82" spans="1:14">
      <c r="A82" s="245">
        <v>3</v>
      </c>
      <c r="B82" s="52">
        <f>'New NONRES Construction Data'!H$758</f>
        <v>0.29252527339475598</v>
      </c>
      <c r="C82" s="240">
        <f>'New NONRES Construction Data'!H$774</f>
        <v>0.31614679374167676</v>
      </c>
      <c r="D82" s="240">
        <f>'New NONRES Construction Data'!H$790</f>
        <v>0.62001630396212826</v>
      </c>
      <c r="E82" s="241">
        <f>'New NONRES Construction Data'!H$806</f>
        <v>0.66158040936329154</v>
      </c>
      <c r="F82" s="240">
        <f>'New NONRES Construction Data'!H$822</f>
        <v>0.6581935829544443</v>
      </c>
      <c r="G82" s="240">
        <f>'New NONRES Construction Data'!H$838</f>
        <v>0.6662902375457338</v>
      </c>
      <c r="H82" s="240">
        <f>'New NONRES Construction Data'!H$854</f>
        <v>0.68412687785042536</v>
      </c>
      <c r="I82" s="240">
        <f>'New NONRES Construction Data'!H$870</f>
        <v>0.68989229619779946</v>
      </c>
      <c r="J82" s="240">
        <f>'New NONRES Construction Data'!H$886</f>
        <v>0.67896024806182553</v>
      </c>
      <c r="K82" s="242">
        <f>'New NONRES Construction Data'!H$902</f>
        <v>0.67179383546831162</v>
      </c>
      <c r="L82" s="45">
        <f t="shared" si="29"/>
        <v>5.9395258585403923</v>
      </c>
      <c r="M82" s="45"/>
      <c r="N82" s="45"/>
    </row>
    <row r="83" spans="1:14">
      <c r="A83" s="245">
        <v>4</v>
      </c>
      <c r="B83" s="52">
        <f>'New NONRES Construction Data'!H$759</f>
        <v>0.20036284641744415</v>
      </c>
      <c r="C83" s="240">
        <f>'New NONRES Construction Data'!H$775</f>
        <v>0.18024831301877126</v>
      </c>
      <c r="D83" s="240">
        <f>'New NONRES Construction Data'!H$791</f>
        <v>0.37191173881299078</v>
      </c>
      <c r="E83" s="241">
        <f>'New NONRES Construction Data'!H$807</f>
        <v>0.39515622248880267</v>
      </c>
      <c r="F83" s="240">
        <f>'New NONRES Construction Data'!H$823</f>
        <v>0.40252081137618867</v>
      </c>
      <c r="G83" s="240">
        <f>'New NONRES Construction Data'!H$839</f>
        <v>0.39409756283624092</v>
      </c>
      <c r="H83" s="240">
        <f>'New NONRES Construction Data'!H$855</f>
        <v>0.3946499070027949</v>
      </c>
      <c r="I83" s="240">
        <f>'New NONRES Construction Data'!H$871</f>
        <v>0.38811383436523983</v>
      </c>
      <c r="J83" s="240">
        <f>'New NONRES Construction Data'!H$887</f>
        <v>0.38631871582393956</v>
      </c>
      <c r="K83" s="242">
        <f>'New NONRES Construction Data'!H$903</f>
        <v>0.38415536783826992</v>
      </c>
      <c r="L83" s="45">
        <f t="shared" si="29"/>
        <v>3.4975353199806825</v>
      </c>
      <c r="M83" s="45"/>
      <c r="N83" s="45"/>
    </row>
    <row r="84" spans="1:14">
      <c r="A84" s="245">
        <v>5</v>
      </c>
      <c r="B84" s="52">
        <f>'New NONRES Construction Data'!H$760</f>
        <v>3.8903068971214136E-2</v>
      </c>
      <c r="C84" s="240">
        <f>'New NONRES Construction Data'!H$776</f>
        <v>3.4997569053819101E-2</v>
      </c>
      <c r="D84" s="240">
        <f>'New NONRES Construction Data'!H$792</f>
        <v>7.2211531653436759E-2</v>
      </c>
      <c r="E84" s="241">
        <f>'New NONRES Construction Data'!H$808</f>
        <v>7.6724752381776562E-2</v>
      </c>
      <c r="F84" s="240">
        <f>'New NONRES Construction Data'!H$824</f>
        <v>7.8154683701646591E-2</v>
      </c>
      <c r="G84" s="240">
        <f>'New NONRES Construction Data'!H$840</f>
        <v>7.6519199754545228E-2</v>
      </c>
      <c r="H84" s="240">
        <f>'New NONRES Construction Data'!H$856</f>
        <v>7.6626444603535487E-2</v>
      </c>
      <c r="I84" s="240">
        <f>'New NONRES Construction Data'!H$872</f>
        <v>7.5357380557150827E-2</v>
      </c>
      <c r="J84" s="240">
        <f>'New NONRES Construction Data'!H$888</f>
        <v>7.5008834797932508E-2</v>
      </c>
      <c r="K84" s="242">
        <f>'New NONRES Construction Data'!H$904</f>
        <v>7.4588792472720683E-2</v>
      </c>
      <c r="L84" s="45">
        <f t="shared" si="29"/>
        <v>0.67909225794777783</v>
      </c>
      <c r="M84" s="45"/>
      <c r="N84" s="45"/>
    </row>
    <row r="85" spans="1:14">
      <c r="A85" s="245">
        <v>6</v>
      </c>
      <c r="B85" s="52">
        <f>'New NONRES Construction Data'!H$761</f>
        <v>0.36793143769027831</v>
      </c>
      <c r="C85" s="240">
        <f>'New NONRES Construction Data'!H$777</f>
        <v>0.37416688441774215</v>
      </c>
      <c r="D85" s="240">
        <f>'New NONRES Construction Data'!H$793</f>
        <v>0.60449435143334573</v>
      </c>
      <c r="E85" s="241">
        <f>'New NONRES Construction Data'!H$809</f>
        <v>0.62817502742938236</v>
      </c>
      <c r="F85" s="240">
        <f>'New NONRES Construction Data'!H$825</f>
        <v>0.66485338768972679</v>
      </c>
      <c r="G85" s="240">
        <f>'New NONRES Construction Data'!H$841</f>
        <v>0.61590899490466799</v>
      </c>
      <c r="H85" s="240">
        <f>'New NONRES Construction Data'!H$857</f>
        <v>0.64254510373036899</v>
      </c>
      <c r="I85" s="240">
        <f>'New NONRES Construction Data'!H$873</f>
        <v>0.63364254764808114</v>
      </c>
      <c r="J85" s="240">
        <f>'New NONRES Construction Data'!H$889</f>
        <v>0.61843299539174013</v>
      </c>
      <c r="K85" s="242">
        <f>'New NONRES Construction Data'!H$905</f>
        <v>0.58822316186743229</v>
      </c>
      <c r="L85" s="45">
        <f t="shared" si="29"/>
        <v>5.7383738922027661</v>
      </c>
      <c r="M85" s="45"/>
      <c r="N85" s="45"/>
    </row>
    <row r="86" spans="1:14">
      <c r="A86" s="245">
        <v>7</v>
      </c>
      <c r="B86" s="52">
        <f>'New NONRES Construction Data'!H$762</f>
        <v>5.6969640000000002E-2</v>
      </c>
      <c r="C86" s="240">
        <f>'New NONRES Construction Data'!H$778</f>
        <v>7.7211600000000005E-2</v>
      </c>
      <c r="D86" s="240">
        <f>'New NONRES Construction Data'!H$794</f>
        <v>0.39162279999999994</v>
      </c>
      <c r="E86" s="241">
        <f>'New NONRES Construction Data'!H$810</f>
        <v>0.39447476000000004</v>
      </c>
      <c r="F86" s="240">
        <f>'New NONRES Construction Data'!H$826</f>
        <v>0.40003955999999996</v>
      </c>
      <c r="G86" s="240">
        <f>'New NONRES Construction Data'!H$842</f>
        <v>0.40205679999999999</v>
      </c>
      <c r="H86" s="240">
        <f>'New NONRES Construction Data'!H$858</f>
        <v>0.44003656000000002</v>
      </c>
      <c r="I86" s="240">
        <f>'New NONRES Construction Data'!H$874</f>
        <v>0.41770780000000002</v>
      </c>
      <c r="J86" s="240">
        <f>'New NONRES Construction Data'!H$890</f>
        <v>0.38216264</v>
      </c>
      <c r="K86" s="242">
        <f>'New NONRES Construction Data'!H$906</f>
        <v>0.34313948</v>
      </c>
      <c r="L86" s="45">
        <f t="shared" si="29"/>
        <v>3.30542164</v>
      </c>
      <c r="M86" s="45"/>
      <c r="N86" s="45"/>
    </row>
    <row r="87" spans="1:14">
      <c r="A87" s="245">
        <v>8</v>
      </c>
      <c r="B87" s="52">
        <f>'New NONRES Construction Data'!H$763</f>
        <v>0.49339665075117684</v>
      </c>
      <c r="C87" s="240">
        <f>'New NONRES Construction Data'!H$779</f>
        <v>0.50116857194613817</v>
      </c>
      <c r="D87" s="240">
        <f>'New NONRES Construction Data'!H$795</f>
        <v>0.85322231808511306</v>
      </c>
      <c r="E87" s="241">
        <f>'New NONRES Construction Data'!H$811</f>
        <v>0.89554004202650905</v>
      </c>
      <c r="F87" s="240">
        <f>'New NONRES Construction Data'!H$827</f>
        <v>0.94938916999677958</v>
      </c>
      <c r="G87" s="240">
        <f>'New NONRES Construction Data'!H$843</f>
        <v>0.88507330097874548</v>
      </c>
      <c r="H87" s="240">
        <f>'New NONRES Construction Data'!H$859</f>
        <v>0.92178628135027385</v>
      </c>
      <c r="I87" s="240">
        <f>'New NONRES Construction Data'!H$875</f>
        <v>0.91567211720832242</v>
      </c>
      <c r="J87" s="240">
        <f>'New NONRES Construction Data'!H$891</f>
        <v>0.89442651290250541</v>
      </c>
      <c r="K87" s="242">
        <f>'New NONRES Construction Data'!H$907</f>
        <v>0.86720478260505784</v>
      </c>
      <c r="L87" s="45">
        <f t="shared" si="29"/>
        <v>8.1768797478506201</v>
      </c>
      <c r="M87" s="45"/>
      <c r="N87" s="45"/>
    </row>
    <row r="88" spans="1:14">
      <c r="A88" s="245">
        <v>9</v>
      </c>
      <c r="B88" s="52">
        <f>'New NONRES Construction Data'!H$764</f>
        <v>0.39678723361654022</v>
      </c>
      <c r="C88" s="240">
        <f>'New NONRES Construction Data'!H$780</f>
        <v>0.39747149843630408</v>
      </c>
      <c r="D88" s="240">
        <f>'New NONRES Construction Data'!H$796</f>
        <v>0.84767844482808807</v>
      </c>
      <c r="E88" s="241">
        <f>'New NONRES Construction Data'!H$812</f>
        <v>0.92252171495041735</v>
      </c>
      <c r="F88" s="240">
        <f>'New NONRES Construction Data'!H$828</f>
        <v>0.9587291594568671</v>
      </c>
      <c r="G88" s="240">
        <f>'New NONRES Construction Data'!H$844</f>
        <v>0.96376824545351125</v>
      </c>
      <c r="H88" s="240">
        <f>'New NONRES Construction Data'!H$860</f>
        <v>0.98492548444880268</v>
      </c>
      <c r="I88" s="240">
        <f>'New NONRES Construction Data'!H$876</f>
        <v>0.99583751423622169</v>
      </c>
      <c r="J88" s="240">
        <f>'New NONRES Construction Data'!H$892</f>
        <v>0.97074377862126193</v>
      </c>
      <c r="K88" s="242">
        <f>'New NONRES Construction Data'!H$908</f>
        <v>0.98098391993145362</v>
      </c>
      <c r="L88" s="45">
        <f t="shared" si="29"/>
        <v>8.4194469939794683</v>
      </c>
      <c r="M88" s="45"/>
      <c r="N88" s="45"/>
    </row>
    <row r="89" spans="1:14">
      <c r="A89" s="245">
        <v>10</v>
      </c>
      <c r="B89" s="52">
        <f>'New NONRES Construction Data'!H$765</f>
        <v>0.15584821349037817</v>
      </c>
      <c r="C89" s="240">
        <f>'New NONRES Construction Data'!H$781</f>
        <v>0.19373468445029268</v>
      </c>
      <c r="D89" s="240">
        <f>'New NONRES Construction Data'!H$797</f>
        <v>0.57039852871434982</v>
      </c>
      <c r="E89" s="241">
        <f>'New NONRES Construction Data'!H$813</f>
        <v>0.66018788385541294</v>
      </c>
      <c r="F89" s="240">
        <f>'New NONRES Construction Data'!H$829</f>
        <v>0.76990012658769047</v>
      </c>
      <c r="G89" s="240">
        <f>'New NONRES Construction Data'!H$845</f>
        <v>0.87559791243510243</v>
      </c>
      <c r="H89" s="240">
        <f>'New NONRES Construction Data'!H$861</f>
        <v>0.94284454822297359</v>
      </c>
      <c r="I89" s="240">
        <f>'New NONRES Construction Data'!H$877</f>
        <v>0.95532782400565164</v>
      </c>
      <c r="J89" s="240">
        <f>'New NONRES Construction Data'!H$893</f>
        <v>0.90758934676371683</v>
      </c>
      <c r="K89" s="242">
        <f>'New NONRES Construction Data'!H$909</f>
        <v>0.8220093705204663</v>
      </c>
      <c r="L89" s="45">
        <f t="shared" si="29"/>
        <v>6.8534384390460348</v>
      </c>
      <c r="M89" s="45"/>
      <c r="N89" s="45"/>
    </row>
    <row r="90" spans="1:14">
      <c r="A90" s="245">
        <v>11</v>
      </c>
      <c r="B90" s="52">
        <f>'New NONRES Construction Data'!H$766</f>
        <v>9.3360856858479668E-2</v>
      </c>
      <c r="C90" s="240">
        <f>'New NONRES Construction Data'!H$782</f>
        <v>4.8526668369570147E-2</v>
      </c>
      <c r="D90" s="240">
        <f>'New NONRES Construction Data'!H$798</f>
        <v>0.16325827217570649</v>
      </c>
      <c r="E90" s="241">
        <f>'New NONRES Construction Data'!H$814</f>
        <v>0.18354095499080572</v>
      </c>
      <c r="F90" s="240">
        <f>'New NONRES Construction Data'!H$830</f>
        <v>0.22480905164226933</v>
      </c>
      <c r="G90" s="240">
        <f>'New NONRES Construction Data'!H$846</f>
        <v>0.26328095001976615</v>
      </c>
      <c r="H90" s="240">
        <f>'New NONRES Construction Data'!H$862</f>
        <v>0.31677575517074807</v>
      </c>
      <c r="I90" s="240">
        <f>'New NONRES Construction Data'!H$878</f>
        <v>0.31144368211486029</v>
      </c>
      <c r="J90" s="240">
        <f>'New NONRES Construction Data'!H$894</f>
        <v>0.311310726616222</v>
      </c>
      <c r="K90" s="242">
        <f>'New NONRES Construction Data'!H$910</f>
        <v>0.29576545848084146</v>
      </c>
      <c r="L90" s="45">
        <f t="shared" si="29"/>
        <v>2.2120723764392696</v>
      </c>
      <c r="M90" s="45"/>
      <c r="N90" s="45"/>
    </row>
    <row r="91" spans="1:14">
      <c r="A91" s="245">
        <v>12</v>
      </c>
      <c r="B91" s="52">
        <f>'New NONRES Construction Data'!H$767</f>
        <v>0.37997268018885627</v>
      </c>
      <c r="C91" s="240">
        <f>'New NONRES Construction Data'!H$783</f>
        <v>0.25751415471843547</v>
      </c>
      <c r="D91" s="240">
        <f>'New NONRES Construction Data'!H$799</f>
        <v>0.70093231777499065</v>
      </c>
      <c r="E91" s="241">
        <f>'New NONRES Construction Data'!H$815</f>
        <v>0.84324344188652489</v>
      </c>
      <c r="F91" s="240">
        <f>'New NONRES Construction Data'!H$831</f>
        <v>0.97413973065524739</v>
      </c>
      <c r="G91" s="240">
        <f>'New NONRES Construction Data'!H$847</f>
        <v>1.0158480635239828</v>
      </c>
      <c r="H91" s="240">
        <f>'New NONRES Construction Data'!H$863</f>
        <v>1.2934082913373506</v>
      </c>
      <c r="I91" s="240">
        <f>'New NONRES Construction Data'!H$879</f>
        <v>1.2930973607230123</v>
      </c>
      <c r="J91" s="240">
        <f>'New NONRES Construction Data'!H$895</f>
        <v>1.2333211696639652</v>
      </c>
      <c r="K91" s="242">
        <f>'New NONRES Construction Data'!H$911</f>
        <v>1.1513696663619313</v>
      </c>
      <c r="L91" s="45">
        <f t="shared" si="29"/>
        <v>9.1428468768342963</v>
      </c>
      <c r="M91" s="45"/>
      <c r="N91" s="45"/>
    </row>
    <row r="92" spans="1:14">
      <c r="A92" s="245">
        <v>13</v>
      </c>
      <c r="B92" s="52">
        <f>'New NONRES Construction Data'!H$768</f>
        <v>0.20896582883152093</v>
      </c>
      <c r="C92" s="240">
        <f>'New NONRES Construction Data'!H$784</f>
        <v>0.11332389761193591</v>
      </c>
      <c r="D92" s="240">
        <f>'New NONRES Construction Data'!H$800</f>
        <v>0.38833117391615618</v>
      </c>
      <c r="E92" s="241">
        <f>'New NONRES Construction Data'!H$816</f>
        <v>0.40929622126460607</v>
      </c>
      <c r="F92" s="240">
        <f>'New NONRES Construction Data'!H$832</f>
        <v>0.46429789025831525</v>
      </c>
      <c r="G92" s="240">
        <f>'New NONRES Construction Data'!H$848</f>
        <v>0.57375177167277625</v>
      </c>
      <c r="H92" s="240">
        <f>'New NONRES Construction Data'!H$864</f>
        <v>0.66346660958910142</v>
      </c>
      <c r="I92" s="240">
        <f>'New NONRES Construction Data'!H$880</f>
        <v>0.66663201855350507</v>
      </c>
      <c r="J92" s="240">
        <f>'New NONRES Construction Data'!H$896</f>
        <v>0.68535087890836122</v>
      </c>
      <c r="K92" s="242">
        <f>'New NONRES Construction Data'!H$912</f>
        <v>0.67595934552039016</v>
      </c>
      <c r="L92" s="45">
        <f t="shared" si="29"/>
        <v>4.849375636126668</v>
      </c>
      <c r="M92" s="45"/>
      <c r="N92" s="45"/>
    </row>
    <row r="93" spans="1:14">
      <c r="A93" s="245">
        <v>14</v>
      </c>
      <c r="B93" s="52">
        <f>'New NONRES Construction Data'!H$769</f>
        <v>3.841768580192878E-2</v>
      </c>
      <c r="C93" s="240">
        <f>'New NONRES Construction Data'!H$785</f>
        <v>4.1254188195350351E-2</v>
      </c>
      <c r="D93" s="240">
        <f>'New NONRES Construction Data'!H$801</f>
        <v>0.11405369217316549</v>
      </c>
      <c r="E93" s="241">
        <f>'New NONRES Construction Data'!H$817</f>
        <v>0.13211813877898593</v>
      </c>
      <c r="F93" s="240">
        <f>'New NONRES Construction Data'!H$833</f>
        <v>0.1555790000208955</v>
      </c>
      <c r="G93" s="240">
        <f>'New NONRES Construction Data'!H$849</f>
        <v>0.17391023777069756</v>
      </c>
      <c r="H93" s="240">
        <f>'New NONRES Construction Data'!H$865</f>
        <v>0.18805358661907534</v>
      </c>
      <c r="I93" s="240">
        <f>'New NONRES Construction Data'!H$881</f>
        <v>0.19393072153226321</v>
      </c>
      <c r="J93" s="240">
        <f>'New NONRES Construction Data'!H$897</f>
        <v>0.18685318694195024</v>
      </c>
      <c r="K93" s="242">
        <f>'New NONRES Construction Data'!H$913</f>
        <v>0.17857530279048897</v>
      </c>
      <c r="L93" s="45">
        <f t="shared" si="29"/>
        <v>1.4027457406248016</v>
      </c>
      <c r="M93" s="45"/>
      <c r="N93" s="45"/>
    </row>
    <row r="94" spans="1:14">
      <c r="A94" s="245">
        <v>15</v>
      </c>
      <c r="B94" s="52">
        <f>'New NONRES Construction Data'!H$770</f>
        <v>4.1085824126652473E-2</v>
      </c>
      <c r="C94" s="240">
        <f>'New NONRES Construction Data'!H$786</f>
        <v>6.9192349887632981E-2</v>
      </c>
      <c r="D94" s="240">
        <f>'New NONRES Construction Data'!H$802</f>
        <v>0.10207964963581788</v>
      </c>
      <c r="E94" s="241">
        <f>'New NONRES Construction Data'!H$818</f>
        <v>0.1054335395905351</v>
      </c>
      <c r="F94" s="240">
        <f>'New NONRES Construction Data'!H$834</f>
        <v>0.1644073057862982</v>
      </c>
      <c r="G94" s="240">
        <f>'New NONRES Construction Data'!H$850</f>
        <v>0.21561727921004631</v>
      </c>
      <c r="H94" s="240">
        <f>'New NONRES Construction Data'!H$866</f>
        <v>0.24506929452328191</v>
      </c>
      <c r="I94" s="240">
        <f>'New NONRES Construction Data'!H$882</f>
        <v>0.28588414560511832</v>
      </c>
      <c r="J94" s="240">
        <f>'New NONRES Construction Data'!H$898</f>
        <v>0.29174496056128291</v>
      </c>
      <c r="K94" s="242">
        <f>'New NONRES Construction Data'!H$914</f>
        <v>0.20836798228896436</v>
      </c>
      <c r="L94" s="45">
        <f t="shared" si="29"/>
        <v>1.7288823312156305</v>
      </c>
      <c r="M94" s="45"/>
      <c r="N94" s="45"/>
    </row>
    <row r="95" spans="1:14">
      <c r="A95" s="245">
        <v>16</v>
      </c>
      <c r="B95" s="239">
        <f>'New NONRES Construction Data'!H$771</f>
        <v>9.0132371983494317E-2</v>
      </c>
      <c r="C95" s="240">
        <f>'New NONRES Construction Data'!H$787</f>
        <v>7.5852583263915307E-2</v>
      </c>
      <c r="D95" s="240">
        <f>'New NONRES Construction Data'!H$803</f>
        <v>0.17791338748710739</v>
      </c>
      <c r="E95" s="241">
        <f>'New NONRES Construction Data'!H$819</f>
        <v>0.18922661719763317</v>
      </c>
      <c r="F95" s="240">
        <f>'New NONRES Construction Data'!H$835</f>
        <v>0.21082134801114943</v>
      </c>
      <c r="G95" s="240">
        <f>'New NONRES Construction Data'!H$851</f>
        <v>0.22440858380388107</v>
      </c>
      <c r="H95" s="240">
        <f>'New NONRES Construction Data'!H$867</f>
        <v>0.24627024695877375</v>
      </c>
      <c r="I95" s="240">
        <f>'New NONRES Construction Data'!H$883</f>
        <v>0.25184345581164858</v>
      </c>
      <c r="J95" s="240">
        <f>'New NONRES Construction Data'!H$899</f>
        <v>0.2450019646798112</v>
      </c>
      <c r="K95" s="242">
        <f>'New NONRES Construction Data'!H$915</f>
        <v>0.24513907711442967</v>
      </c>
      <c r="L95" s="45">
        <f t="shared" si="29"/>
        <v>1.9566096363118439</v>
      </c>
      <c r="M95" s="45"/>
      <c r="N95" s="45"/>
    </row>
    <row r="96" spans="1:14">
      <c r="A96" s="245" t="s">
        <v>2</v>
      </c>
      <c r="B96" s="45">
        <f>SUM(B80:B95)</f>
        <v>2.9634560260094398</v>
      </c>
      <c r="C96" s="45">
        <f>SUM(C80:C95)</f>
        <v>2.766660412846448</v>
      </c>
      <c r="D96" s="45">
        <f t="shared" ref="D96" si="30">SUM(D80:D95)</f>
        <v>6.1621177068091555</v>
      </c>
      <c r="E96" s="49">
        <f t="shared" ref="E96" si="31">SUM(E80:E95)</f>
        <v>6.6836148237028459</v>
      </c>
      <c r="F96" s="45">
        <f t="shared" ref="F96" si="32">SUM(F80:F95)</f>
        <v>7.2674147951805113</v>
      </c>
      <c r="G96" s="45">
        <f t="shared" ref="G96" si="33">SUM(G80:G95)</f>
        <v>7.5421159040130519</v>
      </c>
      <c r="H96" s="45">
        <f t="shared" ref="H96" si="34">SUM(H80:H95)</f>
        <v>8.2417152163486538</v>
      </c>
      <c r="I96" s="45">
        <f t="shared" ref="I96" si="35">SUM(I80:I95)</f>
        <v>8.2728191220368181</v>
      </c>
      <c r="J96" s="45">
        <f t="shared" ref="J96" si="36">SUM(J80:J95)</f>
        <v>8.0634203728523328</v>
      </c>
      <c r="K96" s="45">
        <f t="shared" ref="K96" si="37">SUM(K80:K95)</f>
        <v>7.6813256188681942</v>
      </c>
      <c r="L96" s="64">
        <f>SUM(B80:K95)</f>
        <v>65.64465999866745</v>
      </c>
      <c r="M96" s="45"/>
      <c r="N96" s="45"/>
    </row>
    <row r="97" spans="1:14" ht="15">
      <c r="A97" s="245"/>
      <c r="B97" s="46" t="s">
        <v>79</v>
      </c>
      <c r="C97" s="47" t="s">
        <v>74</v>
      </c>
      <c r="D97" s="45"/>
      <c r="E97" s="49"/>
      <c r="F97" s="45"/>
      <c r="G97" s="45"/>
      <c r="H97" s="45"/>
      <c r="I97" s="45"/>
      <c r="J97" s="45"/>
      <c r="K97" s="45"/>
      <c r="L97" s="45"/>
      <c r="M97" s="45"/>
      <c r="N97" s="45"/>
    </row>
    <row r="98" spans="1:14" s="22" customFormat="1" ht="15">
      <c r="A98" s="46" t="s">
        <v>5</v>
      </c>
      <c r="B98" s="245">
        <v>2011</v>
      </c>
      <c r="C98" s="245">
        <v>2012</v>
      </c>
      <c r="D98" s="245">
        <v>2013</v>
      </c>
      <c r="E98" s="246">
        <v>2014</v>
      </c>
      <c r="F98" s="245">
        <v>2015</v>
      </c>
      <c r="G98" s="245">
        <v>2016</v>
      </c>
      <c r="H98" s="245">
        <v>2017</v>
      </c>
      <c r="I98" s="245">
        <v>2018</v>
      </c>
      <c r="J98" s="245">
        <v>2019</v>
      </c>
      <c r="K98" s="245">
        <v>2020</v>
      </c>
      <c r="L98" s="245" t="s">
        <v>2</v>
      </c>
      <c r="M98" s="245"/>
      <c r="N98" s="245"/>
    </row>
    <row r="99" spans="1:14">
      <c r="A99" s="245">
        <v>1</v>
      </c>
      <c r="B99" s="52">
        <f>'New NONRES Construction Data'!I$756</f>
        <v>6.936620624997592E-3</v>
      </c>
      <c r="C99" s="240">
        <f>'New NONRES Construction Data'!I$772</f>
        <v>8.1951971802941091E-3</v>
      </c>
      <c r="D99" s="240">
        <f>'New NONRES Construction Data'!I$788</f>
        <v>4.12726962686083E-2</v>
      </c>
      <c r="E99" s="241">
        <f>'New NONRES Construction Data'!I$804</f>
        <v>4.574458905293434E-2</v>
      </c>
      <c r="F99" s="240">
        <f>'New NONRES Construction Data'!I$820</f>
        <v>4.5201204255354954E-2</v>
      </c>
      <c r="G99" s="240">
        <f>'New NONRES Construction Data'!I$836</f>
        <v>4.4500202651228546E-2</v>
      </c>
      <c r="H99" s="240">
        <f>'New NONRES Construction Data'!I$852</f>
        <v>4.2786907784721349E-2</v>
      </c>
      <c r="I99" s="240">
        <f>'New NONRES Construction Data'!I$868</f>
        <v>4.2637758750067506E-2</v>
      </c>
      <c r="J99" s="240">
        <f>'New NONRES Construction Data'!I$884</f>
        <v>4.2427622649411093E-2</v>
      </c>
      <c r="K99" s="242">
        <f>'New NONRES Construction Data'!I$900</f>
        <v>4.1848493438296643E-2</v>
      </c>
      <c r="L99" s="45">
        <f>SUM(B99:K99)</f>
        <v>0.36155129265591446</v>
      </c>
      <c r="M99" s="45"/>
      <c r="N99" s="45"/>
    </row>
    <row r="100" spans="1:14">
      <c r="A100" s="245">
        <v>2</v>
      </c>
      <c r="B100" s="52">
        <f>'New NONRES Construction Data'!I$757</f>
        <v>0.10383879993426429</v>
      </c>
      <c r="C100" s="240">
        <f>'New NONRES Construction Data'!I$773</f>
        <v>9.0395767428570722E-2</v>
      </c>
      <c r="D100" s="240">
        <f>'New NONRES Construction Data'!I$789</f>
        <v>0.42621521536422913</v>
      </c>
      <c r="E100" s="241">
        <f>'New NONRES Construction Data'!I$805</f>
        <v>0.46929369639105722</v>
      </c>
      <c r="F100" s="240">
        <f>'New NONRES Construction Data'!I$821</f>
        <v>0.4190264199407715</v>
      </c>
      <c r="G100" s="240">
        <f>'New NONRES Construction Data'!I$837</f>
        <v>0.42180462984058853</v>
      </c>
      <c r="H100" s="240">
        <f>'New NONRES Construction Data'!I$853</f>
        <v>0.39707551394212515</v>
      </c>
      <c r="I100" s="240">
        <f>'New NONRES Construction Data'!I$869</f>
        <v>0.34278227982794673</v>
      </c>
      <c r="J100" s="240">
        <f>'New NONRES Construction Data'!I$885</f>
        <v>0.31540405143959432</v>
      </c>
      <c r="K100" s="242">
        <f>'New NONRES Construction Data'!I$901</f>
        <v>0.33068564965902081</v>
      </c>
      <c r="L100" s="45">
        <f t="shared" ref="L100:L114" si="38">SUM(B100:K100)</f>
        <v>3.3165220237681678</v>
      </c>
      <c r="M100" s="45"/>
      <c r="N100" s="45"/>
    </row>
    <row r="101" spans="1:14">
      <c r="A101" s="245">
        <v>3</v>
      </c>
      <c r="B101" s="52">
        <f>'New NONRES Construction Data'!I$758</f>
        <v>0.75974275840976668</v>
      </c>
      <c r="C101" s="240">
        <f>'New NONRES Construction Data'!I$774</f>
        <v>0.69965123003779328</v>
      </c>
      <c r="D101" s="240">
        <f>'New NONRES Construction Data'!I$790</f>
        <v>2.4520945953053714</v>
      </c>
      <c r="E101" s="241">
        <f>'New NONRES Construction Data'!I$806</f>
        <v>3.2150900026381639</v>
      </c>
      <c r="F101" s="240">
        <f>'New NONRES Construction Data'!I$822</f>
        <v>3.1312484914564704</v>
      </c>
      <c r="G101" s="240">
        <f>'New NONRES Construction Data'!I$838</f>
        <v>3.1333875767130754</v>
      </c>
      <c r="H101" s="240">
        <f>'New NONRES Construction Data'!I$854</f>
        <v>2.6874242352551452</v>
      </c>
      <c r="I101" s="240">
        <f>'New NONRES Construction Data'!I$870</f>
        <v>2.5751760967110955</v>
      </c>
      <c r="J101" s="240">
        <f>'New NONRES Construction Data'!I$886</f>
        <v>2.4652538581900618</v>
      </c>
      <c r="K101" s="242">
        <f>'New NONRES Construction Data'!I$902</f>
        <v>2.3478452820254172</v>
      </c>
      <c r="L101" s="45">
        <f t="shared" si="38"/>
        <v>23.46691412674236</v>
      </c>
      <c r="M101" s="45"/>
      <c r="N101" s="45"/>
    </row>
    <row r="102" spans="1:14">
      <c r="A102" s="245">
        <v>4</v>
      </c>
      <c r="B102" s="52">
        <f>'New NONRES Construction Data'!I$759</f>
        <v>0.2171172861362472</v>
      </c>
      <c r="C102" s="240">
        <f>'New NONRES Construction Data'!I$775</f>
        <v>0.17527721551978576</v>
      </c>
      <c r="D102" s="240">
        <f>'New NONRES Construction Data'!I$791</f>
        <v>0.96190736605369798</v>
      </c>
      <c r="E102" s="241">
        <f>'New NONRES Construction Data'!I$807</f>
        <v>0.97502554000935437</v>
      </c>
      <c r="F102" s="240">
        <f>'New NONRES Construction Data'!I$823</f>
        <v>0.81512190379198668</v>
      </c>
      <c r="G102" s="240">
        <f>'New NONRES Construction Data'!I$839</f>
        <v>0.82543232823432711</v>
      </c>
      <c r="H102" s="240">
        <f>'New NONRES Construction Data'!I$855</f>
        <v>0.81774553858311794</v>
      </c>
      <c r="I102" s="240">
        <f>'New NONRES Construction Data'!I$871</f>
        <v>0.6476695639650486</v>
      </c>
      <c r="J102" s="240">
        <f>'New NONRES Construction Data'!I$887</f>
        <v>0.57043343800858848</v>
      </c>
      <c r="K102" s="242">
        <f>'New NONRES Construction Data'!I$903</f>
        <v>0.64343492535480162</v>
      </c>
      <c r="L102" s="45">
        <f t="shared" si="38"/>
        <v>6.6491651056569552</v>
      </c>
      <c r="M102" s="45"/>
      <c r="N102" s="45"/>
    </row>
    <row r="103" spans="1:14">
      <c r="A103" s="245">
        <v>5</v>
      </c>
      <c r="B103" s="52">
        <f>'New NONRES Construction Data'!I$760</f>
        <v>4.2156162723918464E-2</v>
      </c>
      <c r="C103" s="240">
        <f>'New NONRES Construction Data'!I$776</f>
        <v>3.4032365412906829E-2</v>
      </c>
      <c r="D103" s="240">
        <f>'New NONRES Construction Data'!I$792</f>
        <v>0.18676690451652489</v>
      </c>
      <c r="E103" s="241">
        <f>'New NONRES Construction Data'!I$808</f>
        <v>0.18931396968004341</v>
      </c>
      <c r="F103" s="240">
        <f>'New NONRES Construction Data'!I$824</f>
        <v>0.15826658589736528</v>
      </c>
      <c r="G103" s="240">
        <f>'New NONRES Construction Data'!I$840</f>
        <v>0.16026848974518332</v>
      </c>
      <c r="H103" s="240">
        <f>'New NONRES Construction Data'!I$856</f>
        <v>0.15877599893006897</v>
      </c>
      <c r="I103" s="240">
        <f>'New NONRES Construction Data'!I$872</f>
        <v>0.12575352251182037</v>
      </c>
      <c r="J103" s="240">
        <f>'New NONRES Construction Data'!I$888</f>
        <v>0.11075711779468339</v>
      </c>
      <c r="K103" s="242">
        <f>'New NONRES Construction Data'!I$904</f>
        <v>0.12493131200289509</v>
      </c>
      <c r="L103" s="45">
        <f t="shared" si="38"/>
        <v>1.2910224292154102</v>
      </c>
      <c r="M103" s="45"/>
      <c r="N103" s="45"/>
    </row>
    <row r="104" spans="1:14">
      <c r="A104" s="245">
        <v>6</v>
      </c>
      <c r="B104" s="52">
        <f>'New NONRES Construction Data'!I$761</f>
        <v>1.5897682274704337</v>
      </c>
      <c r="C104" s="240">
        <f>'New NONRES Construction Data'!I$777</f>
        <v>1.4118669949995348</v>
      </c>
      <c r="D104" s="240">
        <f>'New NONRES Construction Data'!I$793</f>
        <v>2.2281629087854111</v>
      </c>
      <c r="E104" s="241">
        <f>'New NONRES Construction Data'!I$809</f>
        <v>2.406360560686414</v>
      </c>
      <c r="F104" s="240">
        <f>'New NONRES Construction Data'!I$825</f>
        <v>2.4295800845820881</v>
      </c>
      <c r="G104" s="240">
        <f>'New NONRES Construction Data'!I$841</f>
        <v>2.3676890186810322</v>
      </c>
      <c r="H104" s="240">
        <f>'New NONRES Construction Data'!I$857</f>
        <v>2.3496820618853742</v>
      </c>
      <c r="I104" s="240">
        <f>'New NONRES Construction Data'!I$873</f>
        <v>2.3479540246652868</v>
      </c>
      <c r="J104" s="240">
        <f>'New NONRES Construction Data'!I$889</f>
        <v>2.1641970228975946</v>
      </c>
      <c r="K104" s="242">
        <f>'New NONRES Construction Data'!I$905</f>
        <v>1.901965952039022</v>
      </c>
      <c r="L104" s="45">
        <f t="shared" si="38"/>
        <v>21.19722685669219</v>
      </c>
      <c r="M104" s="45"/>
      <c r="N104" s="45"/>
    </row>
    <row r="105" spans="1:14">
      <c r="A105" s="245">
        <v>7</v>
      </c>
      <c r="B105" s="52">
        <f>'New NONRES Construction Data'!I$762</f>
        <v>0.11588696</v>
      </c>
      <c r="C105" s="240">
        <f>'New NONRES Construction Data'!I$778</f>
        <v>9.9679480000000001E-2</v>
      </c>
      <c r="D105" s="240">
        <f>'New NONRES Construction Data'!I$794</f>
        <v>0.83485911999999995</v>
      </c>
      <c r="E105" s="241">
        <f>'New NONRES Construction Data'!I$810</f>
        <v>0.88222948000000001</v>
      </c>
      <c r="F105" s="240">
        <f>'New NONRES Construction Data'!I$826</f>
        <v>1.0204451999999999</v>
      </c>
      <c r="G105" s="240">
        <f>'New NONRES Construction Data'!I$842</f>
        <v>0.86351783999999998</v>
      </c>
      <c r="H105" s="240">
        <f>'New NONRES Construction Data'!I$858</f>
        <v>0.83381572000000004</v>
      </c>
      <c r="I105" s="240">
        <f>'New NONRES Construction Data'!I$874</f>
        <v>0.78874083999999989</v>
      </c>
      <c r="J105" s="240">
        <f>'New NONRES Construction Data'!I$890</f>
        <v>0.76509044000000004</v>
      </c>
      <c r="K105" s="242">
        <f>'New NONRES Construction Data'!I$906</f>
        <v>0.65191631999999999</v>
      </c>
      <c r="L105" s="45">
        <f t="shared" si="38"/>
        <v>6.8561813999999996</v>
      </c>
      <c r="M105" s="45"/>
      <c r="N105" s="45"/>
    </row>
    <row r="106" spans="1:14">
      <c r="A106" s="245">
        <v>8</v>
      </c>
      <c r="B106" s="52">
        <f>'New NONRES Construction Data'!I$763</f>
        <v>2.0683684406031282</v>
      </c>
      <c r="C106" s="240">
        <f>'New NONRES Construction Data'!I$779</f>
        <v>1.8157032612937187</v>
      </c>
      <c r="D106" s="240">
        <f>'New NONRES Construction Data'!I$795</f>
        <v>3.096019873818634</v>
      </c>
      <c r="E106" s="241">
        <f>'New NONRES Construction Data'!I$811</f>
        <v>3.3952181351664805</v>
      </c>
      <c r="F106" s="240">
        <f>'New NONRES Construction Data'!I$827</f>
        <v>3.4616855987389381</v>
      </c>
      <c r="G106" s="240">
        <f>'New NONRES Construction Data'!I$843</f>
        <v>3.3924322474016089</v>
      </c>
      <c r="H106" s="240">
        <f>'New NONRES Construction Data'!I$859</f>
        <v>3.3499236845237843</v>
      </c>
      <c r="I106" s="240">
        <f>'New NONRES Construction Data'!I$875</f>
        <v>3.343438660993681</v>
      </c>
      <c r="J106" s="240">
        <f>'New NONRES Construction Data'!I$891</f>
        <v>3.0956108490528607</v>
      </c>
      <c r="K106" s="242">
        <f>'New NONRES Construction Data'!I$907</f>
        <v>2.7247191791207386</v>
      </c>
      <c r="L106" s="45">
        <f t="shared" si="38"/>
        <v>29.743119930713572</v>
      </c>
      <c r="M106" s="45"/>
      <c r="N106" s="45"/>
    </row>
    <row r="107" spans="1:14">
      <c r="A107" s="245">
        <v>9</v>
      </c>
      <c r="B107" s="52">
        <f>'New NONRES Construction Data'!I$764</f>
        <v>1.3162072017370134</v>
      </c>
      <c r="C107" s="240">
        <f>'New NONRES Construction Data'!I$780</f>
        <v>1.0923251374721457</v>
      </c>
      <c r="D107" s="240">
        <f>'New NONRES Construction Data'!I$796</f>
        <v>3.1055283135784841</v>
      </c>
      <c r="E107" s="241">
        <f>'New NONRES Construction Data'!I$812</f>
        <v>3.5680781123030294</v>
      </c>
      <c r="F107" s="240">
        <f>'New NONRES Construction Data'!I$828</f>
        <v>3.7031279005674187</v>
      </c>
      <c r="G107" s="240">
        <f>'New NONRES Construction Data'!I$844</f>
        <v>3.7149694099824138</v>
      </c>
      <c r="H107" s="240">
        <f>'New NONRES Construction Data'!I$860</f>
        <v>3.5487079632959957</v>
      </c>
      <c r="I107" s="240">
        <f>'New NONRES Construction Data'!I$876</f>
        <v>3.5390844719164147</v>
      </c>
      <c r="J107" s="240">
        <f>'New NONRES Construction Data'!I$892</f>
        <v>3.3558350829500916</v>
      </c>
      <c r="K107" s="242">
        <f>'New NONRES Construction Data'!I$908</f>
        <v>3.0278977103131455</v>
      </c>
      <c r="L107" s="45">
        <f t="shared" si="38"/>
        <v>29.97176130411615</v>
      </c>
      <c r="M107" s="45"/>
      <c r="N107" s="45"/>
    </row>
    <row r="108" spans="1:14">
      <c r="A108" s="245">
        <v>10</v>
      </c>
      <c r="B108" s="52">
        <f>'New NONRES Construction Data'!I$765</f>
        <v>1.1944014917574906</v>
      </c>
      <c r="C108" s="240">
        <f>'New NONRES Construction Data'!I$781</f>
        <v>0.82734097254899164</v>
      </c>
      <c r="D108" s="240">
        <f>'New NONRES Construction Data'!I$797</f>
        <v>1.5471494406113406</v>
      </c>
      <c r="E108" s="241">
        <f>'New NONRES Construction Data'!I$813</f>
        <v>2.0996782099001519</v>
      </c>
      <c r="F108" s="240">
        <f>'New NONRES Construction Data'!I$829</f>
        <v>2.6686712214968416</v>
      </c>
      <c r="G108" s="240">
        <f>'New NONRES Construction Data'!I$845</f>
        <v>3.3572602903718161</v>
      </c>
      <c r="H108" s="240">
        <f>'New NONRES Construction Data'!I$861</f>
        <v>2.9918070682499964</v>
      </c>
      <c r="I108" s="240">
        <f>'New NONRES Construction Data'!I$877</f>
        <v>3.0515053935902774</v>
      </c>
      <c r="J108" s="240">
        <f>'New NONRES Construction Data'!I$893</f>
        <v>3.1330260501388452</v>
      </c>
      <c r="K108" s="242">
        <f>'New NONRES Construction Data'!I$909</f>
        <v>2.8602208677376719</v>
      </c>
      <c r="L108" s="45">
        <f t="shared" si="38"/>
        <v>23.731061006403422</v>
      </c>
      <c r="M108" s="45"/>
      <c r="N108" s="45"/>
    </row>
    <row r="109" spans="1:14">
      <c r="A109" s="245">
        <v>11</v>
      </c>
      <c r="B109" s="52">
        <f>'New NONRES Construction Data'!I$766</f>
        <v>0.84265659216039324</v>
      </c>
      <c r="C109" s="240">
        <f>'New NONRES Construction Data'!I$782</f>
        <v>0.23789224412387674</v>
      </c>
      <c r="D109" s="240">
        <f>'New NONRES Construction Data'!I$798</f>
        <v>0.5052291585497608</v>
      </c>
      <c r="E109" s="241">
        <f>'New NONRES Construction Data'!I$814</f>
        <v>0.76994273684270453</v>
      </c>
      <c r="F109" s="240">
        <f>'New NONRES Construction Data'!I$830</f>
        <v>0.81655359054742827</v>
      </c>
      <c r="G109" s="240">
        <f>'New NONRES Construction Data'!I$846</f>
        <v>0.87154090574436605</v>
      </c>
      <c r="H109" s="240">
        <f>'New NONRES Construction Data'!I$862</f>
        <v>0.8725682619211923</v>
      </c>
      <c r="I109" s="240">
        <f>'New NONRES Construction Data'!I$878</f>
        <v>0.8610954042074257</v>
      </c>
      <c r="J109" s="240">
        <f>'New NONRES Construction Data'!I$894</f>
        <v>0.87736616428612213</v>
      </c>
      <c r="K109" s="242">
        <f>'New NONRES Construction Data'!I$910</f>
        <v>0.77479855994846214</v>
      </c>
      <c r="L109" s="45">
        <f t="shared" si="38"/>
        <v>7.4296436183317311</v>
      </c>
      <c r="M109" s="45"/>
      <c r="N109" s="45"/>
    </row>
    <row r="110" spans="1:14">
      <c r="A110" s="245">
        <v>12</v>
      </c>
      <c r="B110" s="52">
        <f>'New NONRES Construction Data'!I$767</f>
        <v>2.8694686932782689</v>
      </c>
      <c r="C110" s="240">
        <f>'New NONRES Construction Data'!I$783</f>
        <v>0.53239775762521768</v>
      </c>
      <c r="D110" s="240">
        <f>'New NONRES Construction Data'!I$799</f>
        <v>2.2063428341722364</v>
      </c>
      <c r="E110" s="241">
        <f>'New NONRES Construction Data'!I$815</f>
        <v>3.1604902986366152</v>
      </c>
      <c r="F110" s="240">
        <f>'New NONRES Construction Data'!I$831</f>
        <v>3.1881080211870652</v>
      </c>
      <c r="G110" s="240">
        <f>'New NONRES Construction Data'!I$847</f>
        <v>3.239478767784906</v>
      </c>
      <c r="H110" s="240">
        <f>'New NONRES Construction Data'!I$863</f>
        <v>3.1509583904603158</v>
      </c>
      <c r="I110" s="240">
        <f>'New NONRES Construction Data'!I$879</f>
        <v>3.117057439826306</v>
      </c>
      <c r="J110" s="240">
        <f>'New NONRES Construction Data'!I$895</f>
        <v>3.0963434249350072</v>
      </c>
      <c r="K110" s="242">
        <f>'New NONRES Construction Data'!I$911</f>
        <v>2.7381504384626854</v>
      </c>
      <c r="L110" s="45">
        <f t="shared" si="38"/>
        <v>27.29879606636862</v>
      </c>
      <c r="M110" s="45"/>
      <c r="N110" s="45"/>
    </row>
    <row r="111" spans="1:14">
      <c r="A111" s="245">
        <v>13</v>
      </c>
      <c r="B111" s="52">
        <f>'New NONRES Construction Data'!I$768</f>
        <v>0.3003968792201932</v>
      </c>
      <c r="C111" s="240">
        <f>'New NONRES Construction Data'!I$784</f>
        <v>0.62450868091766198</v>
      </c>
      <c r="D111" s="240">
        <f>'New NONRES Construction Data'!I$800</f>
        <v>0.93909387438190439</v>
      </c>
      <c r="E111" s="241">
        <f>'New NONRES Construction Data'!I$816</f>
        <v>1.1870363420290397</v>
      </c>
      <c r="F111" s="240">
        <f>'New NONRES Construction Data'!I$832</f>
        <v>1.3429030240156818</v>
      </c>
      <c r="G111" s="240">
        <f>'New NONRES Construction Data'!I$848</f>
        <v>1.6035288224714437</v>
      </c>
      <c r="H111" s="240">
        <f>'New NONRES Construction Data'!I$864</f>
        <v>1.7587292470630798</v>
      </c>
      <c r="I111" s="240">
        <f>'New NONRES Construction Data'!I$880</f>
        <v>1.6981905309047756</v>
      </c>
      <c r="J111" s="240">
        <f>'New NONRES Construction Data'!I$896</f>
        <v>1.6781334738481952</v>
      </c>
      <c r="K111" s="242">
        <f>'New NONRES Construction Data'!I$912</f>
        <v>1.561489985950774</v>
      </c>
      <c r="L111" s="45">
        <f t="shared" si="38"/>
        <v>12.694010860802749</v>
      </c>
      <c r="M111" s="45"/>
      <c r="N111" s="45"/>
    </row>
    <row r="112" spans="1:14">
      <c r="A112" s="245">
        <v>14</v>
      </c>
      <c r="B112" s="52">
        <f>'New NONRES Construction Data'!I$769</f>
        <v>0.21811256166456122</v>
      </c>
      <c r="C112" s="240">
        <f>'New NONRES Construction Data'!I$785</f>
        <v>0.14908209931581598</v>
      </c>
      <c r="D112" s="240">
        <f>'New NONRES Construction Data'!I$801</f>
        <v>0.31255742992956048</v>
      </c>
      <c r="E112" s="241">
        <f>'New NONRES Construction Data'!I$817</f>
        <v>0.43115089389689265</v>
      </c>
      <c r="F112" s="240">
        <f>'New NONRES Construction Data'!I$833</f>
        <v>0.53421416261068833</v>
      </c>
      <c r="G112" s="240">
        <f>'New NONRES Construction Data'!I$849</f>
        <v>0.65936148466925237</v>
      </c>
      <c r="H112" s="240">
        <f>'New NONRES Construction Data'!I$865</f>
        <v>0.59917651647750791</v>
      </c>
      <c r="I112" s="240">
        <f>'New NONRES Construction Data'!I$881</f>
        <v>0.61355770336832294</v>
      </c>
      <c r="J112" s="240">
        <f>'New NONRES Construction Data'!I$897</f>
        <v>0.61913687167801867</v>
      </c>
      <c r="K112" s="242">
        <f>'New NONRES Construction Data'!I$913</f>
        <v>0.56840727901008425</v>
      </c>
      <c r="L112" s="45">
        <f t="shared" si="38"/>
        <v>4.7047570026207044</v>
      </c>
      <c r="M112" s="45"/>
      <c r="N112" s="45"/>
    </row>
    <row r="113" spans="1:14">
      <c r="A113" s="245">
        <v>15</v>
      </c>
      <c r="B113" s="52">
        <f>'New NONRES Construction Data'!I$770</f>
        <v>0.39938589635969646</v>
      </c>
      <c r="C113" s="240">
        <f>'New NONRES Construction Data'!I$786</f>
        <v>0.18888160004026106</v>
      </c>
      <c r="D113" s="240">
        <f>'New NONRES Construction Data'!I$802</f>
        <v>0.39043952824852385</v>
      </c>
      <c r="E113" s="241">
        <f>'New NONRES Construction Data'!I$818</f>
        <v>0.52449557063207086</v>
      </c>
      <c r="F113" s="240">
        <f>'New NONRES Construction Data'!I$834</f>
        <v>0.64645119965205133</v>
      </c>
      <c r="G113" s="240">
        <f>'New NONRES Construction Data'!I$850</f>
        <v>0.79142329205669704</v>
      </c>
      <c r="H113" s="240">
        <f>'New NONRES Construction Data'!I$866</f>
        <v>0.80448656574813082</v>
      </c>
      <c r="I113" s="240">
        <f>'New NONRES Construction Data'!I$882</f>
        <v>0.73248920713229371</v>
      </c>
      <c r="J113" s="240">
        <f>'New NONRES Construction Data'!I$898</f>
        <v>0.65469396921984258</v>
      </c>
      <c r="K113" s="242">
        <f>'New NONRES Construction Data'!I$914</f>
        <v>0.6506995862907925</v>
      </c>
      <c r="L113" s="45">
        <f t="shared" si="38"/>
        <v>5.78344641538036</v>
      </c>
      <c r="M113" s="45"/>
      <c r="N113" s="45"/>
    </row>
    <row r="114" spans="1:14">
      <c r="A114" s="245">
        <v>16</v>
      </c>
      <c r="B114" s="239">
        <f>'New NONRES Construction Data'!I$771</f>
        <v>0.24261708725379763</v>
      </c>
      <c r="C114" s="240">
        <f>'New NONRES Construction Data'!I$787</f>
        <v>0.13203557405636551</v>
      </c>
      <c r="D114" s="240">
        <f>'New NONRES Construction Data'!I$803</f>
        <v>0.40776847457057963</v>
      </c>
      <c r="E114" s="241">
        <f>'New NONRES Construction Data'!I$819</f>
        <v>0.54787513513554764</v>
      </c>
      <c r="F114" s="240">
        <f>'New NONRES Construction Data'!I$835</f>
        <v>0.6056646054641609</v>
      </c>
      <c r="G114" s="240">
        <f>'New NONRES Construction Data'!I$851</f>
        <v>0.65587802739829171</v>
      </c>
      <c r="H114" s="240">
        <f>'New NONRES Construction Data'!I$867</f>
        <v>0.62880691851964499</v>
      </c>
      <c r="I114" s="240">
        <f>'New NONRES Construction Data'!I$883</f>
        <v>0.6431814691485308</v>
      </c>
      <c r="J114" s="240">
        <f>'New NONRES Construction Data'!I$899</f>
        <v>0.62712160019278995</v>
      </c>
      <c r="K114" s="242">
        <f>'New NONRES Construction Data'!I$915</f>
        <v>0.57419399013393968</v>
      </c>
      <c r="L114" s="45">
        <f t="shared" si="38"/>
        <v>5.0651428818736486</v>
      </c>
      <c r="M114" s="45"/>
      <c r="N114" s="45"/>
    </row>
    <row r="115" spans="1:14">
      <c r="A115" s="245" t="s">
        <v>2</v>
      </c>
      <c r="B115" s="45">
        <f>SUM(B99:B114)</f>
        <v>12.287061659334173</v>
      </c>
      <c r="C115" s="45">
        <f>SUM(C99:C114)</f>
        <v>8.119265577972941</v>
      </c>
      <c r="D115" s="45">
        <f t="shared" ref="D115" si="39">SUM(D99:D114)</f>
        <v>19.641407734154871</v>
      </c>
      <c r="E115" s="49">
        <f t="shared" ref="E115" si="40">SUM(E99:E114)</f>
        <v>23.867023273000498</v>
      </c>
      <c r="F115" s="45">
        <f t="shared" ref="F115" si="41">SUM(F99:F114)</f>
        <v>24.986269214204313</v>
      </c>
      <c r="G115" s="45">
        <f t="shared" ref="G115" si="42">SUM(G99:G114)</f>
        <v>26.102473333746229</v>
      </c>
      <c r="H115" s="45">
        <f t="shared" ref="H115" si="43">SUM(H99:H114)</f>
        <v>24.992470592640203</v>
      </c>
      <c r="I115" s="45">
        <f t="shared" ref="I115" si="44">SUM(I99:I114)</f>
        <v>24.47031436751929</v>
      </c>
      <c r="J115" s="45">
        <f t="shared" ref="J115" si="45">SUM(J99:J114)</f>
        <v>23.57083103728171</v>
      </c>
      <c r="K115" s="45">
        <f t="shared" ref="K115" si="46">SUM(K99:K114)</f>
        <v>21.523205531487744</v>
      </c>
      <c r="L115" s="64">
        <f>SUM(B99:K114)</f>
        <v>209.56032232134194</v>
      </c>
      <c r="M115" s="45"/>
      <c r="N115" s="45"/>
    </row>
    <row r="116" spans="1:14" ht="15">
      <c r="A116" s="245"/>
      <c r="B116" s="46" t="s">
        <v>80</v>
      </c>
      <c r="C116" s="47" t="s">
        <v>74</v>
      </c>
      <c r="D116" s="45"/>
      <c r="E116" s="49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s="22" customFormat="1" ht="15">
      <c r="A117" s="46" t="s">
        <v>5</v>
      </c>
      <c r="B117" s="245">
        <v>2011</v>
      </c>
      <c r="C117" s="245">
        <v>2012</v>
      </c>
      <c r="D117" s="245">
        <v>2013</v>
      </c>
      <c r="E117" s="246">
        <v>2014</v>
      </c>
      <c r="F117" s="245">
        <v>2015</v>
      </c>
      <c r="G117" s="245">
        <v>2016</v>
      </c>
      <c r="H117" s="245">
        <v>2017</v>
      </c>
      <c r="I117" s="245">
        <v>2018</v>
      </c>
      <c r="J117" s="245">
        <v>2019</v>
      </c>
      <c r="K117" s="245">
        <v>2020</v>
      </c>
      <c r="L117" s="245" t="s">
        <v>2</v>
      </c>
      <c r="M117" s="245"/>
      <c r="N117" s="245"/>
    </row>
    <row r="118" spans="1:14">
      <c r="A118" s="245">
        <v>1</v>
      </c>
      <c r="B118" s="52">
        <f>'New NONRES Construction Data'!J$756</f>
        <v>1.3823848594302585E-3</v>
      </c>
      <c r="C118" s="240">
        <f>'New NONRES Construction Data'!J$772</f>
        <v>4.1265235721751084E-4</v>
      </c>
      <c r="D118" s="240">
        <f>'New NONRES Construction Data'!J$788</f>
        <v>2.1918432473832699E-3</v>
      </c>
      <c r="E118" s="241">
        <f>'New NONRES Construction Data'!J$804</f>
        <v>2.7879403367377835E-3</v>
      </c>
      <c r="F118" s="240">
        <f>'New NONRES Construction Data'!J$820</f>
        <v>2.6169802929793722E-3</v>
      </c>
      <c r="G118" s="240">
        <f>'New NONRES Construction Data'!J$836</f>
        <v>2.5844504728820298E-3</v>
      </c>
      <c r="H118" s="240">
        <f>'New NONRES Construction Data'!J$852</f>
        <v>2.4845103455887747E-3</v>
      </c>
      <c r="I118" s="240">
        <f>'New NONRES Construction Data'!J$868</f>
        <v>2.5127286774469428E-3</v>
      </c>
      <c r="J118" s="240">
        <f>'New NONRES Construction Data'!J$884</f>
        <v>2.5020578433760272E-3</v>
      </c>
      <c r="K118" s="242">
        <f>'New NONRES Construction Data'!J$900</f>
        <v>2.4747829750947775E-3</v>
      </c>
      <c r="L118" s="45">
        <f>SUM(B118:K118)</f>
        <v>2.1950331408136747E-2</v>
      </c>
      <c r="M118" s="45"/>
      <c r="N118" s="45"/>
    </row>
    <row r="119" spans="1:14">
      <c r="A119" s="245">
        <v>2</v>
      </c>
      <c r="B119" s="52">
        <f>'New NONRES Construction Data'!J$757</f>
        <v>0.10896900697694942</v>
      </c>
      <c r="C119" s="240">
        <f>'New NONRES Construction Data'!J$773</f>
        <v>7.2150785694065312E-3</v>
      </c>
      <c r="D119" s="240">
        <f>'New NONRES Construction Data'!J$789</f>
        <v>3.3162212468337698E-2</v>
      </c>
      <c r="E119" s="241">
        <f>'New NONRES Construction Data'!J$805</f>
        <v>4.0151353381462467E-2</v>
      </c>
      <c r="F119" s="240">
        <f>'New NONRES Construction Data'!J$821</f>
        <v>3.5178275339044426E-2</v>
      </c>
      <c r="G119" s="240">
        <f>'New NONRES Construction Data'!J$837</f>
        <v>3.4714396448243437E-2</v>
      </c>
      <c r="H119" s="240">
        <f>'New NONRES Construction Data'!J$853</f>
        <v>3.4048533654734328E-2</v>
      </c>
      <c r="I119" s="240">
        <f>'New NONRES Construction Data'!J$869</f>
        <v>3.1638960563730882E-2</v>
      </c>
      <c r="J119" s="240">
        <f>'New NONRES Construction Data'!J$885</f>
        <v>2.7979160176505612E-2</v>
      </c>
      <c r="K119" s="242">
        <f>'New NONRES Construction Data'!J$901</f>
        <v>2.7539014635335056E-2</v>
      </c>
      <c r="L119" s="45">
        <f t="shared" ref="L119:L133" si="47">SUM(B119:K119)</f>
        <v>0.38059599221374979</v>
      </c>
      <c r="M119" s="45"/>
      <c r="N119" s="45"/>
    </row>
    <row r="120" spans="1:14">
      <c r="A120" s="245">
        <v>3</v>
      </c>
      <c r="B120" s="52">
        <f>'New NONRES Construction Data'!J$758</f>
        <v>0.10996470964343158</v>
      </c>
      <c r="C120" s="240">
        <f>'New NONRES Construction Data'!J$774</f>
        <v>4.5650026584203203E-2</v>
      </c>
      <c r="D120" s="240">
        <f>'New NONRES Construction Data'!J$790</f>
        <v>0.20263710545397434</v>
      </c>
      <c r="E120" s="241">
        <f>'New NONRES Construction Data'!J$806</f>
        <v>0.24510639268953499</v>
      </c>
      <c r="F120" s="240">
        <f>'New NONRES Construction Data'!J$822</f>
        <v>0.22422545979754446</v>
      </c>
      <c r="G120" s="240">
        <f>'New NONRES Construction Data'!J$838</f>
        <v>0.21981364722074512</v>
      </c>
      <c r="H120" s="240">
        <f>'New NONRES Construction Data'!J$854</f>
        <v>0.1885716845909538</v>
      </c>
      <c r="I120" s="240">
        <f>'New NONRES Construction Data'!J$870</f>
        <v>0.17063476356714052</v>
      </c>
      <c r="J120" s="240">
        <f>'New NONRES Construction Data'!J$886</f>
        <v>0.15965255868112904</v>
      </c>
      <c r="K120" s="242">
        <f>'New NONRES Construction Data'!J$902</f>
        <v>0.15446366614224857</v>
      </c>
      <c r="L120" s="45">
        <f t="shared" si="47"/>
        <v>1.7207200143709056</v>
      </c>
      <c r="M120" s="45"/>
      <c r="N120" s="45"/>
    </row>
    <row r="121" spans="1:14">
      <c r="A121" s="245">
        <v>4</v>
      </c>
      <c r="B121" s="52">
        <f>'New NONRES Construction Data'!J$759</f>
        <v>0.35732064707985733</v>
      </c>
      <c r="C121" s="240">
        <f>'New NONRES Construction Data'!J$775</f>
        <v>1.6294152913341426E-2</v>
      </c>
      <c r="D121" s="240">
        <f>'New NONRES Construction Data'!J$791</f>
        <v>7.5394978734613718E-2</v>
      </c>
      <c r="E121" s="241">
        <f>'New NONRES Construction Data'!J$807</f>
        <v>9.086061539812422E-2</v>
      </c>
      <c r="F121" s="240">
        <f>'New NONRES Construction Data'!J$823</f>
        <v>7.7466269359191015E-2</v>
      </c>
      <c r="G121" s="240">
        <f>'New NONRES Construction Data'!J$839</f>
        <v>7.6729810470452423E-2</v>
      </c>
      <c r="H121" s="240">
        <f>'New NONRES Construction Data'!J$855</f>
        <v>7.9905789428137614E-2</v>
      </c>
      <c r="I121" s="240">
        <f>'New NONRES Construction Data'!J$871</f>
        <v>7.4382347762598139E-2</v>
      </c>
      <c r="J121" s="240">
        <f>'New NONRES Construction Data'!J$887</f>
        <v>6.3473550473157697E-2</v>
      </c>
      <c r="K121" s="242">
        <f>'New NONRES Construction Data'!J$903</f>
        <v>6.2875177626057599E-2</v>
      </c>
      <c r="L121" s="45">
        <f t="shared" si="47"/>
        <v>0.9747033392455311</v>
      </c>
      <c r="M121" s="45"/>
      <c r="N121" s="45"/>
    </row>
    <row r="122" spans="1:14">
      <c r="A122" s="245">
        <v>5</v>
      </c>
      <c r="B122" s="52">
        <f>'New NONRES Construction Data'!J$760</f>
        <v>6.9378480225944242E-2</v>
      </c>
      <c r="C122" s="240">
        <f>'New NONRES Construction Data'!J$776</f>
        <v>3.1637230452124521E-3</v>
      </c>
      <c r="D122" s="240">
        <f>'New NONRES Construction Data'!J$792</f>
        <v>1.4638921887169481E-2</v>
      </c>
      <c r="E122" s="241">
        <f>'New NONRES Construction Data'!J$808</f>
        <v>1.7641777658896553E-2</v>
      </c>
      <c r="F122" s="240">
        <f>'New NONRES Construction Data'!J$824</f>
        <v>1.5041090070882928E-2</v>
      </c>
      <c r="G122" s="240">
        <f>'New NONRES Construction Data'!J$840</f>
        <v>1.4898096938895924E-2</v>
      </c>
      <c r="H122" s="240">
        <f>'New NONRES Construction Data'!J$856</f>
        <v>1.5514754820589878E-2</v>
      </c>
      <c r="I122" s="240">
        <f>'New NONRES Construction Data'!J$872</f>
        <v>1.4442306330687351E-2</v>
      </c>
      <c r="J122" s="240">
        <f>'New NONRES Construction Data'!J$888</f>
        <v>1.2324220563129861E-2</v>
      </c>
      <c r="K122" s="242">
        <f>'New NONRES Construction Data'!J$904</f>
        <v>1.2208038643390422E-2</v>
      </c>
      <c r="L122" s="45">
        <f t="shared" si="47"/>
        <v>0.1892514101847991</v>
      </c>
      <c r="M122" s="45"/>
      <c r="N122" s="45"/>
    </row>
    <row r="123" spans="1:14">
      <c r="A123" s="245">
        <v>6</v>
      </c>
      <c r="B123" s="52">
        <f>'New NONRES Construction Data'!J$761</f>
        <v>0.11551820211064127</v>
      </c>
      <c r="C123" s="240">
        <f>'New NONRES Construction Data'!J$777</f>
        <v>8.3730899745305301E-2</v>
      </c>
      <c r="D123" s="240">
        <f>'New NONRES Construction Data'!J$793</f>
        <v>0.10994389213401223</v>
      </c>
      <c r="E123" s="241">
        <f>'New NONRES Construction Data'!J$809</f>
        <v>0.10792363630595136</v>
      </c>
      <c r="F123" s="240">
        <f>'New NONRES Construction Data'!J$825</f>
        <v>0.1102458926383813</v>
      </c>
      <c r="G123" s="240">
        <f>'New NONRES Construction Data'!J$841</f>
        <v>0.10741756355969782</v>
      </c>
      <c r="H123" s="240">
        <f>'New NONRES Construction Data'!J$857</f>
        <v>0.10373761431017081</v>
      </c>
      <c r="I123" s="240">
        <f>'New NONRES Construction Data'!J$873</f>
        <v>9.8418931429378534E-2</v>
      </c>
      <c r="J123" s="240">
        <f>'New NONRES Construction Data'!J$889</f>
        <v>9.4577460771467711E-2</v>
      </c>
      <c r="K123" s="242">
        <f>'New NONRES Construction Data'!J$905</f>
        <v>9.1489580016964639E-2</v>
      </c>
      <c r="L123" s="45">
        <f t="shared" si="47"/>
        <v>1.0230036730219709</v>
      </c>
      <c r="M123" s="45"/>
      <c r="N123" s="45"/>
    </row>
    <row r="124" spans="1:14">
      <c r="A124" s="245">
        <v>7</v>
      </c>
      <c r="B124" s="52">
        <f>'New NONRES Construction Data'!J$762</f>
        <v>3.40844E-3</v>
      </c>
      <c r="C124" s="240">
        <f>'New NONRES Construction Data'!J$778</f>
        <v>3.3388799999999998E-3</v>
      </c>
      <c r="D124" s="240">
        <f>'New NONRES Construction Data'!J$794</f>
        <v>1.1338279999999999E-2</v>
      </c>
      <c r="E124" s="241">
        <f>'New NONRES Construction Data'!J$810</f>
        <v>1.2590360000000002E-2</v>
      </c>
      <c r="F124" s="240">
        <f>'New NONRES Construction Data'!J$826</f>
        <v>1.370332E-2</v>
      </c>
      <c r="G124" s="240">
        <f>'New NONRES Construction Data'!J$842</f>
        <v>1.022532E-2</v>
      </c>
      <c r="H124" s="240">
        <f>'New NONRES Construction Data'!J$858</f>
        <v>1.161652E-2</v>
      </c>
      <c r="I124" s="240">
        <f>'New NONRES Construction Data'!J$874</f>
        <v>1.1755639999999999E-2</v>
      </c>
      <c r="J124" s="240">
        <f>'New NONRES Construction Data'!J$890</f>
        <v>1.168608E-2</v>
      </c>
      <c r="K124" s="242">
        <f>'New NONRES Construction Data'!J$906</f>
        <v>1.119916E-2</v>
      </c>
      <c r="L124" s="45">
        <f t="shared" si="47"/>
        <v>0.10086200000000001</v>
      </c>
      <c r="M124" s="45"/>
      <c r="N124" s="45"/>
    </row>
    <row r="125" spans="1:14">
      <c r="A125" s="245">
        <v>8</v>
      </c>
      <c r="B125" s="52">
        <f>'New NONRES Construction Data'!J$763</f>
        <v>0.15097136736857611</v>
      </c>
      <c r="C125" s="240">
        <f>'New NONRES Construction Data'!J$779</f>
        <v>0.11057276857081835</v>
      </c>
      <c r="D125" s="240">
        <f>'New NONRES Construction Data'!J$795</f>
        <v>0.15053959134821907</v>
      </c>
      <c r="E125" s="241">
        <f>'New NONRES Construction Data'!J$811</f>
        <v>0.1489443836640271</v>
      </c>
      <c r="F125" s="240">
        <f>'New NONRES Construction Data'!J$827</f>
        <v>0.15279771206475706</v>
      </c>
      <c r="G125" s="240">
        <f>'New NONRES Construction Data'!J$843</f>
        <v>0.14873273518118968</v>
      </c>
      <c r="H125" s="240">
        <f>'New NONRES Construction Data'!J$859</f>
        <v>0.14379075139353967</v>
      </c>
      <c r="I125" s="240">
        <f>'New NONRES Construction Data'!J$875</f>
        <v>0.13690403574747184</v>
      </c>
      <c r="J125" s="240">
        <f>'New NONRES Construction Data'!J$891</f>
        <v>0.13174996653793503</v>
      </c>
      <c r="K125" s="242">
        <f>'New NONRES Construction Data'!J$907</f>
        <v>0.12799193592093167</v>
      </c>
      <c r="L125" s="45">
        <f t="shared" si="47"/>
        <v>1.4029952477974654</v>
      </c>
      <c r="M125" s="45"/>
      <c r="N125" s="45"/>
    </row>
    <row r="126" spans="1:14">
      <c r="A126" s="245">
        <v>9</v>
      </c>
      <c r="B126" s="52">
        <f>'New NONRES Construction Data'!J$764</f>
        <v>8.0034756435560864E-2</v>
      </c>
      <c r="C126" s="240">
        <f>'New NONRES Construction Data'!J$780</f>
        <v>7.2435715931786035E-2</v>
      </c>
      <c r="D126" s="240">
        <f>'New NONRES Construction Data'!J$796</f>
        <v>0.12282789123207651</v>
      </c>
      <c r="E126" s="241">
        <f>'New NONRES Construction Data'!J$812</f>
        <v>0.12624054680960425</v>
      </c>
      <c r="F126" s="240">
        <f>'New NONRES Construction Data'!J$828</f>
        <v>0.12740035477294967</v>
      </c>
      <c r="G126" s="240">
        <f>'New NONRES Construction Data'!J$844</f>
        <v>0.12654433900480211</v>
      </c>
      <c r="H126" s="240">
        <f>'New NONRES Construction Data'!J$860</f>
        <v>0.12315951189369713</v>
      </c>
      <c r="I126" s="240">
        <f>'New NONRES Construction Data'!J$876</f>
        <v>0.12011578899535864</v>
      </c>
      <c r="J126" s="240">
        <f>'New NONRES Construction Data'!J$892</f>
        <v>0.11674961726868614</v>
      </c>
      <c r="K126" s="242">
        <f>'New NONRES Construction Data'!J$908</f>
        <v>0.11454234632535128</v>
      </c>
      <c r="L126" s="45">
        <f t="shared" si="47"/>
        <v>1.1300508686698725</v>
      </c>
      <c r="M126" s="45"/>
      <c r="N126" s="45"/>
    </row>
    <row r="127" spans="1:14">
      <c r="A127" s="245">
        <v>10</v>
      </c>
      <c r="B127" s="52">
        <f>'New NONRES Construction Data'!J$765</f>
        <v>1.6840085831833468E-2</v>
      </c>
      <c r="C127" s="240">
        <f>'New NONRES Construction Data'!J$781</f>
        <v>1.6137185479957249E-2</v>
      </c>
      <c r="D127" s="240">
        <f>'New NONRES Construction Data'!J$797</f>
        <v>6.9331791518797495E-2</v>
      </c>
      <c r="E127" s="241">
        <f>'New NONRES Construction Data'!J$813</f>
        <v>6.9774929257477913E-2</v>
      </c>
      <c r="F127" s="240">
        <f>'New NONRES Construction Data'!J$829</f>
        <v>7.0010702473519176E-2</v>
      </c>
      <c r="G127" s="240">
        <f>'New NONRES Construction Data'!J$845</f>
        <v>6.8421897950880009E-2</v>
      </c>
      <c r="H127" s="240">
        <f>'New NONRES Construction Data'!J$861</f>
        <v>6.8772791166921282E-2</v>
      </c>
      <c r="I127" s="240">
        <f>'New NONRES Construction Data'!J$877</f>
        <v>6.8530742121642965E-2</v>
      </c>
      <c r="J127" s="240">
        <f>'New NONRES Construction Data'!J$893</f>
        <v>6.8277255337684209E-2</v>
      </c>
      <c r="K127" s="242">
        <f>'New NONRES Construction Data'!J$909</f>
        <v>6.7851088553725472E-2</v>
      </c>
      <c r="L127" s="45">
        <f t="shared" si="47"/>
        <v>0.58394846969243919</v>
      </c>
      <c r="M127" s="45"/>
      <c r="N127" s="45"/>
    </row>
    <row r="128" spans="1:14">
      <c r="A128" s="245">
        <v>11</v>
      </c>
      <c r="B128" s="52">
        <f>'New NONRES Construction Data'!J$766</f>
        <v>5.2724678362072008E-2</v>
      </c>
      <c r="C128" s="240">
        <f>'New NONRES Construction Data'!J$782</f>
        <v>1.8112124516611452E-2</v>
      </c>
      <c r="D128" s="240">
        <f>'New NONRES Construction Data'!J$798</f>
        <v>5.9664423668200989E-2</v>
      </c>
      <c r="E128" s="241">
        <f>'New NONRES Construction Data'!J$814</f>
        <v>9.4880861385675946E-2</v>
      </c>
      <c r="F128" s="240">
        <f>'New NONRES Construction Data'!J$830</f>
        <v>9.5809795798366293E-2</v>
      </c>
      <c r="G128" s="240">
        <f>'New NONRES Construction Data'!J$846</f>
        <v>0.10039473561482719</v>
      </c>
      <c r="H128" s="240">
        <f>'New NONRES Construction Data'!J$862</f>
        <v>9.9558022342021768E-2</v>
      </c>
      <c r="I128" s="240">
        <f>'New NONRES Construction Data'!J$878</f>
        <v>9.8055767549066516E-2</v>
      </c>
      <c r="J128" s="240">
        <f>'New NONRES Construction Data'!J$894</f>
        <v>0.10251836152282906</v>
      </c>
      <c r="K128" s="242">
        <f>'New NONRES Construction Data'!J$910</f>
        <v>9.4783950057060071E-2</v>
      </c>
      <c r="L128" s="45">
        <f t="shared" si="47"/>
        <v>0.81650272081673136</v>
      </c>
      <c r="M128" s="45"/>
      <c r="N128" s="45"/>
    </row>
    <row r="129" spans="1:24">
      <c r="A129" s="245">
        <v>12</v>
      </c>
      <c r="B129" s="52">
        <f>'New NONRES Construction Data'!J$767</f>
        <v>0.33165190242614523</v>
      </c>
      <c r="C129" s="240">
        <f>'New NONRES Construction Data'!J$783</f>
        <v>3.5314615854784404E-2</v>
      </c>
      <c r="D129" s="240">
        <f>'New NONRES Construction Data'!J$799</f>
        <v>0.18190542126758469</v>
      </c>
      <c r="E129" s="241">
        <f>'New NONRES Construction Data'!J$815</f>
        <v>0.28689597529386957</v>
      </c>
      <c r="F129" s="240">
        <f>'New NONRES Construction Data'!J$831</f>
        <v>0.26516626555033301</v>
      </c>
      <c r="G129" s="240">
        <f>'New NONRES Construction Data'!J$847</f>
        <v>0.25394320356593658</v>
      </c>
      <c r="H129" s="240">
        <f>'New NONRES Construction Data'!J$863</f>
        <v>0.23720475230591229</v>
      </c>
      <c r="I129" s="240">
        <f>'New NONRES Construction Data'!J$879</f>
        <v>0.23881624823402225</v>
      </c>
      <c r="J129" s="240">
        <f>'New NONRES Construction Data'!J$895</f>
        <v>0.24384506706491332</v>
      </c>
      <c r="K129" s="242">
        <f>'New NONRES Construction Data'!J$911</f>
        <v>0.23234784181235538</v>
      </c>
      <c r="L129" s="45">
        <f t="shared" si="47"/>
        <v>2.3070912933758567</v>
      </c>
      <c r="M129" s="45"/>
      <c r="N129" s="45"/>
    </row>
    <row r="130" spans="1:24">
      <c r="A130" s="245">
        <v>13</v>
      </c>
      <c r="B130" s="52">
        <f>'New NONRES Construction Data'!J$768</f>
        <v>5.4031769634961972E-2</v>
      </c>
      <c r="C130" s="240">
        <f>'New NONRES Construction Data'!J$784</f>
        <v>5.8768245565814059E-2</v>
      </c>
      <c r="D130" s="240">
        <f>'New NONRES Construction Data'!J$800</f>
        <v>0.14179910777799642</v>
      </c>
      <c r="E130" s="241">
        <f>'New NONRES Construction Data'!J$816</f>
        <v>0.19017513745368472</v>
      </c>
      <c r="F130" s="240">
        <f>'New NONRES Construction Data'!J$832</f>
        <v>0.2330315876764627</v>
      </c>
      <c r="G130" s="240">
        <f>'New NONRES Construction Data'!J$848</f>
        <v>0.27966428640422247</v>
      </c>
      <c r="H130" s="240">
        <f>'New NONRES Construction Data'!J$864</f>
        <v>0.29883897493774536</v>
      </c>
      <c r="I130" s="240">
        <f>'New NONRES Construction Data'!J$880</f>
        <v>0.2975824175163968</v>
      </c>
      <c r="J130" s="240">
        <f>'New NONRES Construction Data'!J$896</f>
        <v>0.28967162336507429</v>
      </c>
      <c r="K130" s="242">
        <f>'New NONRES Construction Data'!J$912</f>
        <v>0.27009019514415195</v>
      </c>
      <c r="L130" s="45">
        <f t="shared" si="47"/>
        <v>2.1136533454765107</v>
      </c>
      <c r="M130" s="45"/>
      <c r="N130" s="45"/>
    </row>
    <row r="131" spans="1:24">
      <c r="A131" s="245">
        <v>14</v>
      </c>
      <c r="B131" s="52">
        <f>'New NONRES Construction Data'!J$769</f>
        <v>6.2021347354140844E-3</v>
      </c>
      <c r="C131" s="240">
        <f>'New NONRES Construction Data'!J$785</f>
        <v>5.5147989002664148E-3</v>
      </c>
      <c r="D131" s="240">
        <f>'New NONRES Construction Data'!J$801</f>
        <v>1.660985022232089E-2</v>
      </c>
      <c r="E131" s="241">
        <f>'New NONRES Construction Data'!J$817</f>
        <v>1.9257237358376218E-2</v>
      </c>
      <c r="F131" s="240">
        <f>'New NONRES Construction Data'!J$833</f>
        <v>2.2187314817083945E-2</v>
      </c>
      <c r="G131" s="240">
        <f>'New NONRES Construction Data'!J$849</f>
        <v>2.3434358953501284E-2</v>
      </c>
      <c r="H131" s="240">
        <f>'New NONRES Construction Data'!J$865</f>
        <v>2.3781457113703643E-2</v>
      </c>
      <c r="I131" s="240">
        <f>'New NONRES Construction Data'!J$881</f>
        <v>2.4826104336083742E-2</v>
      </c>
      <c r="J131" s="240">
        <f>'New NONRES Construction Data'!J$897</f>
        <v>2.3559196078985871E-2</v>
      </c>
      <c r="K131" s="242">
        <f>'New NONRES Construction Data'!J$913</f>
        <v>2.3313412575723121E-2</v>
      </c>
      <c r="L131" s="45">
        <f t="shared" si="47"/>
        <v>0.18868586509145921</v>
      </c>
      <c r="M131" s="45"/>
      <c r="N131" s="45"/>
    </row>
    <row r="132" spans="1:24">
      <c r="A132" s="245">
        <v>15</v>
      </c>
      <c r="B132" s="52">
        <f>'New NONRES Construction Data'!J$770</f>
        <v>4.2280251520033065E-3</v>
      </c>
      <c r="C132" s="240">
        <f>'New NONRES Construction Data'!J$786</f>
        <v>4.1568585172529733E-3</v>
      </c>
      <c r="D132" s="240">
        <f>'New NONRES Construction Data'!J$802</f>
        <v>1.6518075728829587E-2</v>
      </c>
      <c r="E132" s="241">
        <f>'New NONRES Construction Data'!J$818</f>
        <v>1.6511755676889207E-2</v>
      </c>
      <c r="F132" s="240">
        <f>'New NONRES Construction Data'!J$834</f>
        <v>1.6489465003541058E-2</v>
      </c>
      <c r="G132" s="240">
        <f>'New NONRES Construction Data'!J$850</f>
        <v>1.6569164775821692E-2</v>
      </c>
      <c r="H132" s="240">
        <f>'New NONRES Construction Data'!J$866</f>
        <v>1.654722468326586E-2</v>
      </c>
      <c r="I132" s="240">
        <f>'New NONRES Construction Data'!J$882</f>
        <v>1.6515809311638794E-2</v>
      </c>
      <c r="J132" s="240">
        <f>'New NONRES Construction Data'!J$898</f>
        <v>1.6591906033119507E-2</v>
      </c>
      <c r="K132" s="242">
        <f>'New NONRES Construction Data'!J$914</f>
        <v>1.6567599520215533E-2</v>
      </c>
      <c r="L132" s="45">
        <f t="shared" si="47"/>
        <v>0.14069588440257752</v>
      </c>
      <c r="M132" s="45"/>
      <c r="N132" s="45"/>
    </row>
    <row r="133" spans="1:24">
      <c r="A133" s="245">
        <v>16</v>
      </c>
      <c r="B133" s="239">
        <f>'New NONRES Construction Data'!J$771</f>
        <v>1.3884244774075623E-2</v>
      </c>
      <c r="C133" s="240">
        <f>'New NONRES Construction Data'!J$787</f>
        <v>8.4795441140107664E-3</v>
      </c>
      <c r="D133" s="240">
        <f>'New NONRES Construction Data'!J$803</f>
        <v>2.3280474610927776E-2</v>
      </c>
      <c r="E133" s="241">
        <f>'New NONRES Construction Data'!J$819</f>
        <v>3.333723760931831E-2</v>
      </c>
      <c r="F133" s="240">
        <f>'New NONRES Construction Data'!J$835</f>
        <v>3.9413260675014758E-2</v>
      </c>
      <c r="G133" s="240">
        <f>'New NONRES Construction Data'!J$851</f>
        <v>4.3595895501797807E-2</v>
      </c>
      <c r="H133" s="240">
        <f>'New NONRES Construction Data'!J$867</f>
        <v>4.4350085170874333E-2</v>
      </c>
      <c r="I133" s="240">
        <f>'New NONRES Construction Data'!J$883</f>
        <v>4.6951737595071451E-2</v>
      </c>
      <c r="J133" s="240">
        <f>'New NONRES Construction Data'!J$899</f>
        <v>4.4528922436484923E-2</v>
      </c>
      <c r="K133" s="242">
        <f>'New NONRES Construction Data'!J$915</f>
        <v>4.3149420951675163E-2</v>
      </c>
      <c r="L133" s="45">
        <f t="shared" si="47"/>
        <v>0.34097082343925095</v>
      </c>
      <c r="M133" s="45"/>
      <c r="N133" s="45"/>
    </row>
    <row r="134" spans="1:24">
      <c r="A134" s="245" t="s">
        <v>2</v>
      </c>
      <c r="B134" s="45">
        <f>SUM(B118:B133)</f>
        <v>1.4765108356168968</v>
      </c>
      <c r="C134" s="45">
        <f>SUM(C118:C133)</f>
        <v>0.48929727066598805</v>
      </c>
      <c r="D134" s="45">
        <f t="shared" ref="D134" si="48">SUM(D118:D133)</f>
        <v>1.2317838613004444</v>
      </c>
      <c r="E134" s="49">
        <f t="shared" ref="E134" si="49">SUM(E118:E133)</f>
        <v>1.5030801402796308</v>
      </c>
      <c r="F134" s="45">
        <f t="shared" ref="F134" si="50">SUM(F118:F133)</f>
        <v>1.5007837463300513</v>
      </c>
      <c r="G134" s="45">
        <f t="shared" ref="G134" si="51">SUM(G118:G133)</f>
        <v>1.5276839020638957</v>
      </c>
      <c r="H134" s="45">
        <f t="shared" ref="H134" si="52">SUM(H118:H133)</f>
        <v>1.4918829781578562</v>
      </c>
      <c r="I134" s="45">
        <f t="shared" ref="I134" si="53">SUM(I118:I133)</f>
        <v>1.4520843297377355</v>
      </c>
      <c r="J134" s="45">
        <f t="shared" ref="J134" si="54">SUM(J118:J133)</f>
        <v>1.409687004154478</v>
      </c>
      <c r="K134" s="45">
        <f t="shared" ref="K134" si="55">SUM(K118:K133)</f>
        <v>1.3528872109002805</v>
      </c>
      <c r="L134" s="64">
        <f>SUM(B118:K133)</f>
        <v>13.43568127920725</v>
      </c>
      <c r="M134" s="45"/>
      <c r="N134" s="45"/>
    </row>
    <row r="135" spans="1:24" ht="15">
      <c r="A135" s="245"/>
      <c r="B135" s="46" t="s">
        <v>81</v>
      </c>
      <c r="C135" s="47" t="s">
        <v>74</v>
      </c>
      <c r="D135" s="45"/>
      <c r="E135" s="49"/>
      <c r="F135" s="45"/>
      <c r="G135" s="45"/>
      <c r="H135" s="45"/>
      <c r="I135" s="45"/>
      <c r="J135" s="45"/>
      <c r="K135" s="45"/>
      <c r="L135" s="45"/>
      <c r="M135" s="45"/>
      <c r="N135" s="46" t="s">
        <v>124</v>
      </c>
      <c r="O135" s="47" t="s">
        <v>74</v>
      </c>
      <c r="P135" s="45"/>
      <c r="Q135" s="49"/>
      <c r="R135" s="45"/>
      <c r="S135" s="45"/>
      <c r="T135" s="45"/>
      <c r="U135" s="45"/>
      <c r="V135" s="45"/>
      <c r="W135" s="45"/>
      <c r="X135" s="45"/>
    </row>
    <row r="136" spans="1:24" s="22" customFormat="1" ht="15">
      <c r="A136" s="46" t="s">
        <v>5</v>
      </c>
      <c r="B136" s="245">
        <v>2011</v>
      </c>
      <c r="C136" s="245">
        <v>2012</v>
      </c>
      <c r="D136" s="245">
        <v>2013</v>
      </c>
      <c r="E136" s="246">
        <v>2014</v>
      </c>
      <c r="F136" s="245">
        <v>2015</v>
      </c>
      <c r="G136" s="245">
        <v>2016</v>
      </c>
      <c r="H136" s="245">
        <v>2017</v>
      </c>
      <c r="I136" s="245">
        <v>2018</v>
      </c>
      <c r="J136" s="245">
        <v>2019</v>
      </c>
      <c r="K136" s="245">
        <v>2020</v>
      </c>
      <c r="L136" s="245" t="s">
        <v>2</v>
      </c>
      <c r="M136" s="46" t="s">
        <v>5</v>
      </c>
      <c r="N136" s="245">
        <v>2011</v>
      </c>
      <c r="O136" s="245">
        <v>2012</v>
      </c>
      <c r="P136" s="245">
        <v>2013</v>
      </c>
      <c r="Q136" s="246">
        <v>2014</v>
      </c>
      <c r="R136" s="245">
        <v>2015</v>
      </c>
      <c r="S136" s="245">
        <v>2016</v>
      </c>
      <c r="T136" s="245">
        <v>2017</v>
      </c>
      <c r="U136" s="245">
        <v>2018</v>
      </c>
      <c r="V136" s="245">
        <v>2019</v>
      </c>
      <c r="W136" s="245">
        <v>2020</v>
      </c>
      <c r="X136" s="245" t="s">
        <v>2</v>
      </c>
    </row>
    <row r="137" spans="1:24">
      <c r="A137" s="245">
        <v>1</v>
      </c>
      <c r="B137" s="52">
        <f>'New NONRES Construction Data'!K$756</f>
        <v>1.6846520639628725E-2</v>
      </c>
      <c r="C137" s="240">
        <f>'New NONRES Construction Data'!K$772</f>
        <v>3.526630616830672E-2</v>
      </c>
      <c r="D137" s="240">
        <f>'New NONRES Construction Data'!K$788</f>
        <v>4.0750094297720155E-2</v>
      </c>
      <c r="E137" s="241">
        <f>'New NONRES Construction Data'!K$804</f>
        <v>6.2669181701819968E-2</v>
      </c>
      <c r="F137" s="240">
        <f>'New NONRES Construction Data'!K$820</f>
        <v>6.428175060381501E-2</v>
      </c>
      <c r="G137" s="240">
        <f>'New NONRES Construction Data'!K$836</f>
        <v>6.1136132865267298E-2</v>
      </c>
      <c r="H137" s="240">
        <f>'New NONRES Construction Data'!K$852</f>
        <v>5.6699736702972132E-2</v>
      </c>
      <c r="I137" s="240">
        <f>'New NONRES Construction Data'!K$868</f>
        <v>5.5079609745389405E-2</v>
      </c>
      <c r="J137" s="240">
        <f>'New NONRES Construction Data'!K$884</f>
        <v>5.5315958428201896E-2</v>
      </c>
      <c r="K137" s="242">
        <f>'New NONRES Construction Data'!K$900</f>
        <v>5.7355678019272612E-2</v>
      </c>
      <c r="L137" s="45">
        <f>SUM(B137:K137)</f>
        <v>0.50540096917239397</v>
      </c>
      <c r="M137" s="45">
        <v>1</v>
      </c>
      <c r="N137" s="52">
        <f t="shared" ref="N137:N152" si="56">B137-B156</f>
        <v>-6.9487614218326429E-3</v>
      </c>
      <c r="O137" s="53">
        <f t="shared" ref="O137:O152" si="57">C137-C156</f>
        <v>2.3164022280735514E-2</v>
      </c>
      <c r="P137" s="53">
        <f t="shared" ref="P137:P152" si="58">D137-D156</f>
        <v>2.5359696735069017E-2</v>
      </c>
      <c r="Q137" s="54">
        <f t="shared" ref="Q137:Q152" si="59">E137-E156</f>
        <v>4.7425626523329802E-2</v>
      </c>
      <c r="R137" s="53">
        <f t="shared" ref="R137:R152" si="60">F137-F156</f>
        <v>4.8701792124835629E-2</v>
      </c>
      <c r="S137" s="53">
        <f t="shared" ref="S137:S152" si="61">G137-G156</f>
        <v>4.3422190440977976E-2</v>
      </c>
      <c r="T137" s="53">
        <f t="shared" ref="T137:T152" si="62">H137-H156</f>
        <v>3.7716171838817487E-2</v>
      </c>
      <c r="U137" s="53">
        <f t="shared" ref="U137:U152" si="63">I137-I156</f>
        <v>3.4882422441369423E-2</v>
      </c>
      <c r="V137" s="53">
        <f t="shared" ref="V137:V152" si="64">J137-J156</f>
        <v>3.3318826906583492E-2</v>
      </c>
      <c r="W137" s="55">
        <f t="shared" ref="W137:W152" si="65">K137-K156</f>
        <v>3.3930514637273285E-2</v>
      </c>
      <c r="X137" s="45">
        <f>SUM(N137:W137)</f>
        <v>0.32097250250715903</v>
      </c>
    </row>
    <row r="138" spans="1:24">
      <c r="A138" s="245">
        <v>2</v>
      </c>
      <c r="B138" s="52">
        <f>'New NONRES Construction Data'!K$757</f>
        <v>0.15807197020911662</v>
      </c>
      <c r="C138" s="240">
        <f>'New NONRES Construction Data'!K$773</f>
        <v>0.18383373930945382</v>
      </c>
      <c r="D138" s="240">
        <f>'New NONRES Construction Data'!K$789</f>
        <v>0.20671708055480473</v>
      </c>
      <c r="E138" s="241">
        <f>'New NONRES Construction Data'!K$805</f>
        <v>0.23594408118214483</v>
      </c>
      <c r="F138" s="240">
        <f>'New NONRES Construction Data'!K$821</f>
        <v>0.24450819830792025</v>
      </c>
      <c r="G138" s="240">
        <f>'New NONRES Construction Data'!K$837</f>
        <v>0.25207448641309965</v>
      </c>
      <c r="H138" s="240">
        <f>'New NONRES Construction Data'!K$853</f>
        <v>0.25286588283912209</v>
      </c>
      <c r="I138" s="240">
        <f>'New NONRES Construction Data'!K$869</f>
        <v>0.25452233676542996</v>
      </c>
      <c r="J138" s="240">
        <f>'New NONRES Construction Data'!K$885</f>
        <v>0.25403101184637544</v>
      </c>
      <c r="K138" s="242">
        <f>'New NONRES Construction Data'!K$901</f>
        <v>0.26526450208061714</v>
      </c>
      <c r="L138" s="45">
        <f t="shared" ref="L138:L152" si="66">SUM(B138:K138)</f>
        <v>2.3078332895080846</v>
      </c>
      <c r="M138" s="45">
        <v>2</v>
      </c>
      <c r="N138" s="56">
        <f t="shared" si="56"/>
        <v>1.3180825240006855E-2</v>
      </c>
      <c r="O138" s="57">
        <f t="shared" si="57"/>
        <v>5.7981901527319829E-2</v>
      </c>
      <c r="P138" s="57">
        <f t="shared" si="58"/>
        <v>9.4095425068002475E-2</v>
      </c>
      <c r="Q138" s="58">
        <f t="shared" si="59"/>
        <v>0.117239910155153</v>
      </c>
      <c r="R138" s="57">
        <f t="shared" si="60"/>
        <v>0.12482681376974865</v>
      </c>
      <c r="S138" s="57">
        <f t="shared" si="61"/>
        <v>0.1260508389439142</v>
      </c>
      <c r="T138" s="57">
        <f t="shared" si="62"/>
        <v>0.11550113770189258</v>
      </c>
      <c r="U138" s="57">
        <f t="shared" si="63"/>
        <v>0.11155673750786263</v>
      </c>
      <c r="V138" s="57">
        <f t="shared" si="64"/>
        <v>0.10640681877782912</v>
      </c>
      <c r="W138" s="59">
        <f t="shared" si="65"/>
        <v>0.11381688856077021</v>
      </c>
      <c r="X138" s="45">
        <f t="shared" ref="X138:X152" si="67">SUM(N138:W138)</f>
        <v>0.9806572972524995</v>
      </c>
    </row>
    <row r="139" spans="1:24">
      <c r="A139" s="245">
        <v>3</v>
      </c>
      <c r="B139" s="52">
        <f>'New NONRES Construction Data'!K$758</f>
        <v>0.64870427900604233</v>
      </c>
      <c r="C139" s="240">
        <f>'New NONRES Construction Data'!K$774</f>
        <v>0.91231550774890524</v>
      </c>
      <c r="D139" s="240">
        <f>'New NONRES Construction Data'!K$790</f>
        <v>0.7906650363831158</v>
      </c>
      <c r="E139" s="241">
        <f>'New NONRES Construction Data'!K$806</f>
        <v>0.81672096944903017</v>
      </c>
      <c r="F139" s="240">
        <f>'New NONRES Construction Data'!K$822</f>
        <v>0.85050869133017115</v>
      </c>
      <c r="G139" s="240">
        <f>'New NONRES Construction Data'!K$838</f>
        <v>0.88895892212242389</v>
      </c>
      <c r="H139" s="240">
        <f>'New NONRES Construction Data'!K$854</f>
        <v>0.92034018356157787</v>
      </c>
      <c r="I139" s="240">
        <f>'New NONRES Construction Data'!K$870</f>
        <v>0.94919522393312739</v>
      </c>
      <c r="J139" s="240">
        <f>'New NONRES Construction Data'!K$886</f>
        <v>0.97101473278493633</v>
      </c>
      <c r="K139" s="242">
        <f>'New NONRES Construction Data'!K$902</f>
        <v>1.0150298496249446</v>
      </c>
      <c r="L139" s="45">
        <f t="shared" si="66"/>
        <v>8.7634533959442731</v>
      </c>
      <c r="M139" s="45">
        <v>3</v>
      </c>
      <c r="N139" s="56">
        <f t="shared" si="56"/>
        <v>2.9259048077008964E-2</v>
      </c>
      <c r="O139" s="57">
        <f t="shared" si="57"/>
        <v>0.59084848874588924</v>
      </c>
      <c r="P139" s="57">
        <f t="shared" si="58"/>
        <v>0.32661930113564547</v>
      </c>
      <c r="Q139" s="58">
        <f t="shared" si="59"/>
        <v>0.32812335166003587</v>
      </c>
      <c r="R139" s="57">
        <f t="shared" si="60"/>
        <v>0.33514219340172213</v>
      </c>
      <c r="S139" s="57">
        <f t="shared" si="61"/>
        <v>0.3457484120635147</v>
      </c>
      <c r="T139" s="57">
        <f t="shared" si="62"/>
        <v>0.34944994021373099</v>
      </c>
      <c r="U139" s="57">
        <f t="shared" si="63"/>
        <v>0.35922609561168284</v>
      </c>
      <c r="V139" s="57">
        <f t="shared" si="64"/>
        <v>0.3564742529424566</v>
      </c>
      <c r="W139" s="59">
        <f t="shared" si="65"/>
        <v>0.36886859801906047</v>
      </c>
      <c r="X139" s="45">
        <f t="shared" si="67"/>
        <v>3.3897596818707476</v>
      </c>
    </row>
    <row r="140" spans="1:24">
      <c r="A140" s="245">
        <v>4</v>
      </c>
      <c r="B140" s="52">
        <f>'New NONRES Construction Data'!K$759</f>
        <v>0.39787191464102623</v>
      </c>
      <c r="C140" s="240">
        <f>'New NONRES Construction Data'!K$775</f>
        <v>0.38397125311608526</v>
      </c>
      <c r="D140" s="240">
        <f>'New NONRES Construction Data'!K$791</f>
        <v>0.4635548417803998</v>
      </c>
      <c r="E140" s="241">
        <f>'New NONRES Construction Data'!K$807</f>
        <v>0.49121807878864321</v>
      </c>
      <c r="F140" s="240">
        <f>'New NONRES Construction Data'!K$823</f>
        <v>0.51041203857639283</v>
      </c>
      <c r="G140" s="240">
        <f>'New NONRES Construction Data'!K$839</f>
        <v>0.54056082433412922</v>
      </c>
      <c r="H140" s="240">
        <f>'New NONRES Construction Data'!K$855</f>
        <v>0.55239019523449273</v>
      </c>
      <c r="I140" s="240">
        <f>'New NONRES Construction Data'!K$871</f>
        <v>0.5586500957887709</v>
      </c>
      <c r="J140" s="240">
        <f>'New NONRES Construction Data'!K$887</f>
        <v>0.55266636731776986</v>
      </c>
      <c r="K140" s="242">
        <f>'New NONRES Construction Data'!K$903</f>
        <v>0.57812022765979754</v>
      </c>
      <c r="L140" s="45">
        <f t="shared" si="66"/>
        <v>5.0294158372375071</v>
      </c>
      <c r="M140" s="45">
        <v>4</v>
      </c>
      <c r="N140" s="56">
        <f t="shared" si="56"/>
        <v>6.6419386028112093E-2</v>
      </c>
      <c r="O140" s="57">
        <f t="shared" si="57"/>
        <v>3.0563043882651741E-2</v>
      </c>
      <c r="P140" s="57">
        <f t="shared" si="58"/>
        <v>0.19129519634985026</v>
      </c>
      <c r="Q140" s="58">
        <f t="shared" si="59"/>
        <v>0.2010532766256366</v>
      </c>
      <c r="R140" s="57">
        <f t="shared" si="60"/>
        <v>0.22204235495468655</v>
      </c>
      <c r="S140" s="57">
        <f t="shared" si="61"/>
        <v>0.24119028606189014</v>
      </c>
      <c r="T140" s="57">
        <f t="shared" si="62"/>
        <v>0.22181221155195568</v>
      </c>
      <c r="U140" s="57">
        <f t="shared" si="63"/>
        <v>0.21527613891440073</v>
      </c>
      <c r="V140" s="57">
        <f t="shared" si="64"/>
        <v>0.20257222308365996</v>
      </c>
      <c r="W140" s="59">
        <f t="shared" si="65"/>
        <v>0.22420570294035619</v>
      </c>
      <c r="X140" s="45">
        <f t="shared" si="67"/>
        <v>1.8164298203931999</v>
      </c>
    </row>
    <row r="141" spans="1:24">
      <c r="A141" s="245">
        <v>5</v>
      </c>
      <c r="B141" s="52">
        <f>'New NONRES Construction Data'!K$760</f>
        <v>7.7252039555978619E-2</v>
      </c>
      <c r="C141" s="240">
        <f>'New NONRES Construction Data'!K$776</f>
        <v>7.4553044189723944E-2</v>
      </c>
      <c r="D141" s="240">
        <f>'New NONRES Construction Data'!K$792</f>
        <v>9.0005239515069516E-2</v>
      </c>
      <c r="E141" s="241">
        <f>'New NONRES Construction Data'!K$808</f>
        <v>9.5376419035331311E-2</v>
      </c>
      <c r="F141" s="240">
        <f>'New NONRES Construction Data'!K$824</f>
        <v>9.9103177537742601E-2</v>
      </c>
      <c r="G141" s="240">
        <f>'New NONRES Construction Data'!K$840</f>
        <v>0.10495695887846056</v>
      </c>
      <c r="H141" s="240">
        <f>'New NONRES Construction Data'!K$856</f>
        <v>0.10725378606100179</v>
      </c>
      <c r="I141" s="240">
        <f>'New NONRES Construction Data'!K$872</f>
        <v>0.10846922768289133</v>
      </c>
      <c r="J141" s="240">
        <f>'New NONRES Construction Data'!K$888</f>
        <v>0.10730740848549693</v>
      </c>
      <c r="K141" s="242">
        <f>'New NONRES Construction Data'!K$904</f>
        <v>0.11224960860979773</v>
      </c>
      <c r="L141" s="45">
        <f t="shared" si="66"/>
        <v>0.97652690955149424</v>
      </c>
      <c r="M141" s="45">
        <v>5</v>
      </c>
      <c r="N141" s="56">
        <f t="shared" si="56"/>
        <v>1.2896193091077868E-2</v>
      </c>
      <c r="O141" s="57">
        <f t="shared" si="57"/>
        <v>5.9342149774606473E-3</v>
      </c>
      <c r="P141" s="57">
        <f t="shared" si="58"/>
        <v>3.7142466033624165E-2</v>
      </c>
      <c r="Q141" s="58">
        <f t="shared" si="59"/>
        <v>3.9037125032451943E-2</v>
      </c>
      <c r="R141" s="57">
        <f t="shared" si="60"/>
        <v>4.3112429294081558E-2</v>
      </c>
      <c r="S141" s="57">
        <f t="shared" si="61"/>
        <v>4.683025072574365E-2</v>
      </c>
      <c r="T141" s="57">
        <f t="shared" si="62"/>
        <v>4.3067743940335607E-2</v>
      </c>
      <c r="U141" s="57">
        <f t="shared" si="63"/>
        <v>4.179867989395096E-2</v>
      </c>
      <c r="V141" s="57">
        <f t="shared" si="64"/>
        <v>3.9332048367175146E-2</v>
      </c>
      <c r="W141" s="59">
        <f t="shared" si="65"/>
        <v>4.353247161929337E-2</v>
      </c>
      <c r="X141" s="45">
        <f t="shared" si="67"/>
        <v>0.3526836229751949</v>
      </c>
    </row>
    <row r="142" spans="1:24">
      <c r="A142" s="245">
        <v>6</v>
      </c>
      <c r="B142" s="52">
        <f>'New NONRES Construction Data'!K$761</f>
        <v>0.62946951771668203</v>
      </c>
      <c r="C142" s="240">
        <f>'New NONRES Construction Data'!K$777</f>
        <v>0.62882660397116052</v>
      </c>
      <c r="D142" s="240">
        <f>'New NONRES Construction Data'!K$793</f>
        <v>0.56874187955685251</v>
      </c>
      <c r="E142" s="241">
        <f>'New NONRES Construction Data'!K$809</f>
        <v>0.58987314479212116</v>
      </c>
      <c r="F142" s="240">
        <f>'New NONRES Construction Data'!K$825</f>
        <v>0.60897691494083694</v>
      </c>
      <c r="G142" s="240">
        <f>'New NONRES Construction Data'!K$841</f>
        <v>0.63119576355370843</v>
      </c>
      <c r="H142" s="240">
        <f>'New NONRES Construction Data'!K$857</f>
        <v>0.65142292188934814</v>
      </c>
      <c r="I142" s="240">
        <f>'New NONRES Construction Data'!K$873</f>
        <v>0.67309961075019009</v>
      </c>
      <c r="J142" s="240">
        <f>'New NONRES Construction Data'!K$889</f>
        <v>0.6957332807362735</v>
      </c>
      <c r="K142" s="242">
        <f>'New NONRES Construction Data'!K$905</f>
        <v>0.71870448920448737</v>
      </c>
      <c r="L142" s="45">
        <f t="shared" si="66"/>
        <v>6.3960441271116615</v>
      </c>
      <c r="M142" s="45">
        <v>6</v>
      </c>
      <c r="N142" s="56">
        <f t="shared" si="56"/>
        <v>0.33018337773354317</v>
      </c>
      <c r="O142" s="57">
        <f t="shared" si="57"/>
        <v>0.27317741087248687</v>
      </c>
      <c r="P142" s="57">
        <f t="shared" si="58"/>
        <v>0.21110866579207921</v>
      </c>
      <c r="Q142" s="58">
        <f t="shared" si="59"/>
        <v>0.20076180753181866</v>
      </c>
      <c r="R142" s="57">
        <f t="shared" si="60"/>
        <v>0.21230371279722043</v>
      </c>
      <c r="S142" s="57">
        <f t="shared" si="61"/>
        <v>0.22868886092432555</v>
      </c>
      <c r="T142" s="57">
        <f t="shared" si="62"/>
        <v>0.18620685680110283</v>
      </c>
      <c r="U142" s="57">
        <f t="shared" si="63"/>
        <v>0.20037882478722635</v>
      </c>
      <c r="V142" s="57">
        <f t="shared" si="64"/>
        <v>0.22994698508853689</v>
      </c>
      <c r="W142" s="59">
        <f t="shared" si="65"/>
        <v>0.26019144358415119</v>
      </c>
      <c r="X142" s="45">
        <f t="shared" si="67"/>
        <v>2.3329479459124913</v>
      </c>
    </row>
    <row r="143" spans="1:24">
      <c r="A143" s="245">
        <v>7</v>
      </c>
      <c r="B143" s="52">
        <f>'New NONRES Construction Data'!K$762</f>
        <v>0.48636352000000005</v>
      </c>
      <c r="C143" s="240">
        <f>'New NONRES Construction Data'!K$778</f>
        <v>0.40177856000000001</v>
      </c>
      <c r="D143" s="240">
        <f>'New NONRES Construction Data'!K$794</f>
        <v>0.71660712000000004</v>
      </c>
      <c r="E143" s="241">
        <f>'New NONRES Construction Data'!K$810</f>
        <v>0.56246215999999993</v>
      </c>
      <c r="F143" s="240">
        <f>'New NONRES Construction Data'!K$826</f>
        <v>0.57957392000000008</v>
      </c>
      <c r="G143" s="240">
        <f>'New NONRES Construction Data'!K$842</f>
        <v>0.61532776</v>
      </c>
      <c r="H143" s="240">
        <f>'New NONRES Construction Data'!K$858</f>
        <v>0.64169100000000001</v>
      </c>
      <c r="I143" s="240">
        <f>'New NONRES Construction Data'!K$874</f>
        <v>0.66784555999999995</v>
      </c>
      <c r="J143" s="240">
        <f>'New NONRES Construction Data'!K$890</f>
        <v>0.69699120000000003</v>
      </c>
      <c r="K143" s="242">
        <f>'New NONRES Construction Data'!K$906</f>
        <v>0.69476528000000004</v>
      </c>
      <c r="L143" s="45">
        <f t="shared" si="66"/>
        <v>6.0634060800000009</v>
      </c>
      <c r="M143" s="45">
        <v>7</v>
      </c>
      <c r="N143" s="56">
        <f t="shared" si="56"/>
        <v>0.26022396000000003</v>
      </c>
      <c r="O143" s="57">
        <f t="shared" si="57"/>
        <v>-9.8636080000000015E-2</v>
      </c>
      <c r="P143" s="57">
        <f t="shared" si="58"/>
        <v>0.43481956000000005</v>
      </c>
      <c r="Q143" s="58">
        <f t="shared" si="59"/>
        <v>0.27566627999999993</v>
      </c>
      <c r="R143" s="57">
        <f t="shared" si="60"/>
        <v>0.28728280000000006</v>
      </c>
      <c r="S143" s="57">
        <f t="shared" si="61"/>
        <v>0.31733272000000001</v>
      </c>
      <c r="T143" s="57">
        <f t="shared" si="62"/>
        <v>0.33771380000000001</v>
      </c>
      <c r="U143" s="57">
        <f t="shared" si="63"/>
        <v>0.35767751999999992</v>
      </c>
      <c r="V143" s="57">
        <f t="shared" si="64"/>
        <v>0.38035408000000004</v>
      </c>
      <c r="W143" s="59">
        <f t="shared" si="65"/>
        <v>0.37151996000000004</v>
      </c>
      <c r="X143" s="45">
        <f t="shared" si="67"/>
        <v>2.9239546000000001</v>
      </c>
    </row>
    <row r="144" spans="1:24">
      <c r="A144" s="245">
        <v>8</v>
      </c>
      <c r="B144" s="52">
        <f>'New NONRES Construction Data'!K$763</f>
        <v>1.0238338909626863</v>
      </c>
      <c r="C144" s="240">
        <f>'New NONRES Construction Data'!K$779</f>
        <v>0.9836451112498189</v>
      </c>
      <c r="D144" s="240">
        <f>'New NONRES Construction Data'!K$795</f>
        <v>0.81780974469823198</v>
      </c>
      <c r="E144" s="241">
        <f>'New NONRES Construction Data'!K$811</f>
        <v>0.84575842314742611</v>
      </c>
      <c r="F144" s="240">
        <f>'New NONRES Construction Data'!K$827</f>
        <v>0.87170674711112073</v>
      </c>
      <c r="G144" s="240">
        <f>'New NONRES Construction Data'!K$843</f>
        <v>0.90139359117163131</v>
      </c>
      <c r="H144" s="240">
        <f>'New NONRES Construction Data'!K$859</f>
        <v>0.92900036404215058</v>
      </c>
      <c r="I144" s="240">
        <f>'New NONRES Construction Data'!K$875</f>
        <v>0.95843348712312204</v>
      </c>
      <c r="J144" s="240">
        <f>'New NONRES Construction Data'!K$891</f>
        <v>0.98914392189291322</v>
      </c>
      <c r="K144" s="242">
        <f>'New NONRES Construction Data'!K$907</f>
        <v>1.0203876726493026</v>
      </c>
      <c r="L144" s="45">
        <f t="shared" si="66"/>
        <v>9.3411129540484037</v>
      </c>
      <c r="M144" s="45">
        <v>8</v>
      </c>
      <c r="N144" s="56">
        <f t="shared" si="56"/>
        <v>0.61226807611466461</v>
      </c>
      <c r="O144" s="57">
        <f t="shared" si="57"/>
        <v>0.45841793586956103</v>
      </c>
      <c r="P144" s="57">
        <f t="shared" si="58"/>
        <v>0.31749759546602929</v>
      </c>
      <c r="Q144" s="58">
        <f t="shared" si="59"/>
        <v>0.30035590411223834</v>
      </c>
      <c r="R144" s="57">
        <f t="shared" si="60"/>
        <v>0.31518158079689396</v>
      </c>
      <c r="S144" s="57">
        <f t="shared" si="61"/>
        <v>0.33773253461840724</v>
      </c>
      <c r="T144" s="57">
        <f t="shared" si="62"/>
        <v>0.27146764198670459</v>
      </c>
      <c r="U144" s="57">
        <f t="shared" si="63"/>
        <v>0.28933836031993942</v>
      </c>
      <c r="V144" s="57">
        <f t="shared" si="64"/>
        <v>0.33052798373623837</v>
      </c>
      <c r="W144" s="59">
        <f t="shared" si="65"/>
        <v>0.37500316446785464</v>
      </c>
      <c r="X144" s="45">
        <f t="shared" si="67"/>
        <v>3.6077907774885318</v>
      </c>
    </row>
    <row r="145" spans="1:24">
      <c r="A145" s="245">
        <v>9</v>
      </c>
      <c r="B145" s="52">
        <f>'New NONRES Construction Data'!K$764</f>
        <v>1.5514982861527142</v>
      </c>
      <c r="C145" s="240">
        <f>'New NONRES Construction Data'!K$780</f>
        <v>1.3066819267929359</v>
      </c>
      <c r="D145" s="240">
        <f>'New NONRES Construction Data'!K$796</f>
        <v>0.75179176297515504</v>
      </c>
      <c r="E145" s="241">
        <f>'New NONRES Construction Data'!K$812</f>
        <v>0.77386020542400635</v>
      </c>
      <c r="F145" s="240">
        <f>'New NONRES Construction Data'!K$828</f>
        <v>0.79294086912631012</v>
      </c>
      <c r="G145" s="240">
        <f>'New NONRES Construction Data'!K$844</f>
        <v>0.81640062546239156</v>
      </c>
      <c r="H145" s="240">
        <f>'New NONRES Construction Data'!K$860</f>
        <v>0.83637670911691953</v>
      </c>
      <c r="I145" s="240">
        <f>'New NONRES Construction Data'!K$876</f>
        <v>0.85832183573110021</v>
      </c>
      <c r="J145" s="240">
        <f>'New NONRES Construction Data'!K$892</f>
        <v>0.88146626163148079</v>
      </c>
      <c r="K145" s="242">
        <f>'New NONRES Construction Data'!K$908</f>
        <v>0.90489753232042769</v>
      </c>
      <c r="L145" s="45">
        <f t="shared" si="66"/>
        <v>9.4742360147334423</v>
      </c>
      <c r="M145" s="45">
        <v>9</v>
      </c>
      <c r="N145" s="56">
        <f t="shared" si="56"/>
        <v>1.1404171543010442</v>
      </c>
      <c r="O145" s="57">
        <f t="shared" si="57"/>
        <v>0.60796252162807796</v>
      </c>
      <c r="P145" s="57">
        <f t="shared" si="58"/>
        <v>0.1887622894306128</v>
      </c>
      <c r="Q145" s="58">
        <f t="shared" si="59"/>
        <v>0.16317893543738826</v>
      </c>
      <c r="R145" s="57">
        <f t="shared" si="60"/>
        <v>0.16061268330252765</v>
      </c>
      <c r="S145" s="57">
        <f t="shared" si="61"/>
        <v>0.16953676299715448</v>
      </c>
      <c r="T145" s="57">
        <f t="shared" si="62"/>
        <v>7.0782957035844585E-2</v>
      </c>
      <c r="U145" s="57">
        <f t="shared" si="63"/>
        <v>6.4408227376035798E-2</v>
      </c>
      <c r="V145" s="57">
        <f t="shared" si="64"/>
        <v>8.5636470255066044E-2</v>
      </c>
      <c r="W145" s="59">
        <f t="shared" si="65"/>
        <v>0.12161540100421442</v>
      </c>
      <c r="X145" s="45">
        <f t="shared" si="67"/>
        <v>2.7729134027679661</v>
      </c>
    </row>
    <row r="146" spans="1:24">
      <c r="A146" s="245">
        <v>10</v>
      </c>
      <c r="B146" s="52">
        <f>'New NONRES Construction Data'!K$765</f>
        <v>1.3501555463810366</v>
      </c>
      <c r="C146" s="240">
        <f>'New NONRES Construction Data'!K$781</f>
        <v>1.202056651788471</v>
      </c>
      <c r="D146" s="240">
        <f>'New NONRES Construction Data'!K$797</f>
        <v>0.63250310427963563</v>
      </c>
      <c r="E146" s="241">
        <f>'New NONRES Construction Data'!K$813</f>
        <v>0.59621575418392148</v>
      </c>
      <c r="F146" s="240">
        <f>'New NONRES Construction Data'!K$829</f>
        <v>0.68681165555525303</v>
      </c>
      <c r="G146" s="240">
        <f>'New NONRES Construction Data'!K$845</f>
        <v>0.85725147457734019</v>
      </c>
      <c r="H146" s="240">
        <f>'New NONRES Construction Data'!K$861</f>
        <v>0.94186291971580693</v>
      </c>
      <c r="I146" s="240">
        <f>'New NONRES Construction Data'!K$877</f>
        <v>0.99163337560198839</v>
      </c>
      <c r="J146" s="240">
        <f>'New NONRES Construction Data'!K$893</f>
        <v>1.0029431729887925</v>
      </c>
      <c r="K146" s="242">
        <f>'New NONRES Construction Data'!K$909</f>
        <v>0.98486959514660888</v>
      </c>
      <c r="L146" s="45">
        <f t="shared" si="66"/>
        <v>9.2463032502188547</v>
      </c>
      <c r="M146" s="45">
        <v>10</v>
      </c>
      <c r="N146" s="56">
        <f t="shared" si="56"/>
        <v>1.0069425294028767</v>
      </c>
      <c r="O146" s="57">
        <f t="shared" si="57"/>
        <v>0.79584821893970792</v>
      </c>
      <c r="P146" s="57">
        <f t="shared" si="58"/>
        <v>0.2598244928279918</v>
      </c>
      <c r="Q146" s="58">
        <f t="shared" si="59"/>
        <v>0.19899430433640364</v>
      </c>
      <c r="R146" s="57">
        <f t="shared" si="60"/>
        <v>0.29091189425107505</v>
      </c>
      <c r="S146" s="57">
        <f t="shared" si="61"/>
        <v>0.40948135854091988</v>
      </c>
      <c r="T146" s="57">
        <f t="shared" si="62"/>
        <v>0.35484619450983368</v>
      </c>
      <c r="U146" s="57">
        <f t="shared" si="63"/>
        <v>0.39126930476599553</v>
      </c>
      <c r="V146" s="57">
        <f t="shared" si="64"/>
        <v>0.43982546743613593</v>
      </c>
      <c r="W146" s="59">
        <f t="shared" si="65"/>
        <v>0.49714084815027404</v>
      </c>
      <c r="X146" s="45">
        <f t="shared" si="67"/>
        <v>4.645084613161214</v>
      </c>
    </row>
    <row r="147" spans="1:24">
      <c r="A147" s="245">
        <v>11</v>
      </c>
      <c r="B147" s="52">
        <f>'New NONRES Construction Data'!K$766</f>
        <v>0.17549003436970217</v>
      </c>
      <c r="C147" s="240">
        <f>'New NONRES Construction Data'!K$782</f>
        <v>0.12188513243745011</v>
      </c>
      <c r="D147" s="240">
        <f>'New NONRES Construction Data'!K$798</f>
        <v>0.2448429942919198</v>
      </c>
      <c r="E147" s="241">
        <f>'New NONRES Construction Data'!K$814</f>
        <v>0.24952583261532668</v>
      </c>
      <c r="F147" s="240">
        <f>'New NONRES Construction Data'!K$830</f>
        <v>0.3355593799438063</v>
      </c>
      <c r="G147" s="240">
        <f>'New NONRES Construction Data'!K$846</f>
        <v>0.45353696762085383</v>
      </c>
      <c r="H147" s="240">
        <f>'New NONRES Construction Data'!K$862</f>
        <v>0.59560123053406522</v>
      </c>
      <c r="I147" s="240">
        <f>'New NONRES Construction Data'!K$878</f>
        <v>0.59295580947829918</v>
      </c>
      <c r="J147" s="240">
        <f>'New NONRES Construction Data'!K$894</f>
        <v>0.59204678966239743</v>
      </c>
      <c r="K147" s="242">
        <f>'New NONRES Construction Data'!K$910</f>
        <v>0.58572743766822954</v>
      </c>
      <c r="L147" s="45">
        <f t="shared" si="66"/>
        <v>3.9471716086220501</v>
      </c>
      <c r="M147" s="45">
        <v>11</v>
      </c>
      <c r="N147" s="56">
        <f t="shared" si="56"/>
        <v>8.187053878128106E-2</v>
      </c>
      <c r="O147" s="57">
        <f t="shared" si="57"/>
        <v>-2.911254266002497E-2</v>
      </c>
      <c r="P147" s="57">
        <f t="shared" si="58"/>
        <v>0.16210458350121837</v>
      </c>
      <c r="Q147" s="58">
        <f t="shared" si="59"/>
        <v>0.13130486435501548</v>
      </c>
      <c r="R147" s="57">
        <f t="shared" si="60"/>
        <v>0.21057645320001953</v>
      </c>
      <c r="S147" s="57">
        <f t="shared" si="61"/>
        <v>0.32173353112952235</v>
      </c>
      <c r="T147" s="57">
        <f t="shared" si="62"/>
        <v>0.4601200234252103</v>
      </c>
      <c r="U147" s="57">
        <f t="shared" si="63"/>
        <v>0.45304776400106106</v>
      </c>
      <c r="V147" s="57">
        <f t="shared" si="64"/>
        <v>0.44404103516690818</v>
      </c>
      <c r="W147" s="59">
        <f t="shared" si="65"/>
        <v>0.42995884875811174</v>
      </c>
      <c r="X147" s="45">
        <f t="shared" si="67"/>
        <v>2.665645099658323</v>
      </c>
    </row>
    <row r="148" spans="1:24">
      <c r="A148" s="245">
        <v>12</v>
      </c>
      <c r="B148" s="52">
        <f>'New NONRES Construction Data'!K$767</f>
        <v>0.68604378133121757</v>
      </c>
      <c r="C148" s="240">
        <f>'New NONRES Construction Data'!K$783</f>
        <v>0.60278105515907154</v>
      </c>
      <c r="D148" s="240">
        <f>'New NONRES Construction Data'!K$799</f>
        <v>0.94614671971190567</v>
      </c>
      <c r="E148" s="241">
        <f>'New NONRES Construction Data'!K$815</f>
        <v>1.1088744511574298</v>
      </c>
      <c r="F148" s="240">
        <f>'New NONRES Construction Data'!K$831</f>
        <v>1.4414098395383745</v>
      </c>
      <c r="G148" s="240">
        <f>'New NONRES Construction Data'!K$847</f>
        <v>1.7116852653318189</v>
      </c>
      <c r="H148" s="240">
        <f>'New NONRES Construction Data'!K$863</f>
        <v>2.0732795489773315</v>
      </c>
      <c r="I148" s="240">
        <f>'New NONRES Construction Data'!K$879</f>
        <v>2.0521280702507321</v>
      </c>
      <c r="J148" s="240">
        <f>'New NONRES Construction Data'!K$895</f>
        <v>1.9946839554885361</v>
      </c>
      <c r="K148" s="242">
        <f>'New NONRES Construction Data'!K$911</f>
        <v>1.9588503777329835</v>
      </c>
      <c r="L148" s="45">
        <f t="shared" si="66"/>
        <v>14.575883064679399</v>
      </c>
      <c r="M148" s="45">
        <v>12</v>
      </c>
      <c r="N148" s="56">
        <f t="shared" si="56"/>
        <v>0.22936058450706398</v>
      </c>
      <c r="O148" s="57">
        <f t="shared" si="57"/>
        <v>-5.9553604941237737E-2</v>
      </c>
      <c r="P148" s="57">
        <f t="shared" si="58"/>
        <v>0.50423098602825844</v>
      </c>
      <c r="Q148" s="58">
        <f t="shared" si="59"/>
        <v>0.57549860205154335</v>
      </c>
      <c r="R148" s="57">
        <f t="shared" si="60"/>
        <v>0.88818086921258554</v>
      </c>
      <c r="S148" s="57">
        <f t="shared" si="61"/>
        <v>1.1374196180449361</v>
      </c>
      <c r="T148" s="57">
        <f t="shared" si="62"/>
        <v>1.4260995441358975</v>
      </c>
      <c r="U148" s="57">
        <f t="shared" si="63"/>
        <v>1.3821549962867645</v>
      </c>
      <c r="V148" s="57">
        <f t="shared" si="64"/>
        <v>1.3135543578431519</v>
      </c>
      <c r="W148" s="59">
        <f t="shared" si="65"/>
        <v>1.2714777193384261</v>
      </c>
      <c r="X148" s="45">
        <f t="shared" si="67"/>
        <v>8.6684236725073909</v>
      </c>
    </row>
    <row r="149" spans="1:24">
      <c r="A149" s="245">
        <v>13</v>
      </c>
      <c r="B149" s="52">
        <f>'New NONRES Construction Data'!K$768</f>
        <v>0.35189910106367278</v>
      </c>
      <c r="C149" s="240">
        <f>'New NONRES Construction Data'!K$784</f>
        <v>0.28523730213643378</v>
      </c>
      <c r="D149" s="240">
        <f>'New NONRES Construction Data'!K$800</f>
        <v>0.60152356006380348</v>
      </c>
      <c r="E149" s="241">
        <f>'New NONRES Construction Data'!K$816</f>
        <v>0.61405057683666364</v>
      </c>
      <c r="F149" s="240">
        <f>'New NONRES Construction Data'!K$832</f>
        <v>0.83807029237691322</v>
      </c>
      <c r="G149" s="240">
        <f>'New NONRES Construction Data'!K$848</f>
        <v>1.1842712895492422</v>
      </c>
      <c r="H149" s="240">
        <f>'New NONRES Construction Data'!K$864</f>
        <v>1.6198587169036793</v>
      </c>
      <c r="I149" s="240">
        <f>'New NONRES Construction Data'!K$880</f>
        <v>1.6320650296564003</v>
      </c>
      <c r="J149" s="240">
        <f>'New NONRES Construction Data'!K$896</f>
        <v>1.6351320921238111</v>
      </c>
      <c r="K149" s="242">
        <f>'New NONRES Construction Data'!K$912</f>
        <v>1.6127101419120007</v>
      </c>
      <c r="L149" s="45">
        <f t="shared" si="66"/>
        <v>10.374818102622621</v>
      </c>
      <c r="M149" s="45">
        <v>13</v>
      </c>
      <c r="N149" s="56">
        <f t="shared" si="56"/>
        <v>0.16264431471254698</v>
      </c>
      <c r="O149" s="57">
        <f t="shared" si="57"/>
        <v>-5.6567019805171537E-3</v>
      </c>
      <c r="P149" s="57">
        <f t="shared" si="58"/>
        <v>0.42387236151173857</v>
      </c>
      <c r="Q149" s="58">
        <f t="shared" si="59"/>
        <v>0.35319970716175741</v>
      </c>
      <c r="R149" s="57">
        <f t="shared" si="60"/>
        <v>0.56941082957607825</v>
      </c>
      <c r="S149" s="57">
        <f t="shared" si="61"/>
        <v>0.8730784630497852</v>
      </c>
      <c r="T149" s="57">
        <f t="shared" si="62"/>
        <v>1.297858680652336</v>
      </c>
      <c r="U149" s="57">
        <f t="shared" si="63"/>
        <v>1.3025644575550039</v>
      </c>
      <c r="V149" s="57">
        <f t="shared" si="64"/>
        <v>1.2865329962340584</v>
      </c>
      <c r="W149" s="59">
        <f t="shared" si="65"/>
        <v>1.2409642897312749</v>
      </c>
      <c r="X149" s="45">
        <f t="shared" si="67"/>
        <v>7.504469398204062</v>
      </c>
    </row>
    <row r="150" spans="1:24">
      <c r="A150" s="245">
        <v>14</v>
      </c>
      <c r="B150" s="52">
        <f>'New NONRES Construction Data'!K$769</f>
        <v>0.27181698202836613</v>
      </c>
      <c r="C150" s="240">
        <f>'New NONRES Construction Data'!K$785</f>
        <v>0.24630161766627601</v>
      </c>
      <c r="D150" s="240">
        <f>'New NONRES Construction Data'!K$801</f>
        <v>0.11896605515718756</v>
      </c>
      <c r="E150" s="241">
        <f>'New NONRES Construction Data'!K$817</f>
        <v>0.12292999292815114</v>
      </c>
      <c r="F150" s="240">
        <f>'New NONRES Construction Data'!K$833</f>
        <v>0.14461424291072569</v>
      </c>
      <c r="G150" s="240">
        <f>'New NONRES Construction Data'!K$849</f>
        <v>0.1844135136436939</v>
      </c>
      <c r="H150" s="240">
        <f>'New NONRES Construction Data'!K$865</f>
        <v>0.20371310837364165</v>
      </c>
      <c r="I150" s="240">
        <f>'New NONRES Construction Data'!K$881</f>
        <v>0.21186822098080851</v>
      </c>
      <c r="J150" s="240">
        <f>'New NONRES Construction Data'!K$897</f>
        <v>0.21418692767495728</v>
      </c>
      <c r="K150" s="242">
        <f>'New NONRES Construction Data'!K$913</f>
        <v>0.21321732500350254</v>
      </c>
      <c r="L150" s="45">
        <f t="shared" si="66"/>
        <v>1.9320279863673102</v>
      </c>
      <c r="M150" s="45">
        <v>14</v>
      </c>
      <c r="N150" s="56">
        <f t="shared" si="56"/>
        <v>0.21421653771857951</v>
      </c>
      <c r="O150" s="57">
        <f t="shared" si="57"/>
        <v>0.17056502592404116</v>
      </c>
      <c r="P150" s="57">
        <f t="shared" si="58"/>
        <v>5.1071524601368962E-2</v>
      </c>
      <c r="Q150" s="58">
        <f t="shared" si="59"/>
        <v>4.8886886396929743E-2</v>
      </c>
      <c r="R150" s="57">
        <f t="shared" si="60"/>
        <v>7.0994606996236248E-2</v>
      </c>
      <c r="S150" s="57">
        <f t="shared" si="61"/>
        <v>0.10003529084650349</v>
      </c>
      <c r="T150" s="57">
        <f t="shared" si="62"/>
        <v>9.2074613370192071E-2</v>
      </c>
      <c r="U150" s="57">
        <f t="shared" si="63"/>
        <v>9.771725518296237E-2</v>
      </c>
      <c r="V150" s="57">
        <f t="shared" si="64"/>
        <v>0.10674028488965799</v>
      </c>
      <c r="W150" s="59">
        <f t="shared" si="65"/>
        <v>0.11909400727404169</v>
      </c>
      <c r="X150" s="45">
        <f t="shared" si="67"/>
        <v>1.0713960332005132</v>
      </c>
    </row>
    <row r="151" spans="1:24">
      <c r="A151" s="245">
        <v>15</v>
      </c>
      <c r="B151" s="52">
        <f>'New NONRES Construction Data'!K$770</f>
        <v>0.2404094138956222</v>
      </c>
      <c r="C151" s="240">
        <f>'New NONRES Construction Data'!K$786</f>
        <v>0.16355695370665208</v>
      </c>
      <c r="D151" s="240">
        <f>'New NONRES Construction Data'!K$802</f>
        <v>7.2587331129881305E-2</v>
      </c>
      <c r="E151" s="241">
        <f>'New NONRES Construction Data'!K$818</f>
        <v>8.7376713558309588E-2</v>
      </c>
      <c r="F151" s="240">
        <f>'New NONRES Construction Data'!K$834</f>
        <v>0.13735364495284824</v>
      </c>
      <c r="G151" s="240">
        <f>'New NONRES Construction Data'!K$850</f>
        <v>0.20185105520310159</v>
      </c>
      <c r="H151" s="240">
        <f>'New NONRES Construction Data'!K$866</f>
        <v>0.29075599450620732</v>
      </c>
      <c r="I151" s="240">
        <f>'New NONRES Construction Data'!K$882</f>
        <v>0.31247415108623672</v>
      </c>
      <c r="J151" s="240">
        <f>'New NONRES Construction Data'!K$898</f>
        <v>0.32122110573044016</v>
      </c>
      <c r="K151" s="242">
        <f>'New NONRES Construction Data'!K$914</f>
        <v>0.32570200956463313</v>
      </c>
      <c r="L151" s="45">
        <f t="shared" si="66"/>
        <v>2.1532883733339325</v>
      </c>
      <c r="M151" s="45">
        <v>15</v>
      </c>
      <c r="N151" s="56">
        <f t="shared" si="56"/>
        <v>0.19842044629359937</v>
      </c>
      <c r="O151" s="57">
        <f t="shared" si="57"/>
        <v>0.13583402241676323</v>
      </c>
      <c r="P151" s="57">
        <f t="shared" si="58"/>
        <v>3.803899191798478E-2</v>
      </c>
      <c r="Q151" s="58">
        <f t="shared" si="59"/>
        <v>5.5147000310631328E-2</v>
      </c>
      <c r="R151" s="57">
        <f t="shared" si="60"/>
        <v>8.8916453388229941E-2</v>
      </c>
      <c r="S151" s="57">
        <f t="shared" si="61"/>
        <v>0.13390385689584539</v>
      </c>
      <c r="T151" s="57">
        <f t="shared" si="62"/>
        <v>0.1987918946314787</v>
      </c>
      <c r="U151" s="57">
        <f t="shared" si="63"/>
        <v>0.20478289192939667</v>
      </c>
      <c r="V151" s="57">
        <f t="shared" si="64"/>
        <v>0.21413556620970983</v>
      </c>
      <c r="W151" s="59">
        <f t="shared" si="65"/>
        <v>0.25391217429881313</v>
      </c>
      <c r="X151" s="45">
        <f t="shared" si="67"/>
        <v>1.5218832982924522</v>
      </c>
    </row>
    <row r="152" spans="1:24">
      <c r="A152" s="245">
        <v>16</v>
      </c>
      <c r="B152" s="239">
        <f>'New NONRES Construction Data'!K$771</f>
        <v>0.2603181457738023</v>
      </c>
      <c r="C152" s="240">
        <f>'New NONRES Construction Data'!K$787</f>
        <v>0.25085007842246415</v>
      </c>
      <c r="D152" s="240">
        <f>'New NONRES Construction Data'!K$803</f>
        <v>0.18097352293414126</v>
      </c>
      <c r="E152" s="241">
        <f>'New NONRES Construction Data'!K$819</f>
        <v>0.20292880856948264</v>
      </c>
      <c r="F152" s="240">
        <f>'New NONRES Construction Data'!K$835</f>
        <v>0.23554853585922558</v>
      </c>
      <c r="G152" s="240">
        <f>'New NONRES Construction Data'!K$851</f>
        <v>0.28735699232959039</v>
      </c>
      <c r="H152" s="240">
        <f>'New NONRES Construction Data'!K$867</f>
        <v>0.31775603342447667</v>
      </c>
      <c r="I152" s="240">
        <f>'New NONRES Construction Data'!K$883</f>
        <v>0.32192483725573268</v>
      </c>
      <c r="J152" s="240">
        <f>'New NONRES Construction Data'!K$899</f>
        <v>0.32638347538921597</v>
      </c>
      <c r="K152" s="242">
        <f>'New NONRES Construction Data'!K$915</f>
        <v>0.33051022352415849</v>
      </c>
      <c r="L152" s="45">
        <f t="shared" si="66"/>
        <v>2.7145506534822901</v>
      </c>
      <c r="M152" s="45">
        <v>16</v>
      </c>
      <c r="N152" s="60">
        <f t="shared" si="56"/>
        <v>0.15977240222627703</v>
      </c>
      <c r="O152" s="61">
        <f t="shared" si="57"/>
        <v>0.10638810700228946</v>
      </c>
      <c r="P152" s="61">
        <f t="shared" si="58"/>
        <v>6.4907216878242441E-2</v>
      </c>
      <c r="Q152" s="62">
        <f t="shared" si="59"/>
        <v>7.5478864698886067E-2</v>
      </c>
      <c r="R152" s="61">
        <f t="shared" si="60"/>
        <v>0.10514934183756261</v>
      </c>
      <c r="S152" s="61">
        <f t="shared" si="61"/>
        <v>0.14265655666342666</v>
      </c>
      <c r="T152" s="61">
        <f t="shared" si="62"/>
        <v>0.15443299965497675</v>
      </c>
      <c r="U152" s="61">
        <f t="shared" si="63"/>
        <v>0.15326374918387486</v>
      </c>
      <c r="V152" s="61">
        <f t="shared" si="64"/>
        <v>0.15584755055310862</v>
      </c>
      <c r="W152" s="63">
        <f t="shared" si="65"/>
        <v>0.16071144248006511</v>
      </c>
      <c r="X152" s="45">
        <f t="shared" si="67"/>
        <v>1.2786082311787097</v>
      </c>
    </row>
    <row r="153" spans="1:24">
      <c r="A153" s="245" t="s">
        <v>2</v>
      </c>
      <c r="B153" s="45">
        <f>SUM(B137:B152)</f>
        <v>8.326044943727295</v>
      </c>
      <c r="C153" s="45">
        <f>SUM(C137:C152)</f>
        <v>7.7835408438632081</v>
      </c>
      <c r="D153" s="45">
        <f t="shared" ref="D153" si="68">SUM(D137:D152)</f>
        <v>7.2441860873298243</v>
      </c>
      <c r="E153" s="49">
        <f t="shared" ref="E153" si="69">SUM(E137:E152)</f>
        <v>7.4557847933698076</v>
      </c>
      <c r="F153" s="45">
        <f t="shared" ref="F153" si="70">SUM(F137:F152)</f>
        <v>8.441379898671455</v>
      </c>
      <c r="G153" s="45">
        <f t="shared" ref="G153" si="71">SUM(G137:G152)</f>
        <v>9.6923716230567543</v>
      </c>
      <c r="H153" s="45">
        <f t="shared" ref="H153" si="72">SUM(H137:H152)</f>
        <v>10.990868331882792</v>
      </c>
      <c r="I153" s="45">
        <f t="shared" ref="I153" si="73">SUM(I137:I152)</f>
        <v>11.19866648183022</v>
      </c>
      <c r="J153" s="45">
        <f t="shared" ref="J153" si="74">SUM(J137:J152)</f>
        <v>11.290267662181598</v>
      </c>
      <c r="K153" s="45">
        <f t="shared" ref="K153" si="75">SUM(K137:K152)</f>
        <v>11.378361950720763</v>
      </c>
      <c r="L153" s="64">
        <f>SUM(B137:K152)</f>
        <v>93.801472616633745</v>
      </c>
      <c r="M153" s="48" t="s">
        <v>2</v>
      </c>
      <c r="N153" s="45">
        <f>SUM(N137:N152)</f>
        <v>4.5111266128058496</v>
      </c>
      <c r="O153" s="45">
        <f>SUM(O137:O152)</f>
        <v>3.0637259844852043</v>
      </c>
      <c r="P153" s="45">
        <f t="shared" ref="P153:W153" si="76">SUM(P137:P152)</f>
        <v>3.3307503532777156</v>
      </c>
      <c r="Q153" s="49">
        <f t="shared" si="76"/>
        <v>3.1113524463892199</v>
      </c>
      <c r="R153" s="45">
        <f t="shared" si="76"/>
        <v>3.973346808903504</v>
      </c>
      <c r="S153" s="45">
        <f t="shared" si="76"/>
        <v>4.9748415319468675</v>
      </c>
      <c r="T153" s="45">
        <f t="shared" si="76"/>
        <v>5.6179424114503096</v>
      </c>
      <c r="U153" s="45">
        <f t="shared" si="76"/>
        <v>5.6593434257575277</v>
      </c>
      <c r="V153" s="45">
        <f t="shared" si="76"/>
        <v>5.7252469474902767</v>
      </c>
      <c r="W153" s="45">
        <f t="shared" si="76"/>
        <v>5.8859434748639812</v>
      </c>
      <c r="X153" s="64">
        <f>SUM(N137:W152)</f>
        <v>45.853619997370465</v>
      </c>
    </row>
    <row r="154" spans="1:24" ht="15">
      <c r="A154" s="245"/>
      <c r="B154" s="46" t="s">
        <v>82</v>
      </c>
      <c r="C154" s="47" t="s">
        <v>74</v>
      </c>
      <c r="D154" s="45"/>
      <c r="E154" s="49"/>
      <c r="F154" s="45"/>
      <c r="G154" s="45"/>
      <c r="H154" s="45"/>
      <c r="I154" s="45"/>
      <c r="J154" s="45"/>
      <c r="K154" s="45"/>
      <c r="L154" s="45"/>
    </row>
    <row r="155" spans="1:24" s="22" customFormat="1" ht="15">
      <c r="A155" s="46" t="s">
        <v>5</v>
      </c>
      <c r="B155" s="245">
        <v>2011</v>
      </c>
      <c r="C155" s="245">
        <v>2012</v>
      </c>
      <c r="D155" s="245">
        <v>2013</v>
      </c>
      <c r="E155" s="246">
        <v>2014</v>
      </c>
      <c r="F155" s="245">
        <v>2015</v>
      </c>
      <c r="G155" s="245">
        <v>2016</v>
      </c>
      <c r="H155" s="245">
        <v>2017</v>
      </c>
      <c r="I155" s="245">
        <v>2018</v>
      </c>
      <c r="J155" s="245">
        <v>2019</v>
      </c>
      <c r="K155" s="245">
        <v>2020</v>
      </c>
      <c r="L155" s="245" t="s">
        <v>2</v>
      </c>
    </row>
    <row r="156" spans="1:24">
      <c r="A156" s="245">
        <v>1</v>
      </c>
      <c r="B156" s="52">
        <f>'New NONRES Construction Data'!L$756</f>
        <v>2.3795282061461368E-2</v>
      </c>
      <c r="C156" s="240">
        <f>'New NONRES Construction Data'!L$772</f>
        <v>1.2102283887571206E-2</v>
      </c>
      <c r="D156" s="240">
        <f>'New NONRES Construction Data'!L$788</f>
        <v>1.5390397562651138E-2</v>
      </c>
      <c r="E156" s="241">
        <f>'New NONRES Construction Data'!L$804</f>
        <v>1.5243555178490166E-2</v>
      </c>
      <c r="F156" s="240">
        <f>'New NONRES Construction Data'!L$820</f>
        <v>1.5579958478979384E-2</v>
      </c>
      <c r="G156" s="240">
        <f>'New NONRES Construction Data'!L$836</f>
        <v>1.7713942424289319E-2</v>
      </c>
      <c r="H156" s="240">
        <f>'New NONRES Construction Data'!L$852</f>
        <v>1.8983564864154645E-2</v>
      </c>
      <c r="I156" s="240">
        <f>'New NONRES Construction Data'!L$868</f>
        <v>2.0197187304019978E-2</v>
      </c>
      <c r="J156" s="240">
        <f>'New NONRES Construction Data'!L$884</f>
        <v>2.1997131521618404E-2</v>
      </c>
      <c r="K156" s="242">
        <f>'New NONRES Construction Data'!L$900</f>
        <v>2.342516338199933E-2</v>
      </c>
      <c r="L156" s="45">
        <f>SUM(B156:K156)</f>
        <v>0.18442846666523491</v>
      </c>
    </row>
    <row r="157" spans="1:24">
      <c r="A157" s="245">
        <v>2</v>
      </c>
      <c r="B157" s="52">
        <f>'New NONRES Construction Data'!L$757</f>
        <v>0.14489114496910976</v>
      </c>
      <c r="C157" s="240">
        <f>'New NONRES Construction Data'!L$773</f>
        <v>0.12585183778213399</v>
      </c>
      <c r="D157" s="240">
        <f>'New NONRES Construction Data'!L$789</f>
        <v>0.11262165548680225</v>
      </c>
      <c r="E157" s="241">
        <f>'New NONRES Construction Data'!L$805</f>
        <v>0.11870417102699182</v>
      </c>
      <c r="F157" s="240">
        <f>'New NONRES Construction Data'!L$821</f>
        <v>0.11968138453817161</v>
      </c>
      <c r="G157" s="240">
        <f>'New NONRES Construction Data'!L$837</f>
        <v>0.12602364746918546</v>
      </c>
      <c r="H157" s="240">
        <f>'New NONRES Construction Data'!L$853</f>
        <v>0.13736474513722952</v>
      </c>
      <c r="I157" s="240">
        <f>'New NONRES Construction Data'!L$869</f>
        <v>0.14296559925756733</v>
      </c>
      <c r="J157" s="240">
        <f>'New NONRES Construction Data'!L$885</f>
        <v>0.14762419306854632</v>
      </c>
      <c r="K157" s="242">
        <f>'New NONRES Construction Data'!L$901</f>
        <v>0.15144761351984692</v>
      </c>
      <c r="L157" s="45">
        <f t="shared" ref="L157:L171" si="77">SUM(B157:K157)</f>
        <v>1.3271759922555848</v>
      </c>
    </row>
    <row r="158" spans="1:24">
      <c r="A158" s="245">
        <v>3</v>
      </c>
      <c r="B158" s="52">
        <f>'New NONRES Construction Data'!L$758</f>
        <v>0.61944523092903336</v>
      </c>
      <c r="C158" s="240">
        <f>'New NONRES Construction Data'!L$774</f>
        <v>0.321467019003016</v>
      </c>
      <c r="D158" s="240">
        <f>'New NONRES Construction Data'!L$790</f>
        <v>0.46404573524747034</v>
      </c>
      <c r="E158" s="241">
        <f>'New NONRES Construction Data'!L$806</f>
        <v>0.4885976177889943</v>
      </c>
      <c r="F158" s="240">
        <f>'New NONRES Construction Data'!L$822</f>
        <v>0.51536649792844902</v>
      </c>
      <c r="G158" s="240">
        <f>'New NONRES Construction Data'!L$838</f>
        <v>0.54321051005890919</v>
      </c>
      <c r="H158" s="240">
        <f>'New NONRES Construction Data'!L$854</f>
        <v>0.57089024334784688</v>
      </c>
      <c r="I158" s="240">
        <f>'New NONRES Construction Data'!L$870</f>
        <v>0.58996912832144455</v>
      </c>
      <c r="J158" s="240">
        <f>'New NONRES Construction Data'!L$886</f>
        <v>0.61454047984247973</v>
      </c>
      <c r="K158" s="242">
        <f>'New NONRES Construction Data'!L$902</f>
        <v>0.64616125160588411</v>
      </c>
      <c r="L158" s="45">
        <f t="shared" si="77"/>
        <v>5.3736937140735277</v>
      </c>
    </row>
    <row r="159" spans="1:24">
      <c r="A159" s="245">
        <v>4</v>
      </c>
      <c r="B159" s="52">
        <f>'New NONRES Construction Data'!L$759</f>
        <v>0.33145252861291413</v>
      </c>
      <c r="C159" s="240">
        <f>'New NONRES Construction Data'!L$775</f>
        <v>0.35340820923343352</v>
      </c>
      <c r="D159" s="240">
        <f>'New NONRES Construction Data'!L$791</f>
        <v>0.27225964543054954</v>
      </c>
      <c r="E159" s="241">
        <f>'New NONRES Construction Data'!L$807</f>
        <v>0.29016480216300661</v>
      </c>
      <c r="F159" s="240">
        <f>'New NONRES Construction Data'!L$823</f>
        <v>0.28836968362170629</v>
      </c>
      <c r="G159" s="240">
        <f>'New NONRES Construction Data'!L$839</f>
        <v>0.29937053827223908</v>
      </c>
      <c r="H159" s="240">
        <f>'New NONRES Construction Data'!L$855</f>
        <v>0.33057798368253705</v>
      </c>
      <c r="I159" s="240">
        <f>'New NONRES Construction Data'!L$871</f>
        <v>0.34337395687437017</v>
      </c>
      <c r="J159" s="240">
        <f>'New NONRES Construction Data'!L$887</f>
        <v>0.35009414423410989</v>
      </c>
      <c r="K159" s="242">
        <f>'New NONRES Construction Data'!L$903</f>
        <v>0.35391452471944135</v>
      </c>
      <c r="L159" s="45">
        <f t="shared" si="77"/>
        <v>3.2129860168443072</v>
      </c>
    </row>
    <row r="160" spans="1:24">
      <c r="A160" s="245">
        <v>5</v>
      </c>
      <c r="B160" s="52">
        <f>'New NONRES Construction Data'!L$760</f>
        <v>6.4355846464900751E-2</v>
      </c>
      <c r="C160" s="240">
        <f>'New NONRES Construction Data'!L$776</f>
        <v>6.8618829212263296E-2</v>
      </c>
      <c r="D160" s="240">
        <f>'New NONRES Construction Data'!L$792</f>
        <v>5.2862773481445351E-2</v>
      </c>
      <c r="E160" s="241">
        <f>'New NONRES Construction Data'!L$808</f>
        <v>5.6339294002879368E-2</v>
      </c>
      <c r="F160" s="240">
        <f>'New NONRES Construction Data'!L$824</f>
        <v>5.5990748243661043E-2</v>
      </c>
      <c r="G160" s="240">
        <f>'New NONRES Construction Data'!L$840</f>
        <v>5.8126708152716908E-2</v>
      </c>
      <c r="H160" s="240">
        <f>'New NONRES Construction Data'!L$856</f>
        <v>6.4186042120666184E-2</v>
      </c>
      <c r="I160" s="240">
        <f>'New NONRES Construction Data'!L$872</f>
        <v>6.6670547788940368E-2</v>
      </c>
      <c r="J160" s="240">
        <f>'New NONRES Construction Data'!L$888</f>
        <v>6.7975360118321781E-2</v>
      </c>
      <c r="K160" s="242">
        <f>'New NONRES Construction Data'!L$904</f>
        <v>6.8717136990504357E-2</v>
      </c>
      <c r="L160" s="45">
        <f t="shared" si="77"/>
        <v>0.6238432865762995</v>
      </c>
    </row>
    <row r="161" spans="1:14">
      <c r="A161" s="245">
        <v>6</v>
      </c>
      <c r="B161" s="52">
        <f>'New NONRES Construction Data'!L$761</f>
        <v>0.29928613998313885</v>
      </c>
      <c r="C161" s="240">
        <f>'New NONRES Construction Data'!L$777</f>
        <v>0.35564919309867365</v>
      </c>
      <c r="D161" s="240">
        <f>'New NONRES Construction Data'!L$793</f>
        <v>0.35763321376477331</v>
      </c>
      <c r="E161" s="241">
        <f>'New NONRES Construction Data'!L$809</f>
        <v>0.3891113372603025</v>
      </c>
      <c r="F161" s="240">
        <f>'New NONRES Construction Data'!L$825</f>
        <v>0.39667320214361651</v>
      </c>
      <c r="G161" s="240">
        <f>'New NONRES Construction Data'!L$841</f>
        <v>0.40250690262938288</v>
      </c>
      <c r="H161" s="240">
        <f>'New NONRES Construction Data'!L$857</f>
        <v>0.46521606508824531</v>
      </c>
      <c r="I161" s="240">
        <f>'New NONRES Construction Data'!L$873</f>
        <v>0.47272078596296374</v>
      </c>
      <c r="J161" s="240">
        <f>'New NONRES Construction Data'!L$889</f>
        <v>0.4657862956477366</v>
      </c>
      <c r="K161" s="242">
        <f>'New NONRES Construction Data'!L$905</f>
        <v>0.45851304562033618</v>
      </c>
      <c r="L161" s="45">
        <f t="shared" si="77"/>
        <v>4.0630961811991693</v>
      </c>
    </row>
    <row r="162" spans="1:14">
      <c r="A162" s="245">
        <v>7</v>
      </c>
      <c r="B162" s="52">
        <f>'New NONRES Construction Data'!L$762</f>
        <v>0.22613955999999999</v>
      </c>
      <c r="C162" s="240">
        <f>'New NONRES Construction Data'!L$778</f>
        <v>0.50041464000000002</v>
      </c>
      <c r="D162" s="240">
        <f>'New NONRES Construction Data'!L$794</f>
        <v>0.28178755999999999</v>
      </c>
      <c r="E162" s="241">
        <f>'New NONRES Construction Data'!L$810</f>
        <v>0.28679588</v>
      </c>
      <c r="F162" s="240">
        <f>'New NONRES Construction Data'!L$826</f>
        <v>0.29229112000000002</v>
      </c>
      <c r="G162" s="240">
        <f>'New NONRES Construction Data'!L$842</f>
        <v>0.29799503999999999</v>
      </c>
      <c r="H162" s="240">
        <f>'New NONRES Construction Data'!L$858</f>
        <v>0.3039772</v>
      </c>
      <c r="I162" s="240">
        <f>'New NONRES Construction Data'!L$874</f>
        <v>0.31016804000000003</v>
      </c>
      <c r="J162" s="240">
        <f>'New NONRES Construction Data'!L$890</f>
        <v>0.31663711999999999</v>
      </c>
      <c r="K162" s="242">
        <f>'New NONRES Construction Data'!L$906</f>
        <v>0.32324532</v>
      </c>
      <c r="L162" s="45">
        <f t="shared" si="77"/>
        <v>3.13945148</v>
      </c>
    </row>
    <row r="163" spans="1:14">
      <c r="A163" s="245">
        <v>8</v>
      </c>
      <c r="B163" s="52">
        <f>'New NONRES Construction Data'!L$763</f>
        <v>0.41156581484802168</v>
      </c>
      <c r="C163" s="240">
        <f>'New NONRES Construction Data'!L$779</f>
        <v>0.52522717538025787</v>
      </c>
      <c r="D163" s="240">
        <f>'New NONRES Construction Data'!L$795</f>
        <v>0.50031214923220269</v>
      </c>
      <c r="E163" s="241">
        <f>'New NONRES Construction Data'!L$811</f>
        <v>0.54540251903518777</v>
      </c>
      <c r="F163" s="240">
        <f>'New NONRES Construction Data'!L$827</f>
        <v>0.55652516631422677</v>
      </c>
      <c r="G163" s="240">
        <f>'New NONRES Construction Data'!L$843</f>
        <v>0.56366105655322407</v>
      </c>
      <c r="H163" s="240">
        <f>'New NONRES Construction Data'!L$859</f>
        <v>0.657532722055446</v>
      </c>
      <c r="I163" s="240">
        <f>'New NONRES Construction Data'!L$875</f>
        <v>0.66909512680318262</v>
      </c>
      <c r="J163" s="240">
        <f>'New NONRES Construction Data'!L$891</f>
        <v>0.65861593815667485</v>
      </c>
      <c r="K163" s="242">
        <f>'New NONRES Construction Data'!L$907</f>
        <v>0.64538450818144799</v>
      </c>
      <c r="L163" s="45">
        <f t="shared" si="77"/>
        <v>5.7333221765598728</v>
      </c>
    </row>
    <row r="164" spans="1:14">
      <c r="A164" s="245">
        <v>9</v>
      </c>
      <c r="B164" s="52">
        <f>'New NONRES Construction Data'!L$764</f>
        <v>0.41108113185166995</v>
      </c>
      <c r="C164" s="240">
        <f>'New NONRES Construction Data'!L$780</f>
        <v>0.69871940516485798</v>
      </c>
      <c r="D164" s="240">
        <f>'New NONRES Construction Data'!L$796</f>
        <v>0.56302947354454225</v>
      </c>
      <c r="E164" s="241">
        <f>'New NONRES Construction Data'!L$812</f>
        <v>0.61068126998661809</v>
      </c>
      <c r="F164" s="240">
        <f>'New NONRES Construction Data'!L$828</f>
        <v>0.63232818582378247</v>
      </c>
      <c r="G164" s="240">
        <f>'New NONRES Construction Data'!L$844</f>
        <v>0.64686386246523708</v>
      </c>
      <c r="H164" s="240">
        <f>'New NONRES Construction Data'!L$860</f>
        <v>0.76559375208107494</v>
      </c>
      <c r="I164" s="240">
        <f>'New NONRES Construction Data'!L$876</f>
        <v>0.79391360835506442</v>
      </c>
      <c r="J164" s="240">
        <f>'New NONRES Construction Data'!L$892</f>
        <v>0.79582979137641474</v>
      </c>
      <c r="K164" s="242">
        <f>'New NONRES Construction Data'!L$908</f>
        <v>0.78328213131621327</v>
      </c>
      <c r="L164" s="45">
        <f t="shared" si="77"/>
        <v>6.701322611965475</v>
      </c>
    </row>
    <row r="165" spans="1:14">
      <c r="A165" s="245">
        <v>10</v>
      </c>
      <c r="B165" s="52">
        <f>'New NONRES Construction Data'!L$765</f>
        <v>0.34321301697815992</v>
      </c>
      <c r="C165" s="240">
        <f>'New NONRES Construction Data'!L$781</f>
        <v>0.40620843284876307</v>
      </c>
      <c r="D165" s="240">
        <f>'New NONRES Construction Data'!L$797</f>
        <v>0.37267861145164383</v>
      </c>
      <c r="E165" s="241">
        <f>'New NONRES Construction Data'!L$813</f>
        <v>0.39722144984751784</v>
      </c>
      <c r="F165" s="240">
        <f>'New NONRES Construction Data'!L$829</f>
        <v>0.39589976130417798</v>
      </c>
      <c r="G165" s="240">
        <f>'New NONRES Construction Data'!L$845</f>
        <v>0.44777011603642031</v>
      </c>
      <c r="H165" s="240">
        <f>'New NONRES Construction Data'!L$861</f>
        <v>0.58701672520597326</v>
      </c>
      <c r="I165" s="240">
        <f>'New NONRES Construction Data'!L$877</f>
        <v>0.60036407083599286</v>
      </c>
      <c r="J165" s="240">
        <f>'New NONRES Construction Data'!L$893</f>
        <v>0.56311770555265661</v>
      </c>
      <c r="K165" s="242">
        <f>'New NONRES Construction Data'!L$909</f>
        <v>0.48772874699633484</v>
      </c>
      <c r="L165" s="45">
        <f t="shared" si="77"/>
        <v>4.6012186370576407</v>
      </c>
    </row>
    <row r="166" spans="1:14">
      <c r="A166" s="245">
        <v>11</v>
      </c>
      <c r="B166" s="52">
        <f>'New NONRES Construction Data'!L$766</f>
        <v>9.3619495588421114E-2</v>
      </c>
      <c r="C166" s="240">
        <f>'New NONRES Construction Data'!L$782</f>
        <v>0.15099767509747508</v>
      </c>
      <c r="D166" s="240">
        <f>'New NONRES Construction Data'!L$798</f>
        <v>8.2738410790701447E-2</v>
      </c>
      <c r="E166" s="241">
        <f>'New NONRES Construction Data'!L$814</f>
        <v>0.11822096826031121</v>
      </c>
      <c r="F166" s="240">
        <f>'New NONRES Construction Data'!L$830</f>
        <v>0.12498292674378678</v>
      </c>
      <c r="G166" s="240">
        <f>'New NONRES Construction Data'!L$846</f>
        <v>0.13180343649133147</v>
      </c>
      <c r="H166" s="240">
        <f>'New NONRES Construction Data'!L$862</f>
        <v>0.13548120710885492</v>
      </c>
      <c r="I166" s="240">
        <f>'New NONRES Construction Data'!L$878</f>
        <v>0.13990804547723812</v>
      </c>
      <c r="J166" s="240">
        <f>'New NONRES Construction Data'!L$894</f>
        <v>0.14800575449548925</v>
      </c>
      <c r="K166" s="242">
        <f>'New NONRES Construction Data'!L$910</f>
        <v>0.1557685889101178</v>
      </c>
      <c r="L166" s="45">
        <f t="shared" si="77"/>
        <v>1.2815265089637271</v>
      </c>
    </row>
    <row r="167" spans="1:14">
      <c r="A167" s="245">
        <v>12</v>
      </c>
      <c r="B167" s="52">
        <f>'New NONRES Construction Data'!L$767</f>
        <v>0.45668319682415359</v>
      </c>
      <c r="C167" s="240">
        <f>'New NONRES Construction Data'!L$783</f>
        <v>0.66233466010030928</v>
      </c>
      <c r="D167" s="240">
        <f>'New NONRES Construction Data'!L$799</f>
        <v>0.44191573368364723</v>
      </c>
      <c r="E167" s="241">
        <f>'New NONRES Construction Data'!L$815</f>
        <v>0.53337584910588642</v>
      </c>
      <c r="F167" s="240">
        <f>'New NONRES Construction Data'!L$831</f>
        <v>0.55322897032578899</v>
      </c>
      <c r="G167" s="240">
        <f>'New NONRES Construction Data'!L$847</f>
        <v>0.57426564728688279</v>
      </c>
      <c r="H167" s="240">
        <f>'New NONRES Construction Data'!L$863</f>
        <v>0.64718000484143401</v>
      </c>
      <c r="I167" s="240">
        <f>'New NONRES Construction Data'!L$879</f>
        <v>0.66997307396396755</v>
      </c>
      <c r="J167" s="240">
        <f>'New NONRES Construction Data'!L$895</f>
        <v>0.68112959764538428</v>
      </c>
      <c r="K167" s="242">
        <f>'New NONRES Construction Data'!L$911</f>
        <v>0.6873726583945573</v>
      </c>
      <c r="L167" s="45">
        <f t="shared" si="77"/>
        <v>5.9074593921720115</v>
      </c>
    </row>
    <row r="168" spans="1:14">
      <c r="A168" s="245">
        <v>13</v>
      </c>
      <c r="B168" s="52">
        <f>'New NONRES Construction Data'!L$768</f>
        <v>0.1892547863511258</v>
      </c>
      <c r="C168" s="240">
        <f>'New NONRES Construction Data'!L$784</f>
        <v>0.29089400411695093</v>
      </c>
      <c r="D168" s="240">
        <f>'New NONRES Construction Data'!L$800</f>
        <v>0.17765119855206488</v>
      </c>
      <c r="E168" s="241">
        <f>'New NONRES Construction Data'!L$816</f>
        <v>0.26085086967490623</v>
      </c>
      <c r="F168" s="240">
        <f>'New NONRES Construction Data'!L$832</f>
        <v>0.26865946280083497</v>
      </c>
      <c r="G168" s="240">
        <f>'New NONRES Construction Data'!L$848</f>
        <v>0.31119282649945701</v>
      </c>
      <c r="H168" s="240">
        <f>'New NONRES Construction Data'!L$864</f>
        <v>0.32200003625134344</v>
      </c>
      <c r="I168" s="240">
        <f>'New NONRES Construction Data'!L$880</f>
        <v>0.32950057210139627</v>
      </c>
      <c r="J168" s="240">
        <f>'New NONRES Construction Data'!L$896</f>
        <v>0.34859909588975269</v>
      </c>
      <c r="K168" s="242">
        <f>'New NONRES Construction Data'!L$912</f>
        <v>0.37174585218072581</v>
      </c>
      <c r="L168" s="45">
        <f t="shared" si="77"/>
        <v>2.8703487044185581</v>
      </c>
    </row>
    <row r="169" spans="1:14">
      <c r="A169" s="245">
        <v>14</v>
      </c>
      <c r="B169" s="52">
        <f>'New NONRES Construction Data'!L$769</f>
        <v>5.7600444309786614E-2</v>
      </c>
      <c r="C169" s="240">
        <f>'New NONRES Construction Data'!L$785</f>
        <v>7.5736591742234863E-2</v>
      </c>
      <c r="D169" s="240">
        <f>'New NONRES Construction Data'!L$801</f>
        <v>6.7894530555818594E-2</v>
      </c>
      <c r="E169" s="241">
        <f>'New NONRES Construction Data'!L$817</f>
        <v>7.4043106531221398E-2</v>
      </c>
      <c r="F169" s="240">
        <f>'New NONRES Construction Data'!L$833</f>
        <v>7.3619635914489445E-2</v>
      </c>
      <c r="G169" s="240">
        <f>'New NONRES Construction Data'!L$849</f>
        <v>8.4378222797190414E-2</v>
      </c>
      <c r="H169" s="240">
        <f>'New NONRES Construction Data'!L$865</f>
        <v>0.11163849500344958</v>
      </c>
      <c r="I169" s="240">
        <f>'New NONRES Construction Data'!L$881</f>
        <v>0.11415096579784614</v>
      </c>
      <c r="J169" s="240">
        <f>'New NONRES Construction Data'!L$897</f>
        <v>0.10744664278529929</v>
      </c>
      <c r="K169" s="242">
        <f>'New NONRES Construction Data'!L$913</f>
        <v>9.4123317729460851E-2</v>
      </c>
      <c r="L169" s="45">
        <f t="shared" si="77"/>
        <v>0.86063195316679708</v>
      </c>
    </row>
    <row r="170" spans="1:14">
      <c r="A170" s="245">
        <v>15</v>
      </c>
      <c r="B170" s="52">
        <f>'New NONRES Construction Data'!L$770</f>
        <v>4.1988967602022836E-2</v>
      </c>
      <c r="C170" s="240">
        <f>'New NONRES Construction Data'!L$786</f>
        <v>2.7722931289888827E-2</v>
      </c>
      <c r="D170" s="240">
        <f>'New NONRES Construction Data'!L$802</f>
        <v>3.4548339211896525E-2</v>
      </c>
      <c r="E170" s="241">
        <f>'New NONRES Construction Data'!L$818</f>
        <v>3.222971324767826E-2</v>
      </c>
      <c r="F170" s="240">
        <f>'New NONRES Construction Data'!L$834</f>
        <v>4.8437191564618301E-2</v>
      </c>
      <c r="G170" s="240">
        <f>'New NONRES Construction Data'!L$850</f>
        <v>6.7947198307256207E-2</v>
      </c>
      <c r="H170" s="240">
        <f>'New NONRES Construction Data'!L$866</f>
        <v>9.1964099874728616E-2</v>
      </c>
      <c r="I170" s="240">
        <f>'New NONRES Construction Data'!L$882</f>
        <v>0.10769125915684005</v>
      </c>
      <c r="J170" s="240">
        <f>'New NONRES Construction Data'!L$898</f>
        <v>0.10708553952073033</v>
      </c>
      <c r="K170" s="242">
        <f>'New NONRES Construction Data'!L$914</f>
        <v>7.1789835265819987E-2</v>
      </c>
      <c r="L170" s="45">
        <f t="shared" si="77"/>
        <v>0.63140507504147991</v>
      </c>
    </row>
    <row r="171" spans="1:14">
      <c r="A171" s="245">
        <v>16</v>
      </c>
      <c r="B171" s="239">
        <f>'New NONRES Construction Data'!L$771</f>
        <v>0.10054574354752528</v>
      </c>
      <c r="C171" s="240">
        <f>'New NONRES Construction Data'!L$787</f>
        <v>0.1444619714201747</v>
      </c>
      <c r="D171" s="240">
        <f>'New NONRES Construction Data'!L$803</f>
        <v>0.11606630605589882</v>
      </c>
      <c r="E171" s="241">
        <f>'New NONRES Construction Data'!L$819</f>
        <v>0.12744994387059658</v>
      </c>
      <c r="F171" s="240">
        <f>'New NONRES Construction Data'!L$835</f>
        <v>0.13039919402166297</v>
      </c>
      <c r="G171" s="240">
        <f>'New NONRES Construction Data'!L$851</f>
        <v>0.14470043566616372</v>
      </c>
      <c r="H171" s="240">
        <f>'New NONRES Construction Data'!L$867</f>
        <v>0.16332303376949991</v>
      </c>
      <c r="I171" s="240">
        <f>'New NONRES Construction Data'!L$883</f>
        <v>0.16866108807185781</v>
      </c>
      <c r="J171" s="240">
        <f>'New NONRES Construction Data'!L$899</f>
        <v>0.17053592483610736</v>
      </c>
      <c r="K171" s="242">
        <f>'New NONRES Construction Data'!L$915</f>
        <v>0.16979878104409338</v>
      </c>
      <c r="L171" s="45">
        <f t="shared" si="77"/>
        <v>1.4359424223035804</v>
      </c>
    </row>
    <row r="172" spans="1:14">
      <c r="A172" s="245" t="s">
        <v>2</v>
      </c>
      <c r="B172" s="45">
        <f>SUM(B156:B171)</f>
        <v>3.8149183309214445</v>
      </c>
      <c r="C172" s="45">
        <f>SUM(C156:C171)</f>
        <v>4.7198148593780047</v>
      </c>
      <c r="D172" s="45">
        <f t="shared" ref="D172" si="78">SUM(D156:D171)</f>
        <v>3.9134357340521086</v>
      </c>
      <c r="E172" s="49">
        <f t="shared" ref="E172" si="79">SUM(E156:E171)</f>
        <v>4.3444323469805877</v>
      </c>
      <c r="F172" s="45">
        <f t="shared" ref="F172" si="80">SUM(F156:F171)</f>
        <v>4.4680330897679532</v>
      </c>
      <c r="G172" s="45">
        <f t="shared" ref="G172" si="81">SUM(G156:G171)</f>
        <v>4.7175300911098867</v>
      </c>
      <c r="H172" s="45">
        <f t="shared" ref="H172" si="82">SUM(H156:H171)</f>
        <v>5.3729259204324862</v>
      </c>
      <c r="I172" s="45">
        <f t="shared" ref="I172" si="83">SUM(I156:I171)</f>
        <v>5.5393230560726918</v>
      </c>
      <c r="J172" s="45">
        <f t="shared" ref="J172" si="84">SUM(J156:J171)</f>
        <v>5.5650207146913209</v>
      </c>
      <c r="K172" s="45">
        <f t="shared" ref="K172" si="85">SUM(K156:K171)</f>
        <v>5.492418475856784</v>
      </c>
      <c r="L172" s="64">
        <f>SUM(B156:K171)</f>
        <v>47.947852619263287</v>
      </c>
    </row>
    <row r="173" spans="1:14" s="50" customFormat="1" ht="15">
      <c r="A173" s="250"/>
      <c r="B173" s="243" t="s">
        <v>282</v>
      </c>
      <c r="C173" s="244" t="s">
        <v>74</v>
      </c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</row>
    <row r="174" spans="1:14" s="251" customFormat="1" ht="15">
      <c r="A174" s="243" t="s">
        <v>5</v>
      </c>
      <c r="B174" s="246">
        <v>2011</v>
      </c>
      <c r="C174" s="246">
        <v>2012</v>
      </c>
      <c r="D174" s="246">
        <v>2013</v>
      </c>
      <c r="E174" s="246">
        <v>2014</v>
      </c>
      <c r="F174" s="246">
        <v>2015</v>
      </c>
      <c r="G174" s="246">
        <v>2016</v>
      </c>
      <c r="H174" s="246">
        <v>2017</v>
      </c>
      <c r="I174" s="246">
        <v>2018</v>
      </c>
      <c r="J174" s="246">
        <v>2019</v>
      </c>
      <c r="K174" s="246">
        <v>2020</v>
      </c>
      <c r="L174" s="246" t="s">
        <v>2</v>
      </c>
      <c r="M174" s="246"/>
      <c r="N174" s="246"/>
    </row>
    <row r="175" spans="1:14" s="50" customFormat="1">
      <c r="A175" s="246">
        <v>1</v>
      </c>
      <c r="B175" s="252">
        <f>'New NONRES Construction Data'!M$756</f>
        <v>1.9400890127630716E-2</v>
      </c>
      <c r="C175" s="241">
        <f>'New NONRES Construction Data'!M$772</f>
        <v>1.6190408752935873E-2</v>
      </c>
      <c r="D175" s="241">
        <f>'New NONRES Construction Data'!M$788</f>
        <v>2.8046225907351924E-2</v>
      </c>
      <c r="E175" s="241">
        <f>'New NONRES Construction Data'!M$804</f>
        <v>2.8829184581313425E-2</v>
      </c>
      <c r="F175" s="241">
        <f>'New NONRES Construction Data'!M$820</f>
        <v>2.9607881587133095E-2</v>
      </c>
      <c r="G175" s="241">
        <f>'New NONRES Construction Data'!M$836</f>
        <v>3.0169298592952767E-2</v>
      </c>
      <c r="H175" s="241">
        <f>'New NONRES Construction Data'!M$852</f>
        <v>3.0565484764701525E-2</v>
      </c>
      <c r="I175" s="241">
        <f>'New NONRES Construction Data'!M$868</f>
        <v>3.1081334400027198E-2</v>
      </c>
      <c r="J175" s="241">
        <f>'New NONRES Construction Data'!M$884</f>
        <v>3.1706798333000705E-2</v>
      </c>
      <c r="K175" s="253">
        <f>'New NONRES Construction Data'!M$900</f>
        <v>3.2383757134255467E-2</v>
      </c>
      <c r="L175" s="49">
        <f>SUM(B175:K175)</f>
        <v>0.27798126418130265</v>
      </c>
      <c r="M175" s="49"/>
      <c r="N175" s="49"/>
    </row>
    <row r="176" spans="1:14" s="50" customFormat="1">
      <c r="A176" s="246">
        <v>2</v>
      </c>
      <c r="B176" s="252">
        <f>'New NONRES Construction Data'!M$757</f>
        <v>0.18029821504003091</v>
      </c>
      <c r="C176" s="241">
        <f>'New NONRES Construction Data'!M$773</f>
        <v>0.19079465289848963</v>
      </c>
      <c r="D176" s="241">
        <f>'New NONRES Construction Data'!M$789</f>
        <v>0.1833743965306496</v>
      </c>
      <c r="E176" s="241">
        <f>'New NONRES Construction Data'!M$805</f>
        <v>0.21869554403225239</v>
      </c>
      <c r="F176" s="241">
        <f>'New NONRES Construction Data'!M$821</f>
        <v>0.23977325748764403</v>
      </c>
      <c r="G176" s="241">
        <f>'New NONRES Construction Data'!M$837</f>
        <v>0.24134878591403569</v>
      </c>
      <c r="H176" s="241">
        <f>'New NONRES Construction Data'!M$853</f>
        <v>0.22268060901492676</v>
      </c>
      <c r="I176" s="241">
        <f>'New NONRES Construction Data'!M$869</f>
        <v>0.21103509301540624</v>
      </c>
      <c r="J176" s="241">
        <f>'New NONRES Construction Data'!M$885</f>
        <v>0.21052740163754102</v>
      </c>
      <c r="K176" s="253">
        <f>'New NONRES Construction Data'!M$901</f>
        <v>0.21261888319683903</v>
      </c>
      <c r="L176" s="49">
        <f t="shared" ref="L176:L190" si="86">SUM(B176:K176)</f>
        <v>2.1111468387678154</v>
      </c>
      <c r="M176" s="49"/>
      <c r="N176" s="49"/>
    </row>
    <row r="177" spans="1:14" s="50" customFormat="1">
      <c r="A177" s="246">
        <v>3</v>
      </c>
      <c r="B177" s="252">
        <f>'New NONRES Construction Data'!M$758</f>
        <v>0.60563080871355812</v>
      </c>
      <c r="C177" s="241">
        <f>'New NONRES Construction Data'!M$774</f>
        <v>1.0689794962803427</v>
      </c>
      <c r="D177" s="241">
        <f>'New NONRES Construction Data'!M$790</f>
        <v>0.77639340826306324</v>
      </c>
      <c r="E177" s="241">
        <f>'New NONRES Construction Data'!M$806</f>
        <v>0.99288150627315452</v>
      </c>
      <c r="F177" s="241">
        <f>'New NONRES Construction Data'!M$822</f>
        <v>1.0072284168685288</v>
      </c>
      <c r="G177" s="241">
        <f>'New NONRES Construction Data'!M$838</f>
        <v>1.0465754117595896</v>
      </c>
      <c r="H177" s="241">
        <f>'New NONRES Construction Data'!M$854</f>
        <v>1.035590289263653</v>
      </c>
      <c r="I177" s="241">
        <f>'New NONRES Construction Data'!M$870</f>
        <v>0.9713097943573733</v>
      </c>
      <c r="J177" s="241">
        <f>'New NONRES Construction Data'!M$886</f>
        <v>0.91588643528461255</v>
      </c>
      <c r="K177" s="253">
        <f>'New NONRES Construction Data'!M$902</f>
        <v>0.86255202293005984</v>
      </c>
      <c r="L177" s="49">
        <f t="shared" si="86"/>
        <v>9.283027589993937</v>
      </c>
      <c r="M177" s="49"/>
      <c r="N177" s="49"/>
    </row>
    <row r="178" spans="1:14" s="50" customFormat="1">
      <c r="A178" s="246">
        <v>4</v>
      </c>
      <c r="B178" s="252">
        <f>'New NONRES Construction Data'!M$759</f>
        <v>0.46843388191829294</v>
      </c>
      <c r="C178" s="241">
        <f>'New NONRES Construction Data'!M$775</f>
        <v>0.44178327588206501</v>
      </c>
      <c r="D178" s="241">
        <f>'New NONRES Construction Data'!M$791</f>
        <v>0.42765247095439318</v>
      </c>
      <c r="E178" s="241">
        <f>'New NONRES Construction Data'!M$807</f>
        <v>0.51257538656206247</v>
      </c>
      <c r="F178" s="241">
        <f>'New NONRES Construction Data'!M$823</f>
        <v>0.5812962066174826</v>
      </c>
      <c r="G178" s="241">
        <f>'New NONRES Construction Data'!M$839</f>
        <v>0.57858051446525904</v>
      </c>
      <c r="H178" s="241">
        <f>'New NONRES Construction Data'!M$855</f>
        <v>0.51414036170063204</v>
      </c>
      <c r="I178" s="241">
        <f>'New NONRES Construction Data'!M$871</f>
        <v>0.48261071552651086</v>
      </c>
      <c r="J178" s="241">
        <f>'New NONRES Construction Data'!M$887</f>
        <v>0.48808812851150418</v>
      </c>
      <c r="K178" s="253">
        <f>'New NONRES Construction Data'!M$903</f>
        <v>0.50212687607808371</v>
      </c>
      <c r="L178" s="49">
        <f t="shared" si="86"/>
        <v>4.9972878182162859</v>
      </c>
      <c r="M178" s="49"/>
      <c r="N178" s="49"/>
    </row>
    <row r="179" spans="1:14" s="50" customFormat="1">
      <c r="A179" s="246">
        <v>5</v>
      </c>
      <c r="B179" s="252">
        <f>'New NONRES Construction Data'!M$760</f>
        <v>9.0952569014483398E-2</v>
      </c>
      <c r="C179" s="241">
        <f>'New NONRES Construction Data'!M$776</f>
        <v>8.577800505070371E-2</v>
      </c>
      <c r="D179" s="241">
        <f>'New NONRES Construction Data'!M$792</f>
        <v>8.3034324330703083E-2</v>
      </c>
      <c r="E179" s="241">
        <f>'New NONRES Construction Data'!M$808</f>
        <v>9.9523219862954412E-2</v>
      </c>
      <c r="F179" s="241">
        <f>'New NONRES Construction Data'!M$824</f>
        <v>0.11286626649149167</v>
      </c>
      <c r="G179" s="241">
        <f>'New NONRES Construction Data'!M$840</f>
        <v>0.11233897931728959</v>
      </c>
      <c r="H179" s="241">
        <f>'New NONRES Construction Data'!M$856</f>
        <v>9.9827080268426793E-2</v>
      </c>
      <c r="I179" s="241">
        <f>'New NONRES Construction Data'!M$872</f>
        <v>9.3705186805233209E-2</v>
      </c>
      <c r="J179" s="241">
        <f>'New NONRES Construction Data'!M$888</f>
        <v>9.4768698224386549E-2</v>
      </c>
      <c r="K179" s="253">
        <f>'New NONRES Construction Data'!M$904</f>
        <v>9.7494504802888807E-2</v>
      </c>
      <c r="L179" s="49">
        <f t="shared" si="86"/>
        <v>0.97028883416856115</v>
      </c>
      <c r="M179" s="49"/>
      <c r="N179" s="49"/>
    </row>
    <row r="180" spans="1:14" s="50" customFormat="1">
      <c r="A180" s="246">
        <v>6</v>
      </c>
      <c r="B180" s="252">
        <f>'New NONRES Construction Data'!M$761</f>
        <v>0.2829648147045703</v>
      </c>
      <c r="C180" s="241">
        <f>'New NONRES Construction Data'!M$777</f>
        <v>0.45116623874345496</v>
      </c>
      <c r="D180" s="241">
        <f>'New NONRES Construction Data'!M$793</f>
        <v>0.4632584771723342</v>
      </c>
      <c r="E180" s="241">
        <f>'New NONRES Construction Data'!M$809</f>
        <v>0.47742799746780235</v>
      </c>
      <c r="F180" s="241">
        <f>'New NONRES Construction Data'!M$825</f>
        <v>0.48756847634522377</v>
      </c>
      <c r="G180" s="241">
        <f>'New NONRES Construction Data'!M$841</f>
        <v>0.50924439929240295</v>
      </c>
      <c r="H180" s="241">
        <f>'New NONRES Construction Data'!M$857</f>
        <v>0.51165083877506234</v>
      </c>
      <c r="I180" s="241">
        <f>'New NONRES Construction Data'!M$873</f>
        <v>0.514359279300867</v>
      </c>
      <c r="J180" s="241">
        <f>'New NONRES Construction Data'!M$889</f>
        <v>0.51351974223778163</v>
      </c>
      <c r="K180" s="253">
        <f>'New NONRES Construction Data'!M$905</f>
        <v>0.51704319228903328</v>
      </c>
      <c r="L180" s="49">
        <f t="shared" si="86"/>
        <v>4.7282034563285329</v>
      </c>
      <c r="M180" s="49"/>
      <c r="N180" s="49"/>
    </row>
    <row r="181" spans="1:14" s="50" customFormat="1">
      <c r="A181" s="246">
        <v>7</v>
      </c>
      <c r="B181" s="252">
        <f>'New NONRES Construction Data'!M$762</f>
        <v>0.19365503999999997</v>
      </c>
      <c r="C181" s="241">
        <f>'New NONRES Construction Data'!M$778</f>
        <v>0.41972504000000005</v>
      </c>
      <c r="D181" s="241">
        <f>'New NONRES Construction Data'!M$794</f>
        <v>0.51411795999999998</v>
      </c>
      <c r="E181" s="241">
        <f>'New NONRES Construction Data'!M$810</f>
        <v>0.51411795999999998</v>
      </c>
      <c r="F181" s="241">
        <f>'New NONRES Construction Data'!M$826</f>
        <v>0.50876184000000002</v>
      </c>
      <c r="G181" s="241">
        <f>'New NONRES Construction Data'!M$842</f>
        <v>0.56614883999999999</v>
      </c>
      <c r="H181" s="241">
        <f>'New NONRES Construction Data'!M$858</f>
        <v>0.56983552000000004</v>
      </c>
      <c r="I181" s="241">
        <f>'New NONRES Construction Data'!M$874</f>
        <v>0.47627732</v>
      </c>
      <c r="J181" s="241">
        <f>'New NONRES Construction Data'!M$890</f>
        <v>0.41116915999999998</v>
      </c>
      <c r="K181" s="253">
        <f>'New NONRES Construction Data'!M$906</f>
        <v>0.32164544</v>
      </c>
      <c r="L181" s="49">
        <f t="shared" si="86"/>
        <v>4.4954541199999998</v>
      </c>
      <c r="M181" s="49"/>
      <c r="N181" s="49"/>
    </row>
    <row r="182" spans="1:14" s="50" customFormat="1">
      <c r="A182" s="246">
        <v>8</v>
      </c>
      <c r="B182" s="252">
        <f>'New NONRES Construction Data'!M$763</f>
        <v>0.38404220892456975</v>
      </c>
      <c r="C182" s="241">
        <f>'New NONRES Construction Data'!M$779</f>
        <v>0.68363368236501576</v>
      </c>
      <c r="D182" s="241">
        <f>'New NONRES Construction Data'!M$795</f>
        <v>0.70433029927495805</v>
      </c>
      <c r="E182" s="241">
        <f>'New NONRES Construction Data'!M$811</f>
        <v>0.73868986005149151</v>
      </c>
      <c r="F182" s="241">
        <f>'New NONRES Construction Data'!M$827</f>
        <v>0.77245441857461317</v>
      </c>
      <c r="G182" s="241">
        <f>'New NONRES Construction Data'!M$843</f>
        <v>0.81291988817658223</v>
      </c>
      <c r="H182" s="241">
        <f>'New NONRES Construction Data'!M$859</f>
        <v>0.81490443317479277</v>
      </c>
      <c r="I182" s="241">
        <f>'New NONRES Construction Data'!M$875</f>
        <v>0.81898900068506975</v>
      </c>
      <c r="J182" s="241">
        <f>'New NONRES Construction Data'!M$891</f>
        <v>0.81814781050420293</v>
      </c>
      <c r="K182" s="253">
        <f>'New NONRES Construction Data'!M$907</f>
        <v>0.81935917669730318</v>
      </c>
      <c r="L182" s="49">
        <f t="shared" si="86"/>
        <v>7.3674707784285989</v>
      </c>
      <c r="M182" s="49"/>
      <c r="N182" s="49"/>
    </row>
    <row r="183" spans="1:14" s="50" customFormat="1">
      <c r="A183" s="246">
        <v>9</v>
      </c>
      <c r="B183" s="252">
        <f>'New NONRES Construction Data'!M$764</f>
        <v>0.27869187618142816</v>
      </c>
      <c r="C183" s="241">
        <f>'New NONRES Construction Data'!M$780</f>
        <v>0.8589485531061849</v>
      </c>
      <c r="D183" s="241">
        <f>'New NONRES Construction Data'!M$796</f>
        <v>1.010003617685056</v>
      </c>
      <c r="E183" s="241">
        <f>'New NONRES Construction Data'!M$812</f>
        <v>1.0703202318495022</v>
      </c>
      <c r="F183" s="241">
        <f>'New NONRES Construction Data'!M$828</f>
        <v>1.1474221338429513</v>
      </c>
      <c r="G183" s="241">
        <f>'New NONRES Construction Data'!M$844</f>
        <v>1.216357591861889</v>
      </c>
      <c r="H183" s="241">
        <f>'New NONRES Construction Data'!M$860</f>
        <v>1.2390739627264291</v>
      </c>
      <c r="I183" s="241">
        <f>'New NONRES Construction Data'!M$876</f>
        <v>1.2440285346167728</v>
      </c>
      <c r="J183" s="241">
        <f>'New NONRES Construction Data'!M$892</f>
        <v>1.2250082852947504</v>
      </c>
      <c r="K183" s="253">
        <f>'New NONRES Construction Data'!M$908</f>
        <v>1.1986411910738737</v>
      </c>
      <c r="L183" s="49">
        <f t="shared" si="86"/>
        <v>10.488495978238836</v>
      </c>
      <c r="M183" s="49"/>
      <c r="N183" s="49"/>
    </row>
    <row r="184" spans="1:14" s="50" customFormat="1">
      <c r="A184" s="246">
        <v>10</v>
      </c>
      <c r="B184" s="252">
        <f>'New NONRES Construction Data'!M$765</f>
        <v>1.2297983289942325</v>
      </c>
      <c r="C184" s="241">
        <f>'New NONRES Construction Data'!M$781</f>
        <v>0.45461690220974438</v>
      </c>
      <c r="D184" s="241">
        <f>'New NONRES Construction Data'!M$797</f>
        <v>0.97791448164082873</v>
      </c>
      <c r="E184" s="241">
        <f>'New NONRES Construction Data'!M$813</f>
        <v>0.99214591129154894</v>
      </c>
      <c r="F184" s="241">
        <f>'New NONRES Construction Data'!M$829</f>
        <v>0.94985714148557354</v>
      </c>
      <c r="G184" s="241">
        <f>'New NONRES Construction Data'!M$845</f>
        <v>0.97854419073266596</v>
      </c>
      <c r="H184" s="241">
        <f>'New NONRES Construction Data'!M$861</f>
        <v>0.95894709304054437</v>
      </c>
      <c r="I184" s="241">
        <f>'New NONRES Construction Data'!M$877</f>
        <v>0.89514573549848508</v>
      </c>
      <c r="J184" s="241">
        <f>'New NONRES Construction Data'!M$893</f>
        <v>0.8314306451905713</v>
      </c>
      <c r="K184" s="253">
        <f>'New NONRES Construction Data'!M$909</f>
        <v>0.79873511634710692</v>
      </c>
      <c r="L184" s="49">
        <f t="shared" si="86"/>
        <v>9.0671355464313024</v>
      </c>
      <c r="M184" s="49"/>
      <c r="N184" s="49"/>
    </row>
    <row r="185" spans="1:14" s="50" customFormat="1">
      <c r="A185" s="246">
        <v>11</v>
      </c>
      <c r="B185" s="252">
        <f>'New NONRES Construction Data'!M$766</f>
        <v>7.7188896838827736E-2</v>
      </c>
      <c r="C185" s="241">
        <f>'New NONRES Construction Data'!M$782</f>
        <v>0.1879137509127741</v>
      </c>
      <c r="D185" s="241">
        <f>'New NONRES Construction Data'!M$798</f>
        <v>0.15623269474362655</v>
      </c>
      <c r="E185" s="241">
        <f>'New NONRES Construction Data'!M$814</f>
        <v>0.19709209167568692</v>
      </c>
      <c r="F185" s="241">
        <f>'New NONRES Construction Data'!M$830</f>
        <v>0.2255466092059594</v>
      </c>
      <c r="G185" s="241">
        <f>'New NONRES Construction Data'!M$846</f>
        <v>0.23988341870909843</v>
      </c>
      <c r="H185" s="241">
        <f>'New NONRES Construction Data'!M$862</f>
        <v>0.24272954736569993</v>
      </c>
      <c r="I185" s="241">
        <f>'New NONRES Construction Data'!M$878</f>
        <v>0.24575608905562932</v>
      </c>
      <c r="J185" s="241">
        <f>'New NONRES Construction Data'!M$894</f>
        <v>0.24256066116998681</v>
      </c>
      <c r="K185" s="253">
        <f>'New NONRES Construction Data'!M$910</f>
        <v>0.25079871870570425</v>
      </c>
      <c r="L185" s="49">
        <f t="shared" si="86"/>
        <v>2.0657024783829936</v>
      </c>
      <c r="M185" s="49"/>
      <c r="N185" s="49"/>
    </row>
    <row r="186" spans="1:14" s="50" customFormat="1">
      <c r="A186" s="246">
        <v>12</v>
      </c>
      <c r="B186" s="252">
        <f>'New NONRES Construction Data'!M$767</f>
        <v>0.51306517110423999</v>
      </c>
      <c r="C186" s="241">
        <f>'New NONRES Construction Data'!M$783</f>
        <v>1.2314958234789461</v>
      </c>
      <c r="D186" s="241">
        <f>'New NONRES Construction Data'!M$799</f>
        <v>0.90343954181474084</v>
      </c>
      <c r="E186" s="241">
        <f>'New NONRES Construction Data'!M$815</f>
        <v>0.99443403794674534</v>
      </c>
      <c r="F186" s="241">
        <f>'New NONRES Construction Data'!M$831</f>
        <v>1.0782656870863434</v>
      </c>
      <c r="G186" s="241">
        <f>'New NONRES Construction Data'!M$847</f>
        <v>1.1246127602575871</v>
      </c>
      <c r="H186" s="241">
        <f>'New NONRES Construction Data'!M$863</f>
        <v>1.1023275127193175</v>
      </c>
      <c r="I186" s="241">
        <f>'New NONRES Construction Data'!M$879</f>
        <v>1.0912647548772003</v>
      </c>
      <c r="J186" s="241">
        <f>'New NONRES Construction Data'!M$895</f>
        <v>1.0927684781679545</v>
      </c>
      <c r="K186" s="253">
        <f>'New NONRES Construction Data'!M$911</f>
        <v>1.116435110829733</v>
      </c>
      <c r="L186" s="49">
        <f t="shared" si="86"/>
        <v>10.24810887828281</v>
      </c>
      <c r="M186" s="49"/>
      <c r="N186" s="49"/>
    </row>
    <row r="187" spans="1:14" s="50" customFormat="1">
      <c r="A187" s="246">
        <v>13</v>
      </c>
      <c r="B187" s="252">
        <f>'New NONRES Construction Data'!M$768</f>
        <v>0.18875621577617599</v>
      </c>
      <c r="C187" s="241">
        <f>'New NONRES Construction Data'!M$784</f>
        <v>0.55740108275832045</v>
      </c>
      <c r="D187" s="241">
        <f>'New NONRES Construction Data'!M$800</f>
        <v>0.3062058490172691</v>
      </c>
      <c r="E187" s="241">
        <f>'New NONRES Construction Data'!M$816</f>
        <v>0.42597896628985316</v>
      </c>
      <c r="F187" s="241">
        <f>'New NONRES Construction Data'!M$832</f>
        <v>0.49924742769018093</v>
      </c>
      <c r="G187" s="241">
        <f>'New NONRES Construction Data'!M$848</f>
        <v>0.5167031875067154</v>
      </c>
      <c r="H187" s="241">
        <f>'New NONRES Construction Data'!M$864</f>
        <v>0.52760774002027166</v>
      </c>
      <c r="I187" s="241">
        <f>'New NONRES Construction Data'!M$880</f>
        <v>0.54296163266791875</v>
      </c>
      <c r="J187" s="241">
        <f>'New NONRES Construction Data'!M$896</f>
        <v>0.53878628491537195</v>
      </c>
      <c r="K187" s="253">
        <f>'New NONRES Construction Data'!M$912</f>
        <v>0.54338496173979012</v>
      </c>
      <c r="L187" s="49">
        <f t="shared" si="86"/>
        <v>4.6470333483818678</v>
      </c>
      <c r="M187" s="49"/>
      <c r="N187" s="49"/>
    </row>
    <row r="188" spans="1:14" s="50" customFormat="1">
      <c r="A188" s="246">
        <v>14</v>
      </c>
      <c r="B188" s="252">
        <f>'New NONRES Construction Data'!M$769</f>
        <v>0.20330126916389032</v>
      </c>
      <c r="C188" s="241">
        <f>'New NONRES Construction Data'!M$785</f>
        <v>9.9574678924164634E-2</v>
      </c>
      <c r="D188" s="241">
        <f>'New NONRES Construction Data'!M$801</f>
        <v>0.17778899064234127</v>
      </c>
      <c r="E188" s="241">
        <f>'New NONRES Construction Data'!M$817</f>
        <v>0.18522332918830106</v>
      </c>
      <c r="F188" s="241">
        <f>'New NONRES Construction Data'!M$833</f>
        <v>0.18666170589617648</v>
      </c>
      <c r="G188" s="241">
        <f>'New NONRES Construction Data'!M$849</f>
        <v>0.19344825001501978</v>
      </c>
      <c r="H188" s="241">
        <f>'New NONRES Construction Data'!M$865</f>
        <v>0.19010516970523916</v>
      </c>
      <c r="I188" s="241">
        <f>'New NONRES Construction Data'!M$881</f>
        <v>0.18510034522826396</v>
      </c>
      <c r="J188" s="241">
        <f>'New NONRES Construction Data'!M$897</f>
        <v>0.17884811419242855</v>
      </c>
      <c r="K188" s="253">
        <f>'New NONRES Construction Data'!M$913</f>
        <v>0.17624646550366926</v>
      </c>
      <c r="L188" s="49">
        <f t="shared" si="86"/>
        <v>1.7762983184594945</v>
      </c>
      <c r="M188" s="49"/>
      <c r="N188" s="49"/>
    </row>
    <row r="189" spans="1:14" s="50" customFormat="1">
      <c r="A189" s="246">
        <v>15</v>
      </c>
      <c r="B189" s="252">
        <f>'New NONRES Construction Data'!M$770</f>
        <v>0.20785919124478766</v>
      </c>
      <c r="C189" s="241">
        <f>'New NONRES Construction Data'!M$786</f>
        <v>6.5509581008945814E-2</v>
      </c>
      <c r="D189" s="241">
        <f>'New NONRES Construction Data'!M$802</f>
        <v>0.13995834866249118</v>
      </c>
      <c r="E189" s="241">
        <f>'New NONRES Construction Data'!M$818</f>
        <v>0.14655265063160089</v>
      </c>
      <c r="F189" s="241">
        <f>'New NONRES Construction Data'!M$834</f>
        <v>0.14571648125441367</v>
      </c>
      <c r="G189" s="241">
        <f>'New NONRES Construction Data'!M$850</f>
        <v>0.15320157252675057</v>
      </c>
      <c r="H189" s="241">
        <f>'New NONRES Construction Data'!M$866</f>
        <v>0.15347601012951667</v>
      </c>
      <c r="I189" s="241">
        <f>'New NONRES Construction Data'!M$882</f>
        <v>0.13782822954134433</v>
      </c>
      <c r="J189" s="241">
        <f>'New NONRES Construction Data'!M$898</f>
        <v>0.13476733614135727</v>
      </c>
      <c r="K189" s="253">
        <f>'New NONRES Construction Data'!M$914</f>
        <v>0.1387081864458295</v>
      </c>
      <c r="L189" s="49">
        <f t="shared" si="86"/>
        <v>1.4235775875870376</v>
      </c>
      <c r="M189" s="49"/>
      <c r="N189" s="49"/>
    </row>
    <row r="190" spans="1:14" s="50" customFormat="1">
      <c r="A190" s="246">
        <v>16</v>
      </c>
      <c r="B190" s="254">
        <f>'New NONRES Construction Data'!M$771</f>
        <v>0.12914261405705083</v>
      </c>
      <c r="C190" s="241">
        <f>'New NONRES Construction Data'!M$787</f>
        <v>0.15639331066800372</v>
      </c>
      <c r="D190" s="241">
        <f>'New NONRES Construction Data'!M$803</f>
        <v>0.19475529825120688</v>
      </c>
      <c r="E190" s="241">
        <f>'New NONRES Construction Data'!M$819</f>
        <v>0.20500174128780557</v>
      </c>
      <c r="F190" s="241">
        <f>'New NONRES Construction Data'!M$835</f>
        <v>0.21610444203782608</v>
      </c>
      <c r="G190" s="241">
        <f>'New NONRES Construction Data'!M$851</f>
        <v>0.22490358537610627</v>
      </c>
      <c r="H190" s="241">
        <f>'New NONRES Construction Data'!M$867</f>
        <v>0.22603470571911116</v>
      </c>
      <c r="I190" s="241">
        <f>'New NONRES Construction Data'!M$883</f>
        <v>0.22835477666098852</v>
      </c>
      <c r="J190" s="241">
        <f>'New NONRES Construction Data'!M$899</f>
        <v>0.22892515357518228</v>
      </c>
      <c r="K190" s="253">
        <f>'New NONRES Construction Data'!M$915</f>
        <v>0.2289344612022885</v>
      </c>
      <c r="L190" s="49">
        <f t="shared" si="86"/>
        <v>2.0385500888355699</v>
      </c>
      <c r="M190" s="49"/>
      <c r="N190" s="49"/>
    </row>
    <row r="191" spans="1:14" s="50" customFormat="1">
      <c r="A191" s="246" t="s">
        <v>2</v>
      </c>
      <c r="B191" s="49">
        <f>SUM(B175:B190)</f>
        <v>5.0531819918037693</v>
      </c>
      <c r="C191" s="49">
        <f>SUM(C175:C190)</f>
        <v>6.9699044830400911</v>
      </c>
      <c r="D191" s="49">
        <f t="shared" ref="D191" si="87">SUM(D175:D190)</f>
        <v>7.0465063848910132</v>
      </c>
      <c r="E191" s="49">
        <f t="shared" ref="E191" si="88">SUM(E175:E190)</f>
        <v>7.7994896189920748</v>
      </c>
      <c r="F191" s="49">
        <f t="shared" ref="F191" si="89">SUM(F175:F190)</f>
        <v>8.1883783924715399</v>
      </c>
      <c r="G191" s="49">
        <f t="shared" ref="G191" si="90">SUM(G175:G190)</f>
        <v>8.5449806745039449</v>
      </c>
      <c r="H191" s="49">
        <f t="shared" ref="H191" si="91">SUM(H175:H190)</f>
        <v>8.4394963583883253</v>
      </c>
      <c r="I191" s="49">
        <f t="shared" ref="I191" si="92">SUM(I175:I190)</f>
        <v>8.1698078222370913</v>
      </c>
      <c r="J191" s="49">
        <f t="shared" ref="J191" si="93">SUM(J175:J190)</f>
        <v>7.9569091333806323</v>
      </c>
      <c r="K191" s="49">
        <f t="shared" ref="K191" si="94">SUM(K175:K190)</f>
        <v>7.8171080649764582</v>
      </c>
      <c r="L191" s="255">
        <f>SUM(B175:K190)</f>
        <v>75.985762924684963</v>
      </c>
      <c r="M191" s="49"/>
      <c r="N191" s="49"/>
    </row>
    <row r="192" spans="1:14" s="50" customFormat="1" ht="15">
      <c r="A192" s="246"/>
      <c r="B192" s="243" t="s">
        <v>83</v>
      </c>
      <c r="C192" s="244" t="s">
        <v>74</v>
      </c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</row>
    <row r="193" spans="1:14" s="22" customFormat="1" ht="15">
      <c r="A193" s="46" t="s">
        <v>5</v>
      </c>
      <c r="B193" s="245">
        <v>2011</v>
      </c>
      <c r="C193" s="245">
        <v>2012</v>
      </c>
      <c r="D193" s="245">
        <v>2013</v>
      </c>
      <c r="E193" s="246">
        <v>2014</v>
      </c>
      <c r="F193" s="245">
        <v>2015</v>
      </c>
      <c r="G193" s="245">
        <v>2016</v>
      </c>
      <c r="H193" s="245">
        <v>2017</v>
      </c>
      <c r="I193" s="245">
        <v>2018</v>
      </c>
      <c r="J193" s="245">
        <v>2019</v>
      </c>
      <c r="K193" s="245">
        <v>2020</v>
      </c>
      <c r="L193" s="245" t="s">
        <v>2</v>
      </c>
      <c r="M193" s="245"/>
      <c r="N193" s="245"/>
    </row>
    <row r="194" spans="1:14">
      <c r="A194" s="245">
        <v>1</v>
      </c>
      <c r="B194" s="52">
        <f>'New NONRES Construction Data'!N$756</f>
        <v>3.3350857345985055E-3</v>
      </c>
      <c r="C194" s="240">
        <f>'New NONRES Construction Data'!N$772</f>
        <v>3.8485195491297498E-3</v>
      </c>
      <c r="D194" s="240">
        <f>'New NONRES Construction Data'!N$788</f>
        <v>2.0616534121973024E-2</v>
      </c>
      <c r="E194" s="241">
        <f>'New NONRES Construction Data'!N$804</f>
        <v>2.5496663688698698E-2</v>
      </c>
      <c r="F194" s="240">
        <f>'New NONRES Construction Data'!N$820</f>
        <v>2.9494844825380947E-2</v>
      </c>
      <c r="G194" s="240">
        <f>'New NONRES Construction Data'!N$836</f>
        <v>2.8124497740504954E-2</v>
      </c>
      <c r="H194" s="240">
        <f>'New NONRES Construction Data'!N$852</f>
        <v>3.9251385033620273E-2</v>
      </c>
      <c r="I194" s="240">
        <f>'New NONRES Construction Data'!N$868</f>
        <v>4.0618247618871325E-2</v>
      </c>
      <c r="J194" s="240">
        <f>'New NONRES Construction Data'!N$884</f>
        <v>3.8057671116034766E-2</v>
      </c>
      <c r="K194" s="242">
        <f>'New NONRES Construction Data'!N$900</f>
        <v>3.5386400759927009E-2</v>
      </c>
      <c r="L194" s="45">
        <f>SUM(B194:K194)</f>
        <v>0.26422985018873923</v>
      </c>
      <c r="M194" s="45"/>
      <c r="N194" s="45"/>
    </row>
    <row r="195" spans="1:14">
      <c r="A195" s="245">
        <v>2</v>
      </c>
      <c r="B195" s="52">
        <f>'New NONRES Construction Data'!N$757</f>
        <v>5.3464253840015158E-2</v>
      </c>
      <c r="C195" s="240">
        <f>'New NONRES Construction Data'!N$773</f>
        <v>8.2615845688349551E-2</v>
      </c>
      <c r="D195" s="240">
        <f>'New NONRES Construction Data'!N$789</f>
        <v>0.20106684623231197</v>
      </c>
      <c r="E195" s="241">
        <f>'New NONRES Construction Data'!N$805</f>
        <v>0.24071186992410148</v>
      </c>
      <c r="F195" s="240">
        <f>'New NONRES Construction Data'!N$821</f>
        <v>0.30868555551218402</v>
      </c>
      <c r="G195" s="240">
        <f>'New NONRES Construction Data'!N$837</f>
        <v>0.35624373200864606</v>
      </c>
      <c r="H195" s="240">
        <f>'New NONRES Construction Data'!N$853</f>
        <v>0.32954166507605615</v>
      </c>
      <c r="I195" s="240">
        <f>'New NONRES Construction Data'!N$869</f>
        <v>0.32227574488491778</v>
      </c>
      <c r="J195" s="240">
        <f>'New NONRES Construction Data'!N$885</f>
        <v>0.29245595994343965</v>
      </c>
      <c r="K195" s="242">
        <f>'New NONRES Construction Data'!N$901</f>
        <v>0.26135851785863073</v>
      </c>
      <c r="L195" s="45">
        <f t="shared" ref="L195:L209" si="95">SUM(B195:K195)</f>
        <v>2.4484199909686524</v>
      </c>
      <c r="M195" s="45"/>
      <c r="N195" s="45"/>
    </row>
    <row r="196" spans="1:14">
      <c r="A196" s="245">
        <v>3</v>
      </c>
      <c r="B196" s="52">
        <f>'New NONRES Construction Data'!N$758</f>
        <v>0.20449223865931396</v>
      </c>
      <c r="C196" s="240">
        <f>'New NONRES Construction Data'!N$774</f>
        <v>0.24436866591188067</v>
      </c>
      <c r="D196" s="240">
        <f>'New NONRES Construction Data'!N$790</f>
        <v>1.0462548383750891</v>
      </c>
      <c r="E196" s="241">
        <f>'New NONRES Construction Data'!N$806</f>
        <v>1.4715240034301902</v>
      </c>
      <c r="F196" s="240">
        <f>'New NONRES Construction Data'!N$822</f>
        <v>1.6078951314786756</v>
      </c>
      <c r="G196" s="240">
        <f>'New NONRES Construction Data'!N$838</f>
        <v>1.8851181411243099</v>
      </c>
      <c r="H196" s="240">
        <f>'New NONRES Construction Data'!N$854</f>
        <v>1.5917631650561959</v>
      </c>
      <c r="I196" s="240">
        <f>'New NONRES Construction Data'!N$870</f>
        <v>1.4633972766218251</v>
      </c>
      <c r="J196" s="240">
        <f>'New NONRES Construction Data'!N$886</f>
        <v>1.2799950192325684</v>
      </c>
      <c r="K196" s="242">
        <f>'New NONRES Construction Data'!N$902</f>
        <v>1.1471586599622248</v>
      </c>
      <c r="L196" s="45">
        <f t="shared" si="95"/>
        <v>11.941967139852274</v>
      </c>
      <c r="M196" s="45"/>
      <c r="N196" s="45"/>
    </row>
    <row r="197" spans="1:14">
      <c r="A197" s="245">
        <v>4</v>
      </c>
      <c r="B197" s="52">
        <f>'New NONRES Construction Data'!N$759</f>
        <v>0.1430571391374722</v>
      </c>
      <c r="C197" s="240">
        <f>'New NONRES Construction Data'!N$775</f>
        <v>0.23654138932672766</v>
      </c>
      <c r="D197" s="240">
        <f>'New NONRES Construction Data'!N$791</f>
        <v>0.4688021113626622</v>
      </c>
      <c r="E197" s="241">
        <f>'New NONRES Construction Data'!N$807</f>
        <v>0.52205729475457197</v>
      </c>
      <c r="F197" s="240">
        <f>'New NONRES Construction Data'!N$823</f>
        <v>0.72338674346348553</v>
      </c>
      <c r="G197" s="240">
        <f>'New NONRES Construction Data'!N$839</f>
        <v>0.84780226697976202</v>
      </c>
      <c r="H197" s="240">
        <f>'New NONRES Construction Data'!N$855</f>
        <v>0.76757427678780121</v>
      </c>
      <c r="I197" s="240">
        <f>'New NONRES Construction Data'!N$871</f>
        <v>0.75910499956730737</v>
      </c>
      <c r="J197" s="240">
        <f>'New NONRES Construction Data'!N$887</f>
        <v>0.69245547013646447</v>
      </c>
      <c r="K197" s="242">
        <f>'New NONRES Construction Data'!N$903</f>
        <v>0.61517331549945808</v>
      </c>
      <c r="L197" s="45">
        <f t="shared" si="95"/>
        <v>5.7759550070157131</v>
      </c>
      <c r="M197" s="45"/>
      <c r="N197" s="45"/>
    </row>
    <row r="198" spans="1:14">
      <c r="A198" s="245">
        <v>5</v>
      </c>
      <c r="B198" s="52">
        <f>'New NONRES Construction Data'!N$760</f>
        <v>2.7776415888475427E-2</v>
      </c>
      <c r="C198" s="240">
        <f>'New NONRES Construction Data'!N$776</f>
        <v>4.5927606580075678E-2</v>
      </c>
      <c r="D198" s="240">
        <f>'New NONRES Construction Data'!N$792</f>
        <v>9.102406558047689E-2</v>
      </c>
      <c r="E198" s="241">
        <f>'New NONRES Construction Data'!N$808</f>
        <v>0.1013642564372871</v>
      </c>
      <c r="F198" s="240">
        <f>'New NONRES Construction Data'!N$824</f>
        <v>0.14045500389423418</v>
      </c>
      <c r="G198" s="240">
        <f>'New NONRES Construction Data'!N$840</f>
        <v>0.16461190612928858</v>
      </c>
      <c r="H198" s="240">
        <f>'New NONRES Construction Data'!N$856</f>
        <v>0.14903459181345438</v>
      </c>
      <c r="I198" s="240">
        <f>'New NONRES Construction Data'!N$872</f>
        <v>0.14739017079560382</v>
      </c>
      <c r="J198" s="240">
        <f>'New NONRES Construction Data'!N$888</f>
        <v>0.13444929235078001</v>
      </c>
      <c r="K198" s="242">
        <f>'New NONRES Construction Data'!N$904</f>
        <v>0.11944395056289384</v>
      </c>
      <c r="L198" s="45">
        <f t="shared" si="95"/>
        <v>1.12147726003257</v>
      </c>
      <c r="M198" s="45"/>
      <c r="N198" s="45"/>
    </row>
    <row r="199" spans="1:14">
      <c r="A199" s="245">
        <v>6</v>
      </c>
      <c r="B199" s="52">
        <f>'New NONRES Construction Data'!N$761</f>
        <v>0.26375291479061241</v>
      </c>
      <c r="C199" s="240">
        <f>'New NONRES Construction Data'!N$777</f>
        <v>0.34715866852248828</v>
      </c>
      <c r="D199" s="240">
        <f>'New NONRES Construction Data'!N$793</f>
        <v>0.7077748705689918</v>
      </c>
      <c r="E199" s="241">
        <f>'New NONRES Construction Data'!N$809</f>
        <v>0.82884529836078891</v>
      </c>
      <c r="F199" s="240">
        <f>'New NONRES Construction Data'!N$825</f>
        <v>0.82202669684483431</v>
      </c>
      <c r="G199" s="240">
        <f>'New NONRES Construction Data'!N$841</f>
        <v>0.86274258005560645</v>
      </c>
      <c r="H199" s="240">
        <f>'New NONRES Construction Data'!N$857</f>
        <v>0.79298999475550958</v>
      </c>
      <c r="I199" s="240">
        <f>'New NONRES Construction Data'!N$873</f>
        <v>0.73391114391376355</v>
      </c>
      <c r="J199" s="240">
        <f>'New NONRES Construction Data'!N$889</f>
        <v>0.63088659299690475</v>
      </c>
      <c r="K199" s="242">
        <f>'New NONRES Construction Data'!N$905</f>
        <v>0.5321149612177154</v>
      </c>
      <c r="L199" s="45">
        <f t="shared" si="95"/>
        <v>6.522203722027216</v>
      </c>
      <c r="M199" s="45"/>
      <c r="N199" s="45"/>
    </row>
    <row r="200" spans="1:14">
      <c r="A200" s="245">
        <v>7</v>
      </c>
      <c r="B200" s="52">
        <f>'New NONRES Construction Data'!N$762</f>
        <v>7.0394719999999994E-2</v>
      </c>
      <c r="C200" s="240">
        <f>'New NONRES Construction Data'!N$778</f>
        <v>0.39447476000000004</v>
      </c>
      <c r="D200" s="240">
        <f>'New NONRES Construction Data'!N$794</f>
        <v>0.57011376000000002</v>
      </c>
      <c r="E200" s="241">
        <f>'New NONRES Construction Data'!N$810</f>
        <v>0.71410295999999995</v>
      </c>
      <c r="F200" s="240">
        <f>'New NONRES Construction Data'!N$826</f>
        <v>0.90782755999999998</v>
      </c>
      <c r="G200" s="240">
        <f>'New NONRES Construction Data'!N$842</f>
        <v>1.0345658799999999</v>
      </c>
      <c r="H200" s="240">
        <f>'New NONRES Construction Data'!N$858</f>
        <v>0.89356775999999993</v>
      </c>
      <c r="I200" s="240">
        <f>'New NONRES Construction Data'!N$874</f>
        <v>0.80153988000000009</v>
      </c>
      <c r="J200" s="240">
        <f>'New NONRES Construction Data'!N$890</f>
        <v>0.67591451999999996</v>
      </c>
      <c r="K200" s="242">
        <f>'New NONRES Construction Data'!N$906</f>
        <v>0.57247879999999995</v>
      </c>
      <c r="L200" s="45">
        <f t="shared" si="95"/>
        <v>6.6349805999999996</v>
      </c>
      <c r="M200" s="45"/>
      <c r="N200" s="45"/>
    </row>
    <row r="201" spans="1:14">
      <c r="A201" s="245">
        <v>8</v>
      </c>
      <c r="B201" s="52">
        <f>'New NONRES Construction Data'!N$763</f>
        <v>0.33726955554594534</v>
      </c>
      <c r="C201" s="240">
        <f>'New NONRES Construction Data'!N$779</f>
        <v>0.44581699588856921</v>
      </c>
      <c r="D201" s="240">
        <f>'New NONRES Construction Data'!N$795</f>
        <v>1.0199061408654504</v>
      </c>
      <c r="E201" s="241">
        <f>'New NONRES Construction Data'!N$811</f>
        <v>1.2316760953172048</v>
      </c>
      <c r="F201" s="240">
        <f>'New NONRES Construction Data'!N$827</f>
        <v>1.1990328569804134</v>
      </c>
      <c r="G201" s="240">
        <f>'New NONRES Construction Data'!N$843</f>
        <v>1.2533309621020252</v>
      </c>
      <c r="H201" s="240">
        <f>'New NONRES Construction Data'!N$859</f>
        <v>1.1837777308848838</v>
      </c>
      <c r="I201" s="240">
        <f>'New NONRES Construction Data'!N$875</f>
        <v>1.0936910621589067</v>
      </c>
      <c r="J201" s="240">
        <f>'New NONRES Construction Data'!N$891</f>
        <v>0.9392190762802054</v>
      </c>
      <c r="K201" s="242">
        <f>'New NONRES Construction Data'!N$907</f>
        <v>0.79156853037818364</v>
      </c>
      <c r="L201" s="45">
        <f t="shared" si="95"/>
        <v>9.495289006401789</v>
      </c>
      <c r="M201" s="45"/>
      <c r="N201" s="45"/>
    </row>
    <row r="202" spans="1:14">
      <c r="A202" s="245">
        <v>9</v>
      </c>
      <c r="B202" s="52">
        <f>'New NONRES Construction Data'!N$764</f>
        <v>0.31822138928864901</v>
      </c>
      <c r="C202" s="240">
        <f>'New NONRES Construction Data'!N$780</f>
        <v>0.351647067898333</v>
      </c>
      <c r="D202" s="240">
        <f>'New NONRES Construction Data'!N$796</f>
        <v>1.1762310829394806</v>
      </c>
      <c r="E202" s="241">
        <f>'New NONRES Construction Data'!N$812</f>
        <v>1.4786313083182989</v>
      </c>
      <c r="F202" s="240">
        <f>'New NONRES Construction Data'!N$828</f>
        <v>1.3116450713903001</v>
      </c>
      <c r="G202" s="240">
        <f>'New NONRES Construction Data'!N$844</f>
        <v>1.3748336538957799</v>
      </c>
      <c r="H202" s="240">
        <f>'New NONRES Construction Data'!N$860</f>
        <v>1.4366651428844381</v>
      </c>
      <c r="I202" s="240">
        <f>'New NONRES Construction Data'!N$876</f>
        <v>1.3233917800205077</v>
      </c>
      <c r="J202" s="240">
        <f>'New NONRES Construction Data'!N$892</f>
        <v>1.1465472059240185</v>
      </c>
      <c r="K202" s="242">
        <f>'New NONRES Construction Data'!N$908</f>
        <v>1.0045649209013445</v>
      </c>
      <c r="L202" s="45">
        <f t="shared" si="95"/>
        <v>10.922378623461151</v>
      </c>
      <c r="M202" s="45"/>
      <c r="N202" s="45"/>
    </row>
    <row r="203" spans="1:14">
      <c r="A203" s="245">
        <v>10</v>
      </c>
      <c r="B203" s="52">
        <f>'New NONRES Construction Data'!N$765</f>
        <v>7.1669844429521415E-2</v>
      </c>
      <c r="C203" s="240">
        <f>'New NONRES Construction Data'!N$781</f>
        <v>0.29436523957058447</v>
      </c>
      <c r="D203" s="240">
        <f>'New NONRES Construction Data'!N$797</f>
        <v>0.55279234764314267</v>
      </c>
      <c r="E203" s="241">
        <f>'New NONRES Construction Data'!N$813</f>
        <v>0.69333629212960868</v>
      </c>
      <c r="F203" s="240">
        <f>'New NONRES Construction Data'!N$829</f>
        <v>0.80015379715937907</v>
      </c>
      <c r="G203" s="240">
        <f>'New NONRES Construction Data'!N$845</f>
        <v>1.0010472390947867</v>
      </c>
      <c r="H203" s="240">
        <f>'New NONRES Construction Data'!N$861</f>
        <v>0.91582026728105737</v>
      </c>
      <c r="I203" s="240">
        <f>'New NONRES Construction Data'!N$877</f>
        <v>0.84673479109475136</v>
      </c>
      <c r="J203" s="240">
        <f>'New NONRES Construction Data'!N$893</f>
        <v>0.77498391410638212</v>
      </c>
      <c r="K203" s="242">
        <f>'New NONRES Construction Data'!N$909</f>
        <v>0.78184825336126362</v>
      </c>
      <c r="L203" s="45">
        <f t="shared" si="95"/>
        <v>6.7327519858704772</v>
      </c>
      <c r="M203" s="45"/>
      <c r="N203" s="45"/>
    </row>
    <row r="204" spans="1:14">
      <c r="A204" s="245">
        <v>11</v>
      </c>
      <c r="B204" s="52">
        <f>'New NONRES Construction Data'!N$766</f>
        <v>0.10962459417409061</v>
      </c>
      <c r="C204" s="240">
        <f>'New NONRES Construction Data'!N$782</f>
        <v>3.5921708046556491E-2</v>
      </c>
      <c r="D204" s="240">
        <f>'New NONRES Construction Data'!N$798</f>
        <v>0.11374592367235931</v>
      </c>
      <c r="E204" s="241">
        <f>'New NONRES Construction Data'!N$814</f>
        <v>0.13209804198855662</v>
      </c>
      <c r="F204" s="240">
        <f>'New NONRES Construction Data'!N$830</f>
        <v>0.13360095694048474</v>
      </c>
      <c r="G204" s="240">
        <f>'New NONRES Construction Data'!N$846</f>
        <v>0.15780403229574014</v>
      </c>
      <c r="H204" s="240">
        <f>'New NONRES Construction Data'!N$862</f>
        <v>0.18162149856686169</v>
      </c>
      <c r="I204" s="240">
        <f>'New NONRES Construction Data'!N$878</f>
        <v>0.18192675615123705</v>
      </c>
      <c r="J204" s="240">
        <f>'New NONRES Construction Data'!N$894</f>
        <v>0.17268269101017492</v>
      </c>
      <c r="K204" s="242">
        <f>'New NONRES Construction Data'!N$910</f>
        <v>0.17140219068367457</v>
      </c>
      <c r="L204" s="45">
        <f t="shared" si="95"/>
        <v>1.3904283935297359</v>
      </c>
      <c r="M204" s="45"/>
      <c r="N204" s="45"/>
    </row>
    <row r="205" spans="1:14">
      <c r="A205" s="245">
        <v>12</v>
      </c>
      <c r="B205" s="52">
        <f>'New NONRES Construction Data'!N$767</f>
        <v>0.51434344195999848</v>
      </c>
      <c r="C205" s="240">
        <f>'New NONRES Construction Data'!N$783</f>
        <v>0.32000786333512649</v>
      </c>
      <c r="D205" s="240">
        <f>'New NONRES Construction Data'!N$799</f>
        <v>0.73490727293326752</v>
      </c>
      <c r="E205" s="241">
        <f>'New NONRES Construction Data'!N$815</f>
        <v>0.88030920420981496</v>
      </c>
      <c r="F205" s="240">
        <f>'New NONRES Construction Data'!N$831</f>
        <v>1.1144275715887249</v>
      </c>
      <c r="G205" s="240">
        <f>'New NONRES Construction Data'!N$847</f>
        <v>1.239667658010847</v>
      </c>
      <c r="H205" s="240">
        <f>'New NONRES Construction Data'!N$863</f>
        <v>1.3443639453979936</v>
      </c>
      <c r="I205" s="240">
        <f>'New NONRES Construction Data'!N$879</f>
        <v>1.3033551044758436</v>
      </c>
      <c r="J205" s="240">
        <f>'New NONRES Construction Data'!N$895</f>
        <v>1.1880458191662115</v>
      </c>
      <c r="K205" s="242">
        <f>'New NONRES Construction Data'!N$911</f>
        <v>1.0357997971496036</v>
      </c>
      <c r="L205" s="45">
        <f t="shared" si="95"/>
        <v>9.6752276782274329</v>
      </c>
      <c r="M205" s="45"/>
      <c r="N205" s="45"/>
    </row>
    <row r="206" spans="1:14">
      <c r="A206" s="245">
        <v>13</v>
      </c>
      <c r="B206" s="52">
        <f>'New NONRES Construction Data'!N$768</f>
        <v>0.18666973063877718</v>
      </c>
      <c r="C206" s="240">
        <f>'New NONRES Construction Data'!N$784</f>
        <v>7.4890154595534955E-2</v>
      </c>
      <c r="D206" s="240">
        <f>'New NONRES Construction Data'!N$800</f>
        <v>0.2574988855280701</v>
      </c>
      <c r="E206" s="241">
        <f>'New NONRES Construction Data'!N$816</f>
        <v>0.30070604948125745</v>
      </c>
      <c r="F206" s="240">
        <f>'New NONRES Construction Data'!N$832</f>
        <v>0.30592319679439317</v>
      </c>
      <c r="G206" s="240">
        <f>'New NONRES Construction Data'!N$848</f>
        <v>0.37874479498208236</v>
      </c>
      <c r="H206" s="240">
        <f>'New NONRES Construction Data'!N$864</f>
        <v>0.4083638295182056</v>
      </c>
      <c r="I206" s="240">
        <f>'New NONRES Construction Data'!N$880</f>
        <v>0.3923727548244958</v>
      </c>
      <c r="J206" s="240">
        <f>'New NONRES Construction Data'!N$896</f>
        <v>0.37218362481254796</v>
      </c>
      <c r="K206" s="242">
        <f>'New NONRES Construction Data'!N$912</f>
        <v>0.36629984304552693</v>
      </c>
      <c r="L206" s="45">
        <f t="shared" si="95"/>
        <v>3.0436528642208915</v>
      </c>
      <c r="M206" s="45"/>
      <c r="N206" s="45"/>
    </row>
    <row r="207" spans="1:14">
      <c r="A207" s="245">
        <v>14</v>
      </c>
      <c r="B207" s="52">
        <f>'New NONRES Construction Data'!N$769</f>
        <v>2.196447291242757E-2</v>
      </c>
      <c r="C207" s="240">
        <f>'New NONRES Construction Data'!N$785</f>
        <v>3.4996453719641982E-2</v>
      </c>
      <c r="D207" s="240">
        <f>'New NONRES Construction Data'!N$801</f>
        <v>0.10975084757171985</v>
      </c>
      <c r="E207" s="241">
        <f>'New NONRES Construction Data'!N$817</f>
        <v>0.14387547840829157</v>
      </c>
      <c r="F207" s="240">
        <f>'New NONRES Construction Data'!N$833</f>
        <v>0.14641010048690403</v>
      </c>
      <c r="G207" s="240">
        <f>'New NONRES Construction Data'!N$849</f>
        <v>0.17529853046966409</v>
      </c>
      <c r="H207" s="240">
        <f>'New NONRES Construction Data'!N$865</f>
        <v>0.17415276353561179</v>
      </c>
      <c r="I207" s="240">
        <f>'New NONRES Construction Data'!N$881</f>
        <v>0.16140657515711182</v>
      </c>
      <c r="J207" s="240">
        <f>'New NONRES Construction Data'!N$897</f>
        <v>0.14839107295734635</v>
      </c>
      <c r="K207" s="242">
        <f>'New NONRES Construction Data'!N$913</f>
        <v>0.14690732703303541</v>
      </c>
      <c r="L207" s="45">
        <f t="shared" si="95"/>
        <v>1.2631536222517545</v>
      </c>
      <c r="M207" s="45"/>
      <c r="N207" s="45"/>
    </row>
    <row r="208" spans="1:14">
      <c r="A208" s="245">
        <v>15</v>
      </c>
      <c r="B208" s="52">
        <f>'New NONRES Construction Data'!N$770</f>
        <v>2.9643789110002101E-2</v>
      </c>
      <c r="C208" s="240">
        <f>'New NONRES Construction Data'!N$786</f>
        <v>5.1979614143943934E-2</v>
      </c>
      <c r="D208" s="240">
        <f>'New NONRES Construction Data'!N$802</f>
        <v>0.10914126255887444</v>
      </c>
      <c r="E208" s="241">
        <f>'New NONRES Construction Data'!N$818</f>
        <v>0.13314130109969449</v>
      </c>
      <c r="F208" s="240">
        <f>'New NONRES Construction Data'!N$834</f>
        <v>0.16036728378989437</v>
      </c>
      <c r="G208" s="240">
        <f>'New NONRES Construction Data'!N$850</f>
        <v>0.19375856229583471</v>
      </c>
      <c r="H208" s="240">
        <f>'New NONRES Construction Data'!N$866</f>
        <v>0.19294294555306027</v>
      </c>
      <c r="I208" s="240">
        <f>'New NONRES Construction Data'!N$882</f>
        <v>0.1571970917610265</v>
      </c>
      <c r="J208" s="240">
        <f>'New NONRES Construction Data'!N$898</f>
        <v>0.15884903800441469</v>
      </c>
      <c r="K208" s="242">
        <f>'New NONRES Construction Data'!N$914</f>
        <v>0.174441984960822</v>
      </c>
      <c r="L208" s="45">
        <f t="shared" si="95"/>
        <v>1.3614628732775678</v>
      </c>
      <c r="M208" s="45"/>
      <c r="N208" s="45"/>
    </row>
    <row r="209" spans="1:24">
      <c r="A209" s="245">
        <v>16</v>
      </c>
      <c r="B209" s="239">
        <f>'New NONRES Construction Data'!N$771</f>
        <v>5.7284284378515127E-2</v>
      </c>
      <c r="C209" s="240">
        <f>'New NONRES Construction Data'!N$787</f>
        <v>3.4869383778409854E-2</v>
      </c>
      <c r="D209" s="240">
        <f>'New NONRES Construction Data'!N$803</f>
        <v>0.16667107281473983</v>
      </c>
      <c r="E209" s="241">
        <f>'New NONRES Construction Data'!N$819</f>
        <v>0.20571844485009216</v>
      </c>
      <c r="F209" s="240">
        <f>'New NONRES Construction Data'!N$835</f>
        <v>0.20139828886521632</v>
      </c>
      <c r="G209" s="240">
        <f>'New NONRES Construction Data'!N$851</f>
        <v>0.21680094020580559</v>
      </c>
      <c r="H209" s="240">
        <f>'New NONRES Construction Data'!N$867</f>
        <v>0.22899461811818417</v>
      </c>
      <c r="I209" s="240">
        <f>'New NONRES Construction Data'!N$883</f>
        <v>0.22051328864793807</v>
      </c>
      <c r="J209" s="240">
        <f>'New NONRES Construction Data'!N$899</f>
        <v>0.19742443854889674</v>
      </c>
      <c r="K209" s="242">
        <f>'New NONRES Construction Data'!N$915</f>
        <v>0.19641114335578</v>
      </c>
      <c r="L209" s="45">
        <f t="shared" si="95"/>
        <v>1.7260859035635778</v>
      </c>
      <c r="M209" s="45"/>
      <c r="N209" s="45"/>
    </row>
    <row r="210" spans="1:24">
      <c r="A210" s="245" t="s">
        <v>2</v>
      </c>
      <c r="B210" s="45">
        <f>SUM(B194:B209)</f>
        <v>2.4129638704884147</v>
      </c>
      <c r="C210" s="45">
        <f>SUM(C194:C209)</f>
        <v>2.9994299365553525</v>
      </c>
      <c r="D210" s="45">
        <f t="shared" ref="D210" si="96">SUM(D194:D209)</f>
        <v>7.3462978627686102</v>
      </c>
      <c r="E210" s="49">
        <f t="shared" ref="E210" si="97">SUM(E194:E209)</f>
        <v>9.1035945623984595</v>
      </c>
      <c r="F210" s="45">
        <f t="shared" ref="F210" si="98">SUM(F194:F209)</f>
        <v>9.9127306600145033</v>
      </c>
      <c r="G210" s="45">
        <f t="shared" ref="G210" si="99">SUM(G194:G209)</f>
        <v>11.170495377390685</v>
      </c>
      <c r="H210" s="45">
        <f t="shared" ref="H210" si="100">SUM(H194:H209)</f>
        <v>10.630425580262933</v>
      </c>
      <c r="I210" s="45">
        <f t="shared" ref="I210" si="101">SUM(I194:I209)</f>
        <v>9.9488266676941084</v>
      </c>
      <c r="J210" s="45">
        <f t="shared" ref="J210" si="102">SUM(J194:J209)</f>
        <v>8.8425414065863901</v>
      </c>
      <c r="K210" s="45">
        <f t="shared" ref="K210" si="103">SUM(K194:K209)</f>
        <v>7.9523585967300843</v>
      </c>
      <c r="L210" s="64">
        <f>SUM(B194:K209)</f>
        <v>80.319664520889532</v>
      </c>
      <c r="M210" s="45"/>
      <c r="N210" s="45"/>
    </row>
    <row r="211" spans="1:24" ht="15">
      <c r="A211" s="245"/>
      <c r="B211" s="46" t="s">
        <v>104</v>
      </c>
      <c r="C211" s="47" t="s">
        <v>74</v>
      </c>
      <c r="D211" s="45"/>
      <c r="E211" s="49"/>
      <c r="F211" s="45"/>
      <c r="G211" s="45"/>
      <c r="H211" s="45"/>
      <c r="I211" s="45"/>
      <c r="J211" s="45"/>
      <c r="K211" s="45"/>
      <c r="L211" s="45"/>
      <c r="M211" s="45"/>
      <c r="N211" s="46" t="s">
        <v>103</v>
      </c>
      <c r="O211" s="47" t="s">
        <v>74</v>
      </c>
      <c r="P211" s="45"/>
      <c r="Q211" s="49"/>
      <c r="R211" s="45"/>
      <c r="S211" s="45"/>
      <c r="T211" s="45"/>
      <c r="U211" s="45"/>
      <c r="V211" s="45"/>
      <c r="W211" s="45"/>
      <c r="X211" s="45"/>
    </row>
    <row r="212" spans="1:24" s="22" customFormat="1" ht="15">
      <c r="A212" s="46" t="s">
        <v>5</v>
      </c>
      <c r="B212" s="245">
        <v>2011</v>
      </c>
      <c r="C212" s="245">
        <v>2012</v>
      </c>
      <c r="D212" s="245">
        <v>2013</v>
      </c>
      <c r="E212" s="246">
        <v>2014</v>
      </c>
      <c r="F212" s="245">
        <v>2015</v>
      </c>
      <c r="G212" s="245">
        <v>2016</v>
      </c>
      <c r="H212" s="245">
        <v>2017</v>
      </c>
      <c r="I212" s="245">
        <v>2018</v>
      </c>
      <c r="J212" s="245">
        <v>2019</v>
      </c>
      <c r="K212" s="245">
        <v>2020</v>
      </c>
      <c r="L212" s="245" t="s">
        <v>2</v>
      </c>
      <c r="M212" s="46" t="s">
        <v>5</v>
      </c>
      <c r="N212" s="245">
        <v>2011</v>
      </c>
      <c r="O212" s="245">
        <v>2012</v>
      </c>
      <c r="P212" s="245">
        <v>2013</v>
      </c>
      <c r="Q212" s="246">
        <v>2014</v>
      </c>
      <c r="R212" s="245">
        <v>2015</v>
      </c>
      <c r="S212" s="245">
        <v>2016</v>
      </c>
      <c r="T212" s="245">
        <v>2017</v>
      </c>
      <c r="U212" s="245">
        <v>2018</v>
      </c>
      <c r="V212" s="245">
        <v>2019</v>
      </c>
      <c r="W212" s="245">
        <v>2020</v>
      </c>
      <c r="X212" s="245" t="s">
        <v>2</v>
      </c>
    </row>
    <row r="213" spans="1:24">
      <c r="A213" s="245">
        <v>1</v>
      </c>
      <c r="B213" s="52">
        <f>'New NONRES Construction Data'!O$756</f>
        <v>5.9511193398872141E-2</v>
      </c>
      <c r="C213" s="240">
        <f>'New NONRES Construction Data'!O$772</f>
        <v>4.6906973042648674E-2</v>
      </c>
      <c r="D213" s="240">
        <f>'New NONRES Construction Data'!O$788</f>
        <v>0.1000514444472084</v>
      </c>
      <c r="E213" s="241">
        <f>'New NONRES Construction Data'!O$804</f>
        <v>0.10223283159497173</v>
      </c>
      <c r="F213" s="240">
        <f>'New NONRES Construction Data'!O$820</f>
        <v>0.12140099981117407</v>
      </c>
      <c r="G213" s="240">
        <f>'New NONRES Construction Data'!O$836</f>
        <v>0.11906612683583825</v>
      </c>
      <c r="H213" s="240">
        <f>'New NONRES Construction Data'!O$852</f>
        <v>0.13467065090334104</v>
      </c>
      <c r="I213" s="240">
        <f>'New NONRES Construction Data'!O$868</f>
        <v>0.13262709359839547</v>
      </c>
      <c r="J213" s="240">
        <f>'New NONRES Construction Data'!O$884</f>
        <v>0.12699935450156294</v>
      </c>
      <c r="K213" s="242">
        <f>'New NONRES Construction Data'!O$900</f>
        <v>0.12249285872872101</v>
      </c>
      <c r="L213" s="45">
        <f>SUM(B213:K213)</f>
        <v>1.0659595268627338</v>
      </c>
      <c r="M213" s="45">
        <v>1</v>
      </c>
      <c r="N213" s="239">
        <f>B213*0.8</f>
        <v>4.7608954719097714E-2</v>
      </c>
      <c r="O213" s="239">
        <f t="shared" ref="O213:O228" si="104">C213*0.8</f>
        <v>3.7525578434118939E-2</v>
      </c>
      <c r="P213" s="239">
        <f t="shared" ref="P213:P228" si="105">D213*0.8</f>
        <v>8.0041155557766724E-2</v>
      </c>
      <c r="Q213" s="239">
        <f t="shared" ref="Q213:Q228" si="106">E213*0.8</f>
        <v>8.1786265275977391E-2</v>
      </c>
      <c r="R213" s="239">
        <f t="shared" ref="R213:R228" si="107">F213*0.8</f>
        <v>9.712079984893926E-2</v>
      </c>
      <c r="S213" s="239">
        <f t="shared" ref="S213:S228" si="108">G213*0.8</f>
        <v>9.5252901468670603E-2</v>
      </c>
      <c r="T213" s="239">
        <f t="shared" ref="T213:T228" si="109">H213*0.8</f>
        <v>0.10773652072267284</v>
      </c>
      <c r="U213" s="239">
        <f t="shared" ref="U213:U228" si="110">I213*0.8</f>
        <v>0.10610167487871638</v>
      </c>
      <c r="V213" s="239">
        <f t="shared" ref="V213:V228" si="111">J213*0.8</f>
        <v>0.10159948360125036</v>
      </c>
      <c r="W213" s="239">
        <f t="shared" ref="W213:W228" si="112">K213*0.8</f>
        <v>9.7994286982976811E-2</v>
      </c>
      <c r="X213" s="45">
        <f>SUM(N213:W213)</f>
        <v>0.85276762149018703</v>
      </c>
    </row>
    <row r="214" spans="1:24">
      <c r="A214" s="245">
        <v>2</v>
      </c>
      <c r="B214" s="52">
        <f>'New NONRES Construction Data'!O$757</f>
        <v>0.37878773547755867</v>
      </c>
      <c r="C214" s="240">
        <f>'New NONRES Construction Data'!O$773</f>
        <v>0.36954797987713534</v>
      </c>
      <c r="D214" s="240">
        <f>'New NONRES Construction Data'!O$789</f>
        <v>0.73578972191949676</v>
      </c>
      <c r="E214" s="241">
        <f>'New NONRES Construction Data'!O$805</f>
        <v>0.79372920112792733</v>
      </c>
      <c r="F214" s="240">
        <f>'New NONRES Construction Data'!O$821</f>
        <v>0.79306653503463864</v>
      </c>
      <c r="G214" s="240">
        <f>'New NONRES Construction Data'!O$837</f>
        <v>0.76494238890438837</v>
      </c>
      <c r="H214" s="240">
        <f>'New NONRES Construction Data'!O$853</f>
        <v>0.8488596466811773</v>
      </c>
      <c r="I214" s="240">
        <f>'New NONRES Construction Data'!O$869</f>
        <v>0.86110330111683464</v>
      </c>
      <c r="J214" s="240">
        <f>'New NONRES Construction Data'!O$885</f>
        <v>0.85052901682556514</v>
      </c>
      <c r="K214" s="242">
        <f>'New NONRES Construction Data'!O$901</f>
        <v>0.81400289775872903</v>
      </c>
      <c r="L214" s="45">
        <f t="shared" ref="L214:L228" si="113">SUM(B214:K214)</f>
        <v>7.2103584247234505</v>
      </c>
      <c r="M214" s="45">
        <v>2</v>
      </c>
      <c r="N214" s="239">
        <f t="shared" ref="N214:N228" si="114">B214*0.8</f>
        <v>0.30303018838204698</v>
      </c>
      <c r="O214" s="239">
        <f t="shared" si="104"/>
        <v>0.29563838390170827</v>
      </c>
      <c r="P214" s="239">
        <f t="shared" si="105"/>
        <v>0.58863177753559748</v>
      </c>
      <c r="Q214" s="239">
        <f t="shared" si="106"/>
        <v>0.63498336090234186</v>
      </c>
      <c r="R214" s="239">
        <f t="shared" si="107"/>
        <v>0.63445322802771098</v>
      </c>
      <c r="S214" s="239">
        <f t="shared" si="108"/>
        <v>0.61195391112351072</v>
      </c>
      <c r="T214" s="239">
        <f t="shared" si="109"/>
        <v>0.67908771734494189</v>
      </c>
      <c r="U214" s="239">
        <f t="shared" si="110"/>
        <v>0.68888264089346773</v>
      </c>
      <c r="V214" s="239">
        <f t="shared" si="111"/>
        <v>0.6804232134604522</v>
      </c>
      <c r="W214" s="239">
        <f t="shared" si="112"/>
        <v>0.65120231820698327</v>
      </c>
      <c r="X214" s="45">
        <f t="shared" ref="X214:X228" si="115">SUM(N214:W214)</f>
        <v>5.7682867397787607</v>
      </c>
    </row>
    <row r="215" spans="1:24">
      <c r="A215" s="245">
        <v>3</v>
      </c>
      <c r="B215" s="52">
        <f>'New NONRES Construction Data'!O$758</f>
        <v>1.5545416070927665</v>
      </c>
      <c r="C215" s="240">
        <f>'New NONRES Construction Data'!O$774</f>
        <v>1.9396697088457659</v>
      </c>
      <c r="D215" s="240">
        <f>'New NONRES Construction Data'!O$790</f>
        <v>3.5395019113104307</v>
      </c>
      <c r="E215" s="241">
        <f>'New NONRES Construction Data'!O$806</f>
        <v>4.3412957545721094</v>
      </c>
      <c r="F215" s="240">
        <f>'New NONRES Construction Data'!O$822</f>
        <v>4.2095568665319414</v>
      </c>
      <c r="G215" s="240">
        <f>'New NONRES Construction Data'!O$838</f>
        <v>4.1417028032969663</v>
      </c>
      <c r="H215" s="240">
        <f>'New NONRES Construction Data'!O$854</f>
        <v>4.5724146168859807</v>
      </c>
      <c r="I215" s="240">
        <f>'New NONRES Construction Data'!O$870</f>
        <v>4.5296864814704705</v>
      </c>
      <c r="J215" s="240">
        <f>'New NONRES Construction Data'!O$886</f>
        <v>4.4456308880030448</v>
      </c>
      <c r="K215" s="242">
        <f>'New NONRES Construction Data'!O$902</f>
        <v>4.3167383864742339</v>
      </c>
      <c r="L215" s="45">
        <f t="shared" si="113"/>
        <v>37.59073902448371</v>
      </c>
      <c r="M215" s="45">
        <v>3</v>
      </c>
      <c r="N215" s="239">
        <f t="shared" si="114"/>
        <v>1.2436332856742132</v>
      </c>
      <c r="O215" s="239">
        <f t="shared" si="104"/>
        <v>1.5517357670766128</v>
      </c>
      <c r="P215" s="239">
        <f t="shared" si="105"/>
        <v>2.8316015290483447</v>
      </c>
      <c r="Q215" s="239">
        <f t="shared" si="106"/>
        <v>3.4730366036576878</v>
      </c>
      <c r="R215" s="239">
        <f t="shared" si="107"/>
        <v>3.3676454932255533</v>
      </c>
      <c r="S215" s="239">
        <f t="shared" si="108"/>
        <v>3.3133622426375733</v>
      </c>
      <c r="T215" s="239">
        <f t="shared" si="109"/>
        <v>3.6579316935087847</v>
      </c>
      <c r="U215" s="239">
        <f t="shared" si="110"/>
        <v>3.6237491851763766</v>
      </c>
      <c r="V215" s="239">
        <f t="shared" si="111"/>
        <v>3.5565047104024359</v>
      </c>
      <c r="W215" s="239">
        <f t="shared" si="112"/>
        <v>3.4533907091793874</v>
      </c>
      <c r="X215" s="45">
        <f t="shared" si="115"/>
        <v>30.072591219586972</v>
      </c>
    </row>
    <row r="216" spans="1:24">
      <c r="A216" s="245">
        <v>4</v>
      </c>
      <c r="B216" s="52">
        <f>'New NONRES Construction Data'!O$759</f>
        <v>0.89295640259554709</v>
      </c>
      <c r="C216" s="240">
        <f>'New NONRES Construction Data'!O$775</f>
        <v>0.83703155573195998</v>
      </c>
      <c r="D216" s="240">
        <f>'New NONRES Construction Data'!O$791</f>
        <v>1.6912778379881845</v>
      </c>
      <c r="E216" s="241">
        <f>'New NONRES Construction Data'!O$807</f>
        <v>1.7551196179057116</v>
      </c>
      <c r="F216" s="240">
        <f>'New NONRES Construction Data'!O$823</f>
        <v>1.7138318914558039</v>
      </c>
      <c r="G216" s="240">
        <f>'New NONRES Construction Data'!O$839</f>
        <v>1.6365957654993439</v>
      </c>
      <c r="H216" s="240">
        <f>'New NONRES Construction Data'!O$855</f>
        <v>1.8116428376163989</v>
      </c>
      <c r="I216" s="240">
        <f>'New NONRES Construction Data'!O$871</f>
        <v>1.8683962007298167</v>
      </c>
      <c r="J216" s="240">
        <f>'New NONRES Construction Data'!O$887</f>
        <v>1.8624585009393617</v>
      </c>
      <c r="K216" s="242">
        <f>'New NONRES Construction Data'!O$903</f>
        <v>1.7715518568606916</v>
      </c>
      <c r="L216" s="45">
        <f t="shared" si="113"/>
        <v>15.84086246732282</v>
      </c>
      <c r="M216" s="45">
        <v>4</v>
      </c>
      <c r="N216" s="239">
        <f t="shared" si="114"/>
        <v>0.71436512207643776</v>
      </c>
      <c r="O216" s="239">
        <f t="shared" si="104"/>
        <v>0.66962524458556805</v>
      </c>
      <c r="P216" s="239">
        <f t="shared" si="105"/>
        <v>1.3530222703905477</v>
      </c>
      <c r="Q216" s="239">
        <f t="shared" si="106"/>
        <v>1.4040956943245693</v>
      </c>
      <c r="R216" s="239">
        <f t="shared" si="107"/>
        <v>1.3710655131646432</v>
      </c>
      <c r="S216" s="239">
        <f t="shared" si="108"/>
        <v>1.3092766123994752</v>
      </c>
      <c r="T216" s="239">
        <f t="shared" si="109"/>
        <v>1.4493142700931192</v>
      </c>
      <c r="U216" s="239">
        <f t="shared" si="110"/>
        <v>1.4947169605838535</v>
      </c>
      <c r="V216" s="239">
        <f t="shared" si="111"/>
        <v>1.4899668007514895</v>
      </c>
      <c r="W216" s="239">
        <f t="shared" si="112"/>
        <v>1.4172414854885533</v>
      </c>
      <c r="X216" s="45">
        <f t="shared" si="115"/>
        <v>12.672689973858255</v>
      </c>
    </row>
    <row r="217" spans="1:24">
      <c r="A217" s="245">
        <v>5</v>
      </c>
      <c r="B217" s="52">
        <f>'New NONRES Construction Data'!O$760</f>
        <v>0.1733791725342417</v>
      </c>
      <c r="C217" s="240">
        <f>'New NONRES Construction Data'!O$776</f>
        <v>0.16252063157397864</v>
      </c>
      <c r="D217" s="240">
        <f>'New NONRES Construction Data'!O$792</f>
        <v>0.32838372760815349</v>
      </c>
      <c r="E217" s="241">
        <f>'New NONRES Construction Data'!O$808</f>
        <v>0.34077944473727684</v>
      </c>
      <c r="F217" s="240">
        <f>'New NONRES Construction Data'!O$824</f>
        <v>0.33276289227525546</v>
      </c>
      <c r="G217" s="240">
        <f>'New NONRES Construction Data'!O$840</f>
        <v>0.31776648755811848</v>
      </c>
      <c r="H217" s="240">
        <f>'New NONRES Construction Data'!O$856</f>
        <v>0.3517541676172794</v>
      </c>
      <c r="I217" s="240">
        <f>'New NONRES Construction Data'!O$872</f>
        <v>0.36277357585102776</v>
      </c>
      <c r="J217" s="240">
        <f>'New NONRES Construction Data'!O$888</f>
        <v>0.36162069372438255</v>
      </c>
      <c r="K217" s="242">
        <f>'New NONRES Construction Data'!O$904</f>
        <v>0.34396997899473686</v>
      </c>
      <c r="L217" s="45">
        <f t="shared" si="113"/>
        <v>3.0757107724744515</v>
      </c>
      <c r="M217" s="45">
        <v>5</v>
      </c>
      <c r="N217" s="239">
        <f t="shared" si="114"/>
        <v>0.13870333802739337</v>
      </c>
      <c r="O217" s="239">
        <f t="shared" si="104"/>
        <v>0.13001650525918293</v>
      </c>
      <c r="P217" s="239">
        <f t="shared" si="105"/>
        <v>0.26270698208652282</v>
      </c>
      <c r="Q217" s="239">
        <f t="shared" si="106"/>
        <v>0.2726235557898215</v>
      </c>
      <c r="R217" s="239">
        <f t="shared" si="107"/>
        <v>0.26621031382020438</v>
      </c>
      <c r="S217" s="239">
        <f t="shared" si="108"/>
        <v>0.25421319004649479</v>
      </c>
      <c r="T217" s="239">
        <f t="shared" si="109"/>
        <v>0.28140333409382351</v>
      </c>
      <c r="U217" s="239">
        <f t="shared" si="110"/>
        <v>0.2902188606808222</v>
      </c>
      <c r="V217" s="239">
        <f t="shared" si="111"/>
        <v>0.28929655497950607</v>
      </c>
      <c r="W217" s="239">
        <f t="shared" si="112"/>
        <v>0.27517598319578951</v>
      </c>
      <c r="X217" s="45">
        <f t="shared" si="115"/>
        <v>2.4605686179795612</v>
      </c>
    </row>
    <row r="218" spans="1:24">
      <c r="A218" s="245">
        <v>6</v>
      </c>
      <c r="B218" s="52">
        <f>'New NONRES Construction Data'!O$761</f>
        <v>1.1906798984223796</v>
      </c>
      <c r="C218" s="240">
        <f>'New NONRES Construction Data'!O$777</f>
        <v>1.0201768463736249</v>
      </c>
      <c r="D218" s="240">
        <f>'New NONRES Construction Data'!O$793</f>
        <v>1.84192430399437</v>
      </c>
      <c r="E218" s="241">
        <f>'New NONRES Construction Data'!O$809</f>
        <v>2.1982421383265764</v>
      </c>
      <c r="F218" s="240">
        <f>'New NONRES Construction Data'!O$825</f>
        <v>2.1734658130245479</v>
      </c>
      <c r="G218" s="240">
        <f>'New NONRES Construction Data'!O$841</f>
        <v>2.5268987717991691</v>
      </c>
      <c r="H218" s="240">
        <f>'New NONRES Construction Data'!O$857</f>
        <v>2.8942415845167311</v>
      </c>
      <c r="I218" s="240">
        <f>'New NONRES Construction Data'!O$873</f>
        <v>2.8549318389199088</v>
      </c>
      <c r="J218" s="240">
        <f>'New NONRES Construction Data'!O$889</f>
        <v>2.6623402703272574</v>
      </c>
      <c r="K218" s="242">
        <f>'New NONRES Construction Data'!O$905</f>
        <v>2.4714296855322262</v>
      </c>
      <c r="L218" s="45">
        <f t="shared" si="113"/>
        <v>21.834331151236789</v>
      </c>
      <c r="M218" s="45">
        <v>6</v>
      </c>
      <c r="N218" s="239">
        <f t="shared" si="114"/>
        <v>0.95254391873790378</v>
      </c>
      <c r="O218" s="239">
        <f t="shared" si="104"/>
        <v>0.81614147709889995</v>
      </c>
      <c r="P218" s="239">
        <f t="shared" si="105"/>
        <v>1.473539443195496</v>
      </c>
      <c r="Q218" s="239">
        <f t="shared" si="106"/>
        <v>1.7585937106612612</v>
      </c>
      <c r="R218" s="239">
        <f t="shared" si="107"/>
        <v>1.7387726504196384</v>
      </c>
      <c r="S218" s="239">
        <f t="shared" si="108"/>
        <v>2.0215190174393354</v>
      </c>
      <c r="T218" s="239">
        <f t="shared" si="109"/>
        <v>2.315393267613385</v>
      </c>
      <c r="U218" s="239">
        <f t="shared" si="110"/>
        <v>2.2839454711359273</v>
      </c>
      <c r="V218" s="239">
        <f t="shared" si="111"/>
        <v>2.129872216261806</v>
      </c>
      <c r="W218" s="239">
        <f t="shared" si="112"/>
        <v>1.977143748425781</v>
      </c>
      <c r="X218" s="45">
        <f t="shared" si="115"/>
        <v>17.467464920989432</v>
      </c>
    </row>
    <row r="219" spans="1:24">
      <c r="A219" s="245">
        <v>7</v>
      </c>
      <c r="B219" s="52">
        <f>'New NONRES Construction Data'!O$762</f>
        <v>0.81899944000000002</v>
      </c>
      <c r="C219" s="240">
        <f>'New NONRES Construction Data'!O$778</f>
        <v>0.68203579999999997</v>
      </c>
      <c r="D219" s="240">
        <f>'New NONRES Construction Data'!O$794</f>
        <v>1.2786519199999999</v>
      </c>
      <c r="E219" s="241">
        <f>'New NONRES Construction Data'!O$810</f>
        <v>1.4828105199999999</v>
      </c>
      <c r="F219" s="240">
        <f>'New NONRES Construction Data'!O$826</f>
        <v>1.8333233600000001</v>
      </c>
      <c r="G219" s="240">
        <f>'New NONRES Construction Data'!O$842</f>
        <v>1.9009356800000001</v>
      </c>
      <c r="H219" s="240">
        <f>'New NONRES Construction Data'!O$858</f>
        <v>2.2395537599999997</v>
      </c>
      <c r="I219" s="240">
        <f>'New NONRES Construction Data'!O$874</f>
        <v>2.1649854400000001</v>
      </c>
      <c r="J219" s="240">
        <f>'New NONRES Construction Data'!O$890</f>
        <v>1.98920732</v>
      </c>
      <c r="K219" s="242">
        <f>'New NONRES Construction Data'!O$906</f>
        <v>1.8371491599999998</v>
      </c>
      <c r="L219" s="45">
        <f t="shared" si="113"/>
        <v>16.2276524</v>
      </c>
      <c r="M219" s="45">
        <v>7</v>
      </c>
      <c r="N219" s="239">
        <f t="shared" si="114"/>
        <v>0.65519955200000002</v>
      </c>
      <c r="O219" s="239">
        <f t="shared" si="104"/>
        <v>0.54562864</v>
      </c>
      <c r="P219" s="239">
        <f t="shared" si="105"/>
        <v>1.0229215359999999</v>
      </c>
      <c r="Q219" s="239">
        <f t="shared" si="106"/>
        <v>1.186248416</v>
      </c>
      <c r="R219" s="239">
        <f t="shared" si="107"/>
        <v>1.4666586880000001</v>
      </c>
      <c r="S219" s="239">
        <f t="shared" si="108"/>
        <v>1.5207485440000001</v>
      </c>
      <c r="T219" s="239">
        <f t="shared" si="109"/>
        <v>1.7916430079999999</v>
      </c>
      <c r="U219" s="239">
        <f t="shared" si="110"/>
        <v>1.7319883520000001</v>
      </c>
      <c r="V219" s="239">
        <f t="shared" si="111"/>
        <v>1.5913658560000001</v>
      </c>
      <c r="W219" s="239">
        <f t="shared" si="112"/>
        <v>1.469719328</v>
      </c>
      <c r="X219" s="45">
        <f t="shared" si="115"/>
        <v>12.982121919999999</v>
      </c>
    </row>
    <row r="220" spans="1:24">
      <c r="A220" s="245">
        <v>8</v>
      </c>
      <c r="B220" s="52">
        <f>'New NONRES Construction Data'!O$763</f>
        <v>1.7198074416519058</v>
      </c>
      <c r="C220" s="240">
        <f>'New NONRES Construction Data'!O$779</f>
        <v>1.4812961251798527</v>
      </c>
      <c r="D220" s="240">
        <f>'New NONRES Construction Data'!O$795</f>
        <v>2.7067557640922071</v>
      </c>
      <c r="E220" s="241">
        <f>'New NONRES Construction Data'!O$811</f>
        <v>3.230728356639792</v>
      </c>
      <c r="F220" s="240">
        <f>'New NONRES Construction Data'!O$827</f>
        <v>3.2280866360606448</v>
      </c>
      <c r="G220" s="240">
        <f>'New NONRES Construction Data'!O$843</f>
        <v>3.7040030534299508</v>
      </c>
      <c r="H220" s="240">
        <f>'New NONRES Construction Data'!O$859</f>
        <v>4.2323682543242702</v>
      </c>
      <c r="I220" s="240">
        <f>'New NONRES Construction Data'!O$875</f>
        <v>4.185663873169319</v>
      </c>
      <c r="J220" s="240">
        <f>'New NONRES Construction Data'!O$891</f>
        <v>3.9390479900238158</v>
      </c>
      <c r="K220" s="242">
        <f>'New NONRES Construction Data'!O$907</f>
        <v>3.669711260706753</v>
      </c>
      <c r="L220" s="45">
        <f t="shared" si="113"/>
        <v>32.097468755278513</v>
      </c>
      <c r="M220" s="45">
        <v>8</v>
      </c>
      <c r="N220" s="239">
        <f t="shared" si="114"/>
        <v>1.3758459533215248</v>
      </c>
      <c r="O220" s="239">
        <f t="shared" si="104"/>
        <v>1.1850369001438821</v>
      </c>
      <c r="P220" s="239">
        <f t="shared" si="105"/>
        <v>2.1654046112737659</v>
      </c>
      <c r="Q220" s="239">
        <f t="shared" si="106"/>
        <v>2.5845826853118337</v>
      </c>
      <c r="R220" s="239">
        <f t="shared" si="107"/>
        <v>2.5824693088485162</v>
      </c>
      <c r="S220" s="239">
        <f t="shared" si="108"/>
        <v>2.9632024427439609</v>
      </c>
      <c r="T220" s="239">
        <f t="shared" si="109"/>
        <v>3.3858946034594162</v>
      </c>
      <c r="U220" s="239">
        <f t="shared" si="110"/>
        <v>3.3485310985354553</v>
      </c>
      <c r="V220" s="239">
        <f t="shared" si="111"/>
        <v>3.151238392019053</v>
      </c>
      <c r="W220" s="239">
        <f t="shared" si="112"/>
        <v>2.9357690085654027</v>
      </c>
      <c r="X220" s="45">
        <f t="shared" si="115"/>
        <v>25.677975004222812</v>
      </c>
    </row>
    <row r="221" spans="1:24">
      <c r="A221" s="245">
        <v>9</v>
      </c>
      <c r="B221" s="52">
        <f>'New NONRES Construction Data'!O$764</f>
        <v>2.1888177634221289</v>
      </c>
      <c r="C221" s="240">
        <f>'New NONRES Construction Data'!O$780</f>
        <v>2.0453347133559738</v>
      </c>
      <c r="D221" s="240">
        <f>'New NONRES Construction Data'!O$796</f>
        <v>3.4629959529434613</v>
      </c>
      <c r="E221" s="241">
        <f>'New NONRES Construction Data'!O$812</f>
        <v>3.8411896896145596</v>
      </c>
      <c r="F221" s="240">
        <f>'New NONRES Construction Data'!O$828</f>
        <v>3.9652421578943393</v>
      </c>
      <c r="G221" s="240">
        <f>'New NONRES Construction Data'!O$844</f>
        <v>4.1701213552218892</v>
      </c>
      <c r="H221" s="240">
        <f>'New NONRES Construction Data'!O$860</f>
        <v>4.4685531272963903</v>
      </c>
      <c r="I221" s="240">
        <f>'New NONRES Construction Data'!O$876</f>
        <v>4.4813773964687833</v>
      </c>
      <c r="J221" s="240">
        <f>'New NONRES Construction Data'!O$892</f>
        <v>4.4292246061028537</v>
      </c>
      <c r="K221" s="242">
        <f>'New NONRES Construction Data'!O$908</f>
        <v>4.3048092645735174</v>
      </c>
      <c r="L221" s="45">
        <f t="shared" si="113"/>
        <v>37.357666026893895</v>
      </c>
      <c r="M221" s="45">
        <v>9</v>
      </c>
      <c r="N221" s="239">
        <f t="shared" si="114"/>
        <v>1.7510542107377032</v>
      </c>
      <c r="O221" s="239">
        <f t="shared" si="104"/>
        <v>1.6362677706847792</v>
      </c>
      <c r="P221" s="239">
        <f t="shared" si="105"/>
        <v>2.7703967623547694</v>
      </c>
      <c r="Q221" s="239">
        <f t="shared" si="106"/>
        <v>3.0729517516916478</v>
      </c>
      <c r="R221" s="239">
        <f t="shared" si="107"/>
        <v>3.1721937263154718</v>
      </c>
      <c r="S221" s="239">
        <f t="shared" si="108"/>
        <v>3.3360970841775117</v>
      </c>
      <c r="T221" s="239">
        <f t="shared" si="109"/>
        <v>3.5748425018371126</v>
      </c>
      <c r="U221" s="239">
        <f t="shared" si="110"/>
        <v>3.5851019171750269</v>
      </c>
      <c r="V221" s="239">
        <f t="shared" si="111"/>
        <v>3.5433796848822832</v>
      </c>
      <c r="W221" s="239">
        <f t="shared" si="112"/>
        <v>3.443847411658814</v>
      </c>
      <c r="X221" s="45">
        <f t="shared" si="115"/>
        <v>29.886132821515123</v>
      </c>
    </row>
    <row r="222" spans="1:24">
      <c r="A222" s="245">
        <v>10</v>
      </c>
      <c r="B222" s="52">
        <f>'New NONRES Construction Data'!O$765</f>
        <v>1.7182557644613841</v>
      </c>
      <c r="C222" s="240">
        <f>'New NONRES Construction Data'!O$781</f>
        <v>1.3490957102360968</v>
      </c>
      <c r="D222" s="240">
        <f>'New NONRES Construction Data'!O$797</f>
        <v>2.0252066298586096</v>
      </c>
      <c r="E222" s="241">
        <f>'New NONRES Construction Data'!O$813</f>
        <v>2.9519518583972855</v>
      </c>
      <c r="F222" s="240">
        <f>'New NONRES Construction Data'!O$829</f>
        <v>3.4462435229304869</v>
      </c>
      <c r="G222" s="240">
        <f>'New NONRES Construction Data'!O$845</f>
        <v>3.5920389399861863</v>
      </c>
      <c r="H222" s="240">
        <f>'New NONRES Construction Data'!O$861</f>
        <v>5.2740779315110586</v>
      </c>
      <c r="I222" s="240">
        <f>'New NONRES Construction Data'!O$877</f>
        <v>5.2366343725149358</v>
      </c>
      <c r="J222" s="240">
        <f>'New NONRES Construction Data'!O$893</f>
        <v>4.9229467378498475</v>
      </c>
      <c r="K222" s="242">
        <f>'New NONRES Construction Data'!O$909</f>
        <v>4.4917392389414728</v>
      </c>
      <c r="L222" s="45">
        <f t="shared" si="113"/>
        <v>35.008190706687365</v>
      </c>
      <c r="M222" s="45">
        <v>10</v>
      </c>
      <c r="N222" s="239">
        <f t="shared" si="114"/>
        <v>1.3746046115691073</v>
      </c>
      <c r="O222" s="239">
        <f t="shared" si="104"/>
        <v>1.0792765681888774</v>
      </c>
      <c r="P222" s="239">
        <f t="shared" si="105"/>
        <v>1.6201653038868877</v>
      </c>
      <c r="Q222" s="239">
        <f t="shared" si="106"/>
        <v>2.3615614867178283</v>
      </c>
      <c r="R222" s="239">
        <f t="shared" si="107"/>
        <v>2.7569948183443898</v>
      </c>
      <c r="S222" s="239">
        <f t="shared" si="108"/>
        <v>2.873631151988949</v>
      </c>
      <c r="T222" s="239">
        <f t="shared" si="109"/>
        <v>4.2192623452088469</v>
      </c>
      <c r="U222" s="239">
        <f t="shared" si="110"/>
        <v>4.1893074980119485</v>
      </c>
      <c r="V222" s="239">
        <f t="shared" si="111"/>
        <v>3.9383573902798781</v>
      </c>
      <c r="W222" s="239">
        <f t="shared" si="112"/>
        <v>3.5933913911531783</v>
      </c>
      <c r="X222" s="45">
        <f t="shared" si="115"/>
        <v>28.006552565349896</v>
      </c>
    </row>
    <row r="223" spans="1:24">
      <c r="A223" s="245">
        <v>11</v>
      </c>
      <c r="B223" s="52">
        <f>'New NONRES Construction Data'!O$766</f>
        <v>0.2274417434957908</v>
      </c>
      <c r="C223" s="240">
        <f>'New NONRES Construction Data'!O$782</f>
        <v>0.25544386740629088</v>
      </c>
      <c r="D223" s="240">
        <f>'New NONRES Construction Data'!O$798</f>
        <v>0.52946696179623154</v>
      </c>
      <c r="E223" s="241">
        <f>'New NONRES Construction Data'!O$814</f>
        <v>0.64899421143873526</v>
      </c>
      <c r="F223" s="240">
        <f>'New NONRES Construction Data'!O$830</f>
        <v>0.69892547877546485</v>
      </c>
      <c r="G223" s="240">
        <f>'New NONRES Construction Data'!O$846</f>
        <v>0.74172445747246396</v>
      </c>
      <c r="H223" s="240">
        <f>'New NONRES Construction Data'!O$862</f>
        <v>0.96027579605345048</v>
      </c>
      <c r="I223" s="240">
        <f>'New NONRES Construction Data'!O$878</f>
        <v>0.98779663241436233</v>
      </c>
      <c r="J223" s="240">
        <f>'New NONRES Construction Data'!O$894</f>
        <v>0.9204415476638903</v>
      </c>
      <c r="K223" s="242">
        <f>'New NONRES Construction Data'!O$910</f>
        <v>0.89007540716302702</v>
      </c>
      <c r="L223" s="45">
        <f t="shared" si="113"/>
        <v>6.860586103679708</v>
      </c>
      <c r="M223" s="45">
        <v>11</v>
      </c>
      <c r="N223" s="239">
        <f t="shared" si="114"/>
        <v>0.18195339479663264</v>
      </c>
      <c r="O223" s="239">
        <f t="shared" si="104"/>
        <v>0.2043550939250327</v>
      </c>
      <c r="P223" s="239">
        <f t="shared" si="105"/>
        <v>0.42357356943698526</v>
      </c>
      <c r="Q223" s="239">
        <f t="shared" si="106"/>
        <v>0.51919536915098818</v>
      </c>
      <c r="R223" s="239">
        <f t="shared" si="107"/>
        <v>0.55914038302037194</v>
      </c>
      <c r="S223" s="239">
        <f t="shared" si="108"/>
        <v>0.59337956597797115</v>
      </c>
      <c r="T223" s="239">
        <f t="shared" si="109"/>
        <v>0.76822063684276043</v>
      </c>
      <c r="U223" s="239">
        <f t="shared" si="110"/>
        <v>0.79023730593148989</v>
      </c>
      <c r="V223" s="239">
        <f t="shared" si="111"/>
        <v>0.73635323813111231</v>
      </c>
      <c r="W223" s="239">
        <f t="shared" si="112"/>
        <v>0.71206032573042166</v>
      </c>
      <c r="X223" s="45">
        <f t="shared" si="115"/>
        <v>5.4884688829437662</v>
      </c>
    </row>
    <row r="224" spans="1:24">
      <c r="A224" s="245">
        <v>12</v>
      </c>
      <c r="B224" s="52">
        <f>'New NONRES Construction Data'!O$767</f>
        <v>2.0725246550155401</v>
      </c>
      <c r="C224" s="240">
        <f>'New NONRES Construction Data'!O$783</f>
        <v>1.5981982324221813</v>
      </c>
      <c r="D224" s="240">
        <f>'New NONRES Construction Data'!O$799</f>
        <v>3.044719123144926</v>
      </c>
      <c r="E224" s="241">
        <f>'New NONRES Construction Data'!O$815</f>
        <v>3.353074004982906</v>
      </c>
      <c r="F224" s="240">
        <f>'New NONRES Construction Data'!O$831</f>
        <v>3.4770260264467883</v>
      </c>
      <c r="G224" s="240">
        <f>'New NONRES Construction Data'!O$847</f>
        <v>3.5328756423226571</v>
      </c>
      <c r="H224" s="240">
        <f>'New NONRES Construction Data'!O$863</f>
        <v>4.0742082562161652</v>
      </c>
      <c r="I224" s="240">
        <f>'New NONRES Construction Data'!O$879</f>
        <v>4.1567737238732736</v>
      </c>
      <c r="J224" s="240">
        <f>'New NONRES Construction Data'!O$895</f>
        <v>4.0706983319868382</v>
      </c>
      <c r="K224" s="242">
        <f>'New NONRES Construction Data'!O$911</f>
        <v>3.8025884512683739</v>
      </c>
      <c r="L224" s="45">
        <f t="shared" si="113"/>
        <v>33.182686447679643</v>
      </c>
      <c r="M224" s="45">
        <v>12</v>
      </c>
      <c r="N224" s="239">
        <f t="shared" si="114"/>
        <v>1.6580197240124321</v>
      </c>
      <c r="O224" s="239">
        <f t="shared" si="104"/>
        <v>1.2785585859377451</v>
      </c>
      <c r="P224" s="239">
        <f t="shared" si="105"/>
        <v>2.4357752985159409</v>
      </c>
      <c r="Q224" s="239">
        <f t="shared" si="106"/>
        <v>2.6824592039863249</v>
      </c>
      <c r="R224" s="239">
        <f t="shared" si="107"/>
        <v>2.7816208211574307</v>
      </c>
      <c r="S224" s="239">
        <f t="shared" si="108"/>
        <v>2.8263005138581256</v>
      </c>
      <c r="T224" s="239">
        <f t="shared" si="109"/>
        <v>3.2593666049729322</v>
      </c>
      <c r="U224" s="239">
        <f t="shared" si="110"/>
        <v>3.3254189790986191</v>
      </c>
      <c r="V224" s="239">
        <f t="shared" si="111"/>
        <v>3.2565586655894707</v>
      </c>
      <c r="W224" s="239">
        <f t="shared" si="112"/>
        <v>3.0420707610146991</v>
      </c>
      <c r="X224" s="45">
        <f t="shared" si="115"/>
        <v>26.54614915814372</v>
      </c>
    </row>
    <row r="225" spans="1:24">
      <c r="A225" s="245">
        <v>13</v>
      </c>
      <c r="B225" s="52">
        <f>'New NONRES Construction Data'!O$768</f>
        <v>0.37205624123046899</v>
      </c>
      <c r="C225" s="240">
        <f>'New NONRES Construction Data'!O$784</f>
        <v>0.4000762556980374</v>
      </c>
      <c r="D225" s="240">
        <f>'New NONRES Construction Data'!O$800</f>
        <v>1.3035597138278527</v>
      </c>
      <c r="E225" s="241">
        <f>'New NONRES Construction Data'!O$816</f>
        <v>1.7106574925108178</v>
      </c>
      <c r="F225" s="240">
        <f>'New NONRES Construction Data'!O$832</f>
        <v>1.8236301345881527</v>
      </c>
      <c r="G225" s="240">
        <f>'New NONRES Construction Data'!O$848</f>
        <v>1.895522373334567</v>
      </c>
      <c r="H225" s="240">
        <f>'New NONRES Construction Data'!O$864</f>
        <v>2.4909770453200153</v>
      </c>
      <c r="I225" s="240">
        <f>'New NONRES Construction Data'!O$880</f>
        <v>2.5740891996147335</v>
      </c>
      <c r="J225" s="240">
        <f>'New NONRES Construction Data'!O$896</f>
        <v>2.317114280273362</v>
      </c>
      <c r="K225" s="242">
        <f>'New NONRES Construction Data'!O$912</f>
        <v>2.2593757053328853</v>
      </c>
      <c r="L225" s="45">
        <f t="shared" si="113"/>
        <v>17.147058441730891</v>
      </c>
      <c r="M225" s="45">
        <v>13</v>
      </c>
      <c r="N225" s="239">
        <f t="shared" si="114"/>
        <v>0.29764499298437519</v>
      </c>
      <c r="O225" s="239">
        <f t="shared" si="104"/>
        <v>0.32006100455842995</v>
      </c>
      <c r="P225" s="239">
        <f t="shared" si="105"/>
        <v>1.0428477710622823</v>
      </c>
      <c r="Q225" s="239">
        <f t="shared" si="106"/>
        <v>1.3685259940086543</v>
      </c>
      <c r="R225" s="239">
        <f t="shared" si="107"/>
        <v>1.4589041076705223</v>
      </c>
      <c r="S225" s="239">
        <f t="shared" si="108"/>
        <v>1.5164178986676538</v>
      </c>
      <c r="T225" s="239">
        <f t="shared" si="109"/>
        <v>1.9927816362560122</v>
      </c>
      <c r="U225" s="239">
        <f t="shared" si="110"/>
        <v>2.0592713596917869</v>
      </c>
      <c r="V225" s="239">
        <f t="shared" si="111"/>
        <v>1.8536914242186897</v>
      </c>
      <c r="W225" s="239">
        <f t="shared" si="112"/>
        <v>1.8075005642663085</v>
      </c>
      <c r="X225" s="45">
        <f t="shared" si="115"/>
        <v>13.717646753384717</v>
      </c>
    </row>
    <row r="226" spans="1:24">
      <c r="A226" s="245">
        <v>14</v>
      </c>
      <c r="B226" s="52">
        <f>'New NONRES Construction Data'!O$769</f>
        <v>0.32001965744114624</v>
      </c>
      <c r="C226" s="240">
        <f>'New NONRES Construction Data'!O$785</f>
        <v>0.25927261807035418</v>
      </c>
      <c r="D226" s="240">
        <f>'New NONRES Construction Data'!O$801</f>
        <v>0.42606047716205658</v>
      </c>
      <c r="E226" s="241">
        <f>'New NONRES Construction Data'!O$817</f>
        <v>0.60789564550669994</v>
      </c>
      <c r="F226" s="240">
        <f>'New NONRES Construction Data'!O$833</f>
        <v>0.68567234525417908</v>
      </c>
      <c r="G226" s="240">
        <f>'New NONRES Construction Data'!O$849</f>
        <v>0.71350794331617573</v>
      </c>
      <c r="H226" s="240">
        <f>'New NONRES Construction Data'!O$865</f>
        <v>1.0147040869100727</v>
      </c>
      <c r="I226" s="240">
        <f>'New NONRES Construction Data'!O$881</f>
        <v>1.0183313417358877</v>
      </c>
      <c r="J226" s="240">
        <f>'New NONRES Construction Data'!O$897</f>
        <v>0.96530637875759306</v>
      </c>
      <c r="K226" s="242">
        <f>'New NONRES Construction Data'!O$913</f>
        <v>0.89160875443412491</v>
      </c>
      <c r="L226" s="45">
        <f t="shared" si="113"/>
        <v>6.9023792485882902</v>
      </c>
      <c r="M226" s="45">
        <v>14</v>
      </c>
      <c r="N226" s="239">
        <f t="shared" si="114"/>
        <v>0.25601572595291699</v>
      </c>
      <c r="O226" s="239">
        <f t="shared" si="104"/>
        <v>0.20741809445628334</v>
      </c>
      <c r="P226" s="239">
        <f t="shared" si="105"/>
        <v>0.34084838172964527</v>
      </c>
      <c r="Q226" s="239">
        <f t="shared" si="106"/>
        <v>0.48631651640536</v>
      </c>
      <c r="R226" s="239">
        <f t="shared" si="107"/>
        <v>0.54853787620334327</v>
      </c>
      <c r="S226" s="239">
        <f t="shared" si="108"/>
        <v>0.57080635465294061</v>
      </c>
      <c r="T226" s="239">
        <f t="shared" si="109"/>
        <v>0.81176326952805822</v>
      </c>
      <c r="U226" s="239">
        <f t="shared" si="110"/>
        <v>0.81466507338871019</v>
      </c>
      <c r="V226" s="239">
        <f t="shared" si="111"/>
        <v>0.77224510300607452</v>
      </c>
      <c r="W226" s="239">
        <f t="shared" si="112"/>
        <v>0.71328700354730001</v>
      </c>
      <c r="X226" s="45">
        <f t="shared" si="115"/>
        <v>5.5219033988706325</v>
      </c>
    </row>
    <row r="227" spans="1:24">
      <c r="A227" s="245">
        <v>15</v>
      </c>
      <c r="B227" s="52">
        <f>'New NONRES Construction Data'!O$770</f>
        <v>0.23097159178109905</v>
      </c>
      <c r="C227" s="240">
        <f>'New NONRES Construction Data'!O$786</f>
        <v>0.24229538451817101</v>
      </c>
      <c r="D227" s="240">
        <f>'New NONRES Construction Data'!O$802</f>
        <v>0.32156780034020771</v>
      </c>
      <c r="E227" s="241">
        <f>'New NONRES Construction Data'!O$818</f>
        <v>0.49303311224622948</v>
      </c>
      <c r="F227" s="240">
        <f>'New NONRES Construction Data'!O$834</f>
        <v>0.60111462115903525</v>
      </c>
      <c r="G227" s="240">
        <f>'New NONRES Construction Data'!O$850</f>
        <v>0.66136421973998827</v>
      </c>
      <c r="H227" s="240">
        <f>'New NONRES Construction Data'!O$866</f>
        <v>0.89588441071524383</v>
      </c>
      <c r="I227" s="240">
        <f>'New NONRES Construction Data'!O$882</f>
        <v>0.91277375378412073</v>
      </c>
      <c r="J227" s="240">
        <f>'New NONRES Construction Data'!O$898</f>
        <v>0.75520748765420642</v>
      </c>
      <c r="K227" s="242">
        <f>'New NONRES Construction Data'!O$914</f>
        <v>0.71658258341194214</v>
      </c>
      <c r="L227" s="45">
        <f t="shared" si="113"/>
        <v>5.8307949653502433</v>
      </c>
      <c r="M227" s="45">
        <v>15</v>
      </c>
      <c r="N227" s="239">
        <f t="shared" si="114"/>
        <v>0.18477727342487926</v>
      </c>
      <c r="O227" s="239">
        <f t="shared" si="104"/>
        <v>0.19383630761453682</v>
      </c>
      <c r="P227" s="239">
        <f t="shared" si="105"/>
        <v>0.2572542402721662</v>
      </c>
      <c r="Q227" s="239">
        <f t="shared" si="106"/>
        <v>0.39442648979698358</v>
      </c>
      <c r="R227" s="239">
        <f t="shared" si="107"/>
        <v>0.48089169692722822</v>
      </c>
      <c r="S227" s="239">
        <f t="shared" si="108"/>
        <v>0.52909137579199061</v>
      </c>
      <c r="T227" s="239">
        <f t="shared" si="109"/>
        <v>0.71670752857219511</v>
      </c>
      <c r="U227" s="239">
        <f t="shared" si="110"/>
        <v>0.73021900302729659</v>
      </c>
      <c r="V227" s="239">
        <f t="shared" si="111"/>
        <v>0.60416599012336514</v>
      </c>
      <c r="W227" s="239">
        <f t="shared" si="112"/>
        <v>0.57326606672955371</v>
      </c>
      <c r="X227" s="45">
        <f t="shared" si="115"/>
        <v>4.6646359722801947</v>
      </c>
    </row>
    <row r="228" spans="1:24">
      <c r="A228" s="245">
        <v>16</v>
      </c>
      <c r="B228" s="239">
        <f>'New NONRES Construction Data'!O$771</f>
        <v>0.43455778497518371</v>
      </c>
      <c r="C228" s="240">
        <f>'New NONRES Construction Data'!O$787</f>
        <v>0.39941845239698315</v>
      </c>
      <c r="D228" s="240">
        <f>'New NONRES Construction Data'!O$803</f>
        <v>0.72562169150159561</v>
      </c>
      <c r="E228" s="241">
        <f>'New NONRES Construction Data'!O$819</f>
        <v>0.87329826972943003</v>
      </c>
      <c r="F228" s="240">
        <f>'New NONRES Construction Data'!O$835</f>
        <v>0.93348941816263209</v>
      </c>
      <c r="G228" s="240">
        <f>'New NONRES Construction Data'!O$851</f>
        <v>0.97439732581905636</v>
      </c>
      <c r="H228" s="240">
        <f>'New NONRES Construction Data'!O$867</f>
        <v>1.2116406363216494</v>
      </c>
      <c r="I228" s="240">
        <f>'New NONRES Construction Data'!O$883</f>
        <v>1.2308716281759076</v>
      </c>
      <c r="J228" s="240">
        <f>'New NONRES Construction Data'!O$899</f>
        <v>1.1730489573671292</v>
      </c>
      <c r="K228" s="242">
        <f>'New NONRES Construction Data'!O$915</f>
        <v>1.13871662291787</v>
      </c>
      <c r="L228" s="45">
        <f t="shared" si="113"/>
        <v>9.0950607873674372</v>
      </c>
      <c r="M228" s="45">
        <v>16</v>
      </c>
      <c r="N228" s="239">
        <f t="shared" si="114"/>
        <v>0.34764622798014699</v>
      </c>
      <c r="O228" s="239">
        <f t="shared" si="104"/>
        <v>0.31953476191758656</v>
      </c>
      <c r="P228" s="239">
        <f t="shared" si="105"/>
        <v>0.58049735320127649</v>
      </c>
      <c r="Q228" s="239">
        <f t="shared" si="106"/>
        <v>0.69863861578354403</v>
      </c>
      <c r="R228" s="239">
        <f t="shared" si="107"/>
        <v>0.74679153453010572</v>
      </c>
      <c r="S228" s="239">
        <f t="shared" si="108"/>
        <v>0.77951786065524509</v>
      </c>
      <c r="T228" s="239">
        <f t="shared" si="109"/>
        <v>0.96931250905731958</v>
      </c>
      <c r="U228" s="239">
        <f t="shared" si="110"/>
        <v>0.98469730254072607</v>
      </c>
      <c r="V228" s="239">
        <f t="shared" si="111"/>
        <v>0.93843916589370346</v>
      </c>
      <c r="W228" s="239">
        <f t="shared" si="112"/>
        <v>0.91097329833429608</v>
      </c>
      <c r="X228" s="45">
        <f t="shared" si="115"/>
        <v>7.2760486298939497</v>
      </c>
    </row>
    <row r="229" spans="1:24">
      <c r="A229" s="245" t="s">
        <v>2</v>
      </c>
      <c r="B229" s="45">
        <f>SUM(B213:B228)</f>
        <v>14.353308092996013</v>
      </c>
      <c r="C229" s="45">
        <f>SUM(C213:C228)</f>
        <v>13.088320854729053</v>
      </c>
      <c r="D229" s="45">
        <f t="shared" ref="D229" si="116">SUM(D213:D228)</f>
        <v>24.06153498193499</v>
      </c>
      <c r="E229" s="49">
        <f t="shared" ref="E229" si="117">SUM(E213:E228)</f>
        <v>28.725032149331035</v>
      </c>
      <c r="F229" s="45">
        <f t="shared" ref="F229" si="118">SUM(F213:F228)</f>
        <v>30.036838699405084</v>
      </c>
      <c r="G229" s="45">
        <f t="shared" ref="G229" si="119">SUM(G213:G228)</f>
        <v>31.393463334536758</v>
      </c>
      <c r="H229" s="45">
        <f t="shared" ref="H229" si="120">SUM(H213:H228)</f>
        <v>37.475826808889231</v>
      </c>
      <c r="I229" s="45">
        <f t="shared" ref="I229" si="121">SUM(I213:I228)</f>
        <v>37.558815853437778</v>
      </c>
      <c r="J229" s="45">
        <f t="shared" ref="J229" si="122">SUM(J213:J228)</f>
        <v>35.791822362000708</v>
      </c>
      <c r="K229" s="45">
        <f t="shared" ref="K229" si="123">SUM(K213:K228)</f>
        <v>33.842542113099306</v>
      </c>
      <c r="L229" s="64">
        <f>SUM(B213:K228)</f>
        <v>286.32750525036005</v>
      </c>
      <c r="M229" s="48" t="s">
        <v>2</v>
      </c>
      <c r="N229" s="45">
        <f>SUM(N213:N228)</f>
        <v>11.482646474396812</v>
      </c>
      <c r="O229" s="45">
        <f>SUM(O213:O228)</f>
        <v>10.470656683783243</v>
      </c>
      <c r="P229" s="45">
        <f t="shared" ref="P229:W229" si="124">SUM(P213:P228)</f>
        <v>19.249227985547993</v>
      </c>
      <c r="Q229" s="49">
        <f t="shared" si="124"/>
        <v>22.980025719464823</v>
      </c>
      <c r="R229" s="45">
        <f t="shared" si="124"/>
        <v>24.029470959524073</v>
      </c>
      <c r="S229" s="45">
        <f t="shared" si="124"/>
        <v>25.114770667629415</v>
      </c>
      <c r="T229" s="45">
        <f t="shared" si="124"/>
        <v>29.980661447111377</v>
      </c>
      <c r="U229" s="45">
        <f t="shared" si="124"/>
        <v>30.047052682750227</v>
      </c>
      <c r="V229" s="45">
        <f t="shared" si="124"/>
        <v>28.633457889600571</v>
      </c>
      <c r="W229" s="45">
        <f t="shared" si="124"/>
        <v>27.07403369047945</v>
      </c>
      <c r="X229" s="64">
        <f>SUM(N213:W228)</f>
        <v>229.06200420028793</v>
      </c>
    </row>
    <row r="231" spans="1:24" s="43" customFormat="1">
      <c r="A231" s="22"/>
      <c r="B231" s="3"/>
      <c r="E231" s="50"/>
    </row>
    <row r="232" spans="1:24" s="43" customFormat="1" ht="15">
      <c r="A232" s="22"/>
      <c r="B232" s="22" t="s">
        <v>85</v>
      </c>
      <c r="C232" s="47" t="s">
        <v>74</v>
      </c>
      <c r="E232" s="50"/>
    </row>
    <row r="233" spans="1:24" s="22" customFormat="1" ht="15">
      <c r="A233" s="46" t="s">
        <v>5</v>
      </c>
      <c r="B233" s="245">
        <v>2011</v>
      </c>
      <c r="C233" s="245">
        <v>2012</v>
      </c>
      <c r="D233" s="245">
        <v>2013</v>
      </c>
      <c r="E233" s="246">
        <v>2014</v>
      </c>
      <c r="F233" s="245">
        <v>2015</v>
      </c>
      <c r="G233" s="245">
        <v>2016</v>
      </c>
      <c r="H233" s="245">
        <v>2017</v>
      </c>
      <c r="I233" s="245">
        <v>2018</v>
      </c>
      <c r="J233" s="245">
        <v>2019</v>
      </c>
      <c r="K233" s="245">
        <v>2020</v>
      </c>
      <c r="L233" s="245" t="s">
        <v>2</v>
      </c>
    </row>
    <row r="234" spans="1:24">
      <c r="A234" s="245">
        <v>1</v>
      </c>
      <c r="B234" s="65">
        <f>B4+B23+B42+B61+B80+B99+B118+B137+B156+B175+B194+B213</f>
        <v>0.27858631199224437</v>
      </c>
      <c r="C234" s="65">
        <f t="shared" ref="C234:K234" si="125">C4+C23+C42+C61+C80+C99+C118+C137+C156+C175+C194+C213</f>
        <v>0.22356129038447339</v>
      </c>
      <c r="D234" s="65">
        <f t="shared" si="125"/>
        <v>0.44409965053415934</v>
      </c>
      <c r="E234" s="65">
        <f t="shared" si="125"/>
        <v>0.46490543409244089</v>
      </c>
      <c r="F234" s="65">
        <f t="shared" si="125"/>
        <v>0.51202614022790838</v>
      </c>
      <c r="G234" s="65">
        <f t="shared" si="125"/>
        <v>0.53784233235366952</v>
      </c>
      <c r="H234" s="65">
        <f t="shared" si="125"/>
        <v>0.57128657644511727</v>
      </c>
      <c r="I234" s="65">
        <f t="shared" si="125"/>
        <v>0.56780463931186942</v>
      </c>
      <c r="J234" s="65">
        <f t="shared" si="125"/>
        <v>0.55393835745505582</v>
      </c>
      <c r="K234" s="37">
        <f t="shared" si="125"/>
        <v>0.54729747994299416</v>
      </c>
      <c r="L234" s="45">
        <f>SUM(B234:K234)</f>
        <v>4.7013482127399318</v>
      </c>
    </row>
    <row r="235" spans="1:24">
      <c r="A235" s="245">
        <v>2</v>
      </c>
      <c r="B235" s="65">
        <f t="shared" ref="B235:K235" si="126">B5+B24+B43+B62+B81+B100+B119+B138+B157+B176+B195+B214</f>
        <v>1.879281676892719</v>
      </c>
      <c r="C235" s="65">
        <f t="shared" si="126"/>
        <v>1.7656126800927945</v>
      </c>
      <c r="D235" s="65">
        <f t="shared" si="126"/>
        <v>3.6130639749715354</v>
      </c>
      <c r="E235" s="65">
        <f t="shared" si="126"/>
        <v>4.0140859461155243</v>
      </c>
      <c r="F235" s="65">
        <f t="shared" si="126"/>
        <v>4.0868563783266465</v>
      </c>
      <c r="G235" s="65">
        <f t="shared" si="126"/>
        <v>4.2302654496746115</v>
      </c>
      <c r="H235" s="65">
        <f t="shared" si="126"/>
        <v>4.4153225310574582</v>
      </c>
      <c r="I235" s="65">
        <f t="shared" si="126"/>
        <v>4.3041061575128463</v>
      </c>
      <c r="J235" s="65">
        <f t="shared" si="126"/>
        <v>4.1433683826596086</v>
      </c>
      <c r="K235" s="37">
        <f t="shared" si="126"/>
        <v>4.0313660594628349</v>
      </c>
      <c r="L235" s="45">
        <f t="shared" ref="L235:L249" si="127">SUM(B235:K235)</f>
        <v>36.483329236766579</v>
      </c>
    </row>
    <row r="236" spans="1:24">
      <c r="A236" s="245">
        <v>3</v>
      </c>
      <c r="B236" s="65">
        <f t="shared" ref="B236:K236" si="128">B6+B25+B44+B63+B82+B101+B120+B139+B158+B177+B196+B215</f>
        <v>7.4941875322143376</v>
      </c>
      <c r="C236" s="65">
        <f t="shared" si="128"/>
        <v>8.095295965024393</v>
      </c>
      <c r="D236" s="65">
        <f t="shared" si="128"/>
        <v>17.525312401083998</v>
      </c>
      <c r="E236" s="65">
        <f t="shared" si="128"/>
        <v>21.273910576642539</v>
      </c>
      <c r="F236" s="65">
        <f t="shared" si="128"/>
        <v>21.571941910278781</v>
      </c>
      <c r="G236" s="65">
        <f t="shared" si="128"/>
        <v>22.069611154127777</v>
      </c>
      <c r="H236" s="65">
        <f t="shared" si="128"/>
        <v>22.193365972500573</v>
      </c>
      <c r="I236" s="65">
        <f t="shared" si="128"/>
        <v>21.635619369461494</v>
      </c>
      <c r="J236" s="65">
        <f t="shared" si="128"/>
        <v>20.607917265541236</v>
      </c>
      <c r="K236" s="37">
        <f t="shared" si="128"/>
        <v>19.854279687383592</v>
      </c>
      <c r="L236" s="45">
        <f t="shared" si="127"/>
        <v>182.32144183425871</v>
      </c>
    </row>
    <row r="237" spans="1:24">
      <c r="A237" s="245">
        <v>4</v>
      </c>
      <c r="B237" s="65">
        <f t="shared" ref="B237:K237" si="129">B7+B26+B45+B64+B83+B102+B121+B140+B159+B178+B197+B216</f>
        <v>4.5124216973430125</v>
      </c>
      <c r="C237" s="65">
        <f t="shared" si="129"/>
        <v>4.1959284899076019</v>
      </c>
      <c r="D237" s="65">
        <f t="shared" si="129"/>
        <v>8.4323161900152801</v>
      </c>
      <c r="E237" s="65">
        <f t="shared" si="129"/>
        <v>9.1539538436180123</v>
      </c>
      <c r="F237" s="65">
        <f t="shared" si="129"/>
        <v>9.2137911283280225</v>
      </c>
      <c r="G237" s="65">
        <f t="shared" si="129"/>
        <v>9.5519638443006762</v>
      </c>
      <c r="H237" s="65">
        <f t="shared" si="129"/>
        <v>10.077059031971293</v>
      </c>
      <c r="I237" s="65">
        <f t="shared" si="129"/>
        <v>9.7953174783482364</v>
      </c>
      <c r="J237" s="65">
        <f t="shared" si="129"/>
        <v>9.443934531058833</v>
      </c>
      <c r="K237" s="37">
        <f t="shared" si="129"/>
        <v>9.2054599371491683</v>
      </c>
      <c r="L237" s="45">
        <f t="shared" si="127"/>
        <v>83.582146172040126</v>
      </c>
    </row>
    <row r="238" spans="1:24">
      <c r="A238" s="245">
        <v>5</v>
      </c>
      <c r="B238" s="65">
        <f t="shared" ref="B238:K238" si="130">B8+B27+B46+B65+B84+B103+B122+B141+B160+B179+B198+B217</f>
        <v>0.87614573089661785</v>
      </c>
      <c r="C238" s="65">
        <f t="shared" si="130"/>
        <v>0.81469443242520312</v>
      </c>
      <c r="D238" s="65">
        <f t="shared" si="130"/>
        <v>1.6372445500389419</v>
      </c>
      <c r="E238" s="65">
        <f t="shared" si="130"/>
        <v>1.7773599452447071</v>
      </c>
      <c r="F238" s="65">
        <f t="shared" si="130"/>
        <v>1.7889781372186513</v>
      </c>
      <c r="G238" s="65">
        <f t="shared" si="130"/>
        <v>1.8546387960129331</v>
      </c>
      <c r="H238" s="65">
        <f t="shared" si="130"/>
        <v>1.9565928991196673</v>
      </c>
      <c r="I238" s="65">
        <f t="shared" si="130"/>
        <v>1.9018890890638889</v>
      </c>
      <c r="J238" s="65">
        <f t="shared" si="130"/>
        <v>1.8336634909645899</v>
      </c>
      <c r="K238" s="37">
        <f t="shared" si="130"/>
        <v>1.7873605274130484</v>
      </c>
      <c r="L238" s="45">
        <f t="shared" si="127"/>
        <v>16.22856759839825</v>
      </c>
    </row>
    <row r="239" spans="1:24">
      <c r="A239" s="245">
        <v>6</v>
      </c>
      <c r="B239" s="65">
        <f t="shared" ref="B239:K239" si="131">B9+B28+B47+B66+B85+B104+B123+B142+B161+B180+B199+B218</f>
        <v>7.5654173091361789</v>
      </c>
      <c r="C239" s="65">
        <f t="shared" si="131"/>
        <v>7.6577280584025562</v>
      </c>
      <c r="D239" s="65">
        <f t="shared" si="131"/>
        <v>12.010374934777793</v>
      </c>
      <c r="E239" s="65">
        <f t="shared" si="131"/>
        <v>13.315241226221435</v>
      </c>
      <c r="F239" s="65">
        <f t="shared" si="131"/>
        <v>13.742856553398912</v>
      </c>
      <c r="G239" s="65">
        <f t="shared" si="131"/>
        <v>14.234165105322312</v>
      </c>
      <c r="H239" s="65">
        <f t="shared" si="131"/>
        <v>14.935557249102857</v>
      </c>
      <c r="I239" s="65">
        <f t="shared" si="131"/>
        <v>15.068283060567978</v>
      </c>
      <c r="J239" s="65">
        <f t="shared" si="131"/>
        <v>14.336024979161815</v>
      </c>
      <c r="K239" s="37">
        <f t="shared" si="131"/>
        <v>13.2088743275532</v>
      </c>
      <c r="L239" s="45">
        <f t="shared" si="127"/>
        <v>126.07452280364504</v>
      </c>
    </row>
    <row r="240" spans="1:24">
      <c r="A240" s="245">
        <v>7</v>
      </c>
      <c r="B240" s="65">
        <f t="shared" ref="B240:K240" si="132">B10+B29+B48+B67+B86+B105+B124+B143+B162+B181+B200+B219</f>
        <v>3.6590646800000002</v>
      </c>
      <c r="C240" s="65">
        <f t="shared" si="132"/>
        <v>4.0694686799999999</v>
      </c>
      <c r="D240" s="65">
        <f t="shared" si="132"/>
        <v>8.4101517999999995</v>
      </c>
      <c r="E240" s="65">
        <f t="shared" si="132"/>
        <v>8.8721693199999994</v>
      </c>
      <c r="F240" s="65">
        <f t="shared" si="132"/>
        <v>9.4742806800000015</v>
      </c>
      <c r="G240" s="65">
        <f t="shared" si="132"/>
        <v>10.140665480000001</v>
      </c>
      <c r="H240" s="65">
        <f t="shared" si="132"/>
        <v>11.121739719999999</v>
      </c>
      <c r="I240" s="65">
        <f t="shared" si="132"/>
        <v>10.6423322</v>
      </c>
      <c r="J240" s="65">
        <f t="shared" si="132"/>
        <v>9.7843095999999985</v>
      </c>
      <c r="K240" s="37">
        <f t="shared" si="132"/>
        <v>8.5723657200000005</v>
      </c>
      <c r="L240" s="45">
        <f t="shared" si="127"/>
        <v>84.746547880000008</v>
      </c>
    </row>
    <row r="241" spans="1:14">
      <c r="A241" s="245">
        <v>8</v>
      </c>
      <c r="B241" s="65">
        <f t="shared" ref="B241:K241" si="133">B11+B30+B49+B68+B87+B106+B125+B144+B163+B182+B201+B220</f>
        <v>10.327324235923365</v>
      </c>
      <c r="C241" s="65">
        <f t="shared" si="133"/>
        <v>10.473686736454658</v>
      </c>
      <c r="D241" s="65">
        <f t="shared" si="133"/>
        <v>17.266970018802752</v>
      </c>
      <c r="E241" s="65">
        <f t="shared" si="133"/>
        <v>19.33503952694473</v>
      </c>
      <c r="F241" s="65">
        <f t="shared" si="133"/>
        <v>20.007658363758946</v>
      </c>
      <c r="G241" s="65">
        <f t="shared" si="133"/>
        <v>20.717568226892116</v>
      </c>
      <c r="H241" s="65">
        <f t="shared" si="133"/>
        <v>21.689510619736634</v>
      </c>
      <c r="I241" s="65">
        <f t="shared" si="133"/>
        <v>21.896967551395161</v>
      </c>
      <c r="J241" s="65">
        <f t="shared" si="133"/>
        <v>20.941707207817309</v>
      </c>
      <c r="K241" s="37">
        <f t="shared" si="133"/>
        <v>19.646768665590514</v>
      </c>
      <c r="L241" s="45">
        <f t="shared" si="127"/>
        <v>182.30320115331617</v>
      </c>
    </row>
    <row r="242" spans="1:14">
      <c r="A242" s="245">
        <v>9</v>
      </c>
      <c r="B242" s="65">
        <f t="shared" ref="B242:K242" si="134">B12+B31+B50+B69+B88+B107+B126+B145+B164+B183+B202+B221</f>
        <v>10.084535866011267</v>
      </c>
      <c r="C242" s="65">
        <f t="shared" si="134"/>
        <v>10.386549432766582</v>
      </c>
      <c r="D242" s="65">
        <f t="shared" si="134"/>
        <v>19.971672252473109</v>
      </c>
      <c r="E242" s="65">
        <f t="shared" si="134"/>
        <v>22.496828499727819</v>
      </c>
      <c r="F242" s="65">
        <f t="shared" si="134"/>
        <v>23.314188139705124</v>
      </c>
      <c r="G242" s="65">
        <f t="shared" si="134"/>
        <v>24.154693213952221</v>
      </c>
      <c r="H242" s="65">
        <f t="shared" si="134"/>
        <v>24.81045935147236</v>
      </c>
      <c r="I242" s="65">
        <f t="shared" si="134"/>
        <v>25.160614960869083</v>
      </c>
      <c r="J242" s="65">
        <f t="shared" si="134"/>
        <v>24.625605219870806</v>
      </c>
      <c r="K242" s="37">
        <f t="shared" si="134"/>
        <v>24.648772015443107</v>
      </c>
      <c r="L242" s="45">
        <f t="shared" si="127"/>
        <v>209.65391895229149</v>
      </c>
    </row>
    <row r="243" spans="1:14">
      <c r="A243" s="245">
        <v>10</v>
      </c>
      <c r="B243" s="65">
        <f t="shared" ref="B243:K243" si="135">B13+B32+B51+B70+B89+B108+B127+B146+B165+B184+B203+B222</f>
        <v>8.0677873032019249</v>
      </c>
      <c r="C243" s="65">
        <f t="shared" si="135"/>
        <v>6.69437801323462</v>
      </c>
      <c r="D243" s="65">
        <f t="shared" si="135"/>
        <v>11.301464342819774</v>
      </c>
      <c r="E243" s="65">
        <f t="shared" si="135"/>
        <v>13.87204123815887</v>
      </c>
      <c r="F243" s="65">
        <f t="shared" si="135"/>
        <v>15.792455074982657</v>
      </c>
      <c r="G243" s="65">
        <f t="shared" si="135"/>
        <v>18.725250293033437</v>
      </c>
      <c r="H243" s="65">
        <f t="shared" si="135"/>
        <v>20.866573905546783</v>
      </c>
      <c r="I243" s="65">
        <f t="shared" si="135"/>
        <v>20.705523471683936</v>
      </c>
      <c r="J243" s="65">
        <f t="shared" si="135"/>
        <v>19.671233563776667</v>
      </c>
      <c r="K243" s="37">
        <f t="shared" si="135"/>
        <v>18.045891192676368</v>
      </c>
      <c r="L243" s="45">
        <f t="shared" si="127"/>
        <v>153.74259839911502</v>
      </c>
    </row>
    <row r="244" spans="1:14">
      <c r="A244" s="245">
        <v>11</v>
      </c>
      <c r="B244" s="65">
        <f t="shared" ref="B244:K244" si="136">B14+B33+B52+B71+B90+B109+B128+B147+B166+B185+B204+B223</f>
        <v>2.1873497804348285</v>
      </c>
      <c r="C244" s="65">
        <f t="shared" si="136"/>
        <v>1.4606123300372817</v>
      </c>
      <c r="D244" s="65">
        <f t="shared" si="136"/>
        <v>2.8060281046362308</v>
      </c>
      <c r="E244" s="65">
        <f t="shared" si="136"/>
        <v>3.4990393227584784</v>
      </c>
      <c r="F244" s="65">
        <f t="shared" si="136"/>
        <v>3.9952296866622765</v>
      </c>
      <c r="G244" s="65">
        <f t="shared" si="136"/>
        <v>4.6283769137248054</v>
      </c>
      <c r="H244" s="65">
        <f t="shared" si="136"/>
        <v>5.3458984539865675</v>
      </c>
      <c r="I244" s="65">
        <f t="shared" si="136"/>
        <v>5.3191183083211397</v>
      </c>
      <c r="J244" s="65">
        <f t="shared" si="136"/>
        <v>5.2314220134959468</v>
      </c>
      <c r="K244" s="37">
        <f t="shared" si="136"/>
        <v>4.9929018090552653</v>
      </c>
      <c r="L244" s="45">
        <f t="shared" si="127"/>
        <v>39.465976723112817</v>
      </c>
    </row>
    <row r="245" spans="1:14">
      <c r="A245" s="245">
        <v>12</v>
      </c>
      <c r="B245" s="65">
        <f t="shared" ref="B245:K245" si="137">B15+B34+B53+B72+B91+B110+B129+B148+B167+B186+B205+B224</f>
        <v>11.241598279178973</v>
      </c>
      <c r="C245" s="65">
        <f t="shared" si="137"/>
        <v>8.027466899832179</v>
      </c>
      <c r="D245" s="65">
        <f t="shared" si="137"/>
        <v>15.518498320080747</v>
      </c>
      <c r="E245" s="65">
        <f t="shared" si="137"/>
        <v>18.984852879329445</v>
      </c>
      <c r="F245" s="65">
        <f t="shared" si="137"/>
        <v>20.86725793055578</v>
      </c>
      <c r="G245" s="65">
        <f t="shared" si="137"/>
        <v>22.53411778210771</v>
      </c>
      <c r="H245" s="65">
        <f t="shared" si="137"/>
        <v>25.485364779194967</v>
      </c>
      <c r="I245" s="65">
        <f t="shared" si="137"/>
        <v>25.376958889097658</v>
      </c>
      <c r="J245" s="65">
        <f t="shared" si="137"/>
        <v>24.426822178199338</v>
      </c>
      <c r="K245" s="37">
        <f t="shared" si="137"/>
        <v>22.854906082826474</v>
      </c>
      <c r="L245" s="45">
        <f t="shared" si="127"/>
        <v>195.31784402040324</v>
      </c>
    </row>
    <row r="246" spans="1:14">
      <c r="A246" s="245">
        <v>13</v>
      </c>
      <c r="B246" s="65">
        <f t="shared" ref="B246:K246" si="138">B16+B35+B54+B73+B92+B111+B130+B149+B168+B187+B206+B225</f>
        <v>3.0008035610531456</v>
      </c>
      <c r="C246" s="65">
        <f t="shared" si="138"/>
        <v>3.2358676476737842</v>
      </c>
      <c r="D246" s="65">
        <f t="shared" si="138"/>
        <v>6.214186383614777</v>
      </c>
      <c r="E246" s="65">
        <f t="shared" si="138"/>
        <v>7.4473499517074888</v>
      </c>
      <c r="F246" s="65">
        <f t="shared" si="138"/>
        <v>8.477866069022264</v>
      </c>
      <c r="G246" s="65">
        <f t="shared" si="138"/>
        <v>10.078708525412758</v>
      </c>
      <c r="H246" s="65">
        <f t="shared" si="138"/>
        <v>11.882897408223327</v>
      </c>
      <c r="I246" s="65">
        <f t="shared" si="138"/>
        <v>11.90256902900159</v>
      </c>
      <c r="J246" s="65">
        <f t="shared" si="138"/>
        <v>11.691905980071974</v>
      </c>
      <c r="K246" s="37">
        <f t="shared" si="138"/>
        <v>11.390947952253688</v>
      </c>
      <c r="L246" s="45">
        <f t="shared" si="127"/>
        <v>85.323102508034793</v>
      </c>
    </row>
    <row r="247" spans="1:14">
      <c r="A247" s="245">
        <v>14</v>
      </c>
      <c r="B247" s="65">
        <f t="shared" ref="B247:K247" si="139">B17+B36+B55+B74+B93+B112+B131+B150+B169+B188+B207+B226</f>
        <v>1.4790540268277366</v>
      </c>
      <c r="C247" s="65">
        <f t="shared" si="139"/>
        <v>1.2444774461760368</v>
      </c>
      <c r="D247" s="65">
        <f t="shared" si="139"/>
        <v>2.2670494178513456</v>
      </c>
      <c r="E247" s="65">
        <f t="shared" si="139"/>
        <v>2.8259658327123205</v>
      </c>
      <c r="F247" s="65">
        <f t="shared" si="139"/>
        <v>3.1931726238125258</v>
      </c>
      <c r="G247" s="65">
        <f t="shared" si="139"/>
        <v>3.7061921053922884</v>
      </c>
      <c r="H247" s="65">
        <f t="shared" si="139"/>
        <v>4.0943335521071491</v>
      </c>
      <c r="I247" s="65">
        <f t="shared" si="139"/>
        <v>4.114709599757095</v>
      </c>
      <c r="J247" s="65">
        <f t="shared" si="139"/>
        <v>3.9626627729917923</v>
      </c>
      <c r="K247" s="37">
        <f t="shared" si="139"/>
        <v>3.7909009581646735</v>
      </c>
      <c r="L247" s="45">
        <f t="shared" si="127"/>
        <v>30.678518335792962</v>
      </c>
    </row>
    <row r="248" spans="1:14">
      <c r="A248" s="245">
        <v>15</v>
      </c>
      <c r="B248" s="65">
        <f t="shared" ref="B248:K248" si="140">B18+B37+B56+B75+B94+B113+B132+B151+B170+B189+B208+B227</f>
        <v>1.573570256941742</v>
      </c>
      <c r="C248" s="65">
        <f t="shared" si="140"/>
        <v>1.2344889509738062</v>
      </c>
      <c r="D248" s="65">
        <f t="shared" si="140"/>
        <v>1.909806931713371</v>
      </c>
      <c r="E248" s="65">
        <f t="shared" si="140"/>
        <v>2.3655234189781957</v>
      </c>
      <c r="F248" s="65">
        <f t="shared" si="140"/>
        <v>2.989753518636435</v>
      </c>
      <c r="G248" s="65">
        <f t="shared" si="140"/>
        <v>3.6734604741941039</v>
      </c>
      <c r="H248" s="65">
        <f t="shared" si="140"/>
        <v>4.2134408018767235</v>
      </c>
      <c r="I248" s="65">
        <f t="shared" si="140"/>
        <v>4.2339486950631997</v>
      </c>
      <c r="J248" s="65">
        <f t="shared" si="140"/>
        <v>3.9832622018570962</v>
      </c>
      <c r="K248" s="37">
        <f t="shared" si="140"/>
        <v>3.6087431672324066</v>
      </c>
      <c r="L248" s="45">
        <f t="shared" si="127"/>
        <v>29.785998417467081</v>
      </c>
    </row>
    <row r="249" spans="1:14">
      <c r="A249" s="245">
        <v>16</v>
      </c>
      <c r="B249" s="65">
        <f t="shared" ref="B249:K249" si="141">B19+B38+B57+B76+B95+B114+B133+B152+B171+B190+B209+B228</f>
        <v>2.1713371047268386</v>
      </c>
      <c r="C249" s="65">
        <f t="shared" si="141"/>
        <v>2.0061232941889093</v>
      </c>
      <c r="D249" s="65">
        <f t="shared" si="141"/>
        <v>3.6289322780834512</v>
      </c>
      <c r="E249" s="65">
        <f t="shared" si="141"/>
        <v>4.1796178188912041</v>
      </c>
      <c r="F249" s="65">
        <f t="shared" si="141"/>
        <v>4.5584742433600587</v>
      </c>
      <c r="G249" s="65">
        <f t="shared" si="141"/>
        <v>4.9515821554528658</v>
      </c>
      <c r="H249" s="65">
        <f t="shared" si="141"/>
        <v>5.3843582513234463</v>
      </c>
      <c r="I249" s="65">
        <f t="shared" si="141"/>
        <v>5.4529976651487448</v>
      </c>
      <c r="J249" s="65">
        <f t="shared" si="141"/>
        <v>5.2896942837820502</v>
      </c>
      <c r="K249" s="4">
        <f t="shared" si="141"/>
        <v>5.2768744701858985</v>
      </c>
      <c r="L249" s="45">
        <f t="shared" si="127"/>
        <v>42.899991565143466</v>
      </c>
    </row>
    <row r="250" spans="1:14" s="43" customFormat="1">
      <c r="A250" s="248"/>
      <c r="B250" s="66">
        <f>SUM(B234:B249)</f>
        <v>76.398465352774934</v>
      </c>
      <c r="C250" s="66">
        <f t="shared" ref="C250:K250" si="142">SUM(C234:C249)</f>
        <v>71.585940347574876</v>
      </c>
      <c r="D250" s="66">
        <f t="shared" si="142"/>
        <v>132.95717155149725</v>
      </c>
      <c r="E250" s="66">
        <f t="shared" si="142"/>
        <v>153.87788478114319</v>
      </c>
      <c r="F250" s="66">
        <f t="shared" si="142"/>
        <v>163.58678657827497</v>
      </c>
      <c r="G250" s="66">
        <f t="shared" si="142"/>
        <v>175.78910185195429</v>
      </c>
      <c r="H250" s="66">
        <f t="shared" si="142"/>
        <v>189.04376110366491</v>
      </c>
      <c r="I250" s="66">
        <f t="shared" si="142"/>
        <v>188.07876016460395</v>
      </c>
      <c r="J250" s="66">
        <f t="shared" si="142"/>
        <v>180.52747202870407</v>
      </c>
      <c r="K250" s="66">
        <f t="shared" si="142"/>
        <v>171.46371005233325</v>
      </c>
      <c r="L250" s="64">
        <f>SUM(B234:K249)</f>
        <v>1503.3090538125266</v>
      </c>
    </row>
    <row r="252" spans="1:14">
      <c r="K252" s="106" t="s">
        <v>123</v>
      </c>
      <c r="L252">
        <f>L250-L134-L172-L229</f>
        <v>1155.5980146636959</v>
      </c>
    </row>
    <row r="253" spans="1:14">
      <c r="J253" s="3" t="s">
        <v>188</v>
      </c>
      <c r="L253">
        <f>(L250-L191-L20)</f>
        <v>1348.1318470526355</v>
      </c>
    </row>
    <row r="254" spans="1:14">
      <c r="J254" s="133" t="s">
        <v>187</v>
      </c>
      <c r="L254">
        <f>L250/(L250-L191-L20)</f>
        <v>1.1151053638404498</v>
      </c>
    </row>
    <row r="256" spans="1:14">
      <c r="M256" s="196">
        <f>E250*1000000*150</f>
        <v>23081682717.171478</v>
      </c>
      <c r="N256" s="133" t="s">
        <v>750</v>
      </c>
    </row>
  </sheetData>
  <customSheetViews>
    <customSheetView guid="{A502891E-C8A1-43FC-8F1A-28481CC0427B}" scale="90">
      <selection activeCell="M3" sqref="M3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79"/>
  <sheetViews>
    <sheetView zoomScale="85" zoomScaleNormal="85" workbookViewId="0">
      <pane xSplit="3" ySplit="3" topLeftCell="D741" activePane="bottomRight" state="frozen"/>
      <selection activeCell="X229" sqref="X229"/>
      <selection pane="topRight" activeCell="X229" sqref="X229"/>
      <selection pane="bottomLeft" activeCell="X229" sqref="X229"/>
      <selection pane="bottomRight" activeCell="Z741" sqref="Z741"/>
    </sheetView>
  </sheetViews>
  <sheetFormatPr defaultRowHeight="12.75"/>
  <cols>
    <col min="1" max="1" width="6.140625" bestFit="1" customWidth="1"/>
    <col min="2" max="2" width="7.28515625" bestFit="1" customWidth="1"/>
    <col min="3" max="3" width="10.28515625" bestFit="1" customWidth="1"/>
    <col min="4" max="4" width="11.42578125" bestFit="1" customWidth="1"/>
    <col min="5" max="5" width="9" bestFit="1" customWidth="1"/>
    <col min="6" max="6" width="7" bestFit="1" customWidth="1"/>
    <col min="7" max="7" width="7.28515625" bestFit="1" customWidth="1"/>
    <col min="8" max="8" width="7" bestFit="1" customWidth="1"/>
    <col min="9" max="10" width="8" bestFit="1" customWidth="1"/>
    <col min="11" max="11" width="8.7109375" bestFit="1" customWidth="1"/>
    <col min="12" max="12" width="9.7109375" bestFit="1" customWidth="1"/>
    <col min="13" max="15" width="7" bestFit="1" customWidth="1"/>
    <col min="16" max="34" width="7" style="133" customWidth="1"/>
  </cols>
  <sheetData>
    <row r="1" spans="2:46">
      <c r="B1" t="s">
        <v>202</v>
      </c>
      <c r="C1" t="s">
        <v>248</v>
      </c>
      <c r="D1" s="237">
        <v>41452</v>
      </c>
      <c r="E1" s="238">
        <v>0.47291666666666665</v>
      </c>
      <c r="G1" t="s">
        <v>249</v>
      </c>
      <c r="AI1" s="133" t="s">
        <v>422</v>
      </c>
    </row>
    <row r="2" spans="2:46">
      <c r="B2" t="s">
        <v>251</v>
      </c>
      <c r="C2" t="s">
        <v>252</v>
      </c>
      <c r="D2" t="s">
        <v>330</v>
      </c>
      <c r="E2" t="s">
        <v>254</v>
      </c>
      <c r="AJ2" s="133" t="s">
        <v>424</v>
      </c>
    </row>
    <row r="3" spans="2:46">
      <c r="B3" t="s">
        <v>137</v>
      </c>
      <c r="C3" s="133" t="s">
        <v>139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AI3" s="133" t="s">
        <v>23</v>
      </c>
      <c r="AJ3" s="133" t="s">
        <v>24</v>
      </c>
      <c r="AK3" s="133" t="s">
        <v>25</v>
      </c>
      <c r="AL3" s="133" t="s">
        <v>26</v>
      </c>
      <c r="AM3" s="133" t="s">
        <v>27</v>
      </c>
      <c r="AN3" s="133" t="s">
        <v>28</v>
      </c>
      <c r="AO3" s="133" t="s">
        <v>29</v>
      </c>
      <c r="AP3" s="133" t="s">
        <v>30</v>
      </c>
      <c r="AQ3" s="133" t="s">
        <v>31</v>
      </c>
      <c r="AR3" s="133" t="s">
        <v>32</v>
      </c>
      <c r="AS3" s="133" t="s">
        <v>33</v>
      </c>
      <c r="AT3" s="133" t="s">
        <v>34</v>
      </c>
    </row>
    <row r="4" spans="2:46">
      <c r="B4">
        <v>1964</v>
      </c>
      <c r="C4">
        <v>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AI4" s="133">
        <v>0</v>
      </c>
      <c r="AJ4" s="133">
        <v>0</v>
      </c>
      <c r="AK4" s="133">
        <v>0</v>
      </c>
      <c r="AL4" s="133">
        <v>0</v>
      </c>
      <c r="AM4" s="133">
        <v>0</v>
      </c>
      <c r="AN4" s="133">
        <v>0</v>
      </c>
      <c r="AO4" s="133">
        <v>0</v>
      </c>
      <c r="AP4" s="133">
        <v>0</v>
      </c>
      <c r="AQ4" s="133">
        <v>0</v>
      </c>
      <c r="AR4" s="133">
        <v>0</v>
      </c>
      <c r="AS4" s="133">
        <v>0</v>
      </c>
      <c r="AT4" s="133">
        <v>0</v>
      </c>
    </row>
    <row r="5" spans="2:46">
      <c r="B5">
        <v>1964</v>
      </c>
      <c r="C5">
        <v>2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AI5" s="133">
        <v>0</v>
      </c>
      <c r="AJ5" s="133">
        <v>0</v>
      </c>
      <c r="AK5" s="133">
        <v>0</v>
      </c>
      <c r="AL5" s="133">
        <v>0</v>
      </c>
      <c r="AM5" s="133">
        <v>0</v>
      </c>
      <c r="AN5" s="133">
        <v>0</v>
      </c>
      <c r="AO5" s="133">
        <v>0</v>
      </c>
      <c r="AP5" s="133">
        <v>0</v>
      </c>
      <c r="AQ5" s="133">
        <v>0</v>
      </c>
      <c r="AR5" s="133">
        <v>0</v>
      </c>
      <c r="AS5" s="133">
        <v>0</v>
      </c>
      <c r="AT5" s="133">
        <v>0</v>
      </c>
    </row>
    <row r="6" spans="2:46">
      <c r="B6">
        <v>1964</v>
      </c>
      <c r="C6">
        <v>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AI6" s="133">
        <v>0</v>
      </c>
      <c r="AJ6" s="133">
        <v>0</v>
      </c>
      <c r="AK6" s="133">
        <v>0</v>
      </c>
      <c r="AL6" s="133">
        <v>0</v>
      </c>
      <c r="AM6" s="133">
        <v>0</v>
      </c>
      <c r="AN6" s="133">
        <v>0</v>
      </c>
      <c r="AO6" s="133">
        <v>0</v>
      </c>
      <c r="AP6" s="133">
        <v>0</v>
      </c>
      <c r="AQ6" s="133">
        <v>0</v>
      </c>
      <c r="AR6" s="133">
        <v>0</v>
      </c>
      <c r="AS6" s="133">
        <v>0</v>
      </c>
      <c r="AT6" s="133">
        <v>0</v>
      </c>
    </row>
    <row r="7" spans="2:46">
      <c r="B7">
        <v>1964</v>
      </c>
      <c r="C7">
        <v>4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AI7" s="133">
        <v>0</v>
      </c>
      <c r="AJ7" s="133">
        <v>0</v>
      </c>
      <c r="AK7" s="133">
        <v>0</v>
      </c>
      <c r="AL7" s="133">
        <v>0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0</v>
      </c>
      <c r="AT7" s="133">
        <v>0</v>
      </c>
    </row>
    <row r="8" spans="2:46">
      <c r="B8">
        <v>1964</v>
      </c>
      <c r="C8">
        <v>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AI8" s="133">
        <v>0</v>
      </c>
      <c r="AJ8" s="133">
        <v>0</v>
      </c>
      <c r="AK8" s="133">
        <v>0</v>
      </c>
      <c r="AL8" s="133">
        <v>0</v>
      </c>
      <c r="AM8" s="133">
        <v>0</v>
      </c>
      <c r="AN8" s="133">
        <v>0</v>
      </c>
      <c r="AO8" s="133">
        <v>0</v>
      </c>
      <c r="AP8" s="133">
        <v>0</v>
      </c>
      <c r="AQ8" s="133">
        <v>0</v>
      </c>
      <c r="AR8" s="133">
        <v>0</v>
      </c>
      <c r="AS8" s="133">
        <v>0</v>
      </c>
      <c r="AT8" s="133">
        <v>0</v>
      </c>
    </row>
    <row r="9" spans="2:46">
      <c r="B9">
        <v>1964</v>
      </c>
      <c r="C9">
        <v>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AI9" s="133">
        <v>0</v>
      </c>
      <c r="AJ9" s="133">
        <v>0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0</v>
      </c>
    </row>
    <row r="10" spans="2:46">
      <c r="B10">
        <v>1964</v>
      </c>
      <c r="C10">
        <v>7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AI10" s="133">
        <v>0</v>
      </c>
      <c r="AJ10" s="133">
        <v>0</v>
      </c>
      <c r="AK10" s="133">
        <v>0</v>
      </c>
      <c r="AL10" s="133">
        <v>0</v>
      </c>
      <c r="AM10" s="133">
        <v>0</v>
      </c>
      <c r="AN10" s="133">
        <v>0</v>
      </c>
      <c r="AO10" s="133">
        <v>0</v>
      </c>
      <c r="AP10" s="133">
        <v>0</v>
      </c>
      <c r="AQ10" s="133">
        <v>0</v>
      </c>
      <c r="AR10" s="133">
        <v>0</v>
      </c>
      <c r="AS10" s="133">
        <v>0</v>
      </c>
      <c r="AT10" s="133">
        <v>0</v>
      </c>
    </row>
    <row r="11" spans="2:46">
      <c r="B11">
        <v>1964</v>
      </c>
      <c r="C11">
        <v>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AI11" s="133">
        <v>0</v>
      </c>
      <c r="AJ11" s="133">
        <v>0</v>
      </c>
      <c r="AK11" s="133">
        <v>0</v>
      </c>
      <c r="AL11" s="133">
        <v>0</v>
      </c>
      <c r="AM11" s="133">
        <v>0</v>
      </c>
      <c r="AN11" s="133">
        <v>0</v>
      </c>
      <c r="AO11" s="133">
        <v>0</v>
      </c>
      <c r="AP11" s="133">
        <v>0</v>
      </c>
      <c r="AQ11" s="133">
        <v>0</v>
      </c>
      <c r="AR11" s="133">
        <v>0</v>
      </c>
      <c r="AS11" s="133">
        <v>0</v>
      </c>
      <c r="AT11" s="133">
        <v>0</v>
      </c>
    </row>
    <row r="12" spans="2:46">
      <c r="B12">
        <v>1964</v>
      </c>
      <c r="C12">
        <v>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AI12" s="133">
        <v>0</v>
      </c>
      <c r="AJ12" s="133">
        <v>0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</row>
    <row r="13" spans="2:46">
      <c r="B13">
        <v>1964</v>
      </c>
      <c r="C13">
        <v>10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0</v>
      </c>
      <c r="AQ13" s="133">
        <v>0</v>
      </c>
      <c r="AR13" s="133">
        <v>0</v>
      </c>
      <c r="AS13" s="133">
        <v>0</v>
      </c>
      <c r="AT13" s="133">
        <v>0</v>
      </c>
    </row>
    <row r="14" spans="2:46">
      <c r="B14">
        <v>1964</v>
      </c>
      <c r="C14">
        <v>11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</row>
    <row r="15" spans="2:46">
      <c r="B15">
        <v>1964</v>
      </c>
      <c r="C15">
        <v>12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0</v>
      </c>
      <c r="AO15" s="133">
        <v>0</v>
      </c>
      <c r="AP15" s="133">
        <v>0</v>
      </c>
      <c r="AQ15" s="133">
        <v>0</v>
      </c>
      <c r="AR15" s="133">
        <v>0</v>
      </c>
      <c r="AS15" s="133">
        <v>0</v>
      </c>
      <c r="AT15" s="133">
        <v>0</v>
      </c>
    </row>
    <row r="16" spans="2:46">
      <c r="B16">
        <v>1964</v>
      </c>
      <c r="C16">
        <v>13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AI16" s="133">
        <v>0</v>
      </c>
      <c r="AJ16" s="133">
        <v>0</v>
      </c>
      <c r="AK16" s="133">
        <v>0</v>
      </c>
      <c r="AL16" s="133">
        <v>0</v>
      </c>
      <c r="AM16" s="133">
        <v>0</v>
      </c>
      <c r="AN16" s="133">
        <v>0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0</v>
      </c>
    </row>
    <row r="17" spans="2:46">
      <c r="B17">
        <v>1964</v>
      </c>
      <c r="C17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AI17" s="133">
        <v>0</v>
      </c>
      <c r="AJ17" s="133">
        <v>0</v>
      </c>
      <c r="AK17" s="133">
        <v>0</v>
      </c>
      <c r="AL17" s="133">
        <v>0</v>
      </c>
      <c r="AM17" s="133">
        <v>0</v>
      </c>
      <c r="AN17" s="133">
        <v>0</v>
      </c>
      <c r="AO17" s="133">
        <v>0</v>
      </c>
      <c r="AP17" s="133">
        <v>0</v>
      </c>
      <c r="AQ17" s="133">
        <v>0</v>
      </c>
      <c r="AR17" s="133">
        <v>0</v>
      </c>
      <c r="AS17" s="133">
        <v>0</v>
      </c>
      <c r="AT17" s="133">
        <v>0</v>
      </c>
    </row>
    <row r="18" spans="2:46">
      <c r="B18">
        <v>1964</v>
      </c>
      <c r="C18">
        <v>15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AI18" s="133">
        <v>0</v>
      </c>
      <c r="AJ18" s="133">
        <v>0</v>
      </c>
      <c r="AK18" s="133">
        <v>0</v>
      </c>
      <c r="AL18" s="133">
        <v>0</v>
      </c>
      <c r="AM18" s="133">
        <v>0</v>
      </c>
      <c r="AN18" s="133">
        <v>0</v>
      </c>
      <c r="AO18" s="133">
        <v>0</v>
      </c>
      <c r="AP18" s="133">
        <v>0</v>
      </c>
      <c r="AQ18" s="133">
        <v>0</v>
      </c>
      <c r="AR18" s="133">
        <v>0</v>
      </c>
      <c r="AS18" s="133">
        <v>0</v>
      </c>
      <c r="AT18" s="133">
        <v>0</v>
      </c>
    </row>
    <row r="19" spans="2:46">
      <c r="B19">
        <v>1964</v>
      </c>
      <c r="C19">
        <v>16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AI19" s="133">
        <v>0</v>
      </c>
      <c r="AJ19" s="133">
        <v>0</v>
      </c>
      <c r="AK19" s="133">
        <v>0</v>
      </c>
      <c r="AL19" s="133">
        <v>0</v>
      </c>
      <c r="AM19" s="133">
        <v>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</row>
    <row r="20" spans="2:46">
      <c r="B20">
        <v>1965</v>
      </c>
      <c r="C20">
        <v>1</v>
      </c>
      <c r="D20">
        <v>5.0000000000000001E-3</v>
      </c>
      <c r="E20">
        <v>8.0000000000000004E-4</v>
      </c>
      <c r="F20">
        <v>1.9E-3</v>
      </c>
      <c r="G20">
        <v>6.0000000000000001E-3</v>
      </c>
      <c r="H20">
        <v>2.0999999999999999E-3</v>
      </c>
      <c r="I20">
        <v>2.9999999999999997E-4</v>
      </c>
      <c r="J20">
        <v>0</v>
      </c>
      <c r="K20">
        <v>8.0000000000000004E-4</v>
      </c>
      <c r="L20">
        <v>5.0000000000000001E-4</v>
      </c>
      <c r="M20">
        <v>4.0000000000000002E-4</v>
      </c>
      <c r="N20">
        <v>1E-4</v>
      </c>
      <c r="O20">
        <v>1.21E-2</v>
      </c>
      <c r="AI20" s="133">
        <v>5.0000000000000001E-3</v>
      </c>
      <c r="AJ20" s="133">
        <v>8.0000000000000004E-4</v>
      </c>
      <c r="AK20" s="133">
        <v>1.9E-3</v>
      </c>
      <c r="AL20" s="133">
        <v>6.0000000000000001E-3</v>
      </c>
      <c r="AM20" s="133">
        <v>2.0999999999999999E-3</v>
      </c>
      <c r="AN20" s="133">
        <v>2.9999999999999997E-4</v>
      </c>
      <c r="AO20" s="133">
        <v>0</v>
      </c>
      <c r="AP20" s="133">
        <v>8.0000000000000004E-4</v>
      </c>
      <c r="AQ20" s="133">
        <v>5.0000000000000001E-4</v>
      </c>
      <c r="AR20" s="133">
        <v>4.0000000000000002E-4</v>
      </c>
      <c r="AS20" s="133">
        <v>1E-4</v>
      </c>
      <c r="AT20" s="133">
        <v>1.21E-2</v>
      </c>
    </row>
    <row r="21" spans="2:46">
      <c r="B21">
        <v>1965</v>
      </c>
      <c r="C21">
        <v>2</v>
      </c>
      <c r="D21">
        <v>2.4E-2</v>
      </c>
      <c r="E21">
        <v>1.1999999999999999E-3</v>
      </c>
      <c r="F21">
        <v>1.6299999999999999E-2</v>
      </c>
      <c r="G21">
        <v>7.0199999999999999E-2</v>
      </c>
      <c r="H21">
        <v>2.4E-2</v>
      </c>
      <c r="I21">
        <v>4.0000000000000002E-4</v>
      </c>
      <c r="J21">
        <v>0</v>
      </c>
      <c r="K21">
        <v>1.2699999999999999E-2</v>
      </c>
      <c r="L21">
        <v>5.9999999999999995E-4</v>
      </c>
      <c r="M21">
        <v>5.9999999999999995E-4</v>
      </c>
      <c r="N21">
        <v>2.4199999999999999E-2</v>
      </c>
      <c r="O21">
        <v>1.61E-2</v>
      </c>
      <c r="AI21" s="133">
        <v>2.4E-2</v>
      </c>
      <c r="AJ21" s="133">
        <v>1.1999999999999999E-3</v>
      </c>
      <c r="AK21" s="133">
        <v>1.6299999999999999E-2</v>
      </c>
      <c r="AL21" s="133">
        <v>7.0199999999999999E-2</v>
      </c>
      <c r="AM21" s="133">
        <v>2.4E-2</v>
      </c>
      <c r="AN21" s="133">
        <v>4.0000000000000002E-4</v>
      </c>
      <c r="AO21" s="133">
        <v>0</v>
      </c>
      <c r="AP21" s="133">
        <v>1.2699999999999999E-2</v>
      </c>
      <c r="AQ21" s="133">
        <v>5.9999999999999995E-4</v>
      </c>
      <c r="AR21" s="133">
        <v>5.9999999999999995E-4</v>
      </c>
      <c r="AS21" s="133">
        <v>2.4199999999999999E-2</v>
      </c>
      <c r="AT21" s="133">
        <v>1.61E-2</v>
      </c>
    </row>
    <row r="22" spans="2:46">
      <c r="B22">
        <v>1965</v>
      </c>
      <c r="C22">
        <v>3</v>
      </c>
      <c r="D22">
        <v>0.112</v>
      </c>
      <c r="E22">
        <v>4.4000000000000003E-3</v>
      </c>
      <c r="F22">
        <v>1.4999999999999999E-2</v>
      </c>
      <c r="G22">
        <v>0.1211</v>
      </c>
      <c r="H22">
        <v>4.1200000000000001E-2</v>
      </c>
      <c r="I22">
        <v>3.8E-3</v>
      </c>
      <c r="J22">
        <v>5.9999999999999995E-4</v>
      </c>
      <c r="K22">
        <v>6.6E-3</v>
      </c>
      <c r="L22">
        <v>2.3E-3</v>
      </c>
      <c r="M22">
        <v>2E-3</v>
      </c>
      <c r="N22">
        <v>2E-3</v>
      </c>
      <c r="O22">
        <v>4.6600000000000003E-2</v>
      </c>
      <c r="AI22" s="133">
        <v>0.112</v>
      </c>
      <c r="AJ22" s="133">
        <v>4.4000000000000003E-3</v>
      </c>
      <c r="AK22" s="133">
        <v>1.4999999999999999E-2</v>
      </c>
      <c r="AL22" s="133">
        <v>0.1211</v>
      </c>
      <c r="AM22" s="133">
        <v>4.1200000000000001E-2</v>
      </c>
      <c r="AN22" s="133">
        <v>3.8E-3</v>
      </c>
      <c r="AO22" s="133">
        <v>5.9999999999999995E-4</v>
      </c>
      <c r="AP22" s="133">
        <v>6.6E-3</v>
      </c>
      <c r="AQ22" s="133">
        <v>2.3E-3</v>
      </c>
      <c r="AR22" s="133">
        <v>2E-3</v>
      </c>
      <c r="AS22" s="133">
        <v>2E-3</v>
      </c>
      <c r="AT22" s="133">
        <v>4.6600000000000003E-2</v>
      </c>
    </row>
    <row r="23" spans="2:46">
      <c r="B23">
        <v>1965</v>
      </c>
      <c r="C23">
        <v>4</v>
      </c>
      <c r="D23">
        <v>0.2485</v>
      </c>
      <c r="E23">
        <v>1.5100000000000001E-2</v>
      </c>
      <c r="F23">
        <v>2.8999999999999998E-3</v>
      </c>
      <c r="G23">
        <v>0.28439999999999999</v>
      </c>
      <c r="H23">
        <v>7.3899999999999993E-2</v>
      </c>
      <c r="I23">
        <v>4.4000000000000003E-3</v>
      </c>
      <c r="J23">
        <v>4.0000000000000002E-4</v>
      </c>
      <c r="K23">
        <v>5.7000000000000002E-3</v>
      </c>
      <c r="L23">
        <v>3.8E-3</v>
      </c>
      <c r="M23">
        <v>3.3E-3</v>
      </c>
      <c r="N23">
        <v>2.1700000000000001E-2</v>
      </c>
      <c r="O23">
        <v>0.1075</v>
      </c>
      <c r="AI23" s="133">
        <v>0.2485</v>
      </c>
      <c r="AJ23" s="133">
        <v>1.5100000000000001E-2</v>
      </c>
      <c r="AK23" s="133">
        <v>2.8999999999999998E-3</v>
      </c>
      <c r="AL23" s="133">
        <v>0.28439999999999999</v>
      </c>
      <c r="AM23" s="133">
        <v>7.3899999999999993E-2</v>
      </c>
      <c r="AN23" s="133">
        <v>4.4000000000000003E-3</v>
      </c>
      <c r="AO23" s="133">
        <v>4.0000000000000002E-4</v>
      </c>
      <c r="AP23" s="133">
        <v>5.7000000000000002E-3</v>
      </c>
      <c r="AQ23" s="133">
        <v>3.8E-3</v>
      </c>
      <c r="AR23" s="133">
        <v>3.3E-3</v>
      </c>
      <c r="AS23" s="133">
        <v>2.1700000000000001E-2</v>
      </c>
      <c r="AT23" s="133">
        <v>0.1075</v>
      </c>
    </row>
    <row r="24" spans="2:46">
      <c r="B24">
        <v>1965</v>
      </c>
      <c r="C24">
        <v>5</v>
      </c>
      <c r="D24">
        <v>0.30309999999999998</v>
      </c>
      <c r="E24">
        <v>1.46E-2</v>
      </c>
      <c r="F24">
        <v>4.7999999999999996E-3</v>
      </c>
      <c r="G24">
        <v>0.20030000000000001</v>
      </c>
      <c r="H24">
        <v>4.5999999999999999E-2</v>
      </c>
      <c r="I24">
        <v>1.2999999999999999E-2</v>
      </c>
      <c r="J24">
        <v>8.0000000000000004E-4</v>
      </c>
      <c r="K24">
        <v>1.5100000000000001E-2</v>
      </c>
      <c r="L24">
        <v>3.0999999999999999E-3</v>
      </c>
      <c r="M24">
        <v>3.0999999999999999E-3</v>
      </c>
      <c r="N24">
        <v>0.01</v>
      </c>
      <c r="O24">
        <v>6.6299999999999998E-2</v>
      </c>
      <c r="AI24" s="133">
        <v>0.30309999999999998</v>
      </c>
      <c r="AJ24" s="133">
        <v>1.46E-2</v>
      </c>
      <c r="AK24" s="133">
        <v>4.7999999999999996E-3</v>
      </c>
      <c r="AL24" s="133">
        <v>0.20030000000000001</v>
      </c>
      <c r="AM24" s="133">
        <v>4.5999999999999999E-2</v>
      </c>
      <c r="AN24" s="133">
        <v>1.2999999999999999E-2</v>
      </c>
      <c r="AO24" s="133">
        <v>8.0000000000000004E-4</v>
      </c>
      <c r="AP24" s="133">
        <v>1.5100000000000001E-2</v>
      </c>
      <c r="AQ24" s="133">
        <v>3.0999999999999999E-3</v>
      </c>
      <c r="AR24" s="133">
        <v>3.0999999999999999E-3</v>
      </c>
      <c r="AS24" s="133">
        <v>0.01</v>
      </c>
      <c r="AT24" s="133">
        <v>6.6299999999999998E-2</v>
      </c>
    </row>
    <row r="25" spans="2:46">
      <c r="B25">
        <v>1965</v>
      </c>
      <c r="C25">
        <v>6</v>
      </c>
      <c r="D25">
        <v>2.81E-2</v>
      </c>
      <c r="E25">
        <v>2.8E-3</v>
      </c>
      <c r="F25">
        <v>1.1999999999999999E-3</v>
      </c>
      <c r="G25">
        <v>1.49E-2</v>
      </c>
      <c r="H25">
        <v>2.5999999999999999E-3</v>
      </c>
      <c r="I25">
        <v>2.5999999999999999E-3</v>
      </c>
      <c r="J25">
        <v>1E-4</v>
      </c>
      <c r="K25">
        <v>6.7999999999999996E-3</v>
      </c>
      <c r="L25">
        <v>8.9999999999999998E-4</v>
      </c>
      <c r="M25">
        <v>1.2999999999999999E-3</v>
      </c>
      <c r="N25">
        <v>3.2000000000000002E-3</v>
      </c>
      <c r="O25">
        <v>3.2000000000000002E-3</v>
      </c>
      <c r="AI25" s="133">
        <v>2.81E-2</v>
      </c>
      <c r="AJ25" s="133">
        <v>2.8E-3</v>
      </c>
      <c r="AK25" s="133">
        <v>1.1999999999999999E-3</v>
      </c>
      <c r="AL25" s="133">
        <v>1.49E-2</v>
      </c>
      <c r="AM25" s="133">
        <v>2.5999999999999999E-3</v>
      </c>
      <c r="AN25" s="133">
        <v>2.5999999999999999E-3</v>
      </c>
      <c r="AO25" s="133">
        <v>1E-4</v>
      </c>
      <c r="AP25" s="133">
        <v>6.7999999999999996E-3</v>
      </c>
      <c r="AQ25" s="133">
        <v>8.9999999999999998E-4</v>
      </c>
      <c r="AR25" s="133">
        <v>1.2999999999999999E-3</v>
      </c>
      <c r="AS25" s="133">
        <v>3.2000000000000002E-3</v>
      </c>
      <c r="AT25" s="133">
        <v>3.2000000000000002E-3</v>
      </c>
    </row>
    <row r="26" spans="2:46">
      <c r="B26">
        <v>1965</v>
      </c>
      <c r="C26">
        <v>7</v>
      </c>
      <c r="D26">
        <v>5.7999999999999996E-3</v>
      </c>
      <c r="E26">
        <v>5.9999999999999995E-4</v>
      </c>
      <c r="F26">
        <v>2.5000000000000001E-3</v>
      </c>
      <c r="G26">
        <v>7.6E-3</v>
      </c>
      <c r="H26">
        <v>2.7000000000000001E-3</v>
      </c>
      <c r="I26">
        <v>1.1999999999999999E-3</v>
      </c>
      <c r="J26">
        <v>2.9999999999999997E-4</v>
      </c>
      <c r="K26">
        <v>1.6000000000000001E-3</v>
      </c>
      <c r="L26">
        <v>1E-4</v>
      </c>
      <c r="M26">
        <v>1E-4</v>
      </c>
      <c r="N26">
        <v>5.9999999999999995E-4</v>
      </c>
      <c r="O26">
        <v>4.4999999999999997E-3</v>
      </c>
      <c r="AI26" s="133">
        <v>5.7999999999999996E-3</v>
      </c>
      <c r="AJ26" s="133">
        <v>5.9999999999999995E-4</v>
      </c>
      <c r="AK26" s="133">
        <v>2.5000000000000001E-3</v>
      </c>
      <c r="AL26" s="133">
        <v>7.6E-3</v>
      </c>
      <c r="AM26" s="133">
        <v>2.7000000000000001E-3</v>
      </c>
      <c r="AN26" s="133">
        <v>1.1999999999999999E-3</v>
      </c>
      <c r="AO26" s="133">
        <v>2.9999999999999997E-4</v>
      </c>
      <c r="AP26" s="133">
        <v>1.6000000000000001E-3</v>
      </c>
      <c r="AQ26" s="133">
        <v>1E-4</v>
      </c>
      <c r="AR26" s="133">
        <v>1E-4</v>
      </c>
      <c r="AS26" s="133">
        <v>5.9999999999999995E-4</v>
      </c>
      <c r="AT26" s="133">
        <v>4.4999999999999997E-3</v>
      </c>
    </row>
    <row r="27" spans="2:46">
      <c r="B27">
        <v>1965</v>
      </c>
      <c r="C27">
        <v>8</v>
      </c>
      <c r="D27">
        <v>0.4178</v>
      </c>
      <c r="E27">
        <v>2.41E-2</v>
      </c>
      <c r="F27">
        <v>4.24E-2</v>
      </c>
      <c r="G27">
        <v>0.32650000000000001</v>
      </c>
      <c r="H27">
        <v>8.0799999999999997E-2</v>
      </c>
      <c r="I27">
        <v>0.10059999999999999</v>
      </c>
      <c r="J27">
        <v>6.6E-3</v>
      </c>
      <c r="K27">
        <v>1.5900000000000001E-2</v>
      </c>
      <c r="L27">
        <v>4.8999999999999998E-3</v>
      </c>
      <c r="M27">
        <v>3.27E-2</v>
      </c>
      <c r="N27">
        <v>2.86E-2</v>
      </c>
      <c r="O27">
        <v>2.8000000000000001E-2</v>
      </c>
      <c r="AI27" s="133">
        <v>0.4178</v>
      </c>
      <c r="AJ27" s="133">
        <v>2.41E-2</v>
      </c>
      <c r="AK27" s="133">
        <v>4.24E-2</v>
      </c>
      <c r="AL27" s="133">
        <v>0.32650000000000001</v>
      </c>
      <c r="AM27" s="133">
        <v>8.0799999999999997E-2</v>
      </c>
      <c r="AN27" s="133">
        <v>0.10059999999999999</v>
      </c>
      <c r="AO27" s="133">
        <v>6.6E-3</v>
      </c>
      <c r="AP27" s="133">
        <v>1.5900000000000001E-2</v>
      </c>
      <c r="AQ27" s="133">
        <v>4.8999999999999998E-3</v>
      </c>
      <c r="AR27" s="133">
        <v>3.27E-2</v>
      </c>
      <c r="AS27" s="133">
        <v>2.86E-2</v>
      </c>
      <c r="AT27" s="133">
        <v>2.8000000000000001E-2</v>
      </c>
    </row>
    <row r="28" spans="2:46">
      <c r="B28">
        <v>1965</v>
      </c>
      <c r="C28">
        <v>9</v>
      </c>
      <c r="D28">
        <v>3.15E-2</v>
      </c>
      <c r="E28">
        <v>1E-3</v>
      </c>
      <c r="F28">
        <v>2E-3</v>
      </c>
      <c r="G28">
        <v>1.5800000000000002E-2</v>
      </c>
      <c r="H28">
        <v>6.8999999999999999E-3</v>
      </c>
      <c r="I28">
        <v>8.6E-3</v>
      </c>
      <c r="J28">
        <v>1.2999999999999999E-3</v>
      </c>
      <c r="K28">
        <v>3.0999999999999999E-3</v>
      </c>
      <c r="L28">
        <v>8.9999999999999998E-4</v>
      </c>
      <c r="M28">
        <v>1.8E-3</v>
      </c>
      <c r="N28">
        <v>1E-3</v>
      </c>
      <c r="O28">
        <v>3.7000000000000002E-3</v>
      </c>
      <c r="AI28" s="133">
        <v>3.15E-2</v>
      </c>
      <c r="AJ28" s="133">
        <v>1E-3</v>
      </c>
      <c r="AK28" s="133">
        <v>2E-3</v>
      </c>
      <c r="AL28" s="133">
        <v>1.5800000000000002E-2</v>
      </c>
      <c r="AM28" s="133">
        <v>6.8999999999999999E-3</v>
      </c>
      <c r="AN28" s="133">
        <v>8.6E-3</v>
      </c>
      <c r="AO28" s="133">
        <v>1.2999999999999999E-3</v>
      </c>
      <c r="AP28" s="133">
        <v>3.0999999999999999E-3</v>
      </c>
      <c r="AQ28" s="133">
        <v>8.9999999999999998E-4</v>
      </c>
      <c r="AR28" s="133">
        <v>1.8E-3</v>
      </c>
      <c r="AS28" s="133">
        <v>1E-3</v>
      </c>
      <c r="AT28" s="133">
        <v>3.7000000000000002E-3</v>
      </c>
    </row>
    <row r="29" spans="2:46">
      <c r="B29">
        <v>1965</v>
      </c>
      <c r="C29">
        <v>10</v>
      </c>
      <c r="D29">
        <v>9.7699999999999995E-2</v>
      </c>
      <c r="E29">
        <v>3.7000000000000002E-3</v>
      </c>
      <c r="F29">
        <v>1.5299999999999999E-2</v>
      </c>
      <c r="G29">
        <v>0.13350000000000001</v>
      </c>
      <c r="H29">
        <v>4.8099999999999997E-2</v>
      </c>
      <c r="I29">
        <v>8.2000000000000007E-3</v>
      </c>
      <c r="J29">
        <v>8.0000000000000004E-4</v>
      </c>
      <c r="K29">
        <v>7.7000000000000002E-3</v>
      </c>
      <c r="L29">
        <v>1.4E-3</v>
      </c>
      <c r="M29">
        <v>1.1900000000000001E-2</v>
      </c>
      <c r="N29">
        <v>1.38E-2</v>
      </c>
      <c r="O29">
        <v>1.84E-2</v>
      </c>
      <c r="AI29" s="133">
        <v>9.7699999999999995E-2</v>
      </c>
      <c r="AJ29" s="133">
        <v>3.7000000000000002E-3</v>
      </c>
      <c r="AK29" s="133">
        <v>1.5299999999999999E-2</v>
      </c>
      <c r="AL29" s="133">
        <v>0.13350000000000001</v>
      </c>
      <c r="AM29" s="133">
        <v>4.8099999999999997E-2</v>
      </c>
      <c r="AN29" s="133">
        <v>8.2000000000000007E-3</v>
      </c>
      <c r="AO29" s="133">
        <v>8.0000000000000004E-4</v>
      </c>
      <c r="AP29" s="133">
        <v>7.7000000000000002E-3</v>
      </c>
      <c r="AQ29" s="133">
        <v>1.4E-3</v>
      </c>
      <c r="AR29" s="133">
        <v>1.1900000000000001E-2</v>
      </c>
      <c r="AS29" s="133">
        <v>1.38E-2</v>
      </c>
      <c r="AT29" s="133">
        <v>1.84E-2</v>
      </c>
    </row>
    <row r="30" spans="2:46">
      <c r="B30">
        <v>1965</v>
      </c>
      <c r="C30">
        <v>11</v>
      </c>
      <c r="D30">
        <v>0.128</v>
      </c>
      <c r="E30">
        <v>1.7299999999999999E-2</v>
      </c>
      <c r="F30">
        <v>7.1999999999999998E-3</v>
      </c>
      <c r="G30">
        <v>4.1799999999999997E-2</v>
      </c>
      <c r="H30">
        <v>9.9000000000000008E-3</v>
      </c>
      <c r="I30">
        <v>3.15E-2</v>
      </c>
      <c r="J30">
        <v>1.6999999999999999E-3</v>
      </c>
      <c r="K30">
        <v>3.8999999999999998E-3</v>
      </c>
      <c r="L30">
        <v>4.1000000000000003E-3</v>
      </c>
      <c r="M30">
        <v>1.9E-3</v>
      </c>
      <c r="N30">
        <v>1.01E-2</v>
      </c>
      <c r="O30">
        <v>1.7399999999999999E-2</v>
      </c>
      <c r="AI30" s="133">
        <v>0.128</v>
      </c>
      <c r="AJ30" s="133">
        <v>1.7299999999999999E-2</v>
      </c>
      <c r="AK30" s="133">
        <v>7.1999999999999998E-3</v>
      </c>
      <c r="AL30" s="133">
        <v>4.1799999999999997E-2</v>
      </c>
      <c r="AM30" s="133">
        <v>9.9000000000000008E-3</v>
      </c>
      <c r="AN30" s="133">
        <v>3.15E-2</v>
      </c>
      <c r="AO30" s="133">
        <v>1.6999999999999999E-3</v>
      </c>
      <c r="AP30" s="133">
        <v>3.8999999999999998E-3</v>
      </c>
      <c r="AQ30" s="133">
        <v>4.1000000000000003E-3</v>
      </c>
      <c r="AR30" s="133">
        <v>1.9E-3</v>
      </c>
      <c r="AS30" s="133">
        <v>1.01E-2</v>
      </c>
      <c r="AT30" s="133">
        <v>1.7399999999999999E-2</v>
      </c>
    </row>
    <row r="31" spans="2:46">
      <c r="B31">
        <v>1965</v>
      </c>
      <c r="C31">
        <v>12</v>
      </c>
      <c r="D31">
        <v>5.5100000000000003E-2</v>
      </c>
      <c r="E31">
        <v>7.4000000000000003E-3</v>
      </c>
      <c r="F31">
        <v>1.4E-3</v>
      </c>
      <c r="G31">
        <v>1.12E-2</v>
      </c>
      <c r="H31">
        <v>3.3999999999999998E-3</v>
      </c>
      <c r="I31">
        <v>1.29E-2</v>
      </c>
      <c r="J31">
        <v>1.1000000000000001E-3</v>
      </c>
      <c r="K31">
        <v>2.3E-3</v>
      </c>
      <c r="L31">
        <v>2.7000000000000001E-3</v>
      </c>
      <c r="M31">
        <v>4.0000000000000002E-4</v>
      </c>
      <c r="N31">
        <v>5.1000000000000004E-3</v>
      </c>
      <c r="O31">
        <v>6.7000000000000002E-3</v>
      </c>
      <c r="AI31" s="133">
        <v>5.5100000000000003E-2</v>
      </c>
      <c r="AJ31" s="133">
        <v>7.4000000000000003E-3</v>
      </c>
      <c r="AK31" s="133">
        <v>1.4E-3</v>
      </c>
      <c r="AL31" s="133">
        <v>1.12E-2</v>
      </c>
      <c r="AM31" s="133">
        <v>3.3999999999999998E-3</v>
      </c>
      <c r="AN31" s="133">
        <v>1.29E-2</v>
      </c>
      <c r="AO31" s="133">
        <v>1.1000000000000001E-3</v>
      </c>
      <c r="AP31" s="133">
        <v>2.3E-3</v>
      </c>
      <c r="AQ31" s="133">
        <v>2.7000000000000001E-3</v>
      </c>
      <c r="AR31" s="133">
        <v>4.0000000000000002E-4</v>
      </c>
      <c r="AS31" s="133">
        <v>5.1000000000000004E-3</v>
      </c>
      <c r="AT31" s="133">
        <v>6.7000000000000002E-3</v>
      </c>
    </row>
    <row r="32" spans="2:46">
      <c r="B32">
        <v>1965</v>
      </c>
      <c r="C32">
        <v>13</v>
      </c>
      <c r="D32">
        <v>9.4899999999999998E-2</v>
      </c>
      <c r="E32">
        <v>1E-4</v>
      </c>
      <c r="F32">
        <v>3.5900000000000001E-2</v>
      </c>
      <c r="G32">
        <v>9.8699999999999996E-2</v>
      </c>
      <c r="H32">
        <v>6.7999999999999996E-3</v>
      </c>
      <c r="I32">
        <v>3.5000000000000001E-3</v>
      </c>
      <c r="J32">
        <v>2.0000000000000001E-4</v>
      </c>
      <c r="K32">
        <v>4.4999999999999997E-3</v>
      </c>
      <c r="L32">
        <v>7.0000000000000001E-3</v>
      </c>
      <c r="M32">
        <v>3.5000000000000001E-3</v>
      </c>
      <c r="N32">
        <v>4.5999999999999999E-3</v>
      </c>
      <c r="O32">
        <v>5.1999999999999998E-3</v>
      </c>
      <c r="AI32" s="133">
        <v>9.4899999999999998E-2</v>
      </c>
      <c r="AJ32" s="133">
        <v>1E-4</v>
      </c>
      <c r="AK32" s="133">
        <v>3.5900000000000001E-2</v>
      </c>
      <c r="AL32" s="133">
        <v>9.8699999999999996E-2</v>
      </c>
      <c r="AM32" s="133">
        <v>6.7999999999999996E-3</v>
      </c>
      <c r="AN32" s="133">
        <v>3.5000000000000001E-3</v>
      </c>
      <c r="AO32" s="133">
        <v>2.0000000000000001E-4</v>
      </c>
      <c r="AP32" s="133">
        <v>4.4999999999999997E-3</v>
      </c>
      <c r="AQ32" s="133">
        <v>7.0000000000000001E-3</v>
      </c>
      <c r="AR32" s="133">
        <v>3.5000000000000001E-3</v>
      </c>
      <c r="AS32" s="133">
        <v>4.5999999999999999E-3</v>
      </c>
      <c r="AT32" s="133">
        <v>5.1999999999999998E-3</v>
      </c>
    </row>
    <row r="33" spans="2:46">
      <c r="B33">
        <v>1965</v>
      </c>
      <c r="C33">
        <v>14</v>
      </c>
      <c r="D33">
        <v>5.5999999999999999E-3</v>
      </c>
      <c r="E33">
        <v>4.8999999999999998E-3</v>
      </c>
      <c r="F33">
        <v>2.0999999999999999E-3</v>
      </c>
      <c r="G33">
        <v>5.5999999999999999E-3</v>
      </c>
      <c r="H33">
        <v>1.2999999999999999E-3</v>
      </c>
      <c r="I33">
        <v>6.9999999999999999E-4</v>
      </c>
      <c r="J33">
        <v>0</v>
      </c>
      <c r="K33">
        <v>4.0000000000000002E-4</v>
      </c>
      <c r="L33">
        <v>8.9999999999999998E-4</v>
      </c>
      <c r="M33">
        <v>8.0000000000000004E-4</v>
      </c>
      <c r="N33">
        <v>4.0000000000000002E-4</v>
      </c>
      <c r="O33">
        <v>2.5999999999999999E-3</v>
      </c>
      <c r="AI33" s="133">
        <v>5.5999999999999999E-3</v>
      </c>
      <c r="AJ33" s="133">
        <v>4.8999999999999998E-3</v>
      </c>
      <c r="AK33" s="133">
        <v>2.0999999999999999E-3</v>
      </c>
      <c r="AL33" s="133">
        <v>5.5999999999999999E-3</v>
      </c>
      <c r="AM33" s="133">
        <v>1.2999999999999999E-3</v>
      </c>
      <c r="AN33" s="133">
        <v>6.9999999999999999E-4</v>
      </c>
      <c r="AO33" s="133">
        <v>0</v>
      </c>
      <c r="AP33" s="133">
        <v>4.0000000000000002E-4</v>
      </c>
      <c r="AQ33" s="133">
        <v>8.9999999999999998E-4</v>
      </c>
      <c r="AR33" s="133">
        <v>8.0000000000000004E-4</v>
      </c>
      <c r="AS33" s="133">
        <v>4.0000000000000002E-4</v>
      </c>
      <c r="AT33" s="133">
        <v>2.5999999999999999E-3</v>
      </c>
    </row>
    <row r="34" spans="2:46">
      <c r="B34">
        <v>1965</v>
      </c>
      <c r="C34">
        <v>15</v>
      </c>
      <c r="D34">
        <v>2.8E-3</v>
      </c>
      <c r="E34">
        <v>0</v>
      </c>
      <c r="F34">
        <v>0</v>
      </c>
      <c r="G34">
        <v>1.5299999999999999E-2</v>
      </c>
      <c r="H34">
        <v>6.1999999999999998E-3</v>
      </c>
      <c r="I34">
        <v>0</v>
      </c>
      <c r="J34">
        <v>0</v>
      </c>
      <c r="K34">
        <v>0</v>
      </c>
      <c r="L34">
        <v>0</v>
      </c>
      <c r="M34">
        <v>1E-4</v>
      </c>
      <c r="N34">
        <v>0</v>
      </c>
      <c r="O34">
        <v>3.5000000000000001E-3</v>
      </c>
      <c r="AI34" s="133">
        <v>2.8E-3</v>
      </c>
      <c r="AJ34" s="133">
        <v>0</v>
      </c>
      <c r="AK34" s="133">
        <v>0</v>
      </c>
      <c r="AL34" s="133">
        <v>1.5299999999999999E-2</v>
      </c>
      <c r="AM34" s="133">
        <v>6.1999999999999998E-3</v>
      </c>
      <c r="AN34" s="133">
        <v>0</v>
      </c>
      <c r="AO34" s="133">
        <v>0</v>
      </c>
      <c r="AP34" s="133">
        <v>0</v>
      </c>
      <c r="AQ34" s="133">
        <v>0</v>
      </c>
      <c r="AR34" s="133">
        <v>1E-4</v>
      </c>
      <c r="AS34" s="133">
        <v>0</v>
      </c>
      <c r="AT34" s="133">
        <v>3.5000000000000001E-3</v>
      </c>
    </row>
    <row r="35" spans="2:46">
      <c r="B35">
        <v>1965</v>
      </c>
      <c r="C35">
        <v>16</v>
      </c>
      <c r="D35">
        <v>3.0000000000000001E-3</v>
      </c>
      <c r="E35">
        <v>2.5999999999999999E-3</v>
      </c>
      <c r="F35">
        <v>1.1000000000000001E-3</v>
      </c>
      <c r="G35">
        <v>3.0000000000000001E-3</v>
      </c>
      <c r="H35">
        <v>6.9999999999999999E-4</v>
      </c>
      <c r="I35">
        <v>4.0000000000000002E-4</v>
      </c>
      <c r="J35">
        <v>0</v>
      </c>
      <c r="K35">
        <v>2.0000000000000001E-4</v>
      </c>
      <c r="L35">
        <v>5.0000000000000001E-4</v>
      </c>
      <c r="M35">
        <v>4.0000000000000002E-4</v>
      </c>
      <c r="N35">
        <v>2.0000000000000001E-4</v>
      </c>
      <c r="O35">
        <v>1.4E-3</v>
      </c>
      <c r="AI35" s="133">
        <v>3.0000000000000001E-3</v>
      </c>
      <c r="AJ35" s="133">
        <v>2.5999999999999999E-3</v>
      </c>
      <c r="AK35" s="133">
        <v>1.1000000000000001E-3</v>
      </c>
      <c r="AL35" s="133">
        <v>3.0000000000000001E-3</v>
      </c>
      <c r="AM35" s="133">
        <v>6.9999999999999999E-4</v>
      </c>
      <c r="AN35" s="133">
        <v>4.0000000000000002E-4</v>
      </c>
      <c r="AO35" s="133">
        <v>0</v>
      </c>
      <c r="AP35" s="133">
        <v>2.0000000000000001E-4</v>
      </c>
      <c r="AQ35" s="133">
        <v>5.0000000000000001E-4</v>
      </c>
      <c r="AR35" s="133">
        <v>4.0000000000000002E-4</v>
      </c>
      <c r="AS35" s="133">
        <v>2.0000000000000001E-4</v>
      </c>
      <c r="AT35" s="133">
        <v>1.4E-3</v>
      </c>
    </row>
    <row r="36" spans="2:46">
      <c r="B36">
        <v>1966</v>
      </c>
      <c r="C36">
        <v>1</v>
      </c>
      <c r="D36">
        <v>5.9900000000000002E-2</v>
      </c>
      <c r="E36">
        <v>7.2700000000000001E-2</v>
      </c>
      <c r="F36">
        <v>1.0500000000000001E-2</v>
      </c>
      <c r="G36">
        <v>0.16930000000000001</v>
      </c>
      <c r="H36">
        <v>6.0100000000000001E-2</v>
      </c>
      <c r="I36">
        <v>4.0000000000000002E-4</v>
      </c>
      <c r="J36">
        <v>0</v>
      </c>
      <c r="K36">
        <v>8.5500000000000007E-2</v>
      </c>
      <c r="L36">
        <v>5.4600000000000003E-2</v>
      </c>
      <c r="M36">
        <v>0.1095</v>
      </c>
      <c r="N36">
        <v>0.21290000000000001</v>
      </c>
      <c r="O36">
        <v>5.91E-2</v>
      </c>
      <c r="AI36" s="133">
        <v>5.9900000000000002E-2</v>
      </c>
      <c r="AJ36" s="133">
        <v>7.2700000000000001E-2</v>
      </c>
      <c r="AK36" s="133">
        <v>1.0500000000000001E-2</v>
      </c>
      <c r="AL36" s="133">
        <v>0.16930000000000001</v>
      </c>
      <c r="AM36" s="133">
        <v>6.0100000000000001E-2</v>
      </c>
      <c r="AN36" s="133">
        <v>4.0000000000000002E-4</v>
      </c>
      <c r="AO36" s="133">
        <v>0</v>
      </c>
      <c r="AP36" s="133">
        <v>8.5500000000000007E-2</v>
      </c>
      <c r="AQ36" s="133">
        <v>5.4600000000000003E-2</v>
      </c>
      <c r="AR36" s="133">
        <v>0.1095</v>
      </c>
      <c r="AS36" s="133">
        <v>0.21290000000000001</v>
      </c>
      <c r="AT36" s="133">
        <v>5.91E-2</v>
      </c>
    </row>
    <row r="37" spans="2:46">
      <c r="B37">
        <v>1966</v>
      </c>
      <c r="C37">
        <v>2</v>
      </c>
      <c r="D37">
        <v>0.19189999999999999</v>
      </c>
      <c r="E37">
        <v>0.21179999999999999</v>
      </c>
      <c r="F37">
        <v>2.2499999999999999E-2</v>
      </c>
      <c r="G37">
        <v>0.50870000000000004</v>
      </c>
      <c r="H37">
        <v>0.1741</v>
      </c>
      <c r="I37">
        <v>0.17169999999999999</v>
      </c>
      <c r="J37">
        <v>8.6E-3</v>
      </c>
      <c r="K37">
        <v>0.25269999999999998</v>
      </c>
      <c r="L37">
        <v>6.93E-2</v>
      </c>
      <c r="M37">
        <v>0.1196</v>
      </c>
      <c r="N37">
        <v>8.0000000000000004E-4</v>
      </c>
      <c r="O37">
        <v>0.40939999999999999</v>
      </c>
      <c r="AI37" s="133">
        <v>0.19189999999999999</v>
      </c>
      <c r="AJ37" s="133">
        <v>0.21179999999999999</v>
      </c>
      <c r="AK37" s="133">
        <v>2.2499999999999999E-2</v>
      </c>
      <c r="AL37" s="133">
        <v>0.50870000000000004</v>
      </c>
      <c r="AM37" s="133">
        <v>0.1741</v>
      </c>
      <c r="AN37" s="133">
        <v>0.17169999999999999</v>
      </c>
      <c r="AO37" s="133">
        <v>8.6E-3</v>
      </c>
      <c r="AP37" s="133">
        <v>0.25269999999999998</v>
      </c>
      <c r="AQ37" s="133">
        <v>6.93E-2</v>
      </c>
      <c r="AR37" s="133">
        <v>0.1196</v>
      </c>
      <c r="AS37" s="133">
        <v>8.0000000000000004E-4</v>
      </c>
      <c r="AT37" s="133">
        <v>0.40939999999999999</v>
      </c>
    </row>
    <row r="38" spans="2:46">
      <c r="B38">
        <v>1966</v>
      </c>
      <c r="C38">
        <v>3</v>
      </c>
      <c r="D38">
        <v>0.54869999999999997</v>
      </c>
      <c r="E38">
        <v>0.14050000000000001</v>
      </c>
      <c r="F38">
        <v>2.8500000000000001E-2</v>
      </c>
      <c r="G38">
        <v>0.84819999999999995</v>
      </c>
      <c r="H38">
        <v>0.28849999999999998</v>
      </c>
      <c r="I38">
        <v>0.1459</v>
      </c>
      <c r="J38">
        <v>6.8999999999999999E-3</v>
      </c>
      <c r="K38">
        <v>1.0098</v>
      </c>
      <c r="L38">
        <v>0.20319999999999999</v>
      </c>
      <c r="M38">
        <v>0.14080000000000001</v>
      </c>
      <c r="N38">
        <v>0.13200000000000001</v>
      </c>
      <c r="O38">
        <v>0.71389999999999998</v>
      </c>
      <c r="AI38" s="133">
        <v>0.54869999999999997</v>
      </c>
      <c r="AJ38" s="133">
        <v>0.14050000000000001</v>
      </c>
      <c r="AK38" s="133">
        <v>2.8500000000000001E-2</v>
      </c>
      <c r="AL38" s="133">
        <v>0.84819999999999995</v>
      </c>
      <c r="AM38" s="133">
        <v>0.28849999999999998</v>
      </c>
      <c r="AN38" s="133">
        <v>0.1459</v>
      </c>
      <c r="AO38" s="133">
        <v>6.8999999999999999E-3</v>
      </c>
      <c r="AP38" s="133">
        <v>1.0098</v>
      </c>
      <c r="AQ38" s="133">
        <v>0.20319999999999999</v>
      </c>
      <c r="AR38" s="133">
        <v>0.14080000000000001</v>
      </c>
      <c r="AS38" s="133">
        <v>0.13200000000000001</v>
      </c>
      <c r="AT38" s="133">
        <v>0.71389999999999998</v>
      </c>
    </row>
    <row r="39" spans="2:46">
      <c r="B39">
        <v>1966</v>
      </c>
      <c r="C39">
        <v>4</v>
      </c>
      <c r="D39">
        <v>1.4181999999999999</v>
      </c>
      <c r="E39">
        <v>0.33229999999999998</v>
      </c>
      <c r="F39">
        <v>5.1200000000000002E-2</v>
      </c>
      <c r="G39">
        <v>2.8214999999999999</v>
      </c>
      <c r="H39">
        <v>0.73380000000000001</v>
      </c>
      <c r="I39">
        <v>0.2059</v>
      </c>
      <c r="J39">
        <v>1.0200000000000001E-2</v>
      </c>
      <c r="K39">
        <v>1.7327999999999999</v>
      </c>
      <c r="L39">
        <v>0.29759999999999998</v>
      </c>
      <c r="M39">
        <v>0.3574</v>
      </c>
      <c r="N39">
        <v>0.1779</v>
      </c>
      <c r="O39">
        <v>1.6086</v>
      </c>
      <c r="AI39" s="133">
        <v>1.4181999999999999</v>
      </c>
      <c r="AJ39" s="133">
        <v>0.33229999999999998</v>
      </c>
      <c r="AK39" s="133">
        <v>5.1200000000000002E-2</v>
      </c>
      <c r="AL39" s="133">
        <v>2.8214999999999999</v>
      </c>
      <c r="AM39" s="133">
        <v>0.73380000000000001</v>
      </c>
      <c r="AN39" s="133">
        <v>0.2059</v>
      </c>
      <c r="AO39" s="133">
        <v>1.0200000000000001E-2</v>
      </c>
      <c r="AP39" s="133">
        <v>1.7327999999999999</v>
      </c>
      <c r="AQ39" s="133">
        <v>0.29759999999999998</v>
      </c>
      <c r="AR39" s="133">
        <v>0.3574</v>
      </c>
      <c r="AS39" s="133">
        <v>0.1779</v>
      </c>
      <c r="AT39" s="133">
        <v>1.6086</v>
      </c>
    </row>
    <row r="40" spans="2:46">
      <c r="B40">
        <v>1966</v>
      </c>
      <c r="C40">
        <v>5</v>
      </c>
      <c r="D40">
        <v>1.3224</v>
      </c>
      <c r="E40">
        <v>0.7913</v>
      </c>
      <c r="F40">
        <v>0.18310000000000001</v>
      </c>
      <c r="G40">
        <v>2.4359000000000002</v>
      </c>
      <c r="H40">
        <v>0.55879999999999996</v>
      </c>
      <c r="I40">
        <v>0.62239999999999995</v>
      </c>
      <c r="J40">
        <v>3.2399999999999998E-2</v>
      </c>
      <c r="K40">
        <v>0.79820000000000002</v>
      </c>
      <c r="L40">
        <v>0.3211</v>
      </c>
      <c r="M40">
        <v>0.54330000000000001</v>
      </c>
      <c r="N40">
        <v>0.1211</v>
      </c>
      <c r="O40">
        <v>1.5415000000000001</v>
      </c>
      <c r="AI40" s="133">
        <v>1.3224</v>
      </c>
      <c r="AJ40" s="133">
        <v>0.7913</v>
      </c>
      <c r="AK40" s="133">
        <v>0.18310000000000001</v>
      </c>
      <c r="AL40" s="133">
        <v>2.4359000000000002</v>
      </c>
      <c r="AM40" s="133">
        <v>0.55879999999999996</v>
      </c>
      <c r="AN40" s="133">
        <v>0.62239999999999995</v>
      </c>
      <c r="AO40" s="133">
        <v>3.2399999999999998E-2</v>
      </c>
      <c r="AP40" s="133">
        <v>0.79820000000000002</v>
      </c>
      <c r="AQ40" s="133">
        <v>0.3211</v>
      </c>
      <c r="AR40" s="133">
        <v>0.54330000000000001</v>
      </c>
      <c r="AS40" s="133">
        <v>0.1211</v>
      </c>
      <c r="AT40" s="133">
        <v>1.5415000000000001</v>
      </c>
    </row>
    <row r="41" spans="2:46">
      <c r="B41">
        <v>1966</v>
      </c>
      <c r="C41">
        <v>6</v>
      </c>
      <c r="D41">
        <v>0.32479999999999998</v>
      </c>
      <c r="E41">
        <v>0.10970000000000001</v>
      </c>
      <c r="F41">
        <v>1.5E-3</v>
      </c>
      <c r="G41">
        <v>0.73650000000000004</v>
      </c>
      <c r="H41">
        <v>0.1452</v>
      </c>
      <c r="I41">
        <v>0.1389</v>
      </c>
      <c r="J41">
        <v>3.3E-3</v>
      </c>
      <c r="K41">
        <v>0.42799999999999999</v>
      </c>
      <c r="L41">
        <v>2.1399999999999999E-2</v>
      </c>
      <c r="M41">
        <v>0.18509999999999999</v>
      </c>
      <c r="N41">
        <v>5.0000000000000001E-3</v>
      </c>
      <c r="O41">
        <v>0.35439999999999999</v>
      </c>
      <c r="AI41" s="133">
        <v>0.32479999999999998</v>
      </c>
      <c r="AJ41" s="133">
        <v>0.10970000000000001</v>
      </c>
      <c r="AK41" s="133">
        <v>1.5E-3</v>
      </c>
      <c r="AL41" s="133">
        <v>0.73650000000000004</v>
      </c>
      <c r="AM41" s="133">
        <v>0.1452</v>
      </c>
      <c r="AN41" s="133">
        <v>0.1389</v>
      </c>
      <c r="AO41" s="133">
        <v>3.3E-3</v>
      </c>
      <c r="AP41" s="133">
        <v>0.42799999999999999</v>
      </c>
      <c r="AQ41" s="133">
        <v>2.1399999999999999E-2</v>
      </c>
      <c r="AR41" s="133">
        <v>0.18509999999999999</v>
      </c>
      <c r="AS41" s="133">
        <v>5.0000000000000001E-3</v>
      </c>
      <c r="AT41" s="133">
        <v>0.35439999999999999</v>
      </c>
    </row>
    <row r="42" spans="2:46">
      <c r="B42">
        <v>1966</v>
      </c>
      <c r="C42">
        <v>7</v>
      </c>
      <c r="D42">
        <v>3.7400000000000003E-2</v>
      </c>
      <c r="E42">
        <v>8.6999999999999994E-3</v>
      </c>
      <c r="F42">
        <v>5.4999999999999997E-3</v>
      </c>
      <c r="G42">
        <v>0.14779999999999999</v>
      </c>
      <c r="H42">
        <v>5.2999999999999999E-2</v>
      </c>
      <c r="I42">
        <v>1.2999999999999999E-3</v>
      </c>
      <c r="J42">
        <v>2.9999999999999997E-4</v>
      </c>
      <c r="K42">
        <v>0.15890000000000001</v>
      </c>
      <c r="L42">
        <v>2.1399999999999999E-2</v>
      </c>
      <c r="M42">
        <v>2.1000000000000001E-2</v>
      </c>
      <c r="N42">
        <v>2.5499999999999998E-2</v>
      </c>
      <c r="O42">
        <v>4.9599999999999998E-2</v>
      </c>
      <c r="AI42" s="133">
        <v>3.7400000000000003E-2</v>
      </c>
      <c r="AJ42" s="133">
        <v>8.6999999999999994E-3</v>
      </c>
      <c r="AK42" s="133">
        <v>5.4999999999999997E-3</v>
      </c>
      <c r="AL42" s="133">
        <v>0.14779999999999999</v>
      </c>
      <c r="AM42" s="133">
        <v>5.2999999999999999E-2</v>
      </c>
      <c r="AN42" s="133">
        <v>1.2999999999999999E-3</v>
      </c>
      <c r="AO42" s="133">
        <v>2.9999999999999997E-4</v>
      </c>
      <c r="AP42" s="133">
        <v>0.15890000000000001</v>
      </c>
      <c r="AQ42" s="133">
        <v>2.1399999999999999E-2</v>
      </c>
      <c r="AR42" s="133">
        <v>2.1000000000000001E-2</v>
      </c>
      <c r="AS42" s="133">
        <v>2.5499999999999998E-2</v>
      </c>
      <c r="AT42" s="133">
        <v>4.9599999999999998E-2</v>
      </c>
    </row>
    <row r="43" spans="2:46">
      <c r="B43">
        <v>1966</v>
      </c>
      <c r="C43">
        <v>8</v>
      </c>
      <c r="D43">
        <v>3.2153999999999998</v>
      </c>
      <c r="E43">
        <v>0.95240000000000002</v>
      </c>
      <c r="F43">
        <v>0.40260000000000001</v>
      </c>
      <c r="G43">
        <v>5.6627000000000001</v>
      </c>
      <c r="H43">
        <v>1.3980999999999999</v>
      </c>
      <c r="I43">
        <v>0.4748</v>
      </c>
      <c r="J43">
        <v>9.4E-2</v>
      </c>
      <c r="K43">
        <v>1.8969</v>
      </c>
      <c r="L43">
        <v>0.40699999999999997</v>
      </c>
      <c r="M43">
        <v>1.3933</v>
      </c>
      <c r="N43">
        <v>0.71719999999999995</v>
      </c>
      <c r="O43">
        <v>2.4401000000000002</v>
      </c>
      <c r="AI43" s="133">
        <v>3.2153999999999998</v>
      </c>
      <c r="AJ43" s="133">
        <v>0.95240000000000002</v>
      </c>
      <c r="AK43" s="133">
        <v>0.40260000000000001</v>
      </c>
      <c r="AL43" s="133">
        <v>5.6627000000000001</v>
      </c>
      <c r="AM43" s="133">
        <v>1.3980999999999999</v>
      </c>
      <c r="AN43" s="133">
        <v>0.4748</v>
      </c>
      <c r="AO43" s="133">
        <v>9.4E-2</v>
      </c>
      <c r="AP43" s="133">
        <v>1.8969</v>
      </c>
      <c r="AQ43" s="133">
        <v>0.40699999999999997</v>
      </c>
      <c r="AR43" s="133">
        <v>1.3933</v>
      </c>
      <c r="AS43" s="133">
        <v>0.71719999999999995</v>
      </c>
      <c r="AT43" s="133">
        <v>2.4401000000000002</v>
      </c>
    </row>
    <row r="44" spans="2:46">
      <c r="B44">
        <v>1966</v>
      </c>
      <c r="C44">
        <v>9</v>
      </c>
      <c r="D44">
        <v>0.28999999999999998</v>
      </c>
      <c r="E44">
        <v>4.5499999999999999E-2</v>
      </c>
      <c r="F44">
        <v>1.83E-2</v>
      </c>
      <c r="G44">
        <v>0.31879999999999997</v>
      </c>
      <c r="H44">
        <v>0.13669999999999999</v>
      </c>
      <c r="I44">
        <v>0.1011</v>
      </c>
      <c r="J44">
        <v>3.8999999999999998E-3</v>
      </c>
      <c r="K44">
        <v>0.3523</v>
      </c>
      <c r="L44">
        <v>0.1164</v>
      </c>
      <c r="M44">
        <v>0.1163</v>
      </c>
      <c r="N44">
        <v>3.6900000000000002E-2</v>
      </c>
      <c r="O44">
        <v>0.2177</v>
      </c>
      <c r="AI44" s="133">
        <v>0.28999999999999998</v>
      </c>
      <c r="AJ44" s="133">
        <v>4.5499999999999999E-2</v>
      </c>
      <c r="AK44" s="133">
        <v>1.83E-2</v>
      </c>
      <c r="AL44" s="133">
        <v>0.31879999999999997</v>
      </c>
      <c r="AM44" s="133">
        <v>0.13669999999999999</v>
      </c>
      <c r="AN44" s="133">
        <v>0.1011</v>
      </c>
      <c r="AO44" s="133">
        <v>3.8999999999999998E-3</v>
      </c>
      <c r="AP44" s="133">
        <v>0.3523</v>
      </c>
      <c r="AQ44" s="133">
        <v>0.1164</v>
      </c>
      <c r="AR44" s="133">
        <v>0.1163</v>
      </c>
      <c r="AS44" s="133">
        <v>3.6900000000000002E-2</v>
      </c>
      <c r="AT44" s="133">
        <v>0.2177</v>
      </c>
    </row>
    <row r="45" spans="2:46">
      <c r="B45">
        <v>1966</v>
      </c>
      <c r="C45">
        <v>10</v>
      </c>
      <c r="D45">
        <v>0.54849999999999999</v>
      </c>
      <c r="E45">
        <v>0.1014</v>
      </c>
      <c r="F45">
        <v>0.1</v>
      </c>
      <c r="G45">
        <v>1.3831</v>
      </c>
      <c r="H45">
        <v>0.50600000000000001</v>
      </c>
      <c r="I45">
        <v>2.9000000000000001E-2</v>
      </c>
      <c r="J45">
        <v>8.9999999999999998E-4</v>
      </c>
      <c r="K45">
        <v>0.80610000000000004</v>
      </c>
      <c r="L45">
        <v>0.16259999999999999</v>
      </c>
      <c r="M45">
        <v>0.1401</v>
      </c>
      <c r="N45">
        <v>0.16650000000000001</v>
      </c>
      <c r="O45">
        <v>0.63039999999999996</v>
      </c>
      <c r="AI45" s="133">
        <v>0.54849999999999999</v>
      </c>
      <c r="AJ45" s="133">
        <v>0.1014</v>
      </c>
      <c r="AK45" s="133">
        <v>0.1</v>
      </c>
      <c r="AL45" s="133">
        <v>1.3831</v>
      </c>
      <c r="AM45" s="133">
        <v>0.50600000000000001</v>
      </c>
      <c r="AN45" s="133">
        <v>2.9000000000000001E-2</v>
      </c>
      <c r="AO45" s="133">
        <v>8.9999999999999998E-4</v>
      </c>
      <c r="AP45" s="133">
        <v>0.80610000000000004</v>
      </c>
      <c r="AQ45" s="133">
        <v>0.16259999999999999</v>
      </c>
      <c r="AR45" s="133">
        <v>0.1401</v>
      </c>
      <c r="AS45" s="133">
        <v>0.16650000000000001</v>
      </c>
      <c r="AT45" s="133">
        <v>0.63039999999999996</v>
      </c>
    </row>
    <row r="46" spans="2:46">
      <c r="B46">
        <v>1966</v>
      </c>
      <c r="C46">
        <v>11</v>
      </c>
      <c r="D46">
        <v>0.99739999999999995</v>
      </c>
      <c r="E46">
        <v>1.1112</v>
      </c>
      <c r="F46">
        <v>9.3899999999999997E-2</v>
      </c>
      <c r="G46">
        <v>0.92959999999999998</v>
      </c>
      <c r="H46">
        <v>0.22020000000000001</v>
      </c>
      <c r="I46">
        <v>0.22989999999999999</v>
      </c>
      <c r="J46">
        <v>2E-3</v>
      </c>
      <c r="K46">
        <v>0.52529999999999999</v>
      </c>
      <c r="L46">
        <v>0.17610000000000001</v>
      </c>
      <c r="M46">
        <v>0.15190000000000001</v>
      </c>
      <c r="N46">
        <v>0.1462</v>
      </c>
      <c r="O46">
        <v>0.54300000000000004</v>
      </c>
      <c r="AI46" s="133">
        <v>0.99739999999999995</v>
      </c>
      <c r="AJ46" s="133">
        <v>1.1112</v>
      </c>
      <c r="AK46" s="133">
        <v>9.3899999999999997E-2</v>
      </c>
      <c r="AL46" s="133">
        <v>0.92959999999999998</v>
      </c>
      <c r="AM46" s="133">
        <v>0.22020000000000001</v>
      </c>
      <c r="AN46" s="133">
        <v>0.22989999999999999</v>
      </c>
      <c r="AO46" s="133">
        <v>2E-3</v>
      </c>
      <c r="AP46" s="133">
        <v>0.52529999999999999</v>
      </c>
      <c r="AQ46" s="133">
        <v>0.17610000000000001</v>
      </c>
      <c r="AR46" s="133">
        <v>0.15190000000000001</v>
      </c>
      <c r="AS46" s="133">
        <v>0.1462</v>
      </c>
      <c r="AT46" s="133">
        <v>0.54300000000000004</v>
      </c>
    </row>
    <row r="47" spans="2:46">
      <c r="B47">
        <v>1966</v>
      </c>
      <c r="C47">
        <v>12</v>
      </c>
      <c r="D47">
        <v>0.43590000000000001</v>
      </c>
      <c r="E47">
        <v>0.40229999999999999</v>
      </c>
      <c r="F47">
        <v>1.8599999999999998E-2</v>
      </c>
      <c r="G47">
        <v>0.26829999999999998</v>
      </c>
      <c r="H47">
        <v>8.1299999999999997E-2</v>
      </c>
      <c r="I47">
        <v>6.9099999999999995E-2</v>
      </c>
      <c r="J47">
        <v>1.1999999999999999E-3</v>
      </c>
      <c r="K47">
        <v>0.30780000000000002</v>
      </c>
      <c r="L47">
        <v>0.10100000000000001</v>
      </c>
      <c r="M47">
        <v>2.81E-2</v>
      </c>
      <c r="N47">
        <v>6.2399999999999997E-2</v>
      </c>
      <c r="O47">
        <v>0.1767</v>
      </c>
      <c r="AI47" s="133">
        <v>0.43590000000000001</v>
      </c>
      <c r="AJ47" s="133">
        <v>0.40229999999999999</v>
      </c>
      <c r="AK47" s="133">
        <v>1.8599999999999998E-2</v>
      </c>
      <c r="AL47" s="133">
        <v>0.26829999999999998</v>
      </c>
      <c r="AM47" s="133">
        <v>8.1299999999999997E-2</v>
      </c>
      <c r="AN47" s="133">
        <v>6.9099999999999995E-2</v>
      </c>
      <c r="AO47" s="133">
        <v>1.1999999999999999E-3</v>
      </c>
      <c r="AP47" s="133">
        <v>0.30780000000000002</v>
      </c>
      <c r="AQ47" s="133">
        <v>0.10100000000000001</v>
      </c>
      <c r="AR47" s="133">
        <v>2.81E-2</v>
      </c>
      <c r="AS47" s="133">
        <v>6.2399999999999997E-2</v>
      </c>
      <c r="AT47" s="133">
        <v>0.1767</v>
      </c>
    </row>
    <row r="48" spans="2:46">
      <c r="B48">
        <v>1966</v>
      </c>
      <c r="C48">
        <v>13</v>
      </c>
      <c r="D48">
        <v>0.37690000000000001</v>
      </c>
      <c r="E48">
        <v>3.3099999999999997E-2</v>
      </c>
      <c r="F48">
        <v>0.22650000000000001</v>
      </c>
      <c r="G48">
        <v>1.3541000000000001</v>
      </c>
      <c r="H48">
        <v>9.9299999999999999E-2</v>
      </c>
      <c r="I48">
        <v>0.1137</v>
      </c>
      <c r="J48">
        <v>4.1999999999999997E-3</v>
      </c>
      <c r="K48">
        <v>0.45100000000000001</v>
      </c>
      <c r="L48">
        <v>0.56189999999999996</v>
      </c>
      <c r="M48">
        <v>0.30580000000000002</v>
      </c>
      <c r="N48">
        <v>0.19020000000000001</v>
      </c>
      <c r="O48">
        <v>0.1414</v>
      </c>
      <c r="AI48" s="133">
        <v>0.37690000000000001</v>
      </c>
      <c r="AJ48" s="133">
        <v>3.3099999999999997E-2</v>
      </c>
      <c r="AK48" s="133">
        <v>0.22650000000000001</v>
      </c>
      <c r="AL48" s="133">
        <v>1.3541000000000001</v>
      </c>
      <c r="AM48" s="133">
        <v>9.9299999999999999E-2</v>
      </c>
      <c r="AN48" s="133">
        <v>0.1137</v>
      </c>
      <c r="AO48" s="133">
        <v>4.1999999999999997E-3</v>
      </c>
      <c r="AP48" s="133">
        <v>0.45100000000000001</v>
      </c>
      <c r="AQ48" s="133">
        <v>0.56189999999999996</v>
      </c>
      <c r="AR48" s="133">
        <v>0.30580000000000002</v>
      </c>
      <c r="AS48" s="133">
        <v>0.19020000000000001</v>
      </c>
      <c r="AT48" s="133">
        <v>0.1414</v>
      </c>
    </row>
    <row r="49" spans="2:46">
      <c r="B49">
        <v>1966</v>
      </c>
      <c r="C49">
        <v>14</v>
      </c>
      <c r="D49">
        <v>5.57E-2</v>
      </c>
      <c r="E49">
        <v>5.5E-2</v>
      </c>
      <c r="F49">
        <v>1.9400000000000001E-2</v>
      </c>
      <c r="G49">
        <v>0.1583</v>
      </c>
      <c r="H49">
        <v>3.7600000000000001E-2</v>
      </c>
      <c r="I49">
        <v>4.1300000000000003E-2</v>
      </c>
      <c r="J49">
        <v>8.9999999999999998E-4</v>
      </c>
      <c r="K49">
        <v>6.6299999999999998E-2</v>
      </c>
      <c r="L49">
        <v>1.72E-2</v>
      </c>
      <c r="M49">
        <v>6.5000000000000002E-2</v>
      </c>
      <c r="N49">
        <v>2.0799999999999999E-2</v>
      </c>
      <c r="O49">
        <v>8.1500000000000003E-2</v>
      </c>
      <c r="AI49" s="133">
        <v>5.57E-2</v>
      </c>
      <c r="AJ49" s="133">
        <v>5.5E-2</v>
      </c>
      <c r="AK49" s="133">
        <v>1.9400000000000001E-2</v>
      </c>
      <c r="AL49" s="133">
        <v>0.1583</v>
      </c>
      <c r="AM49" s="133">
        <v>3.7600000000000001E-2</v>
      </c>
      <c r="AN49" s="133">
        <v>4.1300000000000003E-2</v>
      </c>
      <c r="AO49" s="133">
        <v>8.9999999999999998E-4</v>
      </c>
      <c r="AP49" s="133">
        <v>6.6299999999999998E-2</v>
      </c>
      <c r="AQ49" s="133">
        <v>1.72E-2</v>
      </c>
      <c r="AR49" s="133">
        <v>6.5000000000000002E-2</v>
      </c>
      <c r="AS49" s="133">
        <v>2.0799999999999999E-2</v>
      </c>
      <c r="AT49" s="133">
        <v>8.1500000000000003E-2</v>
      </c>
    </row>
    <row r="50" spans="2:46">
      <c r="B50">
        <v>1966</v>
      </c>
      <c r="C50">
        <v>15</v>
      </c>
      <c r="D50">
        <v>3.2199999999999999E-2</v>
      </c>
      <c r="E50">
        <v>0</v>
      </c>
      <c r="F50">
        <v>5.0000000000000001E-3</v>
      </c>
      <c r="G50">
        <v>0.14460000000000001</v>
      </c>
      <c r="H50">
        <v>5.8500000000000003E-2</v>
      </c>
      <c r="I50">
        <v>0</v>
      </c>
      <c r="J50">
        <v>5.6300000000000003E-2</v>
      </c>
      <c r="K50">
        <v>5.8299999999999998E-2</v>
      </c>
      <c r="L50">
        <v>0.03</v>
      </c>
      <c r="M50">
        <v>6.3799999999999996E-2</v>
      </c>
      <c r="N50">
        <v>3.2899999999999999E-2</v>
      </c>
      <c r="O50">
        <v>3.7100000000000001E-2</v>
      </c>
      <c r="AI50" s="133">
        <v>3.2199999999999999E-2</v>
      </c>
      <c r="AJ50" s="133">
        <v>0</v>
      </c>
      <c r="AK50" s="133">
        <v>5.0000000000000001E-3</v>
      </c>
      <c r="AL50" s="133">
        <v>0.14460000000000001</v>
      </c>
      <c r="AM50" s="133">
        <v>5.8500000000000003E-2</v>
      </c>
      <c r="AN50" s="133">
        <v>0</v>
      </c>
      <c r="AO50" s="133">
        <v>5.6300000000000003E-2</v>
      </c>
      <c r="AP50" s="133">
        <v>5.8299999999999998E-2</v>
      </c>
      <c r="AQ50" s="133">
        <v>0.03</v>
      </c>
      <c r="AR50" s="133">
        <v>6.3799999999999996E-2</v>
      </c>
      <c r="AS50" s="133">
        <v>3.2899999999999999E-2</v>
      </c>
      <c r="AT50" s="133">
        <v>3.7100000000000001E-2</v>
      </c>
    </row>
    <row r="51" spans="2:46">
      <c r="B51">
        <v>1966</v>
      </c>
      <c r="C51">
        <v>16</v>
      </c>
      <c r="D51">
        <v>2.9600000000000001E-2</v>
      </c>
      <c r="E51">
        <v>2.9100000000000001E-2</v>
      </c>
      <c r="F51">
        <v>1.03E-2</v>
      </c>
      <c r="G51">
        <v>8.4199999999999997E-2</v>
      </c>
      <c r="H51">
        <v>0.02</v>
      </c>
      <c r="I51">
        <v>2.3E-2</v>
      </c>
      <c r="J51">
        <v>5.9999999999999995E-4</v>
      </c>
      <c r="K51">
        <v>3.5099999999999999E-2</v>
      </c>
      <c r="L51">
        <v>9.1000000000000004E-3</v>
      </c>
      <c r="M51">
        <v>3.49E-2</v>
      </c>
      <c r="N51">
        <v>1.1299999999999999E-2</v>
      </c>
      <c r="O51">
        <v>4.3400000000000001E-2</v>
      </c>
      <c r="AI51" s="133">
        <v>2.9600000000000001E-2</v>
      </c>
      <c r="AJ51" s="133">
        <v>2.9100000000000001E-2</v>
      </c>
      <c r="AK51" s="133">
        <v>1.03E-2</v>
      </c>
      <c r="AL51" s="133">
        <v>8.4199999999999997E-2</v>
      </c>
      <c r="AM51" s="133">
        <v>0.02</v>
      </c>
      <c r="AN51" s="133">
        <v>2.3E-2</v>
      </c>
      <c r="AO51" s="133">
        <v>5.9999999999999995E-4</v>
      </c>
      <c r="AP51" s="133">
        <v>3.5099999999999999E-2</v>
      </c>
      <c r="AQ51" s="133">
        <v>9.1000000000000004E-3</v>
      </c>
      <c r="AR51" s="133">
        <v>3.49E-2</v>
      </c>
      <c r="AS51" s="133">
        <v>1.1299999999999999E-2</v>
      </c>
      <c r="AT51" s="133">
        <v>4.3400000000000001E-2</v>
      </c>
    </row>
    <row r="52" spans="2:46">
      <c r="B52">
        <v>1967</v>
      </c>
      <c r="C52">
        <v>1</v>
      </c>
      <c r="D52">
        <v>5.21E-2</v>
      </c>
      <c r="E52">
        <v>1E-3</v>
      </c>
      <c r="F52">
        <v>8.9999999999999993E-3</v>
      </c>
      <c r="G52">
        <v>2.63E-2</v>
      </c>
      <c r="H52">
        <v>9.4000000000000004E-3</v>
      </c>
      <c r="I52">
        <v>4.0000000000000002E-4</v>
      </c>
      <c r="J52">
        <v>0</v>
      </c>
      <c r="K52">
        <v>0.2969</v>
      </c>
      <c r="L52">
        <v>4.3799999999999999E-2</v>
      </c>
      <c r="M52">
        <v>6.1999999999999998E-3</v>
      </c>
      <c r="N52">
        <v>8.4599999999999995E-2</v>
      </c>
      <c r="O52">
        <v>0.1479</v>
      </c>
      <c r="AI52" s="133">
        <v>5.21E-2</v>
      </c>
      <c r="AJ52" s="133">
        <v>1E-3</v>
      </c>
      <c r="AK52" s="133">
        <v>8.9999999999999993E-3</v>
      </c>
      <c r="AL52" s="133">
        <v>2.63E-2</v>
      </c>
      <c r="AM52" s="133">
        <v>9.4000000000000004E-3</v>
      </c>
      <c r="AN52" s="133">
        <v>4.0000000000000002E-4</v>
      </c>
      <c r="AO52" s="133">
        <v>0</v>
      </c>
      <c r="AP52" s="133">
        <v>0.2969</v>
      </c>
      <c r="AQ52" s="133">
        <v>4.3799999999999999E-2</v>
      </c>
      <c r="AR52" s="133">
        <v>6.1999999999999998E-3</v>
      </c>
      <c r="AS52" s="133">
        <v>8.4599999999999995E-2</v>
      </c>
      <c r="AT52" s="133">
        <v>0.1479</v>
      </c>
    </row>
    <row r="53" spans="2:46">
      <c r="B53">
        <v>1967</v>
      </c>
      <c r="C53">
        <v>2</v>
      </c>
      <c r="D53">
        <v>0.21390000000000001</v>
      </c>
      <c r="E53">
        <v>0.1043</v>
      </c>
      <c r="F53">
        <v>3.6299999999999999E-2</v>
      </c>
      <c r="G53">
        <v>0.31850000000000001</v>
      </c>
      <c r="H53">
        <v>0.109</v>
      </c>
      <c r="I53">
        <v>5.2999999999999999E-2</v>
      </c>
      <c r="J53">
        <v>2.7000000000000001E-3</v>
      </c>
      <c r="K53">
        <v>0.41289999999999999</v>
      </c>
      <c r="L53">
        <v>0.56100000000000005</v>
      </c>
      <c r="M53">
        <v>0.27979999999999999</v>
      </c>
      <c r="N53">
        <v>8.1699999999999995E-2</v>
      </c>
      <c r="O53">
        <v>1.0740000000000001</v>
      </c>
      <c r="AI53" s="133">
        <v>0.21390000000000001</v>
      </c>
      <c r="AJ53" s="133">
        <v>0.1043</v>
      </c>
      <c r="AK53" s="133">
        <v>3.6299999999999999E-2</v>
      </c>
      <c r="AL53" s="133">
        <v>0.31850000000000001</v>
      </c>
      <c r="AM53" s="133">
        <v>0.109</v>
      </c>
      <c r="AN53" s="133">
        <v>5.2999999999999999E-2</v>
      </c>
      <c r="AO53" s="133">
        <v>2.7000000000000001E-3</v>
      </c>
      <c r="AP53" s="133">
        <v>0.41289999999999999</v>
      </c>
      <c r="AQ53" s="133">
        <v>0.56100000000000005</v>
      </c>
      <c r="AR53" s="133">
        <v>0.27979999999999999</v>
      </c>
      <c r="AS53" s="133">
        <v>8.1699999999999995E-2</v>
      </c>
      <c r="AT53" s="133">
        <v>1.0740000000000001</v>
      </c>
    </row>
    <row r="54" spans="2:46">
      <c r="B54">
        <v>1967</v>
      </c>
      <c r="C54">
        <v>3</v>
      </c>
      <c r="D54">
        <v>0.44979999999999998</v>
      </c>
      <c r="E54">
        <v>0.37019999999999997</v>
      </c>
      <c r="F54">
        <v>3.5200000000000002E-2</v>
      </c>
      <c r="G54">
        <v>0.81569999999999998</v>
      </c>
      <c r="H54">
        <v>0.27760000000000001</v>
      </c>
      <c r="I54">
        <v>0.34470000000000001</v>
      </c>
      <c r="J54">
        <v>1.7999999999999999E-2</v>
      </c>
      <c r="K54">
        <v>0.87539999999999996</v>
      </c>
      <c r="L54">
        <v>0.37869999999999998</v>
      </c>
      <c r="M54">
        <v>0.22020000000000001</v>
      </c>
      <c r="N54">
        <v>7.3099999999999998E-2</v>
      </c>
      <c r="O54">
        <v>1.1197999999999999</v>
      </c>
      <c r="AI54" s="133">
        <v>0.44979999999999998</v>
      </c>
      <c r="AJ54" s="133">
        <v>0.37019999999999997</v>
      </c>
      <c r="AK54" s="133">
        <v>3.5200000000000002E-2</v>
      </c>
      <c r="AL54" s="133">
        <v>0.81569999999999998</v>
      </c>
      <c r="AM54" s="133">
        <v>0.27760000000000001</v>
      </c>
      <c r="AN54" s="133">
        <v>0.34470000000000001</v>
      </c>
      <c r="AO54" s="133">
        <v>1.7999999999999999E-2</v>
      </c>
      <c r="AP54" s="133">
        <v>0.87539999999999996</v>
      </c>
      <c r="AQ54" s="133">
        <v>0.37869999999999998</v>
      </c>
      <c r="AR54" s="133">
        <v>0.22020000000000001</v>
      </c>
      <c r="AS54" s="133">
        <v>7.3099999999999998E-2</v>
      </c>
      <c r="AT54" s="133">
        <v>1.1197999999999999</v>
      </c>
    </row>
    <row r="55" spans="2:46">
      <c r="B55">
        <v>1967</v>
      </c>
      <c r="C55">
        <v>4</v>
      </c>
      <c r="D55">
        <v>1.3445</v>
      </c>
      <c r="E55">
        <v>0.95369999999999999</v>
      </c>
      <c r="F55">
        <v>0.12559999999999999</v>
      </c>
      <c r="G55">
        <v>3.2804000000000002</v>
      </c>
      <c r="H55">
        <v>0.85309999999999997</v>
      </c>
      <c r="I55">
        <v>0.31840000000000002</v>
      </c>
      <c r="J55">
        <v>1.61E-2</v>
      </c>
      <c r="K55">
        <v>1.9842</v>
      </c>
      <c r="L55">
        <v>0.88739999999999997</v>
      </c>
      <c r="M55">
        <v>0.44729999999999998</v>
      </c>
      <c r="N55">
        <v>0.216</v>
      </c>
      <c r="O55">
        <v>2.7374000000000001</v>
      </c>
      <c r="AI55" s="133">
        <v>1.3445</v>
      </c>
      <c r="AJ55" s="133">
        <v>0.95369999999999999</v>
      </c>
      <c r="AK55" s="133">
        <v>0.12559999999999999</v>
      </c>
      <c r="AL55" s="133">
        <v>3.2804000000000002</v>
      </c>
      <c r="AM55" s="133">
        <v>0.85309999999999997</v>
      </c>
      <c r="AN55" s="133">
        <v>0.31840000000000002</v>
      </c>
      <c r="AO55" s="133">
        <v>1.61E-2</v>
      </c>
      <c r="AP55" s="133">
        <v>1.9842</v>
      </c>
      <c r="AQ55" s="133">
        <v>0.88739999999999997</v>
      </c>
      <c r="AR55" s="133">
        <v>0.44729999999999998</v>
      </c>
      <c r="AS55" s="133">
        <v>0.216</v>
      </c>
      <c r="AT55" s="133">
        <v>2.7374000000000001</v>
      </c>
    </row>
    <row r="56" spans="2:46">
      <c r="B56">
        <v>1967</v>
      </c>
      <c r="C56">
        <v>5</v>
      </c>
      <c r="D56">
        <v>1.2412000000000001</v>
      </c>
      <c r="E56">
        <v>3.7526999999999999</v>
      </c>
      <c r="F56">
        <v>0.1171</v>
      </c>
      <c r="G56">
        <v>2.3980999999999999</v>
      </c>
      <c r="H56">
        <v>0.55010000000000003</v>
      </c>
      <c r="I56">
        <v>2.0455000000000001</v>
      </c>
      <c r="J56">
        <v>0.1072</v>
      </c>
      <c r="K56">
        <v>1.2950999999999999</v>
      </c>
      <c r="L56">
        <v>1.016</v>
      </c>
      <c r="M56">
        <v>0.86019999999999996</v>
      </c>
      <c r="N56">
        <v>0.36770000000000003</v>
      </c>
      <c r="O56">
        <v>3.7075999999999998</v>
      </c>
      <c r="AI56" s="133">
        <v>1.2412000000000001</v>
      </c>
      <c r="AJ56" s="133">
        <v>3.7526999999999999</v>
      </c>
      <c r="AK56" s="133">
        <v>0.1171</v>
      </c>
      <c r="AL56" s="133">
        <v>2.3980999999999999</v>
      </c>
      <c r="AM56" s="133">
        <v>0.55010000000000003</v>
      </c>
      <c r="AN56" s="133">
        <v>2.0455000000000001</v>
      </c>
      <c r="AO56" s="133">
        <v>0.1072</v>
      </c>
      <c r="AP56" s="133">
        <v>1.2950999999999999</v>
      </c>
      <c r="AQ56" s="133">
        <v>1.016</v>
      </c>
      <c r="AR56" s="133">
        <v>0.86019999999999996</v>
      </c>
      <c r="AS56" s="133">
        <v>0.36770000000000003</v>
      </c>
      <c r="AT56" s="133">
        <v>3.7075999999999998</v>
      </c>
    </row>
    <row r="57" spans="2:46">
      <c r="B57">
        <v>1967</v>
      </c>
      <c r="C57">
        <v>6</v>
      </c>
      <c r="D57">
        <v>0.26150000000000001</v>
      </c>
      <c r="E57">
        <v>0.29089999999999999</v>
      </c>
      <c r="F57">
        <v>9.2999999999999992E-3</v>
      </c>
      <c r="G57">
        <v>0.37709999999999999</v>
      </c>
      <c r="H57">
        <v>7.4200000000000002E-2</v>
      </c>
      <c r="I57">
        <v>8.5099999999999995E-2</v>
      </c>
      <c r="J57">
        <v>2E-3</v>
      </c>
      <c r="K57">
        <v>0.4839</v>
      </c>
      <c r="L57">
        <v>0.16980000000000001</v>
      </c>
      <c r="M57">
        <v>0.1019</v>
      </c>
      <c r="N57">
        <v>3.7000000000000002E-3</v>
      </c>
      <c r="O57">
        <v>0.38450000000000001</v>
      </c>
      <c r="AI57" s="133">
        <v>0.26150000000000001</v>
      </c>
      <c r="AJ57" s="133">
        <v>0.29089999999999999</v>
      </c>
      <c r="AK57" s="133">
        <v>9.2999999999999992E-3</v>
      </c>
      <c r="AL57" s="133">
        <v>0.37709999999999999</v>
      </c>
      <c r="AM57" s="133">
        <v>7.4200000000000002E-2</v>
      </c>
      <c r="AN57" s="133">
        <v>8.5099999999999995E-2</v>
      </c>
      <c r="AO57" s="133">
        <v>2E-3</v>
      </c>
      <c r="AP57" s="133">
        <v>0.4839</v>
      </c>
      <c r="AQ57" s="133">
        <v>0.16980000000000001</v>
      </c>
      <c r="AR57" s="133">
        <v>0.1019</v>
      </c>
      <c r="AS57" s="133">
        <v>3.7000000000000002E-3</v>
      </c>
      <c r="AT57" s="133">
        <v>0.38450000000000001</v>
      </c>
    </row>
    <row r="58" spans="2:46">
      <c r="B58">
        <v>1967</v>
      </c>
      <c r="C58">
        <v>7</v>
      </c>
      <c r="D58">
        <v>4.3700000000000003E-2</v>
      </c>
      <c r="E58">
        <v>6.9999999999999999E-4</v>
      </c>
      <c r="F58">
        <v>3.5000000000000001E-3</v>
      </c>
      <c r="G58">
        <v>0.13339999999999999</v>
      </c>
      <c r="H58">
        <v>4.7600000000000003E-2</v>
      </c>
      <c r="I58">
        <v>1.5E-3</v>
      </c>
      <c r="J58">
        <v>2.9999999999999997E-4</v>
      </c>
      <c r="K58">
        <v>0.11890000000000001</v>
      </c>
      <c r="L58">
        <v>9.4399999999999998E-2</v>
      </c>
      <c r="M58">
        <v>1.14E-2</v>
      </c>
      <c r="N58">
        <v>2.3900000000000001E-2</v>
      </c>
      <c r="O58">
        <v>0.14660000000000001</v>
      </c>
      <c r="AI58" s="133">
        <v>4.3700000000000003E-2</v>
      </c>
      <c r="AJ58" s="133">
        <v>6.9999999999999999E-4</v>
      </c>
      <c r="AK58" s="133">
        <v>3.5000000000000001E-3</v>
      </c>
      <c r="AL58" s="133">
        <v>0.13339999999999999</v>
      </c>
      <c r="AM58" s="133">
        <v>4.7600000000000003E-2</v>
      </c>
      <c r="AN58" s="133">
        <v>1.5E-3</v>
      </c>
      <c r="AO58" s="133">
        <v>2.9999999999999997E-4</v>
      </c>
      <c r="AP58" s="133">
        <v>0.11890000000000001</v>
      </c>
      <c r="AQ58" s="133">
        <v>9.4399999999999998E-2</v>
      </c>
      <c r="AR58" s="133">
        <v>1.14E-2</v>
      </c>
      <c r="AS58" s="133">
        <v>2.3900000000000001E-2</v>
      </c>
      <c r="AT58" s="133">
        <v>0.14660000000000001</v>
      </c>
    </row>
    <row r="59" spans="2:46">
      <c r="B59">
        <v>1967</v>
      </c>
      <c r="C59">
        <v>8</v>
      </c>
      <c r="D59">
        <v>3.4636</v>
      </c>
      <c r="E59">
        <v>3.1425999999999998</v>
      </c>
      <c r="F59">
        <v>0.51870000000000005</v>
      </c>
      <c r="G59">
        <v>8.4257000000000009</v>
      </c>
      <c r="H59">
        <v>2.0888</v>
      </c>
      <c r="I59">
        <v>0.86870000000000003</v>
      </c>
      <c r="J59">
        <v>8.3000000000000001E-3</v>
      </c>
      <c r="K59">
        <v>4.0044000000000004</v>
      </c>
      <c r="L59">
        <v>2.0339</v>
      </c>
      <c r="M59">
        <v>2.4253</v>
      </c>
      <c r="N59">
        <v>0.31040000000000001</v>
      </c>
      <c r="O59">
        <v>5.7450999999999999</v>
      </c>
      <c r="AI59" s="133">
        <v>3.4636</v>
      </c>
      <c r="AJ59" s="133">
        <v>3.1425999999999998</v>
      </c>
      <c r="AK59" s="133">
        <v>0.51870000000000005</v>
      </c>
      <c r="AL59" s="133">
        <v>8.4257000000000009</v>
      </c>
      <c r="AM59" s="133">
        <v>2.0888</v>
      </c>
      <c r="AN59" s="133">
        <v>0.86870000000000003</v>
      </c>
      <c r="AO59" s="133">
        <v>8.3000000000000001E-3</v>
      </c>
      <c r="AP59" s="133">
        <v>4.0044000000000004</v>
      </c>
      <c r="AQ59" s="133">
        <v>2.0339</v>
      </c>
      <c r="AR59" s="133">
        <v>2.4253</v>
      </c>
      <c r="AS59" s="133">
        <v>0.31040000000000001</v>
      </c>
      <c r="AT59" s="133">
        <v>5.7450999999999999</v>
      </c>
    </row>
    <row r="60" spans="2:46">
      <c r="B60">
        <v>1967</v>
      </c>
      <c r="C60">
        <v>9</v>
      </c>
      <c r="D60">
        <v>0.27860000000000001</v>
      </c>
      <c r="E60">
        <v>0.1671</v>
      </c>
      <c r="F60">
        <v>1.7899999999999999E-2</v>
      </c>
      <c r="G60">
        <v>0.47299999999999998</v>
      </c>
      <c r="H60">
        <v>0.20680000000000001</v>
      </c>
      <c r="I60">
        <v>0.1255</v>
      </c>
      <c r="J60">
        <v>1.6000000000000001E-3</v>
      </c>
      <c r="K60">
        <v>0.66839999999999999</v>
      </c>
      <c r="L60">
        <v>0.48220000000000002</v>
      </c>
      <c r="M60">
        <v>0.17019999999999999</v>
      </c>
      <c r="N60">
        <v>3.6799999999999999E-2</v>
      </c>
      <c r="O60">
        <v>0.496</v>
      </c>
      <c r="AI60" s="133">
        <v>0.27860000000000001</v>
      </c>
      <c r="AJ60" s="133">
        <v>0.1671</v>
      </c>
      <c r="AK60" s="133">
        <v>1.7899999999999999E-2</v>
      </c>
      <c r="AL60" s="133">
        <v>0.47299999999999998</v>
      </c>
      <c r="AM60" s="133">
        <v>0.20680000000000001</v>
      </c>
      <c r="AN60" s="133">
        <v>0.1255</v>
      </c>
      <c r="AO60" s="133">
        <v>1.6000000000000001E-3</v>
      </c>
      <c r="AP60" s="133">
        <v>0.66839999999999999</v>
      </c>
      <c r="AQ60" s="133">
        <v>0.48220000000000002</v>
      </c>
      <c r="AR60" s="133">
        <v>0.17019999999999999</v>
      </c>
      <c r="AS60" s="133">
        <v>3.6799999999999999E-2</v>
      </c>
      <c r="AT60" s="133">
        <v>0.496</v>
      </c>
    </row>
    <row r="61" spans="2:46">
      <c r="B61">
        <v>1967</v>
      </c>
      <c r="C61">
        <v>10</v>
      </c>
      <c r="D61">
        <v>0.49480000000000002</v>
      </c>
      <c r="E61">
        <v>0.34599999999999997</v>
      </c>
      <c r="F61">
        <v>6.9000000000000006E-2</v>
      </c>
      <c r="G61">
        <v>1.6822999999999999</v>
      </c>
      <c r="H61">
        <v>0.61470000000000002</v>
      </c>
      <c r="I61">
        <v>5.3600000000000002E-2</v>
      </c>
      <c r="J61">
        <v>1E-3</v>
      </c>
      <c r="K61">
        <v>1.58</v>
      </c>
      <c r="L61">
        <v>0.72819999999999996</v>
      </c>
      <c r="M61">
        <v>0.32590000000000002</v>
      </c>
      <c r="N61">
        <v>0.2306</v>
      </c>
      <c r="O61">
        <v>0.84050000000000002</v>
      </c>
      <c r="AI61" s="133">
        <v>0.49480000000000002</v>
      </c>
      <c r="AJ61" s="133">
        <v>0.34599999999999997</v>
      </c>
      <c r="AK61" s="133">
        <v>6.9000000000000006E-2</v>
      </c>
      <c r="AL61" s="133">
        <v>1.6822999999999999</v>
      </c>
      <c r="AM61" s="133">
        <v>0.61470000000000002</v>
      </c>
      <c r="AN61" s="133">
        <v>5.3600000000000002E-2</v>
      </c>
      <c r="AO61" s="133">
        <v>1E-3</v>
      </c>
      <c r="AP61" s="133">
        <v>1.58</v>
      </c>
      <c r="AQ61" s="133">
        <v>0.72819999999999996</v>
      </c>
      <c r="AR61" s="133">
        <v>0.32590000000000002</v>
      </c>
      <c r="AS61" s="133">
        <v>0.2306</v>
      </c>
      <c r="AT61" s="133">
        <v>0.84050000000000002</v>
      </c>
    </row>
    <row r="62" spans="2:46">
      <c r="B62">
        <v>1967</v>
      </c>
      <c r="C62">
        <v>11</v>
      </c>
      <c r="D62">
        <v>0.92049999999999998</v>
      </c>
      <c r="E62">
        <v>3.7761999999999998</v>
      </c>
      <c r="F62">
        <v>9.4899999999999998E-2</v>
      </c>
      <c r="G62">
        <v>1.3943000000000001</v>
      </c>
      <c r="H62">
        <v>0.33479999999999999</v>
      </c>
      <c r="I62">
        <v>0.30509999999999998</v>
      </c>
      <c r="J62">
        <v>2.0999999999999999E-3</v>
      </c>
      <c r="K62">
        <v>0.88719999999999999</v>
      </c>
      <c r="L62">
        <v>0.6784</v>
      </c>
      <c r="M62">
        <v>0.20549999999999999</v>
      </c>
      <c r="N62">
        <v>0.16250000000000001</v>
      </c>
      <c r="O62">
        <v>1.4333</v>
      </c>
      <c r="AI62" s="133">
        <v>0.92049999999999998</v>
      </c>
      <c r="AJ62" s="133">
        <v>3.7761999999999998</v>
      </c>
      <c r="AK62" s="133">
        <v>9.4899999999999998E-2</v>
      </c>
      <c r="AL62" s="133">
        <v>1.3943000000000001</v>
      </c>
      <c r="AM62" s="133">
        <v>0.33479999999999999</v>
      </c>
      <c r="AN62" s="133">
        <v>0.30509999999999998</v>
      </c>
      <c r="AO62" s="133">
        <v>2.0999999999999999E-3</v>
      </c>
      <c r="AP62" s="133">
        <v>0.88719999999999999</v>
      </c>
      <c r="AQ62" s="133">
        <v>0.6784</v>
      </c>
      <c r="AR62" s="133">
        <v>0.20549999999999999</v>
      </c>
      <c r="AS62" s="133">
        <v>0.16250000000000001</v>
      </c>
      <c r="AT62" s="133">
        <v>1.4333</v>
      </c>
    </row>
    <row r="63" spans="2:46">
      <c r="B63">
        <v>1967</v>
      </c>
      <c r="C63">
        <v>12</v>
      </c>
      <c r="D63">
        <v>0.41060000000000002</v>
      </c>
      <c r="E63">
        <v>1.3798999999999999</v>
      </c>
      <c r="F63">
        <v>1.89E-2</v>
      </c>
      <c r="G63">
        <v>0.40450000000000003</v>
      </c>
      <c r="H63">
        <v>0.1241</v>
      </c>
      <c r="I63">
        <v>9.8500000000000004E-2</v>
      </c>
      <c r="J63">
        <v>1.2999999999999999E-3</v>
      </c>
      <c r="K63">
        <v>0.52969999999999995</v>
      </c>
      <c r="L63">
        <v>0.3926</v>
      </c>
      <c r="M63">
        <v>3.8300000000000001E-2</v>
      </c>
      <c r="N63">
        <v>7.0900000000000005E-2</v>
      </c>
      <c r="O63">
        <v>0.47370000000000001</v>
      </c>
      <c r="AI63" s="133">
        <v>0.41060000000000002</v>
      </c>
      <c r="AJ63" s="133">
        <v>1.3798999999999999</v>
      </c>
      <c r="AK63" s="133">
        <v>1.89E-2</v>
      </c>
      <c r="AL63" s="133">
        <v>0.40450000000000003</v>
      </c>
      <c r="AM63" s="133">
        <v>0.1241</v>
      </c>
      <c r="AN63" s="133">
        <v>9.8500000000000004E-2</v>
      </c>
      <c r="AO63" s="133">
        <v>1.2999999999999999E-3</v>
      </c>
      <c r="AP63" s="133">
        <v>0.52969999999999995</v>
      </c>
      <c r="AQ63" s="133">
        <v>0.3926</v>
      </c>
      <c r="AR63" s="133">
        <v>3.8300000000000001E-2</v>
      </c>
      <c r="AS63" s="133">
        <v>7.0900000000000005E-2</v>
      </c>
      <c r="AT63" s="133">
        <v>0.47370000000000001</v>
      </c>
    </row>
    <row r="64" spans="2:46">
      <c r="B64">
        <v>1967</v>
      </c>
      <c r="C64">
        <v>13</v>
      </c>
      <c r="D64">
        <v>0.3206</v>
      </c>
      <c r="E64">
        <v>1.78E-2</v>
      </c>
      <c r="F64">
        <v>0.12939999999999999</v>
      </c>
      <c r="G64">
        <v>1.2063999999999999</v>
      </c>
      <c r="H64">
        <v>9.2399999999999996E-2</v>
      </c>
      <c r="I64">
        <v>0.19209999999999999</v>
      </c>
      <c r="J64">
        <v>2.9999999999999997E-4</v>
      </c>
      <c r="K64">
        <v>0.72140000000000004</v>
      </c>
      <c r="L64">
        <v>1.0230999999999999</v>
      </c>
      <c r="M64">
        <v>0.29509999999999997</v>
      </c>
      <c r="N64">
        <v>0.26600000000000001</v>
      </c>
      <c r="O64">
        <v>0.16350000000000001</v>
      </c>
      <c r="AI64" s="133">
        <v>0.3206</v>
      </c>
      <c r="AJ64" s="133">
        <v>1.78E-2</v>
      </c>
      <c r="AK64" s="133">
        <v>0.12939999999999999</v>
      </c>
      <c r="AL64" s="133">
        <v>1.2063999999999999</v>
      </c>
      <c r="AM64" s="133">
        <v>9.2399999999999996E-2</v>
      </c>
      <c r="AN64" s="133">
        <v>0.19209999999999999</v>
      </c>
      <c r="AO64" s="133">
        <v>2.9999999999999997E-4</v>
      </c>
      <c r="AP64" s="133">
        <v>0.72140000000000004</v>
      </c>
      <c r="AQ64" s="133">
        <v>1.0230999999999999</v>
      </c>
      <c r="AR64" s="133">
        <v>0.29509999999999997</v>
      </c>
      <c r="AS64" s="133">
        <v>0.26600000000000001</v>
      </c>
      <c r="AT64" s="133">
        <v>0.16350000000000001</v>
      </c>
    </row>
    <row r="65" spans="2:46">
      <c r="B65">
        <v>1967</v>
      </c>
      <c r="C65">
        <v>14</v>
      </c>
      <c r="D65">
        <v>5.5300000000000002E-2</v>
      </c>
      <c r="E65">
        <v>0.2253</v>
      </c>
      <c r="F65">
        <v>1.89E-2</v>
      </c>
      <c r="G65">
        <v>0.23960000000000001</v>
      </c>
      <c r="H65">
        <v>5.6500000000000002E-2</v>
      </c>
      <c r="I65">
        <v>4.5900000000000003E-2</v>
      </c>
      <c r="J65">
        <v>0</v>
      </c>
      <c r="K65">
        <v>0.127</v>
      </c>
      <c r="L65">
        <v>8.4199999999999997E-2</v>
      </c>
      <c r="M65">
        <v>9.5200000000000007E-2</v>
      </c>
      <c r="N65">
        <v>2.0400000000000001E-2</v>
      </c>
      <c r="O65">
        <v>0.19120000000000001</v>
      </c>
      <c r="AI65" s="133">
        <v>5.5300000000000002E-2</v>
      </c>
      <c r="AJ65" s="133">
        <v>0.2253</v>
      </c>
      <c r="AK65" s="133">
        <v>1.89E-2</v>
      </c>
      <c r="AL65" s="133">
        <v>0.23960000000000001</v>
      </c>
      <c r="AM65" s="133">
        <v>5.6500000000000002E-2</v>
      </c>
      <c r="AN65" s="133">
        <v>4.5900000000000003E-2</v>
      </c>
      <c r="AO65" s="133">
        <v>0</v>
      </c>
      <c r="AP65" s="133">
        <v>0.127</v>
      </c>
      <c r="AQ65" s="133">
        <v>8.4199999999999997E-2</v>
      </c>
      <c r="AR65" s="133">
        <v>9.5200000000000007E-2</v>
      </c>
      <c r="AS65" s="133">
        <v>2.0400000000000001E-2</v>
      </c>
      <c r="AT65" s="133">
        <v>0.19120000000000001</v>
      </c>
    </row>
    <row r="66" spans="2:46">
      <c r="B66">
        <v>1967</v>
      </c>
      <c r="C66">
        <v>15</v>
      </c>
      <c r="D66">
        <v>2.92E-2</v>
      </c>
      <c r="E66">
        <v>2.2000000000000001E-3</v>
      </c>
      <c r="F66">
        <v>3.3E-3</v>
      </c>
      <c r="G66">
        <v>0.1242</v>
      </c>
      <c r="H66">
        <v>5.0200000000000002E-2</v>
      </c>
      <c r="I66">
        <v>0</v>
      </c>
      <c r="J66">
        <v>0</v>
      </c>
      <c r="K66">
        <v>0.159</v>
      </c>
      <c r="L66">
        <v>3.5900000000000001E-2</v>
      </c>
      <c r="M66">
        <v>2.3800000000000002E-2</v>
      </c>
      <c r="N66">
        <v>2.0400000000000001E-2</v>
      </c>
      <c r="O66">
        <v>4.99E-2</v>
      </c>
      <c r="AI66" s="133">
        <v>2.92E-2</v>
      </c>
      <c r="AJ66" s="133">
        <v>2.2000000000000001E-3</v>
      </c>
      <c r="AK66" s="133">
        <v>3.3E-3</v>
      </c>
      <c r="AL66" s="133">
        <v>0.1242</v>
      </c>
      <c r="AM66" s="133">
        <v>5.0200000000000002E-2</v>
      </c>
      <c r="AN66" s="133">
        <v>0</v>
      </c>
      <c r="AO66" s="133">
        <v>0</v>
      </c>
      <c r="AP66" s="133">
        <v>0.159</v>
      </c>
      <c r="AQ66" s="133">
        <v>3.5900000000000001E-2</v>
      </c>
      <c r="AR66" s="133">
        <v>2.3800000000000002E-2</v>
      </c>
      <c r="AS66" s="133">
        <v>2.0400000000000001E-2</v>
      </c>
      <c r="AT66" s="133">
        <v>4.99E-2</v>
      </c>
    </row>
    <row r="67" spans="2:46">
      <c r="B67">
        <v>1967</v>
      </c>
      <c r="C67">
        <v>16</v>
      </c>
      <c r="D67">
        <v>2.9399999999999999E-2</v>
      </c>
      <c r="E67">
        <v>0.1193</v>
      </c>
      <c r="F67">
        <v>1.01E-2</v>
      </c>
      <c r="G67">
        <v>0.12740000000000001</v>
      </c>
      <c r="H67">
        <v>3.0099999999999998E-2</v>
      </c>
      <c r="I67">
        <v>2.5600000000000001E-2</v>
      </c>
      <c r="J67">
        <v>0</v>
      </c>
      <c r="K67">
        <v>6.7299999999999999E-2</v>
      </c>
      <c r="L67">
        <v>4.4299999999999999E-2</v>
      </c>
      <c r="M67">
        <v>5.1200000000000002E-2</v>
      </c>
      <c r="N67">
        <v>1.11E-2</v>
      </c>
      <c r="O67">
        <v>0.1019</v>
      </c>
      <c r="AI67" s="133">
        <v>2.9399999999999999E-2</v>
      </c>
      <c r="AJ67" s="133">
        <v>0.1193</v>
      </c>
      <c r="AK67" s="133">
        <v>1.01E-2</v>
      </c>
      <c r="AL67" s="133">
        <v>0.12740000000000001</v>
      </c>
      <c r="AM67" s="133">
        <v>3.0099999999999998E-2</v>
      </c>
      <c r="AN67" s="133">
        <v>2.5600000000000001E-2</v>
      </c>
      <c r="AO67" s="133">
        <v>0</v>
      </c>
      <c r="AP67" s="133">
        <v>6.7299999999999999E-2</v>
      </c>
      <c r="AQ67" s="133">
        <v>4.4299999999999999E-2</v>
      </c>
      <c r="AR67" s="133">
        <v>5.1200000000000002E-2</v>
      </c>
      <c r="AS67" s="133">
        <v>1.11E-2</v>
      </c>
      <c r="AT67" s="133">
        <v>0.1019</v>
      </c>
    </row>
    <row r="68" spans="2:46">
      <c r="B68">
        <v>1968</v>
      </c>
      <c r="C68">
        <v>1</v>
      </c>
      <c r="D68">
        <v>2.24E-2</v>
      </c>
      <c r="E68">
        <v>6.6199999999999995E-2</v>
      </c>
      <c r="F68">
        <v>3.8E-3</v>
      </c>
      <c r="G68">
        <v>3.5999999999999997E-2</v>
      </c>
      <c r="H68">
        <v>1.2699999999999999E-2</v>
      </c>
      <c r="I68">
        <v>1.4200000000000001E-2</v>
      </c>
      <c r="J68">
        <v>6.9999999999999999E-4</v>
      </c>
      <c r="K68">
        <v>0.2286</v>
      </c>
      <c r="L68">
        <v>0.1913</v>
      </c>
      <c r="M68">
        <v>8.1500000000000003E-2</v>
      </c>
      <c r="N68">
        <v>2.5700000000000001E-2</v>
      </c>
      <c r="O68">
        <v>0.1139</v>
      </c>
      <c r="AI68" s="133">
        <v>2.24E-2</v>
      </c>
      <c r="AJ68" s="133">
        <v>6.6199999999999995E-2</v>
      </c>
      <c r="AK68" s="133">
        <v>3.8E-3</v>
      </c>
      <c r="AL68" s="133">
        <v>3.5999999999999997E-2</v>
      </c>
      <c r="AM68" s="133">
        <v>1.2699999999999999E-2</v>
      </c>
      <c r="AN68" s="133">
        <v>1.4200000000000001E-2</v>
      </c>
      <c r="AO68" s="133">
        <v>6.9999999999999999E-4</v>
      </c>
      <c r="AP68" s="133">
        <v>0.2286</v>
      </c>
      <c r="AQ68" s="133">
        <v>0.1913</v>
      </c>
      <c r="AR68" s="133">
        <v>8.1500000000000003E-2</v>
      </c>
      <c r="AS68" s="133">
        <v>2.5700000000000001E-2</v>
      </c>
      <c r="AT68" s="133">
        <v>0.1139</v>
      </c>
    </row>
    <row r="69" spans="2:46">
      <c r="B69">
        <v>1968</v>
      </c>
      <c r="C69">
        <v>2</v>
      </c>
      <c r="D69">
        <v>0.15559999999999999</v>
      </c>
      <c r="E69">
        <v>0.1714</v>
      </c>
      <c r="F69">
        <v>5.9999999999999995E-4</v>
      </c>
      <c r="G69">
        <v>0.25109999999999999</v>
      </c>
      <c r="H69">
        <v>8.5900000000000004E-2</v>
      </c>
      <c r="I69">
        <v>0.19420000000000001</v>
      </c>
      <c r="J69">
        <v>9.7000000000000003E-3</v>
      </c>
      <c r="K69">
        <v>0.14349999999999999</v>
      </c>
      <c r="L69">
        <v>0.1057</v>
      </c>
      <c r="M69">
        <v>9.6799999999999997E-2</v>
      </c>
      <c r="N69">
        <v>3.3099999999999997E-2</v>
      </c>
      <c r="O69">
        <v>0.61470000000000002</v>
      </c>
      <c r="AI69" s="133">
        <v>0.15559999999999999</v>
      </c>
      <c r="AJ69" s="133">
        <v>0.1714</v>
      </c>
      <c r="AK69" s="133">
        <v>5.9999999999999995E-4</v>
      </c>
      <c r="AL69" s="133">
        <v>0.25109999999999999</v>
      </c>
      <c r="AM69" s="133">
        <v>8.5900000000000004E-2</v>
      </c>
      <c r="AN69" s="133">
        <v>0.19420000000000001</v>
      </c>
      <c r="AO69" s="133">
        <v>9.7000000000000003E-3</v>
      </c>
      <c r="AP69" s="133">
        <v>0.14349999999999999</v>
      </c>
      <c r="AQ69" s="133">
        <v>0.1057</v>
      </c>
      <c r="AR69" s="133">
        <v>9.6799999999999997E-2</v>
      </c>
      <c r="AS69" s="133">
        <v>3.3099999999999997E-2</v>
      </c>
      <c r="AT69" s="133">
        <v>0.61470000000000002</v>
      </c>
    </row>
    <row r="70" spans="2:46">
      <c r="B70">
        <v>1968</v>
      </c>
      <c r="C70">
        <v>3</v>
      </c>
      <c r="D70">
        <v>0.55179999999999996</v>
      </c>
      <c r="E70">
        <v>0.1522</v>
      </c>
      <c r="F70">
        <v>3.7900000000000003E-2</v>
      </c>
      <c r="G70">
        <v>0.96140000000000003</v>
      </c>
      <c r="H70">
        <v>0.32700000000000001</v>
      </c>
      <c r="I70">
        <v>8.1100000000000005E-2</v>
      </c>
      <c r="J70">
        <v>3.6600000000000001E-2</v>
      </c>
      <c r="K70">
        <v>0.97609999999999997</v>
      </c>
      <c r="L70">
        <v>0.6986</v>
      </c>
      <c r="M70">
        <v>0.21379999999999999</v>
      </c>
      <c r="N70">
        <v>9.01E-2</v>
      </c>
      <c r="O70">
        <v>0.6976</v>
      </c>
      <c r="AI70" s="133">
        <v>0.55179999999999996</v>
      </c>
      <c r="AJ70" s="133">
        <v>0.1522</v>
      </c>
      <c r="AK70" s="133">
        <v>3.7900000000000003E-2</v>
      </c>
      <c r="AL70" s="133">
        <v>0.96140000000000003</v>
      </c>
      <c r="AM70" s="133">
        <v>0.32700000000000001</v>
      </c>
      <c r="AN70" s="133">
        <v>8.1100000000000005E-2</v>
      </c>
      <c r="AO70" s="133">
        <v>3.6600000000000001E-2</v>
      </c>
      <c r="AP70" s="133">
        <v>0.97609999999999997</v>
      </c>
      <c r="AQ70" s="133">
        <v>0.6986</v>
      </c>
      <c r="AR70" s="133">
        <v>0.21379999999999999</v>
      </c>
      <c r="AS70" s="133">
        <v>9.01E-2</v>
      </c>
      <c r="AT70" s="133">
        <v>0.6976</v>
      </c>
    </row>
    <row r="71" spans="2:46">
      <c r="B71">
        <v>1968</v>
      </c>
      <c r="C71">
        <v>4</v>
      </c>
      <c r="D71">
        <v>1.2745</v>
      </c>
      <c r="E71">
        <v>0.76049999999999995</v>
      </c>
      <c r="F71">
        <v>0.1137</v>
      </c>
      <c r="G71">
        <v>3.4695</v>
      </c>
      <c r="H71">
        <v>0.90239999999999998</v>
      </c>
      <c r="I71">
        <v>0.56140000000000001</v>
      </c>
      <c r="J71">
        <v>9.2399999999999996E-2</v>
      </c>
      <c r="K71">
        <v>1.9628000000000001</v>
      </c>
      <c r="L71">
        <v>0.8952</v>
      </c>
      <c r="M71">
        <v>1.0813999999999999</v>
      </c>
      <c r="N71">
        <v>0.34399999999999997</v>
      </c>
      <c r="O71">
        <v>2.1545000000000001</v>
      </c>
      <c r="AI71" s="133">
        <v>1.2745</v>
      </c>
      <c r="AJ71" s="133">
        <v>0.76049999999999995</v>
      </c>
      <c r="AK71" s="133">
        <v>0.1137</v>
      </c>
      <c r="AL71" s="133">
        <v>3.4695</v>
      </c>
      <c r="AM71" s="133">
        <v>0.90239999999999998</v>
      </c>
      <c r="AN71" s="133">
        <v>0.56140000000000001</v>
      </c>
      <c r="AO71" s="133">
        <v>9.2399999999999996E-2</v>
      </c>
      <c r="AP71" s="133">
        <v>1.9628000000000001</v>
      </c>
      <c r="AQ71" s="133">
        <v>0.8952</v>
      </c>
      <c r="AR71" s="133">
        <v>1.0813999999999999</v>
      </c>
      <c r="AS71" s="133">
        <v>0.34399999999999997</v>
      </c>
      <c r="AT71" s="133">
        <v>2.1545000000000001</v>
      </c>
    </row>
    <row r="72" spans="2:46">
      <c r="B72">
        <v>1968</v>
      </c>
      <c r="C72">
        <v>5</v>
      </c>
      <c r="D72">
        <v>1.0788</v>
      </c>
      <c r="E72">
        <v>2.5861000000000001</v>
      </c>
      <c r="F72">
        <v>7.9100000000000004E-2</v>
      </c>
      <c r="G72">
        <v>1.8567</v>
      </c>
      <c r="H72">
        <v>0.4259</v>
      </c>
      <c r="I72">
        <v>1.36</v>
      </c>
      <c r="J72">
        <v>0.1142</v>
      </c>
      <c r="K72">
        <v>0.69220000000000004</v>
      </c>
      <c r="L72">
        <v>0.55110000000000003</v>
      </c>
      <c r="M72">
        <v>2.8780999999999999</v>
      </c>
      <c r="N72">
        <v>8.8700000000000001E-2</v>
      </c>
      <c r="O72">
        <v>2.0577000000000001</v>
      </c>
      <c r="AI72" s="133">
        <v>1.0788</v>
      </c>
      <c r="AJ72" s="133">
        <v>2.5861000000000001</v>
      </c>
      <c r="AK72" s="133">
        <v>7.9100000000000004E-2</v>
      </c>
      <c r="AL72" s="133">
        <v>1.8567</v>
      </c>
      <c r="AM72" s="133">
        <v>0.4259</v>
      </c>
      <c r="AN72" s="133">
        <v>1.36</v>
      </c>
      <c r="AO72" s="133">
        <v>0.1142</v>
      </c>
      <c r="AP72" s="133">
        <v>0.69220000000000004</v>
      </c>
      <c r="AQ72" s="133">
        <v>0.55110000000000003</v>
      </c>
      <c r="AR72" s="133">
        <v>2.8780999999999999</v>
      </c>
      <c r="AS72" s="133">
        <v>8.8700000000000001E-2</v>
      </c>
      <c r="AT72" s="133">
        <v>2.0577000000000001</v>
      </c>
    </row>
    <row r="73" spans="2:46">
      <c r="B73">
        <v>1968</v>
      </c>
      <c r="C73">
        <v>6</v>
      </c>
      <c r="D73">
        <v>0.23480000000000001</v>
      </c>
      <c r="E73">
        <v>0.4763</v>
      </c>
      <c r="F73">
        <v>1.5900000000000001E-2</v>
      </c>
      <c r="G73">
        <v>0.63380000000000003</v>
      </c>
      <c r="H73">
        <v>0.1246</v>
      </c>
      <c r="I73">
        <v>3.7499999999999999E-2</v>
      </c>
      <c r="J73">
        <v>8.9999999999999998E-4</v>
      </c>
      <c r="K73">
        <v>0.52929999999999999</v>
      </c>
      <c r="L73">
        <v>0.104</v>
      </c>
      <c r="M73">
        <v>7.3999999999999996E-2</v>
      </c>
      <c r="N73">
        <v>1.3299999999999999E-2</v>
      </c>
      <c r="O73">
        <v>0.30740000000000001</v>
      </c>
      <c r="AI73" s="133">
        <v>0.23480000000000001</v>
      </c>
      <c r="AJ73" s="133">
        <v>0.4763</v>
      </c>
      <c r="AK73" s="133">
        <v>1.5900000000000001E-2</v>
      </c>
      <c r="AL73" s="133">
        <v>0.63380000000000003</v>
      </c>
      <c r="AM73" s="133">
        <v>0.1246</v>
      </c>
      <c r="AN73" s="133">
        <v>3.7499999999999999E-2</v>
      </c>
      <c r="AO73" s="133">
        <v>8.9999999999999998E-4</v>
      </c>
      <c r="AP73" s="133">
        <v>0.52929999999999999</v>
      </c>
      <c r="AQ73" s="133">
        <v>0.104</v>
      </c>
      <c r="AR73" s="133">
        <v>7.3999999999999996E-2</v>
      </c>
      <c r="AS73" s="133">
        <v>1.3299999999999999E-2</v>
      </c>
      <c r="AT73" s="133">
        <v>0.30740000000000001</v>
      </c>
    </row>
    <row r="74" spans="2:46">
      <c r="B74">
        <v>1968</v>
      </c>
      <c r="C74">
        <v>7</v>
      </c>
      <c r="D74">
        <v>5.6500000000000002E-2</v>
      </c>
      <c r="E74">
        <v>7.7000000000000002E-3</v>
      </c>
      <c r="F74">
        <v>6.3E-3</v>
      </c>
      <c r="G74">
        <v>0.15390000000000001</v>
      </c>
      <c r="H74">
        <v>5.4699999999999999E-2</v>
      </c>
      <c r="I74">
        <v>1.6000000000000001E-3</v>
      </c>
      <c r="J74">
        <v>4.0000000000000002E-4</v>
      </c>
      <c r="K74">
        <v>0.3407</v>
      </c>
      <c r="L74">
        <v>5.1900000000000002E-2</v>
      </c>
      <c r="M74">
        <v>4.8000000000000001E-2</v>
      </c>
      <c r="N74">
        <v>8.9999999999999998E-4</v>
      </c>
      <c r="O74">
        <v>5.2299999999999999E-2</v>
      </c>
      <c r="AI74" s="133">
        <v>5.6500000000000002E-2</v>
      </c>
      <c r="AJ74" s="133">
        <v>7.7000000000000002E-3</v>
      </c>
      <c r="AK74" s="133">
        <v>6.3E-3</v>
      </c>
      <c r="AL74" s="133">
        <v>0.15390000000000001</v>
      </c>
      <c r="AM74" s="133">
        <v>5.4699999999999999E-2</v>
      </c>
      <c r="AN74" s="133">
        <v>1.6000000000000001E-3</v>
      </c>
      <c r="AO74" s="133">
        <v>4.0000000000000002E-4</v>
      </c>
      <c r="AP74" s="133">
        <v>0.3407</v>
      </c>
      <c r="AQ74" s="133">
        <v>5.1900000000000002E-2</v>
      </c>
      <c r="AR74" s="133">
        <v>4.8000000000000001E-2</v>
      </c>
      <c r="AS74" s="133">
        <v>8.9999999999999998E-4</v>
      </c>
      <c r="AT74" s="133">
        <v>5.2299999999999999E-2</v>
      </c>
    </row>
    <row r="75" spans="2:46">
      <c r="B75">
        <v>1968</v>
      </c>
      <c r="C75">
        <v>8</v>
      </c>
      <c r="D75">
        <v>2.7099000000000002</v>
      </c>
      <c r="E75">
        <v>3.23</v>
      </c>
      <c r="F75">
        <v>0.78410000000000002</v>
      </c>
      <c r="G75">
        <v>5.9039000000000001</v>
      </c>
      <c r="H75">
        <v>1.4016</v>
      </c>
      <c r="I75">
        <v>1.5244</v>
      </c>
      <c r="J75">
        <v>9.1000000000000004E-3</v>
      </c>
      <c r="K75">
        <v>4.1510999999999996</v>
      </c>
      <c r="L75">
        <v>1.8608</v>
      </c>
      <c r="M75">
        <v>3.6333000000000002</v>
      </c>
      <c r="N75">
        <v>0.48249999999999998</v>
      </c>
      <c r="O75">
        <v>5.2602000000000002</v>
      </c>
      <c r="AI75" s="133">
        <v>2.7099000000000002</v>
      </c>
      <c r="AJ75" s="133">
        <v>3.23</v>
      </c>
      <c r="AK75" s="133">
        <v>0.78410000000000002</v>
      </c>
      <c r="AL75" s="133">
        <v>5.9039000000000001</v>
      </c>
      <c r="AM75" s="133">
        <v>1.4016</v>
      </c>
      <c r="AN75" s="133">
        <v>1.5244</v>
      </c>
      <c r="AO75" s="133">
        <v>9.1000000000000004E-3</v>
      </c>
      <c r="AP75" s="133">
        <v>4.1510999999999996</v>
      </c>
      <c r="AQ75" s="133">
        <v>1.8608</v>
      </c>
      <c r="AR75" s="133">
        <v>3.6333000000000002</v>
      </c>
      <c r="AS75" s="133">
        <v>0.48249999999999998</v>
      </c>
      <c r="AT75" s="133">
        <v>5.2602000000000002</v>
      </c>
    </row>
    <row r="76" spans="2:46">
      <c r="B76">
        <v>1968</v>
      </c>
      <c r="C76">
        <v>9</v>
      </c>
      <c r="D76">
        <v>0.27360000000000001</v>
      </c>
      <c r="E76">
        <v>0.113</v>
      </c>
      <c r="F76">
        <v>2.9499999999999998E-2</v>
      </c>
      <c r="G76">
        <v>0.38940000000000002</v>
      </c>
      <c r="H76">
        <v>0.15859999999999999</v>
      </c>
      <c r="I76">
        <v>0.24590000000000001</v>
      </c>
      <c r="J76">
        <v>1.8E-3</v>
      </c>
      <c r="K76">
        <v>0.93289999999999995</v>
      </c>
      <c r="L76">
        <v>0.4446</v>
      </c>
      <c r="M76">
        <v>0.31119999999999998</v>
      </c>
      <c r="N76">
        <v>3.0599999999999999E-2</v>
      </c>
      <c r="O76">
        <v>0.57250000000000001</v>
      </c>
      <c r="AI76" s="133">
        <v>0.27360000000000001</v>
      </c>
      <c r="AJ76" s="133">
        <v>0.113</v>
      </c>
      <c r="AK76" s="133">
        <v>2.9499999999999998E-2</v>
      </c>
      <c r="AL76" s="133">
        <v>0.38940000000000002</v>
      </c>
      <c r="AM76" s="133">
        <v>0.15859999999999999</v>
      </c>
      <c r="AN76" s="133">
        <v>0.24590000000000001</v>
      </c>
      <c r="AO76" s="133">
        <v>1.8E-3</v>
      </c>
      <c r="AP76" s="133">
        <v>0.93289999999999995</v>
      </c>
      <c r="AQ76" s="133">
        <v>0.4446</v>
      </c>
      <c r="AR76" s="133">
        <v>0.31119999999999998</v>
      </c>
      <c r="AS76" s="133">
        <v>3.0599999999999999E-2</v>
      </c>
      <c r="AT76" s="133">
        <v>0.57250000000000001</v>
      </c>
    </row>
    <row r="77" spans="2:46">
      <c r="B77">
        <v>1968</v>
      </c>
      <c r="C77">
        <v>10</v>
      </c>
      <c r="D77">
        <v>0.6069</v>
      </c>
      <c r="E77">
        <v>0.1205</v>
      </c>
      <c r="F77">
        <v>0.12970000000000001</v>
      </c>
      <c r="G77">
        <v>1.1854</v>
      </c>
      <c r="H77">
        <v>0.42430000000000001</v>
      </c>
      <c r="I77">
        <v>0.1348</v>
      </c>
      <c r="J77">
        <v>1.1000000000000001E-3</v>
      </c>
      <c r="K77">
        <v>1.2544999999999999</v>
      </c>
      <c r="L77">
        <v>0.46429999999999999</v>
      </c>
      <c r="M77">
        <v>0.86280000000000001</v>
      </c>
      <c r="N77">
        <v>8.5199999999999998E-2</v>
      </c>
      <c r="O77">
        <v>0.73980000000000001</v>
      </c>
      <c r="AI77" s="133">
        <v>0.6069</v>
      </c>
      <c r="AJ77" s="133">
        <v>0.1205</v>
      </c>
      <c r="AK77" s="133">
        <v>0.12970000000000001</v>
      </c>
      <c r="AL77" s="133">
        <v>1.1854</v>
      </c>
      <c r="AM77" s="133">
        <v>0.42430000000000001</v>
      </c>
      <c r="AN77" s="133">
        <v>0.1348</v>
      </c>
      <c r="AO77" s="133">
        <v>1.1000000000000001E-3</v>
      </c>
      <c r="AP77" s="133">
        <v>1.2544999999999999</v>
      </c>
      <c r="AQ77" s="133">
        <v>0.46429999999999999</v>
      </c>
      <c r="AR77" s="133">
        <v>0.86280000000000001</v>
      </c>
      <c r="AS77" s="133">
        <v>8.5199999999999998E-2</v>
      </c>
      <c r="AT77" s="133">
        <v>0.73980000000000001</v>
      </c>
    </row>
    <row r="78" spans="2:46">
      <c r="B78">
        <v>1968</v>
      </c>
      <c r="C78">
        <v>11</v>
      </c>
      <c r="D78">
        <v>0.84660000000000002</v>
      </c>
      <c r="E78">
        <v>2.4478</v>
      </c>
      <c r="F78">
        <v>0.1636</v>
      </c>
      <c r="G78">
        <v>1.1123000000000001</v>
      </c>
      <c r="H78">
        <v>0.2545</v>
      </c>
      <c r="I78">
        <v>0.60199999999999998</v>
      </c>
      <c r="J78">
        <v>2.3999999999999998E-3</v>
      </c>
      <c r="K78">
        <v>1.0985</v>
      </c>
      <c r="L78">
        <v>0.55000000000000004</v>
      </c>
      <c r="M78">
        <v>0.34350000000000003</v>
      </c>
      <c r="N78">
        <v>0.1404</v>
      </c>
      <c r="O78">
        <v>1.5526</v>
      </c>
      <c r="AI78" s="133">
        <v>0.84660000000000002</v>
      </c>
      <c r="AJ78" s="133">
        <v>2.4478</v>
      </c>
      <c r="AK78" s="133">
        <v>0.1636</v>
      </c>
      <c r="AL78" s="133">
        <v>1.1123000000000001</v>
      </c>
      <c r="AM78" s="133">
        <v>0.2545</v>
      </c>
      <c r="AN78" s="133">
        <v>0.60199999999999998</v>
      </c>
      <c r="AO78" s="133">
        <v>2.3999999999999998E-3</v>
      </c>
      <c r="AP78" s="133">
        <v>1.0985</v>
      </c>
      <c r="AQ78" s="133">
        <v>0.55000000000000004</v>
      </c>
      <c r="AR78" s="133">
        <v>0.34350000000000003</v>
      </c>
      <c r="AS78" s="133">
        <v>0.1404</v>
      </c>
      <c r="AT78" s="133">
        <v>1.5526</v>
      </c>
    </row>
    <row r="79" spans="2:46">
      <c r="B79">
        <v>1968</v>
      </c>
      <c r="C79">
        <v>12</v>
      </c>
      <c r="D79">
        <v>0.37180000000000002</v>
      </c>
      <c r="E79">
        <v>0.89800000000000002</v>
      </c>
      <c r="F79">
        <v>3.27E-2</v>
      </c>
      <c r="G79">
        <v>0.32379999999999998</v>
      </c>
      <c r="H79">
        <v>9.4700000000000006E-2</v>
      </c>
      <c r="I79">
        <v>0.19739999999999999</v>
      </c>
      <c r="J79">
        <v>1.5E-3</v>
      </c>
      <c r="K79">
        <v>0.64280000000000004</v>
      </c>
      <c r="L79">
        <v>0.31979999999999997</v>
      </c>
      <c r="M79">
        <v>6.9400000000000003E-2</v>
      </c>
      <c r="N79">
        <v>6.13E-2</v>
      </c>
      <c r="O79">
        <v>0.51529999999999998</v>
      </c>
      <c r="AI79" s="133">
        <v>0.37180000000000002</v>
      </c>
      <c r="AJ79" s="133">
        <v>0.89800000000000002</v>
      </c>
      <c r="AK79" s="133">
        <v>3.27E-2</v>
      </c>
      <c r="AL79" s="133">
        <v>0.32379999999999998</v>
      </c>
      <c r="AM79" s="133">
        <v>9.4700000000000006E-2</v>
      </c>
      <c r="AN79" s="133">
        <v>0.19739999999999999</v>
      </c>
      <c r="AO79" s="133">
        <v>1.5E-3</v>
      </c>
      <c r="AP79" s="133">
        <v>0.64280000000000004</v>
      </c>
      <c r="AQ79" s="133">
        <v>0.31979999999999997</v>
      </c>
      <c r="AR79" s="133">
        <v>6.9400000000000003E-2</v>
      </c>
      <c r="AS79" s="133">
        <v>6.13E-2</v>
      </c>
      <c r="AT79" s="133">
        <v>0.51529999999999998</v>
      </c>
    </row>
    <row r="80" spans="2:46">
      <c r="B80">
        <v>1968</v>
      </c>
      <c r="C80">
        <v>13</v>
      </c>
      <c r="D80">
        <v>0.53180000000000005</v>
      </c>
      <c r="E80">
        <v>4.19E-2</v>
      </c>
      <c r="F80">
        <v>0.161</v>
      </c>
      <c r="G80">
        <v>1.5355000000000001</v>
      </c>
      <c r="H80">
        <v>0.11409999999999999</v>
      </c>
      <c r="I80">
        <v>0.16819999999999999</v>
      </c>
      <c r="J80">
        <v>1.4E-3</v>
      </c>
      <c r="K80">
        <v>0.38969999999999999</v>
      </c>
      <c r="L80">
        <v>1.7915000000000001</v>
      </c>
      <c r="M80">
        <v>0.29559999999999997</v>
      </c>
      <c r="N80">
        <v>1.149</v>
      </c>
      <c r="O80">
        <v>0.25269999999999998</v>
      </c>
      <c r="AI80" s="133">
        <v>0.53180000000000005</v>
      </c>
      <c r="AJ80" s="133">
        <v>4.19E-2</v>
      </c>
      <c r="AK80" s="133">
        <v>0.161</v>
      </c>
      <c r="AL80" s="133">
        <v>1.5355000000000001</v>
      </c>
      <c r="AM80" s="133">
        <v>0.11409999999999999</v>
      </c>
      <c r="AN80" s="133">
        <v>0.16819999999999999</v>
      </c>
      <c r="AO80" s="133">
        <v>1.4E-3</v>
      </c>
      <c r="AP80" s="133">
        <v>0.38969999999999999</v>
      </c>
      <c r="AQ80" s="133">
        <v>1.7915000000000001</v>
      </c>
      <c r="AR80" s="133">
        <v>0.29559999999999997</v>
      </c>
      <c r="AS80" s="133">
        <v>1.149</v>
      </c>
      <c r="AT80" s="133">
        <v>0.25269999999999998</v>
      </c>
    </row>
    <row r="81" spans="2:46">
      <c r="B81">
        <v>1968</v>
      </c>
      <c r="C81">
        <v>14</v>
      </c>
      <c r="D81">
        <v>6.13E-2</v>
      </c>
      <c r="E81">
        <v>0.15110000000000001</v>
      </c>
      <c r="F81">
        <v>3.0700000000000002E-2</v>
      </c>
      <c r="G81">
        <v>0.1903</v>
      </c>
      <c r="H81">
        <v>4.6199999999999998E-2</v>
      </c>
      <c r="I81">
        <v>8.7999999999999995E-2</v>
      </c>
      <c r="J81">
        <v>0</v>
      </c>
      <c r="K81">
        <v>0.1779</v>
      </c>
      <c r="L81">
        <v>7.46E-2</v>
      </c>
      <c r="M81">
        <v>0.16850000000000001</v>
      </c>
      <c r="N81">
        <v>1.7100000000000001E-2</v>
      </c>
      <c r="O81">
        <v>0.22040000000000001</v>
      </c>
      <c r="AI81" s="133">
        <v>6.13E-2</v>
      </c>
      <c r="AJ81" s="133">
        <v>0.15110000000000001</v>
      </c>
      <c r="AK81" s="133">
        <v>3.0700000000000002E-2</v>
      </c>
      <c r="AL81" s="133">
        <v>0.1903</v>
      </c>
      <c r="AM81" s="133">
        <v>4.6199999999999998E-2</v>
      </c>
      <c r="AN81" s="133">
        <v>8.7999999999999995E-2</v>
      </c>
      <c r="AO81" s="133">
        <v>0</v>
      </c>
      <c r="AP81" s="133">
        <v>0.1779</v>
      </c>
      <c r="AQ81" s="133">
        <v>7.46E-2</v>
      </c>
      <c r="AR81" s="133">
        <v>0.16850000000000001</v>
      </c>
      <c r="AS81" s="133">
        <v>1.7100000000000001E-2</v>
      </c>
      <c r="AT81" s="133">
        <v>0.22040000000000001</v>
      </c>
    </row>
    <row r="82" spans="2:46">
      <c r="B82">
        <v>1968</v>
      </c>
      <c r="C82">
        <v>15</v>
      </c>
      <c r="D82">
        <v>2.23E-2</v>
      </c>
      <c r="E82">
        <v>1E-4</v>
      </c>
      <c r="F82">
        <v>0</v>
      </c>
      <c r="G82">
        <v>2.9700000000000001E-2</v>
      </c>
      <c r="H82">
        <v>1.2200000000000001E-2</v>
      </c>
      <c r="I82">
        <v>5.33E-2</v>
      </c>
      <c r="J82">
        <v>4.0000000000000002E-4</v>
      </c>
      <c r="K82">
        <v>7.7299999999999994E-2</v>
      </c>
      <c r="L82">
        <v>2.2000000000000001E-3</v>
      </c>
      <c r="M82">
        <v>2.4799999999999999E-2</v>
      </c>
      <c r="N82">
        <v>6.1000000000000004E-3</v>
      </c>
      <c r="O82">
        <v>2.4400000000000002E-2</v>
      </c>
      <c r="AI82" s="133">
        <v>2.23E-2</v>
      </c>
      <c r="AJ82" s="133">
        <v>1E-4</v>
      </c>
      <c r="AK82" s="133">
        <v>0</v>
      </c>
      <c r="AL82" s="133">
        <v>2.9700000000000001E-2</v>
      </c>
      <c r="AM82" s="133">
        <v>1.2200000000000001E-2</v>
      </c>
      <c r="AN82" s="133">
        <v>5.33E-2</v>
      </c>
      <c r="AO82" s="133">
        <v>4.0000000000000002E-4</v>
      </c>
      <c r="AP82" s="133">
        <v>7.7299999999999994E-2</v>
      </c>
      <c r="AQ82" s="133">
        <v>2.2000000000000001E-3</v>
      </c>
      <c r="AR82" s="133">
        <v>2.4799999999999999E-2</v>
      </c>
      <c r="AS82" s="133">
        <v>6.1000000000000004E-3</v>
      </c>
      <c r="AT82" s="133">
        <v>2.4400000000000002E-2</v>
      </c>
    </row>
    <row r="83" spans="2:46">
      <c r="B83">
        <v>1968</v>
      </c>
      <c r="C83">
        <v>16</v>
      </c>
      <c r="D83">
        <v>3.2599999999999997E-2</v>
      </c>
      <c r="E83">
        <v>0.08</v>
      </c>
      <c r="F83">
        <v>1.6400000000000001E-2</v>
      </c>
      <c r="G83">
        <v>0.1012</v>
      </c>
      <c r="H83">
        <v>2.46E-2</v>
      </c>
      <c r="I83">
        <v>4.9000000000000002E-2</v>
      </c>
      <c r="J83">
        <v>0</v>
      </c>
      <c r="K83">
        <v>9.4299999999999995E-2</v>
      </c>
      <c r="L83">
        <v>3.9300000000000002E-2</v>
      </c>
      <c r="M83">
        <v>9.06E-2</v>
      </c>
      <c r="N83">
        <v>9.2999999999999992E-3</v>
      </c>
      <c r="O83">
        <v>0.1174</v>
      </c>
      <c r="AI83" s="133">
        <v>3.2599999999999997E-2</v>
      </c>
      <c r="AJ83" s="133">
        <v>0.08</v>
      </c>
      <c r="AK83" s="133">
        <v>1.6400000000000001E-2</v>
      </c>
      <c r="AL83" s="133">
        <v>0.1012</v>
      </c>
      <c r="AM83" s="133">
        <v>2.46E-2</v>
      </c>
      <c r="AN83" s="133">
        <v>4.9000000000000002E-2</v>
      </c>
      <c r="AO83" s="133">
        <v>0</v>
      </c>
      <c r="AP83" s="133">
        <v>9.4299999999999995E-2</v>
      </c>
      <c r="AQ83" s="133">
        <v>3.9300000000000002E-2</v>
      </c>
      <c r="AR83" s="133">
        <v>9.06E-2</v>
      </c>
      <c r="AS83" s="133">
        <v>9.2999999999999992E-3</v>
      </c>
      <c r="AT83" s="133">
        <v>0.1174</v>
      </c>
    </row>
    <row r="84" spans="2:46">
      <c r="B84">
        <v>1969</v>
      </c>
      <c r="C84">
        <v>1</v>
      </c>
      <c r="D84">
        <v>4.0599999999999997E-2</v>
      </c>
      <c r="E84">
        <v>1.1999999999999999E-3</v>
      </c>
      <c r="F84">
        <v>5.0000000000000001E-4</v>
      </c>
      <c r="G84">
        <v>1.3599999999999999E-2</v>
      </c>
      <c r="H84">
        <v>4.8999999999999998E-3</v>
      </c>
      <c r="I84">
        <v>3.3700000000000001E-2</v>
      </c>
      <c r="J84">
        <v>1.9E-3</v>
      </c>
      <c r="K84">
        <v>0.15870000000000001</v>
      </c>
      <c r="L84">
        <v>0.24229999999999999</v>
      </c>
      <c r="M84">
        <v>6.4000000000000003E-3</v>
      </c>
      <c r="N84">
        <v>1.49E-2</v>
      </c>
      <c r="O84">
        <v>6.9599999999999995E-2</v>
      </c>
      <c r="AI84" s="133">
        <v>4.0599999999999997E-2</v>
      </c>
      <c r="AJ84" s="133">
        <v>1.1999999999999999E-3</v>
      </c>
      <c r="AK84" s="133">
        <v>5.0000000000000001E-4</v>
      </c>
      <c r="AL84" s="133">
        <v>1.3599999999999999E-2</v>
      </c>
      <c r="AM84" s="133">
        <v>4.8999999999999998E-3</v>
      </c>
      <c r="AN84" s="133">
        <v>3.3700000000000001E-2</v>
      </c>
      <c r="AO84" s="133">
        <v>1.9E-3</v>
      </c>
      <c r="AP84" s="133">
        <v>0.15870000000000001</v>
      </c>
      <c r="AQ84" s="133">
        <v>0.24229999999999999</v>
      </c>
      <c r="AR84" s="133">
        <v>6.4000000000000003E-3</v>
      </c>
      <c r="AS84" s="133">
        <v>1.49E-2</v>
      </c>
      <c r="AT84" s="133">
        <v>6.9599999999999995E-2</v>
      </c>
    </row>
    <row r="85" spans="2:46">
      <c r="B85">
        <v>1969</v>
      </c>
      <c r="C85">
        <v>2</v>
      </c>
      <c r="D85">
        <v>0.16139999999999999</v>
      </c>
      <c r="E85">
        <v>9.7000000000000003E-3</v>
      </c>
      <c r="F85">
        <v>6.2899999999999998E-2</v>
      </c>
      <c r="G85">
        <v>0.4158</v>
      </c>
      <c r="H85">
        <v>0.14219999999999999</v>
      </c>
      <c r="I85">
        <v>0.20019999999999999</v>
      </c>
      <c r="J85">
        <v>1.01E-2</v>
      </c>
      <c r="K85">
        <v>0.13539999999999999</v>
      </c>
      <c r="L85">
        <v>0.53380000000000005</v>
      </c>
      <c r="M85">
        <v>0.38819999999999999</v>
      </c>
      <c r="N85">
        <v>6.2399999999999997E-2</v>
      </c>
      <c r="O85">
        <v>0.33979999999999999</v>
      </c>
      <c r="AI85" s="133">
        <v>0.16139999999999999</v>
      </c>
      <c r="AJ85" s="133">
        <v>9.7000000000000003E-3</v>
      </c>
      <c r="AK85" s="133">
        <v>6.2899999999999998E-2</v>
      </c>
      <c r="AL85" s="133">
        <v>0.4158</v>
      </c>
      <c r="AM85" s="133">
        <v>0.14219999999999999</v>
      </c>
      <c r="AN85" s="133">
        <v>0.20019999999999999</v>
      </c>
      <c r="AO85" s="133">
        <v>1.01E-2</v>
      </c>
      <c r="AP85" s="133">
        <v>0.13539999999999999</v>
      </c>
      <c r="AQ85" s="133">
        <v>0.53380000000000005</v>
      </c>
      <c r="AR85" s="133">
        <v>0.38819999999999999</v>
      </c>
      <c r="AS85" s="133">
        <v>6.2399999999999997E-2</v>
      </c>
      <c r="AT85" s="133">
        <v>0.33979999999999999</v>
      </c>
    </row>
    <row r="86" spans="2:46">
      <c r="B86">
        <v>1969</v>
      </c>
      <c r="C86">
        <v>3</v>
      </c>
      <c r="D86">
        <v>0.40539999999999998</v>
      </c>
      <c r="E86">
        <v>0.1017</v>
      </c>
      <c r="F86">
        <v>3.2399999999999998E-2</v>
      </c>
      <c r="G86">
        <v>0.93269999999999997</v>
      </c>
      <c r="H86">
        <v>0.31730000000000003</v>
      </c>
      <c r="I86">
        <v>0.13109999999999999</v>
      </c>
      <c r="J86">
        <v>8.5199999999999998E-2</v>
      </c>
      <c r="K86">
        <v>0.55689999999999995</v>
      </c>
      <c r="L86">
        <v>0.7228</v>
      </c>
      <c r="M86">
        <v>0.17480000000000001</v>
      </c>
      <c r="N86">
        <v>0.17810000000000001</v>
      </c>
      <c r="O86">
        <v>0.69979999999999998</v>
      </c>
      <c r="AI86" s="133">
        <v>0.40539999999999998</v>
      </c>
      <c r="AJ86" s="133">
        <v>0.1017</v>
      </c>
      <c r="AK86" s="133">
        <v>3.2399999999999998E-2</v>
      </c>
      <c r="AL86" s="133">
        <v>0.93269999999999997</v>
      </c>
      <c r="AM86" s="133">
        <v>0.31730000000000003</v>
      </c>
      <c r="AN86" s="133">
        <v>0.13109999999999999</v>
      </c>
      <c r="AO86" s="133">
        <v>8.5199999999999998E-2</v>
      </c>
      <c r="AP86" s="133">
        <v>0.55689999999999995</v>
      </c>
      <c r="AQ86" s="133">
        <v>0.7228</v>
      </c>
      <c r="AR86" s="133">
        <v>0.17480000000000001</v>
      </c>
      <c r="AS86" s="133">
        <v>0.17810000000000001</v>
      </c>
      <c r="AT86" s="133">
        <v>0.69979999999999998</v>
      </c>
    </row>
    <row r="87" spans="2:46">
      <c r="B87">
        <v>1969</v>
      </c>
      <c r="C87">
        <v>4</v>
      </c>
      <c r="D87">
        <v>1.4458</v>
      </c>
      <c r="E87">
        <v>0.64049999999999996</v>
      </c>
      <c r="F87">
        <v>0.31469999999999998</v>
      </c>
      <c r="G87">
        <v>3.0642</v>
      </c>
      <c r="H87">
        <v>0.79690000000000005</v>
      </c>
      <c r="I87">
        <v>0.3916</v>
      </c>
      <c r="J87">
        <v>3.6400000000000002E-2</v>
      </c>
      <c r="K87">
        <v>1.5669999999999999</v>
      </c>
      <c r="L87">
        <v>2.1678000000000002</v>
      </c>
      <c r="M87">
        <v>0.75060000000000004</v>
      </c>
      <c r="N87">
        <v>0.54600000000000004</v>
      </c>
      <c r="O87">
        <v>2.3904999999999998</v>
      </c>
      <c r="AI87" s="133">
        <v>1.4458</v>
      </c>
      <c r="AJ87" s="133">
        <v>0.64049999999999996</v>
      </c>
      <c r="AK87" s="133">
        <v>0.31469999999999998</v>
      </c>
      <c r="AL87" s="133">
        <v>3.0642</v>
      </c>
      <c r="AM87" s="133">
        <v>0.79690000000000005</v>
      </c>
      <c r="AN87" s="133">
        <v>0.3916</v>
      </c>
      <c r="AO87" s="133">
        <v>3.6400000000000002E-2</v>
      </c>
      <c r="AP87" s="133">
        <v>1.5669999999999999</v>
      </c>
      <c r="AQ87" s="133">
        <v>2.1678000000000002</v>
      </c>
      <c r="AR87" s="133">
        <v>0.75060000000000004</v>
      </c>
      <c r="AS87" s="133">
        <v>0.54600000000000004</v>
      </c>
      <c r="AT87" s="133">
        <v>2.3904999999999998</v>
      </c>
    </row>
    <row r="88" spans="2:46">
      <c r="B88">
        <v>1969</v>
      </c>
      <c r="C88">
        <v>5</v>
      </c>
      <c r="D88">
        <v>1.0198</v>
      </c>
      <c r="E88">
        <v>4.2533000000000003</v>
      </c>
      <c r="F88">
        <v>0.20449999999999999</v>
      </c>
      <c r="G88">
        <v>3.3853</v>
      </c>
      <c r="H88">
        <v>0.77649999999999997</v>
      </c>
      <c r="I88">
        <v>0.86199999999999999</v>
      </c>
      <c r="J88">
        <v>4.4999999999999998E-2</v>
      </c>
      <c r="K88">
        <v>1.548</v>
      </c>
      <c r="L88">
        <v>1.3654999999999999</v>
      </c>
      <c r="M88">
        <v>0.7167</v>
      </c>
      <c r="N88">
        <v>0.2944</v>
      </c>
      <c r="O88">
        <v>1.8685</v>
      </c>
      <c r="AI88" s="133">
        <v>1.0198</v>
      </c>
      <c r="AJ88" s="133">
        <v>4.2533000000000003</v>
      </c>
      <c r="AK88" s="133">
        <v>0.20449999999999999</v>
      </c>
      <c r="AL88" s="133">
        <v>3.3853</v>
      </c>
      <c r="AM88" s="133">
        <v>0.77649999999999997</v>
      </c>
      <c r="AN88" s="133">
        <v>0.86199999999999999</v>
      </c>
      <c r="AO88" s="133">
        <v>4.4999999999999998E-2</v>
      </c>
      <c r="AP88" s="133">
        <v>1.548</v>
      </c>
      <c r="AQ88" s="133">
        <v>1.3654999999999999</v>
      </c>
      <c r="AR88" s="133">
        <v>0.7167</v>
      </c>
      <c r="AS88" s="133">
        <v>0.2944</v>
      </c>
      <c r="AT88" s="133">
        <v>1.8685</v>
      </c>
    </row>
    <row r="89" spans="2:46">
      <c r="B89">
        <v>1969</v>
      </c>
      <c r="C89">
        <v>6</v>
      </c>
      <c r="D89">
        <v>0.1991</v>
      </c>
      <c r="E89">
        <v>0.50090000000000001</v>
      </c>
      <c r="F89">
        <v>2.75E-2</v>
      </c>
      <c r="G89">
        <v>0.4456</v>
      </c>
      <c r="H89">
        <v>8.7900000000000006E-2</v>
      </c>
      <c r="I89">
        <v>0.36420000000000002</v>
      </c>
      <c r="J89">
        <v>8.6E-3</v>
      </c>
      <c r="K89">
        <v>0.23119999999999999</v>
      </c>
      <c r="L89">
        <v>0.13159999999999999</v>
      </c>
      <c r="M89">
        <v>0.20449999999999999</v>
      </c>
      <c r="N89">
        <v>2.81E-2</v>
      </c>
      <c r="O89">
        <v>0.39729999999999999</v>
      </c>
      <c r="AI89" s="133">
        <v>0.1991</v>
      </c>
      <c r="AJ89" s="133">
        <v>0.50090000000000001</v>
      </c>
      <c r="AK89" s="133">
        <v>2.75E-2</v>
      </c>
      <c r="AL89" s="133">
        <v>0.4456</v>
      </c>
      <c r="AM89" s="133">
        <v>8.7900000000000006E-2</v>
      </c>
      <c r="AN89" s="133">
        <v>0.36420000000000002</v>
      </c>
      <c r="AO89" s="133">
        <v>8.6E-3</v>
      </c>
      <c r="AP89" s="133">
        <v>0.23119999999999999</v>
      </c>
      <c r="AQ89" s="133">
        <v>0.13159999999999999</v>
      </c>
      <c r="AR89" s="133">
        <v>0.20449999999999999</v>
      </c>
      <c r="AS89" s="133">
        <v>2.81E-2</v>
      </c>
      <c r="AT89" s="133">
        <v>0.39729999999999999</v>
      </c>
    </row>
    <row r="90" spans="2:46">
      <c r="B90">
        <v>1969</v>
      </c>
      <c r="C90">
        <v>7</v>
      </c>
      <c r="D90">
        <v>3.6600000000000001E-2</v>
      </c>
      <c r="E90">
        <v>1.7899999999999999E-2</v>
      </c>
      <c r="F90">
        <v>6.7000000000000002E-3</v>
      </c>
      <c r="G90">
        <v>7.3300000000000004E-2</v>
      </c>
      <c r="H90">
        <v>2.5100000000000001E-2</v>
      </c>
      <c r="I90">
        <v>1.41E-2</v>
      </c>
      <c r="J90">
        <v>4.0000000000000002E-4</v>
      </c>
      <c r="K90">
        <v>9.8599999999999993E-2</v>
      </c>
      <c r="L90">
        <v>5.3E-3</v>
      </c>
      <c r="M90">
        <v>0.16650000000000001</v>
      </c>
      <c r="N90">
        <v>1.1599999999999999E-2</v>
      </c>
      <c r="O90">
        <v>4.9799999999999997E-2</v>
      </c>
      <c r="AI90" s="133">
        <v>3.6600000000000001E-2</v>
      </c>
      <c r="AJ90" s="133">
        <v>1.7899999999999999E-2</v>
      </c>
      <c r="AK90" s="133">
        <v>6.7000000000000002E-3</v>
      </c>
      <c r="AL90" s="133">
        <v>7.3300000000000004E-2</v>
      </c>
      <c r="AM90" s="133">
        <v>2.5100000000000001E-2</v>
      </c>
      <c r="AN90" s="133">
        <v>1.41E-2</v>
      </c>
      <c r="AO90" s="133">
        <v>4.0000000000000002E-4</v>
      </c>
      <c r="AP90" s="133">
        <v>9.8599999999999993E-2</v>
      </c>
      <c r="AQ90" s="133">
        <v>5.3E-3</v>
      </c>
      <c r="AR90" s="133">
        <v>0.16650000000000001</v>
      </c>
      <c r="AS90" s="133">
        <v>1.1599999999999999E-2</v>
      </c>
      <c r="AT90" s="133">
        <v>4.9799999999999997E-2</v>
      </c>
    </row>
    <row r="91" spans="2:46">
      <c r="B91">
        <v>1969</v>
      </c>
      <c r="C91">
        <v>8</v>
      </c>
      <c r="D91">
        <v>3.6322000000000001</v>
      </c>
      <c r="E91">
        <v>3.2593000000000001</v>
      </c>
      <c r="F91">
        <v>1.6368</v>
      </c>
      <c r="G91">
        <v>5.4911000000000003</v>
      </c>
      <c r="H91">
        <v>1.2633000000000001</v>
      </c>
      <c r="I91">
        <v>2.0133999999999999</v>
      </c>
      <c r="J91">
        <v>1.5299999999999999E-2</v>
      </c>
      <c r="K91">
        <v>2.823</v>
      </c>
      <c r="L91">
        <v>2.0021</v>
      </c>
      <c r="M91">
        <v>3.8645</v>
      </c>
      <c r="N91">
        <v>1.1007</v>
      </c>
      <c r="O91">
        <v>5.6787000000000001</v>
      </c>
      <c r="AI91" s="133">
        <v>3.6322000000000001</v>
      </c>
      <c r="AJ91" s="133">
        <v>3.2593000000000001</v>
      </c>
      <c r="AK91" s="133">
        <v>1.6368</v>
      </c>
      <c r="AL91" s="133">
        <v>5.4911000000000003</v>
      </c>
      <c r="AM91" s="133">
        <v>1.2633000000000001</v>
      </c>
      <c r="AN91" s="133">
        <v>2.0133999999999999</v>
      </c>
      <c r="AO91" s="133">
        <v>1.5299999999999999E-2</v>
      </c>
      <c r="AP91" s="133">
        <v>2.823</v>
      </c>
      <c r="AQ91" s="133">
        <v>2.0021</v>
      </c>
      <c r="AR91" s="133">
        <v>3.8645</v>
      </c>
      <c r="AS91" s="133">
        <v>1.1007</v>
      </c>
      <c r="AT91" s="133">
        <v>5.6787000000000001</v>
      </c>
    </row>
    <row r="92" spans="2:46">
      <c r="B92">
        <v>1969</v>
      </c>
      <c r="C92">
        <v>9</v>
      </c>
      <c r="D92">
        <v>0.35770000000000002</v>
      </c>
      <c r="E92">
        <v>0.1162</v>
      </c>
      <c r="F92">
        <v>5.0700000000000002E-2</v>
      </c>
      <c r="G92">
        <v>0.38700000000000001</v>
      </c>
      <c r="H92">
        <v>0.15920000000000001</v>
      </c>
      <c r="I92">
        <v>0.2218</v>
      </c>
      <c r="J92">
        <v>3.0999999999999999E-3</v>
      </c>
      <c r="K92">
        <v>0.83620000000000005</v>
      </c>
      <c r="L92">
        <v>0.35039999999999999</v>
      </c>
      <c r="M92">
        <v>0.2848</v>
      </c>
      <c r="N92">
        <v>5.7299999999999997E-2</v>
      </c>
      <c r="O92">
        <v>0.62939999999999996</v>
      </c>
      <c r="AI92" s="133">
        <v>0.35770000000000002</v>
      </c>
      <c r="AJ92" s="133">
        <v>0.1162</v>
      </c>
      <c r="AK92" s="133">
        <v>5.0700000000000002E-2</v>
      </c>
      <c r="AL92" s="133">
        <v>0.38700000000000001</v>
      </c>
      <c r="AM92" s="133">
        <v>0.15920000000000001</v>
      </c>
      <c r="AN92" s="133">
        <v>0.2218</v>
      </c>
      <c r="AO92" s="133">
        <v>3.0999999999999999E-3</v>
      </c>
      <c r="AP92" s="133">
        <v>0.83620000000000005</v>
      </c>
      <c r="AQ92" s="133">
        <v>0.35039999999999999</v>
      </c>
      <c r="AR92" s="133">
        <v>0.2848</v>
      </c>
      <c r="AS92" s="133">
        <v>5.7299999999999997E-2</v>
      </c>
      <c r="AT92" s="133">
        <v>0.62939999999999996</v>
      </c>
    </row>
    <row r="93" spans="2:46">
      <c r="B93">
        <v>1969</v>
      </c>
      <c r="C93">
        <v>10</v>
      </c>
      <c r="D93">
        <v>0.38300000000000001</v>
      </c>
      <c r="E93">
        <v>5.8999999999999999E-3</v>
      </c>
      <c r="F93">
        <v>0.1673</v>
      </c>
      <c r="G93">
        <v>1.6661999999999999</v>
      </c>
      <c r="H93">
        <v>0.58589999999999998</v>
      </c>
      <c r="I93">
        <v>0.31280000000000002</v>
      </c>
      <c r="J93">
        <v>1.6E-2</v>
      </c>
      <c r="K93">
        <v>0.70379999999999998</v>
      </c>
      <c r="L93">
        <v>0.60270000000000001</v>
      </c>
      <c r="M93">
        <v>0.27279999999999999</v>
      </c>
      <c r="N93">
        <v>0.20419999999999999</v>
      </c>
      <c r="O93">
        <v>0.66720000000000002</v>
      </c>
      <c r="AI93" s="133">
        <v>0.38300000000000001</v>
      </c>
      <c r="AJ93" s="133">
        <v>5.8999999999999999E-3</v>
      </c>
      <c r="AK93" s="133">
        <v>0.1673</v>
      </c>
      <c r="AL93" s="133">
        <v>1.6661999999999999</v>
      </c>
      <c r="AM93" s="133">
        <v>0.58589999999999998</v>
      </c>
      <c r="AN93" s="133">
        <v>0.31280000000000002</v>
      </c>
      <c r="AO93" s="133">
        <v>1.6E-2</v>
      </c>
      <c r="AP93" s="133">
        <v>0.70379999999999998</v>
      </c>
      <c r="AQ93" s="133">
        <v>0.60270000000000001</v>
      </c>
      <c r="AR93" s="133">
        <v>0.27279999999999999</v>
      </c>
      <c r="AS93" s="133">
        <v>0.20419999999999999</v>
      </c>
      <c r="AT93" s="133">
        <v>0.66720000000000002</v>
      </c>
    </row>
    <row r="94" spans="2:46">
      <c r="B94">
        <v>1969</v>
      </c>
      <c r="C94">
        <v>11</v>
      </c>
      <c r="D94">
        <v>1.0878000000000001</v>
      </c>
      <c r="E94">
        <v>2.3864000000000001</v>
      </c>
      <c r="F94">
        <v>0.23780000000000001</v>
      </c>
      <c r="G94">
        <v>1.1063000000000001</v>
      </c>
      <c r="H94">
        <v>0.255</v>
      </c>
      <c r="I94">
        <v>0.53669999999999995</v>
      </c>
      <c r="J94">
        <v>2.5999999999999999E-3</v>
      </c>
      <c r="K94">
        <v>0.8599</v>
      </c>
      <c r="L94">
        <v>0.3821</v>
      </c>
      <c r="M94">
        <v>0.30359999999999998</v>
      </c>
      <c r="N94">
        <v>0.28179999999999999</v>
      </c>
      <c r="O94">
        <v>1.7630999999999999</v>
      </c>
      <c r="AI94" s="133">
        <v>1.0878000000000001</v>
      </c>
      <c r="AJ94" s="133">
        <v>2.3864000000000001</v>
      </c>
      <c r="AK94" s="133">
        <v>0.23780000000000001</v>
      </c>
      <c r="AL94" s="133">
        <v>1.1063000000000001</v>
      </c>
      <c r="AM94" s="133">
        <v>0.255</v>
      </c>
      <c r="AN94" s="133">
        <v>0.53669999999999995</v>
      </c>
      <c r="AO94" s="133">
        <v>2.5999999999999999E-3</v>
      </c>
      <c r="AP94" s="133">
        <v>0.8599</v>
      </c>
      <c r="AQ94" s="133">
        <v>0.3821</v>
      </c>
      <c r="AR94" s="133">
        <v>0.30359999999999998</v>
      </c>
      <c r="AS94" s="133">
        <v>0.28179999999999999</v>
      </c>
      <c r="AT94" s="133">
        <v>1.7630999999999999</v>
      </c>
    </row>
    <row r="95" spans="2:46">
      <c r="B95">
        <v>1969</v>
      </c>
      <c r="C95">
        <v>12</v>
      </c>
      <c r="D95">
        <v>0.4798</v>
      </c>
      <c r="E95">
        <v>0.87909999999999999</v>
      </c>
      <c r="F95">
        <v>4.7800000000000002E-2</v>
      </c>
      <c r="G95">
        <v>0.32319999999999999</v>
      </c>
      <c r="H95">
        <v>9.5200000000000007E-2</v>
      </c>
      <c r="I95">
        <v>0.1759</v>
      </c>
      <c r="J95">
        <v>1.6999999999999999E-3</v>
      </c>
      <c r="K95">
        <v>0.51119999999999999</v>
      </c>
      <c r="L95">
        <v>0.223</v>
      </c>
      <c r="M95">
        <v>5.7099999999999998E-2</v>
      </c>
      <c r="N95">
        <v>0.1244</v>
      </c>
      <c r="O95">
        <v>0.58779999999999999</v>
      </c>
      <c r="AI95" s="133">
        <v>0.4798</v>
      </c>
      <c r="AJ95" s="133">
        <v>0.87909999999999999</v>
      </c>
      <c r="AK95" s="133">
        <v>4.7800000000000002E-2</v>
      </c>
      <c r="AL95" s="133">
        <v>0.32319999999999999</v>
      </c>
      <c r="AM95" s="133">
        <v>9.5200000000000007E-2</v>
      </c>
      <c r="AN95" s="133">
        <v>0.1759</v>
      </c>
      <c r="AO95" s="133">
        <v>1.6999999999999999E-3</v>
      </c>
      <c r="AP95" s="133">
        <v>0.51119999999999999</v>
      </c>
      <c r="AQ95" s="133">
        <v>0.223</v>
      </c>
      <c r="AR95" s="133">
        <v>5.7099999999999998E-2</v>
      </c>
      <c r="AS95" s="133">
        <v>0.1244</v>
      </c>
      <c r="AT95" s="133">
        <v>0.58779999999999999</v>
      </c>
    </row>
    <row r="96" spans="2:46">
      <c r="B96">
        <v>1969</v>
      </c>
      <c r="C96">
        <v>13</v>
      </c>
      <c r="D96">
        <v>0.79949999999999999</v>
      </c>
      <c r="E96">
        <v>5.21E-2</v>
      </c>
      <c r="F96">
        <v>0.51390000000000002</v>
      </c>
      <c r="G96">
        <v>2.2825000000000002</v>
      </c>
      <c r="H96">
        <v>0.17660000000000001</v>
      </c>
      <c r="I96">
        <v>0.40279999999999999</v>
      </c>
      <c r="J96">
        <v>2.9999999999999997E-4</v>
      </c>
      <c r="K96">
        <v>0.99219999999999997</v>
      </c>
      <c r="L96">
        <v>3.3672</v>
      </c>
      <c r="M96">
        <v>0.55149999999999999</v>
      </c>
      <c r="N96">
        <v>0.89149999999999996</v>
      </c>
      <c r="O96">
        <v>0.2833</v>
      </c>
      <c r="AI96" s="133">
        <v>0.79949999999999999</v>
      </c>
      <c r="AJ96" s="133">
        <v>5.21E-2</v>
      </c>
      <c r="AK96" s="133">
        <v>0.51390000000000002</v>
      </c>
      <c r="AL96" s="133">
        <v>2.2825000000000002</v>
      </c>
      <c r="AM96" s="133">
        <v>0.17660000000000001</v>
      </c>
      <c r="AN96" s="133">
        <v>0.40279999999999999</v>
      </c>
      <c r="AO96" s="133">
        <v>2.9999999999999997E-4</v>
      </c>
      <c r="AP96" s="133">
        <v>0.99219999999999997</v>
      </c>
      <c r="AQ96" s="133">
        <v>3.3672</v>
      </c>
      <c r="AR96" s="133">
        <v>0.55149999999999999</v>
      </c>
      <c r="AS96" s="133">
        <v>0.89149999999999996</v>
      </c>
      <c r="AT96" s="133">
        <v>0.2833</v>
      </c>
    </row>
    <row r="97" spans="2:46">
      <c r="B97">
        <v>1969</v>
      </c>
      <c r="C97">
        <v>14</v>
      </c>
      <c r="D97">
        <v>7.5800000000000006E-2</v>
      </c>
      <c r="E97">
        <v>0.155</v>
      </c>
      <c r="F97">
        <v>5.4800000000000001E-2</v>
      </c>
      <c r="G97">
        <v>0.18920000000000001</v>
      </c>
      <c r="H97">
        <v>4.58E-2</v>
      </c>
      <c r="I97">
        <v>0.08</v>
      </c>
      <c r="J97">
        <v>1.1000000000000001E-3</v>
      </c>
      <c r="K97">
        <v>0.15890000000000001</v>
      </c>
      <c r="L97">
        <v>5.8000000000000003E-2</v>
      </c>
      <c r="M97">
        <v>0.15920000000000001</v>
      </c>
      <c r="N97">
        <v>3.1899999999999998E-2</v>
      </c>
      <c r="O97">
        <v>0.24199999999999999</v>
      </c>
      <c r="AI97" s="133">
        <v>7.5800000000000006E-2</v>
      </c>
      <c r="AJ97" s="133">
        <v>0.155</v>
      </c>
      <c r="AK97" s="133">
        <v>5.4800000000000001E-2</v>
      </c>
      <c r="AL97" s="133">
        <v>0.18920000000000001</v>
      </c>
      <c r="AM97" s="133">
        <v>4.58E-2</v>
      </c>
      <c r="AN97" s="133">
        <v>0.08</v>
      </c>
      <c r="AO97" s="133">
        <v>1.1000000000000001E-3</v>
      </c>
      <c r="AP97" s="133">
        <v>0.15890000000000001</v>
      </c>
      <c r="AQ97" s="133">
        <v>5.8000000000000003E-2</v>
      </c>
      <c r="AR97" s="133">
        <v>0.15920000000000001</v>
      </c>
      <c r="AS97" s="133">
        <v>3.1899999999999998E-2</v>
      </c>
      <c r="AT97" s="133">
        <v>0.24199999999999999</v>
      </c>
    </row>
    <row r="98" spans="2:46">
      <c r="B98">
        <v>1969</v>
      </c>
      <c r="C98">
        <v>15</v>
      </c>
      <c r="D98">
        <v>6.2100000000000002E-2</v>
      </c>
      <c r="E98">
        <v>0</v>
      </c>
      <c r="F98">
        <v>5.0000000000000001E-4</v>
      </c>
      <c r="G98">
        <v>1.9800000000000002E-2</v>
      </c>
      <c r="H98">
        <v>7.9000000000000008E-3</v>
      </c>
      <c r="I98">
        <v>0.31269999999999998</v>
      </c>
      <c r="J98">
        <v>3.0999999999999999E-3</v>
      </c>
      <c r="K98">
        <v>0.1182</v>
      </c>
      <c r="L98">
        <v>1.8100000000000002E-2</v>
      </c>
      <c r="M98">
        <v>9.7000000000000003E-3</v>
      </c>
      <c r="N98">
        <v>8.9999999999999998E-4</v>
      </c>
      <c r="O98">
        <v>2.3400000000000001E-2</v>
      </c>
      <c r="AI98" s="133">
        <v>6.2100000000000002E-2</v>
      </c>
      <c r="AJ98" s="133">
        <v>0</v>
      </c>
      <c r="AK98" s="133">
        <v>5.0000000000000001E-4</v>
      </c>
      <c r="AL98" s="133">
        <v>1.9800000000000002E-2</v>
      </c>
      <c r="AM98" s="133">
        <v>7.9000000000000008E-3</v>
      </c>
      <c r="AN98" s="133">
        <v>0.31269999999999998</v>
      </c>
      <c r="AO98" s="133">
        <v>3.0999999999999999E-3</v>
      </c>
      <c r="AP98" s="133">
        <v>0.1182</v>
      </c>
      <c r="AQ98" s="133">
        <v>1.8100000000000002E-2</v>
      </c>
      <c r="AR98" s="133">
        <v>9.7000000000000003E-3</v>
      </c>
      <c r="AS98" s="133">
        <v>8.9999999999999998E-4</v>
      </c>
      <c r="AT98" s="133">
        <v>2.3400000000000001E-2</v>
      </c>
    </row>
    <row r="99" spans="2:46">
      <c r="B99">
        <v>1969</v>
      </c>
      <c r="C99">
        <v>16</v>
      </c>
      <c r="D99">
        <v>4.0300000000000002E-2</v>
      </c>
      <c r="E99">
        <v>8.2100000000000006E-2</v>
      </c>
      <c r="F99">
        <v>2.92E-2</v>
      </c>
      <c r="G99">
        <v>0.10059999999999999</v>
      </c>
      <c r="H99">
        <v>2.4400000000000002E-2</v>
      </c>
      <c r="I99">
        <v>4.4499999999999998E-2</v>
      </c>
      <c r="J99">
        <v>6.9999999999999999E-4</v>
      </c>
      <c r="K99">
        <v>8.4199999999999997E-2</v>
      </c>
      <c r="L99">
        <v>3.0499999999999999E-2</v>
      </c>
      <c r="M99">
        <v>8.5599999999999996E-2</v>
      </c>
      <c r="N99">
        <v>1.7299999999999999E-2</v>
      </c>
      <c r="O99">
        <v>0.12889999999999999</v>
      </c>
      <c r="AI99" s="133">
        <v>4.0300000000000002E-2</v>
      </c>
      <c r="AJ99" s="133">
        <v>8.2100000000000006E-2</v>
      </c>
      <c r="AK99" s="133">
        <v>2.92E-2</v>
      </c>
      <c r="AL99" s="133">
        <v>0.10059999999999999</v>
      </c>
      <c r="AM99" s="133">
        <v>2.4400000000000002E-2</v>
      </c>
      <c r="AN99" s="133">
        <v>4.4499999999999998E-2</v>
      </c>
      <c r="AO99" s="133">
        <v>6.9999999999999999E-4</v>
      </c>
      <c r="AP99" s="133">
        <v>8.4199999999999997E-2</v>
      </c>
      <c r="AQ99" s="133">
        <v>3.0499999999999999E-2</v>
      </c>
      <c r="AR99" s="133">
        <v>8.5599999999999996E-2</v>
      </c>
      <c r="AS99" s="133">
        <v>1.7299999999999999E-2</v>
      </c>
      <c r="AT99" s="133">
        <v>0.12889999999999999</v>
      </c>
    </row>
    <row r="100" spans="2:46">
      <c r="B100">
        <v>1970</v>
      </c>
      <c r="C100">
        <v>1</v>
      </c>
      <c r="D100">
        <v>1.6199999999999999E-2</v>
      </c>
      <c r="E100">
        <v>1.2999999999999999E-3</v>
      </c>
      <c r="F100">
        <v>5.9999999999999995E-4</v>
      </c>
      <c r="G100">
        <v>1.8499999999999999E-2</v>
      </c>
      <c r="H100">
        <v>6.4999999999999997E-3</v>
      </c>
      <c r="I100">
        <v>4.5100000000000001E-2</v>
      </c>
      <c r="J100">
        <v>2.3999999999999998E-3</v>
      </c>
      <c r="K100">
        <v>4.4900000000000002E-2</v>
      </c>
      <c r="L100">
        <v>0.16689999999999999</v>
      </c>
      <c r="M100">
        <v>3.6999999999999998E-2</v>
      </c>
      <c r="N100">
        <v>0.16800000000000001</v>
      </c>
      <c r="O100">
        <v>0.18329999999999999</v>
      </c>
      <c r="AI100" s="133">
        <v>1.6199999999999999E-2</v>
      </c>
      <c r="AJ100" s="133">
        <v>1.2999999999999999E-3</v>
      </c>
      <c r="AK100" s="133">
        <v>5.9999999999999995E-4</v>
      </c>
      <c r="AL100" s="133">
        <v>1.8499999999999999E-2</v>
      </c>
      <c r="AM100" s="133">
        <v>6.4999999999999997E-3</v>
      </c>
      <c r="AN100" s="133">
        <v>4.5100000000000001E-2</v>
      </c>
      <c r="AO100" s="133">
        <v>2.3999999999999998E-3</v>
      </c>
      <c r="AP100" s="133">
        <v>4.4900000000000002E-2</v>
      </c>
      <c r="AQ100" s="133">
        <v>0.16689999999999999</v>
      </c>
      <c r="AR100" s="133">
        <v>3.6999999999999998E-2</v>
      </c>
      <c r="AS100" s="133">
        <v>0.16800000000000001</v>
      </c>
      <c r="AT100" s="133">
        <v>0.18329999999999999</v>
      </c>
    </row>
    <row r="101" spans="2:46">
      <c r="B101">
        <v>1970</v>
      </c>
      <c r="C101">
        <v>2</v>
      </c>
      <c r="D101">
        <v>0.16370000000000001</v>
      </c>
      <c r="E101">
        <v>7.0000000000000001E-3</v>
      </c>
      <c r="F101">
        <v>5.1000000000000004E-3</v>
      </c>
      <c r="G101">
        <v>0.24929999999999999</v>
      </c>
      <c r="H101">
        <v>8.5300000000000001E-2</v>
      </c>
      <c r="I101">
        <v>0.252</v>
      </c>
      <c r="J101">
        <v>0.13539999999999999</v>
      </c>
      <c r="K101">
        <v>0.17560000000000001</v>
      </c>
      <c r="L101">
        <v>0.19139999999999999</v>
      </c>
      <c r="M101">
        <v>0.24479999999999999</v>
      </c>
      <c r="N101">
        <v>2.0799999999999999E-2</v>
      </c>
      <c r="O101">
        <v>0.3407</v>
      </c>
      <c r="AI101" s="133">
        <v>0.16370000000000001</v>
      </c>
      <c r="AJ101" s="133">
        <v>7.0000000000000001E-3</v>
      </c>
      <c r="AK101" s="133">
        <v>5.1000000000000004E-3</v>
      </c>
      <c r="AL101" s="133">
        <v>0.24929999999999999</v>
      </c>
      <c r="AM101" s="133">
        <v>8.5300000000000001E-2</v>
      </c>
      <c r="AN101" s="133">
        <v>0.252</v>
      </c>
      <c r="AO101" s="133">
        <v>0.13539999999999999</v>
      </c>
      <c r="AP101" s="133">
        <v>0.17560000000000001</v>
      </c>
      <c r="AQ101" s="133">
        <v>0.19139999999999999</v>
      </c>
      <c r="AR101" s="133">
        <v>0.24479999999999999</v>
      </c>
      <c r="AS101" s="133">
        <v>2.0799999999999999E-2</v>
      </c>
      <c r="AT101" s="133">
        <v>0.3407</v>
      </c>
    </row>
    <row r="102" spans="2:46">
      <c r="B102">
        <v>1970</v>
      </c>
      <c r="C102">
        <v>3</v>
      </c>
      <c r="D102">
        <v>0.40960000000000002</v>
      </c>
      <c r="E102">
        <v>7.6700000000000004E-2</v>
      </c>
      <c r="F102">
        <v>4.7600000000000003E-2</v>
      </c>
      <c r="G102">
        <v>0.76219999999999999</v>
      </c>
      <c r="H102">
        <v>0.25929999999999997</v>
      </c>
      <c r="I102">
        <v>0.1794</v>
      </c>
      <c r="J102">
        <v>8.9999999999999993E-3</v>
      </c>
      <c r="K102">
        <v>0.71450000000000002</v>
      </c>
      <c r="L102">
        <v>0.1517</v>
      </c>
      <c r="M102">
        <v>0.38159999999999999</v>
      </c>
      <c r="N102">
        <v>5.1999999999999998E-3</v>
      </c>
      <c r="O102">
        <v>0.71870000000000001</v>
      </c>
      <c r="AI102" s="133">
        <v>0.40960000000000002</v>
      </c>
      <c r="AJ102" s="133">
        <v>7.6700000000000004E-2</v>
      </c>
      <c r="AK102" s="133">
        <v>4.7600000000000003E-2</v>
      </c>
      <c r="AL102" s="133">
        <v>0.76219999999999999</v>
      </c>
      <c r="AM102" s="133">
        <v>0.25929999999999997</v>
      </c>
      <c r="AN102" s="133">
        <v>0.1794</v>
      </c>
      <c r="AO102" s="133">
        <v>8.9999999999999993E-3</v>
      </c>
      <c r="AP102" s="133">
        <v>0.71450000000000002</v>
      </c>
      <c r="AQ102" s="133">
        <v>0.1517</v>
      </c>
      <c r="AR102" s="133">
        <v>0.38159999999999999</v>
      </c>
      <c r="AS102" s="133">
        <v>5.1999999999999998E-3</v>
      </c>
      <c r="AT102" s="133">
        <v>0.71870000000000001</v>
      </c>
    </row>
    <row r="103" spans="2:46">
      <c r="B103">
        <v>1970</v>
      </c>
      <c r="C103">
        <v>4</v>
      </c>
      <c r="D103">
        <v>1.5867</v>
      </c>
      <c r="E103">
        <v>0.85799999999999998</v>
      </c>
      <c r="F103">
        <v>0.1694</v>
      </c>
      <c r="G103">
        <v>2.4336000000000002</v>
      </c>
      <c r="H103">
        <v>0.63290000000000002</v>
      </c>
      <c r="I103">
        <v>1.1754</v>
      </c>
      <c r="J103">
        <v>9.1899999999999996E-2</v>
      </c>
      <c r="K103">
        <v>1.7518</v>
      </c>
      <c r="L103">
        <v>1.3885000000000001</v>
      </c>
      <c r="M103">
        <v>1.4224000000000001</v>
      </c>
      <c r="N103">
        <v>0.67090000000000005</v>
      </c>
      <c r="O103">
        <v>2.5125999999999999</v>
      </c>
      <c r="AI103" s="133">
        <v>1.5867</v>
      </c>
      <c r="AJ103" s="133">
        <v>0.85799999999999998</v>
      </c>
      <c r="AK103" s="133">
        <v>0.1694</v>
      </c>
      <c r="AL103" s="133">
        <v>2.4336000000000002</v>
      </c>
      <c r="AM103" s="133">
        <v>0.63290000000000002</v>
      </c>
      <c r="AN103" s="133">
        <v>1.1754</v>
      </c>
      <c r="AO103" s="133">
        <v>9.1899999999999996E-2</v>
      </c>
      <c r="AP103" s="133">
        <v>1.7518</v>
      </c>
      <c r="AQ103" s="133">
        <v>1.3885000000000001</v>
      </c>
      <c r="AR103" s="133">
        <v>1.4224000000000001</v>
      </c>
      <c r="AS103" s="133">
        <v>0.67090000000000005</v>
      </c>
      <c r="AT103" s="133">
        <v>2.5125999999999999</v>
      </c>
    </row>
    <row r="104" spans="2:46">
      <c r="B104">
        <v>1970</v>
      </c>
      <c r="C104">
        <v>5</v>
      </c>
      <c r="D104">
        <v>1.2222</v>
      </c>
      <c r="E104">
        <v>3.8727</v>
      </c>
      <c r="F104">
        <v>0.24049999999999999</v>
      </c>
      <c r="G104">
        <v>1.3586</v>
      </c>
      <c r="H104">
        <v>0.31169999999999998</v>
      </c>
      <c r="I104">
        <v>1.4330000000000001</v>
      </c>
      <c r="J104">
        <v>7.51E-2</v>
      </c>
      <c r="K104">
        <v>1.6539999999999999</v>
      </c>
      <c r="L104">
        <v>1.9100999999999999</v>
      </c>
      <c r="M104">
        <v>1.0201</v>
      </c>
      <c r="N104">
        <v>3.1419000000000001</v>
      </c>
      <c r="O104">
        <v>1.1921999999999999</v>
      </c>
      <c r="AI104" s="133">
        <v>1.2222</v>
      </c>
      <c r="AJ104" s="133">
        <v>3.8727</v>
      </c>
      <c r="AK104" s="133">
        <v>0.24049999999999999</v>
      </c>
      <c r="AL104" s="133">
        <v>1.3586</v>
      </c>
      <c r="AM104" s="133">
        <v>0.31169999999999998</v>
      </c>
      <c r="AN104" s="133">
        <v>1.4330000000000001</v>
      </c>
      <c r="AO104" s="133">
        <v>7.51E-2</v>
      </c>
      <c r="AP104" s="133">
        <v>1.6539999999999999</v>
      </c>
      <c r="AQ104" s="133">
        <v>1.9100999999999999</v>
      </c>
      <c r="AR104" s="133">
        <v>1.0201</v>
      </c>
      <c r="AS104" s="133">
        <v>3.1419000000000001</v>
      </c>
      <c r="AT104" s="133">
        <v>1.1921999999999999</v>
      </c>
    </row>
    <row r="105" spans="2:46">
      <c r="B105">
        <v>1970</v>
      </c>
      <c r="C105">
        <v>6</v>
      </c>
      <c r="D105">
        <v>0.16889999999999999</v>
      </c>
      <c r="E105">
        <v>0.37969999999999998</v>
      </c>
      <c r="F105">
        <v>1.32E-2</v>
      </c>
      <c r="G105">
        <v>0.4012</v>
      </c>
      <c r="H105">
        <v>7.9299999999999995E-2</v>
      </c>
      <c r="I105">
        <v>9.8799999999999999E-2</v>
      </c>
      <c r="J105">
        <v>2.3999999999999998E-3</v>
      </c>
      <c r="K105">
        <v>0.1195</v>
      </c>
      <c r="L105">
        <v>0.39489999999999997</v>
      </c>
      <c r="M105">
        <v>0.33400000000000002</v>
      </c>
      <c r="N105">
        <v>5.74E-2</v>
      </c>
      <c r="O105">
        <v>0.3296</v>
      </c>
      <c r="AI105" s="133">
        <v>0.16889999999999999</v>
      </c>
      <c r="AJ105" s="133">
        <v>0.37969999999999998</v>
      </c>
      <c r="AK105" s="133">
        <v>1.32E-2</v>
      </c>
      <c r="AL105" s="133">
        <v>0.4012</v>
      </c>
      <c r="AM105" s="133">
        <v>7.9299999999999995E-2</v>
      </c>
      <c r="AN105" s="133">
        <v>9.8799999999999999E-2</v>
      </c>
      <c r="AO105" s="133">
        <v>2.3999999999999998E-3</v>
      </c>
      <c r="AP105" s="133">
        <v>0.1195</v>
      </c>
      <c r="AQ105" s="133">
        <v>0.39489999999999997</v>
      </c>
      <c r="AR105" s="133">
        <v>0.33400000000000002</v>
      </c>
      <c r="AS105" s="133">
        <v>5.74E-2</v>
      </c>
      <c r="AT105" s="133">
        <v>0.3296</v>
      </c>
    </row>
    <row r="106" spans="2:46">
      <c r="B106">
        <v>1970</v>
      </c>
      <c r="C106">
        <v>7</v>
      </c>
      <c r="D106">
        <v>5.0099999999999999E-2</v>
      </c>
      <c r="E106">
        <v>1E-3</v>
      </c>
      <c r="F106">
        <v>8.9999999999999993E-3</v>
      </c>
      <c r="G106">
        <v>7.17E-2</v>
      </c>
      <c r="H106">
        <v>2.3400000000000001E-2</v>
      </c>
      <c r="I106">
        <v>2.6100000000000002E-2</v>
      </c>
      <c r="J106">
        <v>4.0000000000000002E-4</v>
      </c>
      <c r="K106">
        <v>0.111</v>
      </c>
      <c r="L106">
        <v>1.9099999999999999E-2</v>
      </c>
      <c r="M106">
        <v>9.0899999999999995E-2</v>
      </c>
      <c r="N106">
        <v>2.0999999999999999E-3</v>
      </c>
      <c r="O106">
        <v>6.0400000000000002E-2</v>
      </c>
      <c r="AI106" s="133">
        <v>5.0099999999999999E-2</v>
      </c>
      <c r="AJ106" s="133">
        <v>1E-3</v>
      </c>
      <c r="AK106" s="133">
        <v>8.9999999999999993E-3</v>
      </c>
      <c r="AL106" s="133">
        <v>7.17E-2</v>
      </c>
      <c r="AM106" s="133">
        <v>2.3400000000000001E-2</v>
      </c>
      <c r="AN106" s="133">
        <v>2.6100000000000002E-2</v>
      </c>
      <c r="AO106" s="133">
        <v>4.0000000000000002E-4</v>
      </c>
      <c r="AP106" s="133">
        <v>0.111</v>
      </c>
      <c r="AQ106" s="133">
        <v>1.9099999999999999E-2</v>
      </c>
      <c r="AR106" s="133">
        <v>9.0899999999999995E-2</v>
      </c>
      <c r="AS106" s="133">
        <v>2.0999999999999999E-3</v>
      </c>
      <c r="AT106" s="133">
        <v>6.0400000000000002E-2</v>
      </c>
    </row>
    <row r="107" spans="2:46">
      <c r="B107">
        <v>1970</v>
      </c>
      <c r="C107">
        <v>8</v>
      </c>
      <c r="D107">
        <v>4.3832000000000004</v>
      </c>
      <c r="E107">
        <v>3.3826999999999998</v>
      </c>
      <c r="F107">
        <v>1.3339000000000001</v>
      </c>
      <c r="G107">
        <v>7.04</v>
      </c>
      <c r="H107">
        <v>1.6047</v>
      </c>
      <c r="I107">
        <v>2.8464999999999998</v>
      </c>
      <c r="J107">
        <v>4.1000000000000002E-2</v>
      </c>
      <c r="K107">
        <v>2.2555000000000001</v>
      </c>
      <c r="L107">
        <v>2.1856</v>
      </c>
      <c r="M107">
        <v>6.0187999999999997</v>
      </c>
      <c r="N107">
        <v>1.7013</v>
      </c>
      <c r="O107">
        <v>4.8948999999999998</v>
      </c>
      <c r="AI107" s="133">
        <v>4.3832000000000004</v>
      </c>
      <c r="AJ107" s="133">
        <v>3.3826999999999998</v>
      </c>
      <c r="AK107" s="133">
        <v>1.3339000000000001</v>
      </c>
      <c r="AL107" s="133">
        <v>7.04</v>
      </c>
      <c r="AM107" s="133">
        <v>1.6047</v>
      </c>
      <c r="AN107" s="133">
        <v>2.8464999999999998</v>
      </c>
      <c r="AO107" s="133">
        <v>4.1000000000000002E-2</v>
      </c>
      <c r="AP107" s="133">
        <v>2.2555000000000001</v>
      </c>
      <c r="AQ107" s="133">
        <v>2.1856</v>
      </c>
      <c r="AR107" s="133">
        <v>6.0187999999999997</v>
      </c>
      <c r="AS107" s="133">
        <v>1.7013</v>
      </c>
      <c r="AT107" s="133">
        <v>4.8948999999999998</v>
      </c>
    </row>
    <row r="108" spans="2:46">
      <c r="B108">
        <v>1970</v>
      </c>
      <c r="C108">
        <v>9</v>
      </c>
      <c r="D108">
        <v>0.43840000000000001</v>
      </c>
      <c r="E108">
        <v>0.13600000000000001</v>
      </c>
      <c r="F108">
        <v>4.7399999999999998E-2</v>
      </c>
      <c r="G108">
        <v>0.38790000000000002</v>
      </c>
      <c r="H108">
        <v>0.14599999999999999</v>
      </c>
      <c r="I108">
        <v>0.3921</v>
      </c>
      <c r="J108">
        <v>1.2E-2</v>
      </c>
      <c r="K108">
        <v>0.5796</v>
      </c>
      <c r="L108">
        <v>0.4546</v>
      </c>
      <c r="M108">
        <v>0.40789999999999998</v>
      </c>
      <c r="N108">
        <v>4.8599999999999997E-2</v>
      </c>
      <c r="O108">
        <v>0.54859999999999998</v>
      </c>
      <c r="AI108" s="133">
        <v>0.43840000000000001</v>
      </c>
      <c r="AJ108" s="133">
        <v>0.13600000000000001</v>
      </c>
      <c r="AK108" s="133">
        <v>4.7399999999999998E-2</v>
      </c>
      <c r="AL108" s="133">
        <v>0.38790000000000002</v>
      </c>
      <c r="AM108" s="133">
        <v>0.14599999999999999</v>
      </c>
      <c r="AN108" s="133">
        <v>0.3921</v>
      </c>
      <c r="AO108" s="133">
        <v>1.2E-2</v>
      </c>
      <c r="AP108" s="133">
        <v>0.5796</v>
      </c>
      <c r="AQ108" s="133">
        <v>0.4546</v>
      </c>
      <c r="AR108" s="133">
        <v>0.40789999999999998</v>
      </c>
      <c r="AS108" s="133">
        <v>4.8599999999999997E-2</v>
      </c>
      <c r="AT108" s="133">
        <v>0.54859999999999998</v>
      </c>
    </row>
    <row r="109" spans="2:46">
      <c r="B109">
        <v>1970</v>
      </c>
      <c r="C109">
        <v>10</v>
      </c>
      <c r="D109">
        <v>0.29110000000000003</v>
      </c>
      <c r="E109">
        <v>0.12690000000000001</v>
      </c>
      <c r="F109">
        <v>0.27360000000000001</v>
      </c>
      <c r="G109">
        <v>1.3191999999999999</v>
      </c>
      <c r="H109">
        <v>0.44829999999999998</v>
      </c>
      <c r="I109">
        <v>0.42359999999999998</v>
      </c>
      <c r="J109">
        <v>1.2999999999999999E-3</v>
      </c>
      <c r="K109">
        <v>0.67220000000000002</v>
      </c>
      <c r="L109">
        <v>0.32279999999999998</v>
      </c>
      <c r="M109">
        <v>0.56110000000000004</v>
      </c>
      <c r="N109">
        <v>0.1764</v>
      </c>
      <c r="O109">
        <v>0.81240000000000001</v>
      </c>
      <c r="AI109" s="133">
        <v>0.29110000000000003</v>
      </c>
      <c r="AJ109" s="133">
        <v>0.12690000000000001</v>
      </c>
      <c r="AK109" s="133">
        <v>0.27360000000000001</v>
      </c>
      <c r="AL109" s="133">
        <v>1.3191999999999999</v>
      </c>
      <c r="AM109" s="133">
        <v>0.44829999999999998</v>
      </c>
      <c r="AN109" s="133">
        <v>0.42359999999999998</v>
      </c>
      <c r="AO109" s="133">
        <v>1.2999999999999999E-3</v>
      </c>
      <c r="AP109" s="133">
        <v>0.67220000000000002</v>
      </c>
      <c r="AQ109" s="133">
        <v>0.32279999999999998</v>
      </c>
      <c r="AR109" s="133">
        <v>0.56110000000000004</v>
      </c>
      <c r="AS109" s="133">
        <v>0.1764</v>
      </c>
      <c r="AT109" s="133">
        <v>0.81240000000000001</v>
      </c>
    </row>
    <row r="110" spans="2:46">
      <c r="B110">
        <v>1970</v>
      </c>
      <c r="C110">
        <v>11</v>
      </c>
      <c r="D110">
        <v>1.2327999999999999</v>
      </c>
      <c r="E110">
        <v>2.7412999999999998</v>
      </c>
      <c r="F110">
        <v>0.26819999999999999</v>
      </c>
      <c r="G110">
        <v>1.1033999999999999</v>
      </c>
      <c r="H110">
        <v>0.23930000000000001</v>
      </c>
      <c r="I110">
        <v>0.97399999999999998</v>
      </c>
      <c r="J110">
        <v>4.8999999999999998E-3</v>
      </c>
      <c r="K110">
        <v>0.55930000000000002</v>
      </c>
      <c r="L110">
        <v>0.45050000000000001</v>
      </c>
      <c r="M110">
        <v>0.42570000000000002</v>
      </c>
      <c r="N110">
        <v>0.25740000000000002</v>
      </c>
      <c r="O110">
        <v>1.3614999999999999</v>
      </c>
      <c r="AI110" s="133">
        <v>1.2327999999999999</v>
      </c>
      <c r="AJ110" s="133">
        <v>2.7412999999999998</v>
      </c>
      <c r="AK110" s="133">
        <v>0.26819999999999999</v>
      </c>
      <c r="AL110" s="133">
        <v>1.1033999999999999</v>
      </c>
      <c r="AM110" s="133">
        <v>0.23930000000000001</v>
      </c>
      <c r="AN110" s="133">
        <v>0.97399999999999998</v>
      </c>
      <c r="AO110" s="133">
        <v>4.8999999999999998E-3</v>
      </c>
      <c r="AP110" s="133">
        <v>0.55930000000000002</v>
      </c>
      <c r="AQ110" s="133">
        <v>0.45050000000000001</v>
      </c>
      <c r="AR110" s="133">
        <v>0.42570000000000002</v>
      </c>
      <c r="AS110" s="133">
        <v>0.25740000000000002</v>
      </c>
      <c r="AT110" s="133">
        <v>1.3614999999999999</v>
      </c>
    </row>
    <row r="111" spans="2:46">
      <c r="B111">
        <v>1970</v>
      </c>
      <c r="C111">
        <v>12</v>
      </c>
      <c r="D111">
        <v>0.5544</v>
      </c>
      <c r="E111">
        <v>1.0141</v>
      </c>
      <c r="F111">
        <v>5.4100000000000002E-2</v>
      </c>
      <c r="G111">
        <v>0.32369999999999999</v>
      </c>
      <c r="H111">
        <v>8.9599999999999999E-2</v>
      </c>
      <c r="I111">
        <v>0.32300000000000001</v>
      </c>
      <c r="J111">
        <v>1.8E-3</v>
      </c>
      <c r="K111">
        <v>0.33050000000000002</v>
      </c>
      <c r="L111">
        <v>0.26500000000000001</v>
      </c>
      <c r="M111">
        <v>8.0299999999999996E-2</v>
      </c>
      <c r="N111">
        <v>0.1138</v>
      </c>
      <c r="O111">
        <v>0.45540000000000003</v>
      </c>
      <c r="AI111" s="133">
        <v>0.5544</v>
      </c>
      <c r="AJ111" s="133">
        <v>1.0141</v>
      </c>
      <c r="AK111" s="133">
        <v>5.4100000000000002E-2</v>
      </c>
      <c r="AL111" s="133">
        <v>0.32369999999999999</v>
      </c>
      <c r="AM111" s="133">
        <v>8.9599999999999999E-2</v>
      </c>
      <c r="AN111" s="133">
        <v>0.32300000000000001</v>
      </c>
      <c r="AO111" s="133">
        <v>1.8E-3</v>
      </c>
      <c r="AP111" s="133">
        <v>0.33050000000000002</v>
      </c>
      <c r="AQ111" s="133">
        <v>0.26500000000000001</v>
      </c>
      <c r="AR111" s="133">
        <v>8.0299999999999996E-2</v>
      </c>
      <c r="AS111" s="133">
        <v>0.1138</v>
      </c>
      <c r="AT111" s="133">
        <v>0.45540000000000003</v>
      </c>
    </row>
    <row r="112" spans="2:46">
      <c r="B112">
        <v>1970</v>
      </c>
      <c r="C112">
        <v>13</v>
      </c>
      <c r="D112">
        <v>0.75900000000000001</v>
      </c>
      <c r="E112">
        <v>2.64E-2</v>
      </c>
      <c r="F112">
        <v>0.4637</v>
      </c>
      <c r="G112">
        <v>2.0118</v>
      </c>
      <c r="H112">
        <v>0.1701</v>
      </c>
      <c r="I112">
        <v>0.66659999999999997</v>
      </c>
      <c r="J112">
        <v>4.0000000000000002E-4</v>
      </c>
      <c r="K112">
        <v>0.63109999999999999</v>
      </c>
      <c r="L112">
        <v>3.4251</v>
      </c>
      <c r="M112">
        <v>0.48070000000000002</v>
      </c>
      <c r="N112">
        <v>0.99670000000000003</v>
      </c>
      <c r="O112">
        <v>0.25519999999999998</v>
      </c>
      <c r="AI112" s="133">
        <v>0.75900000000000001</v>
      </c>
      <c r="AJ112" s="133">
        <v>2.64E-2</v>
      </c>
      <c r="AK112" s="133">
        <v>0.4637</v>
      </c>
      <c r="AL112" s="133">
        <v>2.0118</v>
      </c>
      <c r="AM112" s="133">
        <v>0.1701</v>
      </c>
      <c r="AN112" s="133">
        <v>0.66659999999999997</v>
      </c>
      <c r="AO112" s="133">
        <v>4.0000000000000002E-4</v>
      </c>
      <c r="AP112" s="133">
        <v>0.63109999999999999</v>
      </c>
      <c r="AQ112" s="133">
        <v>3.4251</v>
      </c>
      <c r="AR112" s="133">
        <v>0.48070000000000002</v>
      </c>
      <c r="AS112" s="133">
        <v>0.99670000000000003</v>
      </c>
      <c r="AT112" s="133">
        <v>0.25519999999999998</v>
      </c>
    </row>
    <row r="113" spans="2:46">
      <c r="B113">
        <v>1970</v>
      </c>
      <c r="C113">
        <v>14</v>
      </c>
      <c r="D113">
        <v>9.9099999999999994E-2</v>
      </c>
      <c r="E113">
        <v>0.18709999999999999</v>
      </c>
      <c r="F113">
        <v>5.0999999999999997E-2</v>
      </c>
      <c r="G113">
        <v>0.1883</v>
      </c>
      <c r="H113">
        <v>4.7300000000000002E-2</v>
      </c>
      <c r="I113">
        <v>0.14280000000000001</v>
      </c>
      <c r="J113">
        <v>1.6000000000000001E-3</v>
      </c>
      <c r="K113">
        <v>0.11650000000000001</v>
      </c>
      <c r="L113">
        <v>7.5200000000000003E-2</v>
      </c>
      <c r="M113">
        <v>0.2354</v>
      </c>
      <c r="N113">
        <v>2.7900000000000001E-2</v>
      </c>
      <c r="O113">
        <v>0.21659999999999999</v>
      </c>
      <c r="AI113" s="133">
        <v>9.9099999999999994E-2</v>
      </c>
      <c r="AJ113" s="133">
        <v>0.18709999999999999</v>
      </c>
      <c r="AK113" s="133">
        <v>5.0999999999999997E-2</v>
      </c>
      <c r="AL113" s="133">
        <v>0.1883</v>
      </c>
      <c r="AM113" s="133">
        <v>4.7300000000000002E-2</v>
      </c>
      <c r="AN113" s="133">
        <v>0.14280000000000001</v>
      </c>
      <c r="AO113" s="133">
        <v>1.6000000000000001E-3</v>
      </c>
      <c r="AP113" s="133">
        <v>0.11650000000000001</v>
      </c>
      <c r="AQ113" s="133">
        <v>7.5200000000000003E-2</v>
      </c>
      <c r="AR113" s="133">
        <v>0.2354</v>
      </c>
      <c r="AS113" s="133">
        <v>2.7900000000000001E-2</v>
      </c>
      <c r="AT113" s="133">
        <v>0.21659999999999999</v>
      </c>
    </row>
    <row r="114" spans="2:46">
      <c r="B114">
        <v>1970</v>
      </c>
      <c r="C114">
        <v>15</v>
      </c>
      <c r="D114">
        <v>7.7000000000000002E-3</v>
      </c>
      <c r="E114">
        <v>0</v>
      </c>
      <c r="F114">
        <v>0</v>
      </c>
      <c r="G114">
        <v>4.6899999999999997E-2</v>
      </c>
      <c r="H114">
        <v>1.9199999999999998E-2</v>
      </c>
      <c r="I114">
        <v>0.38429999999999997</v>
      </c>
      <c r="J114">
        <v>4.1999999999999997E-3</v>
      </c>
      <c r="K114">
        <v>1.9099999999999999E-2</v>
      </c>
      <c r="L114">
        <v>7.3300000000000004E-2</v>
      </c>
      <c r="M114">
        <v>2.06E-2</v>
      </c>
      <c r="N114">
        <v>2.63E-2</v>
      </c>
      <c r="O114">
        <v>3.04E-2</v>
      </c>
      <c r="AI114" s="133">
        <v>7.7000000000000002E-3</v>
      </c>
      <c r="AJ114" s="133">
        <v>0</v>
      </c>
      <c r="AK114" s="133">
        <v>0</v>
      </c>
      <c r="AL114" s="133">
        <v>4.6899999999999997E-2</v>
      </c>
      <c r="AM114" s="133">
        <v>1.9199999999999998E-2</v>
      </c>
      <c r="AN114" s="133">
        <v>0.38429999999999997</v>
      </c>
      <c r="AO114" s="133">
        <v>4.1999999999999997E-3</v>
      </c>
      <c r="AP114" s="133">
        <v>1.9099999999999999E-2</v>
      </c>
      <c r="AQ114" s="133">
        <v>7.3300000000000004E-2</v>
      </c>
      <c r="AR114" s="133">
        <v>2.06E-2</v>
      </c>
      <c r="AS114" s="133">
        <v>2.63E-2</v>
      </c>
      <c r="AT114" s="133">
        <v>3.04E-2</v>
      </c>
    </row>
    <row r="115" spans="2:46">
      <c r="B115">
        <v>1970</v>
      </c>
      <c r="C115">
        <v>16</v>
      </c>
      <c r="D115">
        <v>5.2600000000000001E-2</v>
      </c>
      <c r="E115">
        <v>9.9099999999999994E-2</v>
      </c>
      <c r="F115">
        <v>2.7199999999999998E-2</v>
      </c>
      <c r="G115">
        <v>0.1002</v>
      </c>
      <c r="H115">
        <v>2.52E-2</v>
      </c>
      <c r="I115">
        <v>7.9500000000000001E-2</v>
      </c>
      <c r="J115">
        <v>1E-3</v>
      </c>
      <c r="K115">
        <v>6.1800000000000001E-2</v>
      </c>
      <c r="L115">
        <v>3.9600000000000003E-2</v>
      </c>
      <c r="M115">
        <v>0.1265</v>
      </c>
      <c r="N115">
        <v>1.5100000000000001E-2</v>
      </c>
      <c r="O115">
        <v>0.1154</v>
      </c>
      <c r="AI115" s="133">
        <v>5.2600000000000001E-2</v>
      </c>
      <c r="AJ115" s="133">
        <v>9.9099999999999994E-2</v>
      </c>
      <c r="AK115" s="133">
        <v>2.7199999999999998E-2</v>
      </c>
      <c r="AL115" s="133">
        <v>0.1002</v>
      </c>
      <c r="AM115" s="133">
        <v>2.52E-2</v>
      </c>
      <c r="AN115" s="133">
        <v>7.9500000000000001E-2</v>
      </c>
      <c r="AO115" s="133">
        <v>1E-3</v>
      </c>
      <c r="AP115" s="133">
        <v>6.1800000000000001E-2</v>
      </c>
      <c r="AQ115" s="133">
        <v>3.9600000000000003E-2</v>
      </c>
      <c r="AR115" s="133">
        <v>0.1265</v>
      </c>
      <c r="AS115" s="133">
        <v>1.5100000000000001E-2</v>
      </c>
      <c r="AT115" s="133">
        <v>0.1154</v>
      </c>
    </row>
    <row r="116" spans="2:46">
      <c r="B116">
        <v>1971</v>
      </c>
      <c r="C116">
        <v>1</v>
      </c>
      <c r="D116">
        <v>0</v>
      </c>
      <c r="E116">
        <v>0</v>
      </c>
      <c r="F116">
        <v>2E-3</v>
      </c>
      <c r="G116">
        <v>1.7600000000000001E-2</v>
      </c>
      <c r="H116">
        <v>6.3E-3</v>
      </c>
      <c r="I116">
        <v>2.64E-2</v>
      </c>
      <c r="J116">
        <v>1.4E-3</v>
      </c>
      <c r="K116">
        <v>3.7999999999999999E-2</v>
      </c>
      <c r="L116">
        <v>0.12759999999999999</v>
      </c>
      <c r="M116">
        <v>7.6300000000000007E-2</v>
      </c>
      <c r="N116">
        <v>5.6500000000000002E-2</v>
      </c>
      <c r="O116">
        <v>0.1371</v>
      </c>
      <c r="AI116" s="133">
        <v>0</v>
      </c>
      <c r="AJ116" s="133">
        <v>0</v>
      </c>
      <c r="AK116" s="133">
        <v>2E-3</v>
      </c>
      <c r="AL116" s="133">
        <v>1.7600000000000001E-2</v>
      </c>
      <c r="AM116" s="133">
        <v>6.3E-3</v>
      </c>
      <c r="AN116" s="133">
        <v>2.64E-2</v>
      </c>
      <c r="AO116" s="133">
        <v>1.4E-3</v>
      </c>
      <c r="AP116" s="133">
        <v>3.7999999999999999E-2</v>
      </c>
      <c r="AQ116" s="133">
        <v>0.12759999999999999</v>
      </c>
      <c r="AR116" s="133">
        <v>7.6300000000000007E-2</v>
      </c>
      <c r="AS116" s="133">
        <v>5.6500000000000002E-2</v>
      </c>
      <c r="AT116" s="133">
        <v>0.1371</v>
      </c>
    </row>
    <row r="117" spans="2:46">
      <c r="B117">
        <v>1971</v>
      </c>
      <c r="C117">
        <v>2</v>
      </c>
      <c r="D117">
        <v>0.1361</v>
      </c>
      <c r="E117">
        <v>0</v>
      </c>
      <c r="F117">
        <v>1.0999999999999999E-2</v>
      </c>
      <c r="G117">
        <v>0.1472</v>
      </c>
      <c r="H117">
        <v>5.04E-2</v>
      </c>
      <c r="I117">
        <v>0.14599999999999999</v>
      </c>
      <c r="J117">
        <v>9.7999999999999997E-3</v>
      </c>
      <c r="K117">
        <v>0.20630000000000001</v>
      </c>
      <c r="L117">
        <v>8.7099999999999997E-2</v>
      </c>
      <c r="M117">
        <v>0.1174</v>
      </c>
      <c r="N117">
        <v>2.1899999999999999E-2</v>
      </c>
      <c r="O117">
        <v>0.81330000000000002</v>
      </c>
      <c r="AI117" s="133">
        <v>0.1361</v>
      </c>
      <c r="AJ117" s="133">
        <v>0</v>
      </c>
      <c r="AK117" s="133">
        <v>1.0999999999999999E-2</v>
      </c>
      <c r="AL117" s="133">
        <v>0.1472</v>
      </c>
      <c r="AM117" s="133">
        <v>5.04E-2</v>
      </c>
      <c r="AN117" s="133">
        <v>0.14599999999999999</v>
      </c>
      <c r="AO117" s="133">
        <v>9.7999999999999997E-3</v>
      </c>
      <c r="AP117" s="133">
        <v>0.20630000000000001</v>
      </c>
      <c r="AQ117" s="133">
        <v>8.7099999999999997E-2</v>
      </c>
      <c r="AR117" s="133">
        <v>0.1174</v>
      </c>
      <c r="AS117" s="133">
        <v>2.1899999999999999E-2</v>
      </c>
      <c r="AT117" s="133">
        <v>0.81330000000000002</v>
      </c>
    </row>
    <row r="118" spans="2:46">
      <c r="B118">
        <v>1971</v>
      </c>
      <c r="C118">
        <v>3</v>
      </c>
      <c r="D118">
        <v>0.3417</v>
      </c>
      <c r="E118">
        <v>0</v>
      </c>
      <c r="F118">
        <v>5.45E-2</v>
      </c>
      <c r="G118">
        <v>1.2496</v>
      </c>
      <c r="H118">
        <v>0.42509999999999998</v>
      </c>
      <c r="I118">
        <v>0.159</v>
      </c>
      <c r="J118">
        <v>2.8999999999999998E-3</v>
      </c>
      <c r="K118">
        <v>0.50549999999999995</v>
      </c>
      <c r="L118">
        <v>0.27510000000000001</v>
      </c>
      <c r="M118">
        <v>0.8155</v>
      </c>
      <c r="N118">
        <v>0.1787</v>
      </c>
      <c r="O118">
        <v>1.1286</v>
      </c>
      <c r="AI118" s="133">
        <v>0.3417</v>
      </c>
      <c r="AJ118" s="133">
        <v>0</v>
      </c>
      <c r="AK118" s="133">
        <v>5.45E-2</v>
      </c>
      <c r="AL118" s="133">
        <v>1.2496</v>
      </c>
      <c r="AM118" s="133">
        <v>0.42509999999999998</v>
      </c>
      <c r="AN118" s="133">
        <v>0.159</v>
      </c>
      <c r="AO118" s="133">
        <v>2.8999999999999998E-3</v>
      </c>
      <c r="AP118" s="133">
        <v>0.50549999999999995</v>
      </c>
      <c r="AQ118" s="133">
        <v>0.27510000000000001</v>
      </c>
      <c r="AR118" s="133">
        <v>0.8155</v>
      </c>
      <c r="AS118" s="133">
        <v>0.1787</v>
      </c>
      <c r="AT118" s="133">
        <v>1.1286</v>
      </c>
    </row>
    <row r="119" spans="2:46">
      <c r="B119">
        <v>1971</v>
      </c>
      <c r="C119">
        <v>4</v>
      </c>
      <c r="D119">
        <v>0.54859999999999998</v>
      </c>
      <c r="E119">
        <v>1.0588</v>
      </c>
      <c r="F119">
        <v>5.79E-2</v>
      </c>
      <c r="G119">
        <v>2.2402000000000002</v>
      </c>
      <c r="H119">
        <v>0.58260000000000001</v>
      </c>
      <c r="I119">
        <v>0.78620000000000001</v>
      </c>
      <c r="J119">
        <v>8.5800000000000001E-2</v>
      </c>
      <c r="K119">
        <v>1.0865</v>
      </c>
      <c r="L119">
        <v>0.58899999999999997</v>
      </c>
      <c r="M119">
        <v>0.43140000000000001</v>
      </c>
      <c r="N119">
        <v>8.9899999999999994E-2</v>
      </c>
      <c r="O119">
        <v>2.0941000000000001</v>
      </c>
      <c r="AI119" s="133">
        <v>0.54859999999999998</v>
      </c>
      <c r="AJ119" s="133">
        <v>1.0588</v>
      </c>
      <c r="AK119" s="133">
        <v>5.79E-2</v>
      </c>
      <c r="AL119" s="133">
        <v>2.2402000000000002</v>
      </c>
      <c r="AM119" s="133">
        <v>0.58260000000000001</v>
      </c>
      <c r="AN119" s="133">
        <v>0.78620000000000001</v>
      </c>
      <c r="AO119" s="133">
        <v>8.5800000000000001E-2</v>
      </c>
      <c r="AP119" s="133">
        <v>1.0865</v>
      </c>
      <c r="AQ119" s="133">
        <v>0.58899999999999997</v>
      </c>
      <c r="AR119" s="133">
        <v>0.43140000000000001</v>
      </c>
      <c r="AS119" s="133">
        <v>8.9899999999999994E-2</v>
      </c>
      <c r="AT119" s="133">
        <v>2.0941000000000001</v>
      </c>
    </row>
    <row r="120" spans="2:46">
      <c r="B120">
        <v>1971</v>
      </c>
      <c r="C120">
        <v>5</v>
      </c>
      <c r="D120">
        <v>0.55189999999999995</v>
      </c>
      <c r="E120">
        <v>2.6150000000000002</v>
      </c>
      <c r="F120">
        <v>4.8899999999999999E-2</v>
      </c>
      <c r="G120">
        <v>1.7176</v>
      </c>
      <c r="H120">
        <v>0.39400000000000002</v>
      </c>
      <c r="I120">
        <v>0.80820000000000003</v>
      </c>
      <c r="J120">
        <v>4.6399999999999997E-2</v>
      </c>
      <c r="K120">
        <v>0.41689999999999999</v>
      </c>
      <c r="L120">
        <v>1.8412999999999999</v>
      </c>
      <c r="M120">
        <v>1.1226</v>
      </c>
      <c r="N120">
        <v>0.36749999999999999</v>
      </c>
      <c r="O120">
        <v>1.7450000000000001</v>
      </c>
      <c r="AI120" s="133">
        <v>0.55189999999999995</v>
      </c>
      <c r="AJ120" s="133">
        <v>2.6150000000000002</v>
      </c>
      <c r="AK120" s="133">
        <v>4.8899999999999999E-2</v>
      </c>
      <c r="AL120" s="133">
        <v>1.7176</v>
      </c>
      <c r="AM120" s="133">
        <v>0.39400000000000002</v>
      </c>
      <c r="AN120" s="133">
        <v>0.80820000000000003</v>
      </c>
      <c r="AO120" s="133">
        <v>4.6399999999999997E-2</v>
      </c>
      <c r="AP120" s="133">
        <v>0.41689999999999999</v>
      </c>
      <c r="AQ120" s="133">
        <v>1.8412999999999999</v>
      </c>
      <c r="AR120" s="133">
        <v>1.1226</v>
      </c>
      <c r="AS120" s="133">
        <v>0.36749999999999999</v>
      </c>
      <c r="AT120" s="133">
        <v>1.7450000000000001</v>
      </c>
    </row>
    <row r="121" spans="2:46">
      <c r="B121">
        <v>1971</v>
      </c>
      <c r="C121">
        <v>6</v>
      </c>
      <c r="D121">
        <v>0.14580000000000001</v>
      </c>
      <c r="E121">
        <v>0.14149999999999999</v>
      </c>
      <c r="F121">
        <v>0</v>
      </c>
      <c r="G121">
        <v>0.43980000000000002</v>
      </c>
      <c r="H121">
        <v>8.5199999999999998E-2</v>
      </c>
      <c r="I121">
        <v>0.59619999999999995</v>
      </c>
      <c r="J121">
        <v>0.1018</v>
      </c>
      <c r="K121">
        <v>7.1300000000000002E-2</v>
      </c>
      <c r="L121">
        <v>0.23569999999999999</v>
      </c>
      <c r="M121">
        <v>0.33710000000000001</v>
      </c>
      <c r="N121">
        <v>0</v>
      </c>
      <c r="O121">
        <v>0.2883</v>
      </c>
      <c r="AI121" s="133">
        <v>0.14580000000000001</v>
      </c>
      <c r="AJ121" s="133">
        <v>0.14149999999999999</v>
      </c>
      <c r="AK121" s="133">
        <v>0</v>
      </c>
      <c r="AL121" s="133">
        <v>0.43980000000000002</v>
      </c>
      <c r="AM121" s="133">
        <v>8.5199999999999998E-2</v>
      </c>
      <c r="AN121" s="133">
        <v>0.59619999999999995</v>
      </c>
      <c r="AO121" s="133">
        <v>0.1018</v>
      </c>
      <c r="AP121" s="133">
        <v>7.1300000000000002E-2</v>
      </c>
      <c r="AQ121" s="133">
        <v>0.23569999999999999</v>
      </c>
      <c r="AR121" s="133">
        <v>0.33710000000000001</v>
      </c>
      <c r="AS121" s="133">
        <v>0</v>
      </c>
      <c r="AT121" s="133">
        <v>0.2883</v>
      </c>
    </row>
    <row r="122" spans="2:46">
      <c r="B122">
        <v>1971</v>
      </c>
      <c r="C122">
        <v>7</v>
      </c>
      <c r="D122">
        <v>4.7600000000000003E-2</v>
      </c>
      <c r="E122">
        <v>0</v>
      </c>
      <c r="F122">
        <v>6.4999999999999997E-3</v>
      </c>
      <c r="G122">
        <v>6.5500000000000003E-2</v>
      </c>
      <c r="H122">
        <v>2.1600000000000001E-2</v>
      </c>
      <c r="I122">
        <v>4.1000000000000003E-3</v>
      </c>
      <c r="J122">
        <v>0</v>
      </c>
      <c r="K122">
        <v>0.1744</v>
      </c>
      <c r="L122">
        <v>1.4999999999999999E-2</v>
      </c>
      <c r="M122">
        <v>2.2800000000000001E-2</v>
      </c>
      <c r="N122">
        <v>2.0299999999999999E-2</v>
      </c>
      <c r="O122">
        <v>0.3548</v>
      </c>
      <c r="AI122" s="133">
        <v>4.7600000000000003E-2</v>
      </c>
      <c r="AJ122" s="133">
        <v>0</v>
      </c>
      <c r="AK122" s="133">
        <v>6.4999999999999997E-3</v>
      </c>
      <c r="AL122" s="133">
        <v>6.5500000000000003E-2</v>
      </c>
      <c r="AM122" s="133">
        <v>2.1600000000000001E-2</v>
      </c>
      <c r="AN122" s="133">
        <v>4.1000000000000003E-3</v>
      </c>
      <c r="AO122" s="133">
        <v>0</v>
      </c>
      <c r="AP122" s="133">
        <v>0.1744</v>
      </c>
      <c r="AQ122" s="133">
        <v>1.4999999999999999E-2</v>
      </c>
      <c r="AR122" s="133">
        <v>2.2800000000000001E-2</v>
      </c>
      <c r="AS122" s="133">
        <v>2.0299999999999999E-2</v>
      </c>
      <c r="AT122" s="133">
        <v>0.3548</v>
      </c>
    </row>
    <row r="123" spans="2:46">
      <c r="B123">
        <v>1971</v>
      </c>
      <c r="C123">
        <v>8</v>
      </c>
      <c r="D123">
        <v>0.71640000000000004</v>
      </c>
      <c r="E123">
        <v>4.2340999999999998</v>
      </c>
      <c r="F123">
        <v>0.64</v>
      </c>
      <c r="G123">
        <v>4.7640000000000002</v>
      </c>
      <c r="H123">
        <v>1.1856</v>
      </c>
      <c r="I123">
        <v>1.8089999999999999</v>
      </c>
      <c r="J123">
        <v>4.2999999999999997E-2</v>
      </c>
      <c r="K123">
        <v>0.80059999999999998</v>
      </c>
      <c r="L123">
        <v>0.46150000000000002</v>
      </c>
      <c r="M123">
        <v>1.6296999999999999</v>
      </c>
      <c r="N123">
        <v>0.98619999999999997</v>
      </c>
      <c r="O123">
        <v>4.3680000000000003</v>
      </c>
      <c r="AI123" s="133">
        <v>0.71640000000000004</v>
      </c>
      <c r="AJ123" s="133">
        <v>4.2340999999999998</v>
      </c>
      <c r="AK123" s="133">
        <v>0.64</v>
      </c>
      <c r="AL123" s="133">
        <v>4.7640000000000002</v>
      </c>
      <c r="AM123" s="133">
        <v>1.1856</v>
      </c>
      <c r="AN123" s="133">
        <v>1.8089999999999999</v>
      </c>
      <c r="AO123" s="133">
        <v>4.2999999999999997E-2</v>
      </c>
      <c r="AP123" s="133">
        <v>0.80059999999999998</v>
      </c>
      <c r="AQ123" s="133">
        <v>0.46150000000000002</v>
      </c>
      <c r="AR123" s="133">
        <v>1.6296999999999999</v>
      </c>
      <c r="AS123" s="133">
        <v>0.98619999999999997</v>
      </c>
      <c r="AT123" s="133">
        <v>4.3680000000000003</v>
      </c>
    </row>
    <row r="124" spans="2:46">
      <c r="B124">
        <v>1971</v>
      </c>
      <c r="C124">
        <v>9</v>
      </c>
      <c r="D124">
        <v>0.28960000000000002</v>
      </c>
      <c r="E124">
        <v>3.0110999999999999</v>
      </c>
      <c r="F124">
        <v>0.44419999999999998</v>
      </c>
      <c r="G124">
        <v>2.0346000000000002</v>
      </c>
      <c r="H124">
        <v>0.45889999999999997</v>
      </c>
      <c r="I124">
        <v>1.4387000000000001</v>
      </c>
      <c r="J124">
        <v>3.3399999999999999E-2</v>
      </c>
      <c r="K124">
        <v>0.31590000000000001</v>
      </c>
      <c r="L124">
        <v>0.46789999999999998</v>
      </c>
      <c r="M124">
        <v>1.8753</v>
      </c>
      <c r="N124">
        <v>0.45529999999999998</v>
      </c>
      <c r="O124">
        <v>4.0255999999999998</v>
      </c>
      <c r="AI124" s="133">
        <v>0.28960000000000002</v>
      </c>
      <c r="AJ124" s="133">
        <v>3.0110999999999999</v>
      </c>
      <c r="AK124" s="133">
        <v>0.44419999999999998</v>
      </c>
      <c r="AL124" s="133">
        <v>2.0346000000000002</v>
      </c>
      <c r="AM124" s="133">
        <v>0.45889999999999997</v>
      </c>
      <c r="AN124" s="133">
        <v>1.4387000000000001</v>
      </c>
      <c r="AO124" s="133">
        <v>3.3399999999999999E-2</v>
      </c>
      <c r="AP124" s="133">
        <v>0.31590000000000001</v>
      </c>
      <c r="AQ124" s="133">
        <v>0.46789999999999998</v>
      </c>
      <c r="AR124" s="133">
        <v>1.8753</v>
      </c>
      <c r="AS124" s="133">
        <v>0.45529999999999998</v>
      </c>
      <c r="AT124" s="133">
        <v>4.0255999999999998</v>
      </c>
    </row>
    <row r="125" spans="2:46">
      <c r="B125">
        <v>1971</v>
      </c>
      <c r="C125">
        <v>10</v>
      </c>
      <c r="D125">
        <v>0.27600000000000002</v>
      </c>
      <c r="E125">
        <v>0</v>
      </c>
      <c r="F125">
        <v>0.1167</v>
      </c>
      <c r="G125">
        <v>1.2234</v>
      </c>
      <c r="H125">
        <v>0.40629999999999999</v>
      </c>
      <c r="I125">
        <v>0.21560000000000001</v>
      </c>
      <c r="J125">
        <v>2.75E-2</v>
      </c>
      <c r="K125">
        <v>0.33789999999999998</v>
      </c>
      <c r="L125">
        <v>0.5454</v>
      </c>
      <c r="M125">
        <v>0.64380000000000004</v>
      </c>
      <c r="N125">
        <v>0.15240000000000001</v>
      </c>
      <c r="O125">
        <v>1.3157000000000001</v>
      </c>
      <c r="AI125" s="133">
        <v>0.27600000000000002</v>
      </c>
      <c r="AJ125" s="133">
        <v>0</v>
      </c>
      <c r="AK125" s="133">
        <v>0.1167</v>
      </c>
      <c r="AL125" s="133">
        <v>1.2234</v>
      </c>
      <c r="AM125" s="133">
        <v>0.40629999999999999</v>
      </c>
      <c r="AN125" s="133">
        <v>0.21560000000000001</v>
      </c>
      <c r="AO125" s="133">
        <v>2.75E-2</v>
      </c>
      <c r="AP125" s="133">
        <v>0.33789999999999998</v>
      </c>
      <c r="AQ125" s="133">
        <v>0.5454</v>
      </c>
      <c r="AR125" s="133">
        <v>0.64380000000000004</v>
      </c>
      <c r="AS125" s="133">
        <v>0.15240000000000001</v>
      </c>
      <c r="AT125" s="133">
        <v>1.3157000000000001</v>
      </c>
    </row>
    <row r="126" spans="2:46">
      <c r="B126">
        <v>1971</v>
      </c>
      <c r="C126">
        <v>11</v>
      </c>
      <c r="D126">
        <v>0.1484</v>
      </c>
      <c r="E126">
        <v>1.292</v>
      </c>
      <c r="F126">
        <v>0.20699999999999999</v>
      </c>
      <c r="G126">
        <v>0.8609</v>
      </c>
      <c r="H126">
        <v>0.19819999999999999</v>
      </c>
      <c r="I126">
        <v>0.74680000000000002</v>
      </c>
      <c r="J126">
        <v>1.9400000000000001E-2</v>
      </c>
      <c r="K126">
        <v>0.1212</v>
      </c>
      <c r="L126">
        <v>0.22739999999999999</v>
      </c>
      <c r="M126">
        <v>0.79649999999999999</v>
      </c>
      <c r="N126">
        <v>0.20580000000000001</v>
      </c>
      <c r="O126">
        <v>1.5265</v>
      </c>
      <c r="AI126" s="133">
        <v>0.1484</v>
      </c>
      <c r="AJ126" s="133">
        <v>1.292</v>
      </c>
      <c r="AK126" s="133">
        <v>0.20699999999999999</v>
      </c>
      <c r="AL126" s="133">
        <v>0.8609</v>
      </c>
      <c r="AM126" s="133">
        <v>0.19819999999999999</v>
      </c>
      <c r="AN126" s="133">
        <v>0.74680000000000002</v>
      </c>
      <c r="AO126" s="133">
        <v>1.9400000000000001E-2</v>
      </c>
      <c r="AP126" s="133">
        <v>0.1212</v>
      </c>
      <c r="AQ126" s="133">
        <v>0.22739999999999999</v>
      </c>
      <c r="AR126" s="133">
        <v>0.79649999999999999</v>
      </c>
      <c r="AS126" s="133">
        <v>0.20580000000000001</v>
      </c>
      <c r="AT126" s="133">
        <v>1.5265</v>
      </c>
    </row>
    <row r="127" spans="2:46">
      <c r="B127">
        <v>1971</v>
      </c>
      <c r="C127">
        <v>12</v>
      </c>
      <c r="D127">
        <v>0.14299999999999999</v>
      </c>
      <c r="E127">
        <v>1.6933</v>
      </c>
      <c r="F127">
        <v>0.30199999999999999</v>
      </c>
      <c r="G127">
        <v>1.1705000000000001</v>
      </c>
      <c r="H127">
        <v>0.2651</v>
      </c>
      <c r="I127">
        <v>0.94299999999999995</v>
      </c>
      <c r="J127">
        <v>1.7100000000000001E-2</v>
      </c>
      <c r="K127">
        <v>0.1202</v>
      </c>
      <c r="L127">
        <v>0.21299999999999999</v>
      </c>
      <c r="M127">
        <v>1.2033</v>
      </c>
      <c r="N127">
        <v>0.2409</v>
      </c>
      <c r="O127">
        <v>2.1930999999999998</v>
      </c>
      <c r="AI127" s="133">
        <v>0.14299999999999999</v>
      </c>
      <c r="AJ127" s="133">
        <v>1.6933</v>
      </c>
      <c r="AK127" s="133">
        <v>0.30199999999999999</v>
      </c>
      <c r="AL127" s="133">
        <v>1.1705000000000001</v>
      </c>
      <c r="AM127" s="133">
        <v>0.2651</v>
      </c>
      <c r="AN127" s="133">
        <v>0.94299999999999995</v>
      </c>
      <c r="AO127" s="133">
        <v>1.7100000000000001E-2</v>
      </c>
      <c r="AP127" s="133">
        <v>0.1202</v>
      </c>
      <c r="AQ127" s="133">
        <v>0.21299999999999999</v>
      </c>
      <c r="AR127" s="133">
        <v>1.2033</v>
      </c>
      <c r="AS127" s="133">
        <v>0.2409</v>
      </c>
      <c r="AT127" s="133">
        <v>2.1930999999999998</v>
      </c>
    </row>
    <row r="128" spans="2:46">
      <c r="B128">
        <v>1971</v>
      </c>
      <c r="C128">
        <v>13</v>
      </c>
      <c r="D128">
        <v>0.44209999999999999</v>
      </c>
      <c r="E128">
        <v>0.79449999999999998</v>
      </c>
      <c r="F128">
        <v>0.22420000000000001</v>
      </c>
      <c r="G128">
        <v>1.6122000000000001</v>
      </c>
      <c r="H128">
        <v>0.45040000000000002</v>
      </c>
      <c r="I128">
        <v>0.4501</v>
      </c>
      <c r="J128">
        <v>0</v>
      </c>
      <c r="K128">
        <v>0.33760000000000001</v>
      </c>
      <c r="L128">
        <v>0.57720000000000005</v>
      </c>
      <c r="M128">
        <v>0.98980000000000001</v>
      </c>
      <c r="N128">
        <v>0.92610000000000003</v>
      </c>
      <c r="O128">
        <v>2.4733000000000001</v>
      </c>
      <c r="AI128" s="133">
        <v>0.44209999999999999</v>
      </c>
      <c r="AJ128" s="133">
        <v>0.79449999999999998</v>
      </c>
      <c r="AK128" s="133">
        <v>0.22420000000000001</v>
      </c>
      <c r="AL128" s="133">
        <v>1.6122000000000001</v>
      </c>
      <c r="AM128" s="133">
        <v>0.45040000000000002</v>
      </c>
      <c r="AN128" s="133">
        <v>0.4501</v>
      </c>
      <c r="AO128" s="133">
        <v>0</v>
      </c>
      <c r="AP128" s="133">
        <v>0.33760000000000001</v>
      </c>
      <c r="AQ128" s="133">
        <v>0.57720000000000005</v>
      </c>
      <c r="AR128" s="133">
        <v>0.98980000000000001</v>
      </c>
      <c r="AS128" s="133">
        <v>0.92610000000000003</v>
      </c>
      <c r="AT128" s="133">
        <v>2.4733000000000001</v>
      </c>
    </row>
    <row r="129" spans="2:46">
      <c r="B129">
        <v>1971</v>
      </c>
      <c r="C129">
        <v>14</v>
      </c>
      <c r="D129">
        <v>2.9899999999999999E-2</v>
      </c>
      <c r="E129">
        <v>0.1734</v>
      </c>
      <c r="F129">
        <v>2.87E-2</v>
      </c>
      <c r="G129">
        <v>0.1391</v>
      </c>
      <c r="H129">
        <v>3.5299999999999998E-2</v>
      </c>
      <c r="I129">
        <v>0.1211</v>
      </c>
      <c r="J129">
        <v>3.3999999999999998E-3</v>
      </c>
      <c r="K129">
        <v>2.5999999999999999E-2</v>
      </c>
      <c r="L129">
        <v>2.9100000000000001E-2</v>
      </c>
      <c r="M129">
        <v>0.14369999999999999</v>
      </c>
      <c r="N129">
        <v>3.5299999999999998E-2</v>
      </c>
      <c r="O129">
        <v>0.30020000000000002</v>
      </c>
      <c r="AI129" s="133">
        <v>2.9899999999999999E-2</v>
      </c>
      <c r="AJ129" s="133">
        <v>0.1734</v>
      </c>
      <c r="AK129" s="133">
        <v>2.87E-2</v>
      </c>
      <c r="AL129" s="133">
        <v>0.1391</v>
      </c>
      <c r="AM129" s="133">
        <v>3.5299999999999998E-2</v>
      </c>
      <c r="AN129" s="133">
        <v>0.1211</v>
      </c>
      <c r="AO129" s="133">
        <v>3.3999999999999998E-3</v>
      </c>
      <c r="AP129" s="133">
        <v>2.5999999999999999E-2</v>
      </c>
      <c r="AQ129" s="133">
        <v>2.9100000000000001E-2</v>
      </c>
      <c r="AR129" s="133">
        <v>0.14369999999999999</v>
      </c>
      <c r="AS129" s="133">
        <v>3.5299999999999998E-2</v>
      </c>
      <c r="AT129" s="133">
        <v>0.30020000000000002</v>
      </c>
    </row>
    <row r="130" spans="2:46">
      <c r="B130">
        <v>1971</v>
      </c>
      <c r="C130">
        <v>15</v>
      </c>
      <c r="D130">
        <v>0</v>
      </c>
      <c r="E130">
        <v>0</v>
      </c>
      <c r="F130">
        <v>1.2699999999999999E-2</v>
      </c>
      <c r="G130">
        <v>0.158</v>
      </c>
      <c r="H130">
        <v>6.3200000000000006E-2</v>
      </c>
      <c r="I130">
        <v>7.0000000000000001E-3</v>
      </c>
      <c r="J130">
        <v>0</v>
      </c>
      <c r="K130">
        <v>2.9399999999999999E-2</v>
      </c>
      <c r="L130">
        <v>4.5999999999999999E-3</v>
      </c>
      <c r="M130">
        <v>6.2E-2</v>
      </c>
      <c r="N130">
        <v>8.9999999999999998E-4</v>
      </c>
      <c r="O130">
        <v>0.1205</v>
      </c>
      <c r="AI130" s="133">
        <v>0</v>
      </c>
      <c r="AJ130" s="133">
        <v>0</v>
      </c>
      <c r="AK130" s="133">
        <v>1.2699999999999999E-2</v>
      </c>
      <c r="AL130" s="133">
        <v>0.158</v>
      </c>
      <c r="AM130" s="133">
        <v>6.3200000000000006E-2</v>
      </c>
      <c r="AN130" s="133">
        <v>7.0000000000000001E-3</v>
      </c>
      <c r="AO130" s="133">
        <v>0</v>
      </c>
      <c r="AP130" s="133">
        <v>2.9399999999999999E-2</v>
      </c>
      <c r="AQ130" s="133">
        <v>4.5999999999999999E-3</v>
      </c>
      <c r="AR130" s="133">
        <v>6.2E-2</v>
      </c>
      <c r="AS130" s="133">
        <v>8.9999999999999998E-4</v>
      </c>
      <c r="AT130" s="133">
        <v>0.1205</v>
      </c>
    </row>
    <row r="131" spans="2:46">
      <c r="B131">
        <v>1971</v>
      </c>
      <c r="C131">
        <v>16</v>
      </c>
      <c r="D131">
        <v>1.4999999999999999E-2</v>
      </c>
      <c r="E131">
        <v>8.6599999999999996E-2</v>
      </c>
      <c r="F131">
        <v>1.4500000000000001E-2</v>
      </c>
      <c r="G131">
        <v>7.0099999999999996E-2</v>
      </c>
      <c r="H131">
        <v>1.78E-2</v>
      </c>
      <c r="I131">
        <v>6.13E-2</v>
      </c>
      <c r="J131">
        <v>1.6999999999999999E-3</v>
      </c>
      <c r="K131">
        <v>1.32E-2</v>
      </c>
      <c r="L131">
        <v>1.46E-2</v>
      </c>
      <c r="M131">
        <v>7.2800000000000004E-2</v>
      </c>
      <c r="N131">
        <v>1.7899999999999999E-2</v>
      </c>
      <c r="O131">
        <v>0.15179999999999999</v>
      </c>
      <c r="AI131" s="133">
        <v>1.4999999999999999E-2</v>
      </c>
      <c r="AJ131" s="133">
        <v>8.6599999999999996E-2</v>
      </c>
      <c r="AK131" s="133">
        <v>1.4500000000000001E-2</v>
      </c>
      <c r="AL131" s="133">
        <v>7.0099999999999996E-2</v>
      </c>
      <c r="AM131" s="133">
        <v>1.78E-2</v>
      </c>
      <c r="AN131" s="133">
        <v>6.13E-2</v>
      </c>
      <c r="AO131" s="133">
        <v>1.6999999999999999E-3</v>
      </c>
      <c r="AP131" s="133">
        <v>1.32E-2</v>
      </c>
      <c r="AQ131" s="133">
        <v>1.46E-2</v>
      </c>
      <c r="AR131" s="133">
        <v>7.2800000000000004E-2</v>
      </c>
      <c r="AS131" s="133">
        <v>1.7899999999999999E-2</v>
      </c>
      <c r="AT131" s="133">
        <v>0.15179999999999999</v>
      </c>
    </row>
    <row r="132" spans="2:46">
      <c r="B132">
        <v>1972</v>
      </c>
      <c r="C132">
        <v>1</v>
      </c>
      <c r="D132">
        <v>2.0199999999999999E-2</v>
      </c>
      <c r="E132">
        <v>0</v>
      </c>
      <c r="F132">
        <v>9.2999999999999992E-3</v>
      </c>
      <c r="G132">
        <v>4.82E-2</v>
      </c>
      <c r="H132">
        <v>1.7100000000000001E-2</v>
      </c>
      <c r="I132">
        <v>4.02E-2</v>
      </c>
      <c r="J132">
        <v>2.0999999999999999E-3</v>
      </c>
      <c r="K132">
        <v>0.19850000000000001</v>
      </c>
      <c r="L132">
        <v>9.0300000000000005E-2</v>
      </c>
      <c r="M132">
        <v>0.154</v>
      </c>
      <c r="N132">
        <v>8.1500000000000003E-2</v>
      </c>
      <c r="O132">
        <v>0.20710000000000001</v>
      </c>
      <c r="AI132" s="133">
        <v>2.0199999999999999E-2</v>
      </c>
      <c r="AJ132" s="133">
        <v>0</v>
      </c>
      <c r="AK132" s="133">
        <v>9.2999999999999992E-3</v>
      </c>
      <c r="AL132" s="133">
        <v>4.82E-2</v>
      </c>
      <c r="AM132" s="133">
        <v>1.7100000000000001E-2</v>
      </c>
      <c r="AN132" s="133">
        <v>4.02E-2</v>
      </c>
      <c r="AO132" s="133">
        <v>2.0999999999999999E-3</v>
      </c>
      <c r="AP132" s="133">
        <v>0.19850000000000001</v>
      </c>
      <c r="AQ132" s="133">
        <v>9.0300000000000005E-2</v>
      </c>
      <c r="AR132" s="133">
        <v>0.154</v>
      </c>
      <c r="AS132" s="133">
        <v>8.1500000000000003E-2</v>
      </c>
      <c r="AT132" s="133">
        <v>0.20710000000000001</v>
      </c>
    </row>
    <row r="133" spans="2:46">
      <c r="B133">
        <v>1972</v>
      </c>
      <c r="C133">
        <v>2</v>
      </c>
      <c r="D133">
        <v>0.1459</v>
      </c>
      <c r="E133">
        <v>0.18609999999999999</v>
      </c>
      <c r="F133">
        <v>3.78E-2</v>
      </c>
      <c r="G133">
        <v>0.28079999999999999</v>
      </c>
      <c r="H133">
        <v>9.6100000000000005E-2</v>
      </c>
      <c r="I133">
        <v>0.18790000000000001</v>
      </c>
      <c r="J133">
        <v>1.03E-2</v>
      </c>
      <c r="K133">
        <v>0.16470000000000001</v>
      </c>
      <c r="L133">
        <v>4.5699999999999998E-2</v>
      </c>
      <c r="M133">
        <v>7.5300000000000006E-2</v>
      </c>
      <c r="N133">
        <v>2.6700000000000002E-2</v>
      </c>
      <c r="O133">
        <v>0.4899</v>
      </c>
      <c r="AI133" s="133">
        <v>0.1459</v>
      </c>
      <c r="AJ133" s="133">
        <v>0.18609999999999999</v>
      </c>
      <c r="AK133" s="133">
        <v>3.78E-2</v>
      </c>
      <c r="AL133" s="133">
        <v>0.28079999999999999</v>
      </c>
      <c r="AM133" s="133">
        <v>9.6100000000000005E-2</v>
      </c>
      <c r="AN133" s="133">
        <v>0.18790000000000001</v>
      </c>
      <c r="AO133" s="133">
        <v>1.03E-2</v>
      </c>
      <c r="AP133" s="133">
        <v>0.16470000000000001</v>
      </c>
      <c r="AQ133" s="133">
        <v>4.5699999999999998E-2</v>
      </c>
      <c r="AR133" s="133">
        <v>7.5300000000000006E-2</v>
      </c>
      <c r="AS133" s="133">
        <v>2.6700000000000002E-2</v>
      </c>
      <c r="AT133" s="133">
        <v>0.4899</v>
      </c>
    </row>
    <row r="134" spans="2:46">
      <c r="B134">
        <v>1972</v>
      </c>
      <c r="C134">
        <v>3</v>
      </c>
      <c r="D134">
        <v>0.4047</v>
      </c>
      <c r="E134">
        <v>0.41849999999999998</v>
      </c>
      <c r="F134">
        <v>5.1499999999999997E-2</v>
      </c>
      <c r="G134">
        <v>0.92049999999999998</v>
      </c>
      <c r="H134">
        <v>0.31309999999999999</v>
      </c>
      <c r="I134">
        <v>0.25950000000000001</v>
      </c>
      <c r="J134">
        <v>8.3000000000000001E-3</v>
      </c>
      <c r="K134">
        <v>0.58879999999999999</v>
      </c>
      <c r="L134">
        <v>0.1008</v>
      </c>
      <c r="M134">
        <v>0.46610000000000001</v>
      </c>
      <c r="N134">
        <v>0.36630000000000001</v>
      </c>
      <c r="O134">
        <v>1.0831999999999999</v>
      </c>
      <c r="AI134" s="133">
        <v>0.4047</v>
      </c>
      <c r="AJ134" s="133">
        <v>0.41849999999999998</v>
      </c>
      <c r="AK134" s="133">
        <v>5.1499999999999997E-2</v>
      </c>
      <c r="AL134" s="133">
        <v>0.92049999999999998</v>
      </c>
      <c r="AM134" s="133">
        <v>0.31309999999999999</v>
      </c>
      <c r="AN134" s="133">
        <v>0.25950000000000001</v>
      </c>
      <c r="AO134" s="133">
        <v>8.3000000000000001E-3</v>
      </c>
      <c r="AP134" s="133">
        <v>0.58879999999999999</v>
      </c>
      <c r="AQ134" s="133">
        <v>0.1008</v>
      </c>
      <c r="AR134" s="133">
        <v>0.46610000000000001</v>
      </c>
      <c r="AS134" s="133">
        <v>0.36630000000000001</v>
      </c>
      <c r="AT134" s="133">
        <v>1.0831999999999999</v>
      </c>
    </row>
    <row r="135" spans="2:46">
      <c r="B135">
        <v>1972</v>
      </c>
      <c r="C135">
        <v>4</v>
      </c>
      <c r="D135">
        <v>0.90049999999999997</v>
      </c>
      <c r="E135">
        <v>1.1867000000000001</v>
      </c>
      <c r="F135">
        <v>0.13619999999999999</v>
      </c>
      <c r="G135">
        <v>3.7031000000000001</v>
      </c>
      <c r="H135">
        <v>0.96309999999999996</v>
      </c>
      <c r="I135">
        <v>0.95009999999999994</v>
      </c>
      <c r="J135">
        <v>6.4899999999999999E-2</v>
      </c>
      <c r="K135">
        <v>0.89939999999999998</v>
      </c>
      <c r="L135">
        <v>4.9700000000000001E-2</v>
      </c>
      <c r="M135">
        <v>0.67949999999999999</v>
      </c>
      <c r="N135">
        <v>0.3866</v>
      </c>
      <c r="O135">
        <v>1.8765000000000001</v>
      </c>
      <c r="AI135" s="133">
        <v>0.90049999999999997</v>
      </c>
      <c r="AJ135" s="133">
        <v>1.1867000000000001</v>
      </c>
      <c r="AK135" s="133">
        <v>0.13619999999999999</v>
      </c>
      <c r="AL135" s="133">
        <v>3.7031000000000001</v>
      </c>
      <c r="AM135" s="133">
        <v>0.96309999999999996</v>
      </c>
      <c r="AN135" s="133">
        <v>0.95009999999999994</v>
      </c>
      <c r="AO135" s="133">
        <v>6.4899999999999999E-2</v>
      </c>
      <c r="AP135" s="133">
        <v>0.89939999999999998</v>
      </c>
      <c r="AQ135" s="133">
        <v>4.9700000000000001E-2</v>
      </c>
      <c r="AR135" s="133">
        <v>0.67949999999999999</v>
      </c>
      <c r="AS135" s="133">
        <v>0.3866</v>
      </c>
      <c r="AT135" s="133">
        <v>1.8765000000000001</v>
      </c>
    </row>
    <row r="136" spans="2:46">
      <c r="B136">
        <v>1972</v>
      </c>
      <c r="C136">
        <v>5</v>
      </c>
      <c r="D136">
        <v>0.61960000000000004</v>
      </c>
      <c r="E136">
        <v>3.5821999999999998</v>
      </c>
      <c r="F136">
        <v>0.12620000000000001</v>
      </c>
      <c r="G136">
        <v>1.4991000000000001</v>
      </c>
      <c r="H136">
        <v>0.34389999999999998</v>
      </c>
      <c r="I136">
        <v>0.41339999999999999</v>
      </c>
      <c r="J136">
        <v>2.8899999999999999E-2</v>
      </c>
      <c r="K136">
        <v>0.45050000000000001</v>
      </c>
      <c r="L136">
        <v>7.3300000000000004E-2</v>
      </c>
      <c r="M136">
        <v>1.359</v>
      </c>
      <c r="N136">
        <v>5.7396000000000003</v>
      </c>
      <c r="O136">
        <v>2.629</v>
      </c>
      <c r="AI136" s="133">
        <v>0.61960000000000004</v>
      </c>
      <c r="AJ136" s="133">
        <v>3.5821999999999998</v>
      </c>
      <c r="AK136" s="133">
        <v>0.12620000000000001</v>
      </c>
      <c r="AL136" s="133">
        <v>1.4991000000000001</v>
      </c>
      <c r="AM136" s="133">
        <v>0.34389999999999998</v>
      </c>
      <c r="AN136" s="133">
        <v>0.41339999999999999</v>
      </c>
      <c r="AO136" s="133">
        <v>2.8899999999999999E-2</v>
      </c>
      <c r="AP136" s="133">
        <v>0.45050000000000001</v>
      </c>
      <c r="AQ136" s="133">
        <v>7.3300000000000004E-2</v>
      </c>
      <c r="AR136" s="133">
        <v>1.359</v>
      </c>
      <c r="AS136" s="133">
        <v>5.7396000000000003</v>
      </c>
      <c r="AT136" s="133">
        <v>2.629</v>
      </c>
    </row>
    <row r="137" spans="2:46">
      <c r="B137">
        <v>1972</v>
      </c>
      <c r="C137">
        <v>6</v>
      </c>
      <c r="D137">
        <v>0.2155</v>
      </c>
      <c r="E137">
        <v>0.14369999999999999</v>
      </c>
      <c r="F137">
        <v>0</v>
      </c>
      <c r="G137">
        <v>1.2939000000000001</v>
      </c>
      <c r="H137">
        <v>0.24790000000000001</v>
      </c>
      <c r="I137">
        <v>0.43659999999999999</v>
      </c>
      <c r="J137">
        <v>1.1000000000000001E-3</v>
      </c>
      <c r="K137">
        <v>7.2700000000000001E-2</v>
      </c>
      <c r="L137">
        <v>2.8400000000000002E-2</v>
      </c>
      <c r="M137">
        <v>7.9200000000000007E-2</v>
      </c>
      <c r="N137">
        <v>5.9299999999999999E-2</v>
      </c>
      <c r="O137">
        <v>0.59499999999999997</v>
      </c>
      <c r="AI137" s="133">
        <v>0.2155</v>
      </c>
      <c r="AJ137" s="133">
        <v>0.14369999999999999</v>
      </c>
      <c r="AK137" s="133">
        <v>0</v>
      </c>
      <c r="AL137" s="133">
        <v>1.2939000000000001</v>
      </c>
      <c r="AM137" s="133">
        <v>0.24790000000000001</v>
      </c>
      <c r="AN137" s="133">
        <v>0.43659999999999999</v>
      </c>
      <c r="AO137" s="133">
        <v>1.1000000000000001E-3</v>
      </c>
      <c r="AP137" s="133">
        <v>7.2700000000000001E-2</v>
      </c>
      <c r="AQ137" s="133">
        <v>2.8400000000000002E-2</v>
      </c>
      <c r="AR137" s="133">
        <v>7.9200000000000007E-2</v>
      </c>
      <c r="AS137" s="133">
        <v>5.9299999999999999E-2</v>
      </c>
      <c r="AT137" s="133">
        <v>0.59499999999999997</v>
      </c>
    </row>
    <row r="138" spans="2:46">
      <c r="B138">
        <v>1972</v>
      </c>
      <c r="C138">
        <v>7</v>
      </c>
      <c r="D138">
        <v>1.49E-2</v>
      </c>
      <c r="E138">
        <v>0</v>
      </c>
      <c r="F138">
        <v>7.7999999999999996E-3</v>
      </c>
      <c r="G138">
        <v>0.1216</v>
      </c>
      <c r="H138">
        <v>4.2500000000000003E-2</v>
      </c>
      <c r="I138">
        <v>0</v>
      </c>
      <c r="J138">
        <v>0</v>
      </c>
      <c r="K138">
        <v>4.7999999999999996E-3</v>
      </c>
      <c r="L138">
        <v>2.6499999999999999E-2</v>
      </c>
      <c r="M138">
        <v>4.19E-2</v>
      </c>
      <c r="N138">
        <v>4.0800000000000003E-2</v>
      </c>
      <c r="O138">
        <v>0.1061</v>
      </c>
      <c r="AI138" s="133">
        <v>1.49E-2</v>
      </c>
      <c r="AJ138" s="133">
        <v>0</v>
      </c>
      <c r="AK138" s="133">
        <v>7.7999999999999996E-3</v>
      </c>
      <c r="AL138" s="133">
        <v>0.1216</v>
      </c>
      <c r="AM138" s="133">
        <v>4.2500000000000003E-2</v>
      </c>
      <c r="AN138" s="133">
        <v>0</v>
      </c>
      <c r="AO138" s="133">
        <v>0</v>
      </c>
      <c r="AP138" s="133">
        <v>4.7999999999999996E-3</v>
      </c>
      <c r="AQ138" s="133">
        <v>2.6499999999999999E-2</v>
      </c>
      <c r="AR138" s="133">
        <v>4.19E-2</v>
      </c>
      <c r="AS138" s="133">
        <v>4.0800000000000003E-2</v>
      </c>
      <c r="AT138" s="133">
        <v>0.1061</v>
      </c>
    </row>
    <row r="139" spans="2:46">
      <c r="B139">
        <v>1972</v>
      </c>
      <c r="C139">
        <v>8</v>
      </c>
      <c r="D139">
        <v>0.80130000000000001</v>
      </c>
      <c r="E139">
        <v>5.2343999999999999</v>
      </c>
      <c r="F139">
        <v>0.58930000000000005</v>
      </c>
      <c r="G139">
        <v>3.8475999999999999</v>
      </c>
      <c r="H139">
        <v>0.91279999999999994</v>
      </c>
      <c r="I139">
        <v>2.2823000000000002</v>
      </c>
      <c r="J139">
        <v>0</v>
      </c>
      <c r="K139">
        <v>0.8024</v>
      </c>
      <c r="L139">
        <v>0.2417</v>
      </c>
      <c r="M139">
        <v>1.1060000000000001</v>
      </c>
      <c r="N139">
        <v>1.115</v>
      </c>
      <c r="O139">
        <v>3.9904000000000002</v>
      </c>
      <c r="AI139" s="133">
        <v>0.80130000000000001</v>
      </c>
      <c r="AJ139" s="133">
        <v>5.2343999999999999</v>
      </c>
      <c r="AK139" s="133">
        <v>0.58930000000000005</v>
      </c>
      <c r="AL139" s="133">
        <v>3.8475999999999999</v>
      </c>
      <c r="AM139" s="133">
        <v>0.91279999999999994</v>
      </c>
      <c r="AN139" s="133">
        <v>2.2823000000000002</v>
      </c>
      <c r="AO139" s="133">
        <v>0</v>
      </c>
      <c r="AP139" s="133">
        <v>0.8024</v>
      </c>
      <c r="AQ139" s="133">
        <v>0.2417</v>
      </c>
      <c r="AR139" s="133">
        <v>1.1060000000000001</v>
      </c>
      <c r="AS139" s="133">
        <v>1.115</v>
      </c>
      <c r="AT139" s="133">
        <v>3.9904000000000002</v>
      </c>
    </row>
    <row r="140" spans="2:46">
      <c r="B140">
        <v>1972</v>
      </c>
      <c r="C140">
        <v>9</v>
      </c>
      <c r="D140">
        <v>0.37080000000000002</v>
      </c>
      <c r="E140">
        <v>7.4652000000000003</v>
      </c>
      <c r="F140">
        <v>0.46089999999999998</v>
      </c>
      <c r="G140">
        <v>2.7932999999999999</v>
      </c>
      <c r="H140">
        <v>0.65490000000000004</v>
      </c>
      <c r="I140">
        <v>1.69</v>
      </c>
      <c r="J140">
        <v>0</v>
      </c>
      <c r="K140">
        <v>0.2752</v>
      </c>
      <c r="L140">
        <v>0.1731</v>
      </c>
      <c r="M140">
        <v>1.0195000000000001</v>
      </c>
      <c r="N140">
        <v>0.4158</v>
      </c>
      <c r="O140">
        <v>2.9670000000000001</v>
      </c>
      <c r="AI140" s="133">
        <v>0.37080000000000002</v>
      </c>
      <c r="AJ140" s="133">
        <v>7.4652000000000003</v>
      </c>
      <c r="AK140" s="133">
        <v>0.46089999999999998</v>
      </c>
      <c r="AL140" s="133">
        <v>2.7932999999999999</v>
      </c>
      <c r="AM140" s="133">
        <v>0.65490000000000004</v>
      </c>
      <c r="AN140" s="133">
        <v>1.69</v>
      </c>
      <c r="AO140" s="133">
        <v>0</v>
      </c>
      <c r="AP140" s="133">
        <v>0.2752</v>
      </c>
      <c r="AQ140" s="133">
        <v>0.1731</v>
      </c>
      <c r="AR140" s="133">
        <v>1.0195000000000001</v>
      </c>
      <c r="AS140" s="133">
        <v>0.4158</v>
      </c>
      <c r="AT140" s="133">
        <v>2.9670000000000001</v>
      </c>
    </row>
    <row r="141" spans="2:46">
      <c r="B141">
        <v>1972</v>
      </c>
      <c r="C141">
        <v>10</v>
      </c>
      <c r="D141">
        <v>0.42249999999999999</v>
      </c>
      <c r="E141">
        <v>0.17369999999999999</v>
      </c>
      <c r="F141">
        <v>0.17899999999999999</v>
      </c>
      <c r="G141">
        <v>1.0959000000000001</v>
      </c>
      <c r="H141">
        <v>0.35820000000000002</v>
      </c>
      <c r="I141">
        <v>0.2482</v>
      </c>
      <c r="J141">
        <v>1.9400000000000001E-2</v>
      </c>
      <c r="K141">
        <v>0.2369</v>
      </c>
      <c r="L141">
        <v>8.1100000000000005E-2</v>
      </c>
      <c r="M141">
        <v>0.55200000000000005</v>
      </c>
      <c r="N141">
        <v>0.29289999999999999</v>
      </c>
      <c r="O141">
        <v>1.1917</v>
      </c>
      <c r="AI141" s="133">
        <v>0.42249999999999999</v>
      </c>
      <c r="AJ141" s="133">
        <v>0.17369999999999999</v>
      </c>
      <c r="AK141" s="133">
        <v>0.17899999999999999</v>
      </c>
      <c r="AL141" s="133">
        <v>1.0959000000000001</v>
      </c>
      <c r="AM141" s="133">
        <v>0.35820000000000002</v>
      </c>
      <c r="AN141" s="133">
        <v>0.2482</v>
      </c>
      <c r="AO141" s="133">
        <v>1.9400000000000001E-2</v>
      </c>
      <c r="AP141" s="133">
        <v>0.2369</v>
      </c>
      <c r="AQ141" s="133">
        <v>8.1100000000000005E-2</v>
      </c>
      <c r="AR141" s="133">
        <v>0.55200000000000005</v>
      </c>
      <c r="AS141" s="133">
        <v>0.29289999999999999</v>
      </c>
      <c r="AT141" s="133">
        <v>1.1917</v>
      </c>
    </row>
    <row r="142" spans="2:46">
      <c r="B142">
        <v>1972</v>
      </c>
      <c r="C142">
        <v>11</v>
      </c>
      <c r="D142">
        <v>0.1789</v>
      </c>
      <c r="E142">
        <v>3.0587</v>
      </c>
      <c r="F142">
        <v>0.21440000000000001</v>
      </c>
      <c r="G142">
        <v>1.1507000000000001</v>
      </c>
      <c r="H142">
        <v>0.2702</v>
      </c>
      <c r="I142">
        <v>0.85329999999999995</v>
      </c>
      <c r="J142">
        <v>2.5000000000000001E-3</v>
      </c>
      <c r="K142">
        <v>0.1144</v>
      </c>
      <c r="L142">
        <v>0.1081</v>
      </c>
      <c r="M142">
        <v>0.45340000000000003</v>
      </c>
      <c r="N142">
        <v>0.1888</v>
      </c>
      <c r="O142">
        <v>1.0529999999999999</v>
      </c>
      <c r="AI142" s="133">
        <v>0.1789</v>
      </c>
      <c r="AJ142" s="133">
        <v>3.0587</v>
      </c>
      <c r="AK142" s="133">
        <v>0.21440000000000001</v>
      </c>
      <c r="AL142" s="133">
        <v>1.1507000000000001</v>
      </c>
      <c r="AM142" s="133">
        <v>0.2702</v>
      </c>
      <c r="AN142" s="133">
        <v>0.85329999999999995</v>
      </c>
      <c r="AO142" s="133">
        <v>2.5000000000000001E-3</v>
      </c>
      <c r="AP142" s="133">
        <v>0.1144</v>
      </c>
      <c r="AQ142" s="133">
        <v>0.1081</v>
      </c>
      <c r="AR142" s="133">
        <v>0.45340000000000003</v>
      </c>
      <c r="AS142" s="133">
        <v>0.1888</v>
      </c>
      <c r="AT142" s="133">
        <v>1.0529999999999999</v>
      </c>
    </row>
    <row r="143" spans="2:46">
      <c r="B143">
        <v>1972</v>
      </c>
      <c r="C143">
        <v>12</v>
      </c>
      <c r="D143">
        <v>0.1958</v>
      </c>
      <c r="E143">
        <v>4.4901</v>
      </c>
      <c r="F143">
        <v>0.31990000000000002</v>
      </c>
      <c r="G143">
        <v>1.6422000000000001</v>
      </c>
      <c r="H143">
        <v>0.38540000000000002</v>
      </c>
      <c r="I143">
        <v>1.1253</v>
      </c>
      <c r="J143">
        <v>0</v>
      </c>
      <c r="K143">
        <v>0.11310000000000001</v>
      </c>
      <c r="L143">
        <v>3.4500000000000003E-2</v>
      </c>
      <c r="M143">
        <v>0.69240000000000002</v>
      </c>
      <c r="N143">
        <v>0.21870000000000001</v>
      </c>
      <c r="O143">
        <v>1.4984999999999999</v>
      </c>
      <c r="AI143" s="133">
        <v>0.1958</v>
      </c>
      <c r="AJ143" s="133">
        <v>4.4901</v>
      </c>
      <c r="AK143" s="133">
        <v>0.31990000000000002</v>
      </c>
      <c r="AL143" s="133">
        <v>1.6422000000000001</v>
      </c>
      <c r="AM143" s="133">
        <v>0.38540000000000002</v>
      </c>
      <c r="AN143" s="133">
        <v>1.1253</v>
      </c>
      <c r="AO143" s="133">
        <v>0</v>
      </c>
      <c r="AP143" s="133">
        <v>0.11310000000000001</v>
      </c>
      <c r="AQ143" s="133">
        <v>3.4500000000000003E-2</v>
      </c>
      <c r="AR143" s="133">
        <v>0.69240000000000002</v>
      </c>
      <c r="AS143" s="133">
        <v>0.21870000000000001</v>
      </c>
      <c r="AT143" s="133">
        <v>1.4984999999999999</v>
      </c>
    </row>
    <row r="144" spans="2:46">
      <c r="B144">
        <v>1972</v>
      </c>
      <c r="C144">
        <v>13</v>
      </c>
      <c r="D144">
        <v>0.5897</v>
      </c>
      <c r="E144">
        <v>1.0021</v>
      </c>
      <c r="F144">
        <v>0.111</v>
      </c>
      <c r="G144">
        <v>1.6698</v>
      </c>
      <c r="H144">
        <v>0.48549999999999999</v>
      </c>
      <c r="I144">
        <v>0.59630000000000005</v>
      </c>
      <c r="J144">
        <v>0</v>
      </c>
      <c r="K144">
        <v>0.61399999999999999</v>
      </c>
      <c r="L144">
        <v>6.5100000000000005E-2</v>
      </c>
      <c r="M144">
        <v>0.59460000000000002</v>
      </c>
      <c r="N144">
        <v>0.75390000000000001</v>
      </c>
      <c r="O144">
        <v>1.2756000000000001</v>
      </c>
      <c r="AI144" s="133">
        <v>0.5897</v>
      </c>
      <c r="AJ144" s="133">
        <v>1.0021</v>
      </c>
      <c r="AK144" s="133">
        <v>0.111</v>
      </c>
      <c r="AL144" s="133">
        <v>1.6698</v>
      </c>
      <c r="AM144" s="133">
        <v>0.48549999999999999</v>
      </c>
      <c r="AN144" s="133">
        <v>0.59630000000000005</v>
      </c>
      <c r="AO144" s="133">
        <v>0</v>
      </c>
      <c r="AP144" s="133">
        <v>0.61399999999999999</v>
      </c>
      <c r="AQ144" s="133">
        <v>6.5100000000000005E-2</v>
      </c>
      <c r="AR144" s="133">
        <v>0.59460000000000002</v>
      </c>
      <c r="AS144" s="133">
        <v>0.75390000000000001</v>
      </c>
      <c r="AT144" s="133">
        <v>1.2756000000000001</v>
      </c>
    </row>
    <row r="145" spans="2:46">
      <c r="B145">
        <v>1972</v>
      </c>
      <c r="C145">
        <v>14</v>
      </c>
      <c r="D145">
        <v>3.7600000000000001E-2</v>
      </c>
      <c r="E145">
        <v>0.52470000000000006</v>
      </c>
      <c r="F145">
        <v>2.9100000000000001E-2</v>
      </c>
      <c r="G145">
        <v>0.19800000000000001</v>
      </c>
      <c r="H145">
        <v>4.9399999999999999E-2</v>
      </c>
      <c r="I145">
        <v>0.13969999999999999</v>
      </c>
      <c r="J145">
        <v>0</v>
      </c>
      <c r="K145">
        <v>2.4199999999999999E-2</v>
      </c>
      <c r="L145">
        <v>4.3E-3</v>
      </c>
      <c r="M145">
        <v>7.4800000000000005E-2</v>
      </c>
      <c r="N145">
        <v>3.1800000000000002E-2</v>
      </c>
      <c r="O145">
        <v>0.21240000000000001</v>
      </c>
      <c r="AI145" s="133">
        <v>3.7600000000000001E-2</v>
      </c>
      <c r="AJ145" s="133">
        <v>0.52470000000000006</v>
      </c>
      <c r="AK145" s="133">
        <v>2.9100000000000001E-2</v>
      </c>
      <c r="AL145" s="133">
        <v>0.19800000000000001</v>
      </c>
      <c r="AM145" s="133">
        <v>4.9399999999999999E-2</v>
      </c>
      <c r="AN145" s="133">
        <v>0.13969999999999999</v>
      </c>
      <c r="AO145" s="133">
        <v>0</v>
      </c>
      <c r="AP145" s="133">
        <v>2.4199999999999999E-2</v>
      </c>
      <c r="AQ145" s="133">
        <v>4.3E-3</v>
      </c>
      <c r="AR145" s="133">
        <v>7.4800000000000005E-2</v>
      </c>
      <c r="AS145" s="133">
        <v>3.1800000000000002E-2</v>
      </c>
      <c r="AT145" s="133">
        <v>0.21240000000000001</v>
      </c>
    </row>
    <row r="146" spans="2:46">
      <c r="B146">
        <v>1972</v>
      </c>
      <c r="C146">
        <v>15</v>
      </c>
      <c r="D146">
        <v>1.6400000000000001E-2</v>
      </c>
      <c r="E146">
        <v>0</v>
      </c>
      <c r="F146">
        <v>9.1000000000000004E-3</v>
      </c>
      <c r="G146">
        <v>3.9199999999999999E-2</v>
      </c>
      <c r="H146">
        <v>1.5699999999999999E-2</v>
      </c>
      <c r="I146">
        <v>4.99E-2</v>
      </c>
      <c r="J146">
        <v>8.9999999999999998E-4</v>
      </c>
      <c r="K146">
        <v>1.32E-2</v>
      </c>
      <c r="L146">
        <v>3.0999999999999999E-3</v>
      </c>
      <c r="M146">
        <v>4.2299999999999997E-2</v>
      </c>
      <c r="N146">
        <v>9.4000000000000004E-3</v>
      </c>
      <c r="O146">
        <v>9.2399999999999996E-2</v>
      </c>
      <c r="AI146" s="133">
        <v>1.6400000000000001E-2</v>
      </c>
      <c r="AJ146" s="133">
        <v>0</v>
      </c>
      <c r="AK146" s="133">
        <v>9.1000000000000004E-3</v>
      </c>
      <c r="AL146" s="133">
        <v>3.9199999999999999E-2</v>
      </c>
      <c r="AM146" s="133">
        <v>1.5699999999999999E-2</v>
      </c>
      <c r="AN146" s="133">
        <v>4.99E-2</v>
      </c>
      <c r="AO146" s="133">
        <v>8.9999999999999998E-4</v>
      </c>
      <c r="AP146" s="133">
        <v>1.32E-2</v>
      </c>
      <c r="AQ146" s="133">
        <v>3.0999999999999999E-3</v>
      </c>
      <c r="AR146" s="133">
        <v>4.2299999999999997E-2</v>
      </c>
      <c r="AS146" s="133">
        <v>9.4000000000000004E-3</v>
      </c>
      <c r="AT146" s="133">
        <v>9.2399999999999996E-2</v>
      </c>
    </row>
    <row r="147" spans="2:46">
      <c r="B147">
        <v>1972</v>
      </c>
      <c r="C147">
        <v>16</v>
      </c>
      <c r="D147">
        <v>1.8800000000000001E-2</v>
      </c>
      <c r="E147">
        <v>0.26379999999999998</v>
      </c>
      <c r="F147">
        <v>1.46E-2</v>
      </c>
      <c r="G147">
        <v>9.9599999999999994E-2</v>
      </c>
      <c r="H147">
        <v>2.4899999999999999E-2</v>
      </c>
      <c r="I147">
        <v>7.0499999999999993E-2</v>
      </c>
      <c r="J147">
        <v>0</v>
      </c>
      <c r="K147">
        <v>1.2200000000000001E-2</v>
      </c>
      <c r="L147">
        <v>2E-3</v>
      </c>
      <c r="M147">
        <v>3.7600000000000001E-2</v>
      </c>
      <c r="N147">
        <v>1.6E-2</v>
      </c>
      <c r="O147">
        <v>0.1066</v>
      </c>
      <c r="AI147" s="133">
        <v>1.8800000000000001E-2</v>
      </c>
      <c r="AJ147" s="133">
        <v>0.26379999999999998</v>
      </c>
      <c r="AK147" s="133">
        <v>1.46E-2</v>
      </c>
      <c r="AL147" s="133">
        <v>9.9599999999999994E-2</v>
      </c>
      <c r="AM147" s="133">
        <v>2.4899999999999999E-2</v>
      </c>
      <c r="AN147" s="133">
        <v>7.0499999999999993E-2</v>
      </c>
      <c r="AO147" s="133">
        <v>0</v>
      </c>
      <c r="AP147" s="133">
        <v>1.2200000000000001E-2</v>
      </c>
      <c r="AQ147" s="133">
        <v>2E-3</v>
      </c>
      <c r="AR147" s="133">
        <v>3.7600000000000001E-2</v>
      </c>
      <c r="AS147" s="133">
        <v>1.6E-2</v>
      </c>
      <c r="AT147" s="133">
        <v>0.1066</v>
      </c>
    </row>
    <row r="148" spans="2:46">
      <c r="B148">
        <v>1973</v>
      </c>
      <c r="C148">
        <v>1</v>
      </c>
      <c r="D148">
        <v>5.4199999999999998E-2</v>
      </c>
      <c r="E148">
        <v>0</v>
      </c>
      <c r="F148">
        <v>2.5399999999999999E-2</v>
      </c>
      <c r="G148">
        <v>0.22140000000000001</v>
      </c>
      <c r="H148">
        <v>7.8600000000000003E-2</v>
      </c>
      <c r="I148">
        <v>2.53E-2</v>
      </c>
      <c r="J148">
        <v>1.2999999999999999E-3</v>
      </c>
      <c r="K148">
        <v>0.22989999999999999</v>
      </c>
      <c r="L148">
        <v>1E-3</v>
      </c>
      <c r="M148">
        <v>1.9E-3</v>
      </c>
      <c r="N148">
        <v>0.2382</v>
      </c>
      <c r="O148">
        <v>0.33450000000000002</v>
      </c>
      <c r="AI148" s="133">
        <v>5.4199999999999998E-2</v>
      </c>
      <c r="AJ148" s="133">
        <v>0</v>
      </c>
      <c r="AK148" s="133">
        <v>2.5399999999999999E-2</v>
      </c>
      <c r="AL148" s="133">
        <v>0.22140000000000001</v>
      </c>
      <c r="AM148" s="133">
        <v>7.8600000000000003E-2</v>
      </c>
      <c r="AN148" s="133">
        <v>2.53E-2</v>
      </c>
      <c r="AO148" s="133">
        <v>1.2999999999999999E-3</v>
      </c>
      <c r="AP148" s="133">
        <v>0.22989999999999999</v>
      </c>
      <c r="AQ148" s="133">
        <v>1E-3</v>
      </c>
      <c r="AR148" s="133">
        <v>1.9E-3</v>
      </c>
      <c r="AS148" s="133">
        <v>0.2382</v>
      </c>
      <c r="AT148" s="133">
        <v>0.33450000000000002</v>
      </c>
    </row>
    <row r="149" spans="2:46">
      <c r="B149">
        <v>1973</v>
      </c>
      <c r="C149">
        <v>2</v>
      </c>
      <c r="D149">
        <v>0.1953</v>
      </c>
      <c r="E149">
        <v>3.1699999999999999E-2</v>
      </c>
      <c r="F149">
        <v>2.3199999999999998E-2</v>
      </c>
      <c r="G149">
        <v>0.32100000000000001</v>
      </c>
      <c r="H149">
        <v>0.10979999999999999</v>
      </c>
      <c r="I149">
        <v>0.18010000000000001</v>
      </c>
      <c r="J149">
        <v>1.24E-2</v>
      </c>
      <c r="K149">
        <v>5.8700000000000002E-2</v>
      </c>
      <c r="L149">
        <v>0.12839999999999999</v>
      </c>
      <c r="M149">
        <v>1E-3</v>
      </c>
      <c r="N149">
        <v>3.9300000000000002E-2</v>
      </c>
      <c r="O149">
        <v>0.68189999999999995</v>
      </c>
      <c r="AI149" s="133">
        <v>0.1953</v>
      </c>
      <c r="AJ149" s="133">
        <v>3.1699999999999999E-2</v>
      </c>
      <c r="AK149" s="133">
        <v>2.3199999999999998E-2</v>
      </c>
      <c r="AL149" s="133">
        <v>0.32100000000000001</v>
      </c>
      <c r="AM149" s="133">
        <v>0.10979999999999999</v>
      </c>
      <c r="AN149" s="133">
        <v>0.18010000000000001</v>
      </c>
      <c r="AO149" s="133">
        <v>1.24E-2</v>
      </c>
      <c r="AP149" s="133">
        <v>5.8700000000000002E-2</v>
      </c>
      <c r="AQ149" s="133">
        <v>0.12839999999999999</v>
      </c>
      <c r="AR149" s="133">
        <v>1E-3</v>
      </c>
      <c r="AS149" s="133">
        <v>3.9300000000000002E-2</v>
      </c>
      <c r="AT149" s="133">
        <v>0.68189999999999995</v>
      </c>
    </row>
    <row r="150" spans="2:46">
      <c r="B150">
        <v>1973</v>
      </c>
      <c r="C150">
        <v>3</v>
      </c>
      <c r="D150">
        <v>0.42980000000000002</v>
      </c>
      <c r="E150">
        <v>0</v>
      </c>
      <c r="F150">
        <v>0.1191</v>
      </c>
      <c r="G150">
        <v>1.4160999999999999</v>
      </c>
      <c r="H150">
        <v>0.48170000000000002</v>
      </c>
      <c r="I150">
        <v>1.6899999999999998E-2</v>
      </c>
      <c r="J150">
        <v>8.7900000000000006E-2</v>
      </c>
      <c r="K150">
        <v>0.81369999999999998</v>
      </c>
      <c r="L150">
        <v>0.1094</v>
      </c>
      <c r="M150">
        <v>0.33019999999999999</v>
      </c>
      <c r="N150">
        <v>0.69479999999999997</v>
      </c>
      <c r="O150">
        <v>0.79410000000000003</v>
      </c>
      <c r="AI150" s="133">
        <v>0.42980000000000002</v>
      </c>
      <c r="AJ150" s="133">
        <v>0</v>
      </c>
      <c r="AK150" s="133">
        <v>0.1191</v>
      </c>
      <c r="AL150" s="133">
        <v>1.4160999999999999</v>
      </c>
      <c r="AM150" s="133">
        <v>0.48170000000000002</v>
      </c>
      <c r="AN150" s="133">
        <v>1.6899999999999998E-2</v>
      </c>
      <c r="AO150" s="133">
        <v>8.7900000000000006E-2</v>
      </c>
      <c r="AP150" s="133">
        <v>0.81369999999999998</v>
      </c>
      <c r="AQ150" s="133">
        <v>0.1094</v>
      </c>
      <c r="AR150" s="133">
        <v>0.33019999999999999</v>
      </c>
      <c r="AS150" s="133">
        <v>0.69479999999999997</v>
      </c>
      <c r="AT150" s="133">
        <v>0.79410000000000003</v>
      </c>
    </row>
    <row r="151" spans="2:46">
      <c r="B151">
        <v>1973</v>
      </c>
      <c r="C151">
        <v>4</v>
      </c>
      <c r="D151">
        <v>1.0253000000000001</v>
      </c>
      <c r="E151">
        <v>0.92659999999999998</v>
      </c>
      <c r="F151">
        <v>0.16719999999999999</v>
      </c>
      <c r="G151">
        <v>2.4681000000000002</v>
      </c>
      <c r="H151">
        <v>0.64190000000000003</v>
      </c>
      <c r="I151">
        <v>1.1152</v>
      </c>
      <c r="J151">
        <v>0.1399</v>
      </c>
      <c r="K151">
        <v>0.81820000000000004</v>
      </c>
      <c r="L151">
        <v>0.15240000000000001</v>
      </c>
      <c r="M151">
        <v>0.78080000000000005</v>
      </c>
      <c r="N151">
        <v>0.2225</v>
      </c>
      <c r="O151">
        <v>1.548</v>
      </c>
      <c r="AI151" s="133">
        <v>1.0253000000000001</v>
      </c>
      <c r="AJ151" s="133">
        <v>0.92659999999999998</v>
      </c>
      <c r="AK151" s="133">
        <v>0.16719999999999999</v>
      </c>
      <c r="AL151" s="133">
        <v>2.4681000000000002</v>
      </c>
      <c r="AM151" s="133">
        <v>0.64190000000000003</v>
      </c>
      <c r="AN151" s="133">
        <v>1.1152</v>
      </c>
      <c r="AO151" s="133">
        <v>0.1399</v>
      </c>
      <c r="AP151" s="133">
        <v>0.81820000000000004</v>
      </c>
      <c r="AQ151" s="133">
        <v>0.15240000000000001</v>
      </c>
      <c r="AR151" s="133">
        <v>0.78080000000000005</v>
      </c>
      <c r="AS151" s="133">
        <v>0.2225</v>
      </c>
      <c r="AT151" s="133">
        <v>1.548</v>
      </c>
    </row>
    <row r="152" spans="2:46">
      <c r="B152">
        <v>1973</v>
      </c>
      <c r="C152">
        <v>5</v>
      </c>
      <c r="D152">
        <v>0.80049999999999999</v>
      </c>
      <c r="E152">
        <v>2.7757999999999998</v>
      </c>
      <c r="F152">
        <v>0.1716</v>
      </c>
      <c r="G152">
        <v>2.2330000000000001</v>
      </c>
      <c r="H152">
        <v>0.51219999999999999</v>
      </c>
      <c r="I152">
        <v>1.1608000000000001</v>
      </c>
      <c r="J152">
        <v>5.8200000000000002E-2</v>
      </c>
      <c r="K152">
        <v>0.7873</v>
      </c>
      <c r="L152">
        <v>0.2646</v>
      </c>
      <c r="M152">
        <v>0.6673</v>
      </c>
      <c r="N152">
        <v>0.621</v>
      </c>
      <c r="O152">
        <v>1.9659</v>
      </c>
      <c r="AI152" s="133">
        <v>0.80049999999999999</v>
      </c>
      <c r="AJ152" s="133">
        <v>2.7757999999999998</v>
      </c>
      <c r="AK152" s="133">
        <v>0.1716</v>
      </c>
      <c r="AL152" s="133">
        <v>2.2330000000000001</v>
      </c>
      <c r="AM152" s="133">
        <v>0.51219999999999999</v>
      </c>
      <c r="AN152" s="133">
        <v>1.1608000000000001</v>
      </c>
      <c r="AO152" s="133">
        <v>5.8200000000000002E-2</v>
      </c>
      <c r="AP152" s="133">
        <v>0.7873</v>
      </c>
      <c r="AQ152" s="133">
        <v>0.2646</v>
      </c>
      <c r="AR152" s="133">
        <v>0.6673</v>
      </c>
      <c r="AS152" s="133">
        <v>0.621</v>
      </c>
      <c r="AT152" s="133">
        <v>1.9659</v>
      </c>
    </row>
    <row r="153" spans="2:46">
      <c r="B153">
        <v>1973</v>
      </c>
      <c r="C153">
        <v>6</v>
      </c>
      <c r="D153">
        <v>0.315</v>
      </c>
      <c r="E153">
        <v>0.1716</v>
      </c>
      <c r="F153">
        <v>2.1299999999999999E-2</v>
      </c>
      <c r="G153">
        <v>1.1919</v>
      </c>
      <c r="H153">
        <v>0.22839999999999999</v>
      </c>
      <c r="I153">
        <v>0.83819999999999995</v>
      </c>
      <c r="J153">
        <v>0.1671</v>
      </c>
      <c r="K153">
        <v>2.12E-2</v>
      </c>
      <c r="L153">
        <v>1.77E-2</v>
      </c>
      <c r="M153">
        <v>0.1172</v>
      </c>
      <c r="N153">
        <v>5.3199999999999997E-2</v>
      </c>
      <c r="O153">
        <v>0.73060000000000003</v>
      </c>
      <c r="AI153" s="133">
        <v>0.315</v>
      </c>
      <c r="AJ153" s="133">
        <v>0.1716</v>
      </c>
      <c r="AK153" s="133">
        <v>2.1299999999999999E-2</v>
      </c>
      <c r="AL153" s="133">
        <v>1.1919</v>
      </c>
      <c r="AM153" s="133">
        <v>0.22839999999999999</v>
      </c>
      <c r="AN153" s="133">
        <v>0.83819999999999995</v>
      </c>
      <c r="AO153" s="133">
        <v>0.1671</v>
      </c>
      <c r="AP153" s="133">
        <v>2.12E-2</v>
      </c>
      <c r="AQ153" s="133">
        <v>1.77E-2</v>
      </c>
      <c r="AR153" s="133">
        <v>0.1172</v>
      </c>
      <c r="AS153" s="133">
        <v>5.3199999999999997E-2</v>
      </c>
      <c r="AT153" s="133">
        <v>0.73060000000000003</v>
      </c>
    </row>
    <row r="154" spans="2:46">
      <c r="B154">
        <v>1973</v>
      </c>
      <c r="C154">
        <v>7</v>
      </c>
      <c r="D154">
        <v>6.8099999999999994E-2</v>
      </c>
      <c r="E154">
        <v>0</v>
      </c>
      <c r="F154">
        <v>2.63E-2</v>
      </c>
      <c r="G154">
        <v>2.9399999999999999E-2</v>
      </c>
      <c r="H154">
        <v>8.6E-3</v>
      </c>
      <c r="I154">
        <v>1.5E-3</v>
      </c>
      <c r="J154">
        <v>0</v>
      </c>
      <c r="K154">
        <v>5.7099999999999998E-2</v>
      </c>
      <c r="L154">
        <v>3.9300000000000002E-2</v>
      </c>
      <c r="M154">
        <v>7.6399999999999996E-2</v>
      </c>
      <c r="N154">
        <v>5.0000000000000001E-4</v>
      </c>
      <c r="O154">
        <v>0.15010000000000001</v>
      </c>
      <c r="AI154" s="133">
        <v>6.8099999999999994E-2</v>
      </c>
      <c r="AJ154" s="133">
        <v>0</v>
      </c>
      <c r="AK154" s="133">
        <v>2.63E-2</v>
      </c>
      <c r="AL154" s="133">
        <v>2.9399999999999999E-2</v>
      </c>
      <c r="AM154" s="133">
        <v>8.6E-3</v>
      </c>
      <c r="AN154" s="133">
        <v>1.5E-3</v>
      </c>
      <c r="AO154" s="133">
        <v>0</v>
      </c>
      <c r="AP154" s="133">
        <v>5.7099999999999998E-2</v>
      </c>
      <c r="AQ154" s="133">
        <v>3.9300000000000002E-2</v>
      </c>
      <c r="AR154" s="133">
        <v>7.6399999999999996E-2</v>
      </c>
      <c r="AS154" s="133">
        <v>5.0000000000000001E-4</v>
      </c>
      <c r="AT154" s="133">
        <v>0.15010000000000001</v>
      </c>
    </row>
    <row r="155" spans="2:46">
      <c r="B155">
        <v>1973</v>
      </c>
      <c r="C155">
        <v>8</v>
      </c>
      <c r="D155">
        <v>0.81420000000000003</v>
      </c>
      <c r="E155">
        <v>3.1709999999999998</v>
      </c>
      <c r="F155">
        <v>0.81889999999999996</v>
      </c>
      <c r="G155">
        <v>4.1028000000000002</v>
      </c>
      <c r="H155">
        <v>0.98250000000000004</v>
      </c>
      <c r="I155">
        <v>2.2995999999999999</v>
      </c>
      <c r="J155">
        <v>9.2899999999999996E-2</v>
      </c>
      <c r="K155">
        <v>1.2479</v>
      </c>
      <c r="L155">
        <v>0.35759999999999997</v>
      </c>
      <c r="M155">
        <v>1.5901000000000001</v>
      </c>
      <c r="N155">
        <v>1.8674999999999999</v>
      </c>
      <c r="O155">
        <v>4.1772</v>
      </c>
      <c r="AI155" s="133">
        <v>0.81420000000000003</v>
      </c>
      <c r="AJ155" s="133">
        <v>3.1709999999999998</v>
      </c>
      <c r="AK155" s="133">
        <v>0.81889999999999996</v>
      </c>
      <c r="AL155" s="133">
        <v>4.1028000000000002</v>
      </c>
      <c r="AM155" s="133">
        <v>0.98250000000000004</v>
      </c>
      <c r="AN155" s="133">
        <v>2.2995999999999999</v>
      </c>
      <c r="AO155" s="133">
        <v>9.2899999999999996E-2</v>
      </c>
      <c r="AP155" s="133">
        <v>1.2479</v>
      </c>
      <c r="AQ155" s="133">
        <v>0.35759999999999997</v>
      </c>
      <c r="AR155" s="133">
        <v>1.5901000000000001</v>
      </c>
      <c r="AS155" s="133">
        <v>1.8674999999999999</v>
      </c>
      <c r="AT155" s="133">
        <v>4.1772</v>
      </c>
    </row>
    <row r="156" spans="2:46">
      <c r="B156">
        <v>1973</v>
      </c>
      <c r="C156">
        <v>9</v>
      </c>
      <c r="D156">
        <v>0.29980000000000001</v>
      </c>
      <c r="E156">
        <v>2.1372</v>
      </c>
      <c r="F156">
        <v>0.44040000000000001</v>
      </c>
      <c r="G156">
        <v>2.3654999999999999</v>
      </c>
      <c r="H156">
        <v>0.54800000000000004</v>
      </c>
      <c r="I156">
        <v>1.5024999999999999</v>
      </c>
      <c r="J156">
        <v>0</v>
      </c>
      <c r="K156">
        <v>0.1192</v>
      </c>
      <c r="L156">
        <v>0.16239999999999999</v>
      </c>
      <c r="M156">
        <v>1.0689</v>
      </c>
      <c r="N156">
        <v>1.1538999999999999</v>
      </c>
      <c r="O156">
        <v>2.5499999999999998</v>
      </c>
      <c r="AI156" s="133">
        <v>0.29980000000000001</v>
      </c>
      <c r="AJ156" s="133">
        <v>2.1372</v>
      </c>
      <c r="AK156" s="133">
        <v>0.44040000000000001</v>
      </c>
      <c r="AL156" s="133">
        <v>2.3654999999999999</v>
      </c>
      <c r="AM156" s="133">
        <v>0.54800000000000004</v>
      </c>
      <c r="AN156" s="133">
        <v>1.5024999999999999</v>
      </c>
      <c r="AO156" s="133">
        <v>0</v>
      </c>
      <c r="AP156" s="133">
        <v>0.1192</v>
      </c>
      <c r="AQ156" s="133">
        <v>0.16239999999999999</v>
      </c>
      <c r="AR156" s="133">
        <v>1.0689</v>
      </c>
      <c r="AS156" s="133">
        <v>1.1538999999999999</v>
      </c>
      <c r="AT156" s="133">
        <v>2.5499999999999998</v>
      </c>
    </row>
    <row r="157" spans="2:46">
      <c r="B157">
        <v>1973</v>
      </c>
      <c r="C157">
        <v>10</v>
      </c>
      <c r="D157">
        <v>0.40629999999999999</v>
      </c>
      <c r="E157">
        <v>0.29420000000000002</v>
      </c>
      <c r="F157">
        <v>0.18329999999999999</v>
      </c>
      <c r="G157">
        <v>1.351</v>
      </c>
      <c r="H157">
        <v>0.45219999999999999</v>
      </c>
      <c r="I157">
        <v>0.22839999999999999</v>
      </c>
      <c r="J157">
        <v>0</v>
      </c>
      <c r="K157">
        <v>0.3271</v>
      </c>
      <c r="L157">
        <v>0.14460000000000001</v>
      </c>
      <c r="M157">
        <v>0.54579999999999995</v>
      </c>
      <c r="N157">
        <v>0.1041</v>
      </c>
      <c r="O157">
        <v>1.2088000000000001</v>
      </c>
      <c r="AI157" s="133">
        <v>0.40629999999999999</v>
      </c>
      <c r="AJ157" s="133">
        <v>0.29420000000000002</v>
      </c>
      <c r="AK157" s="133">
        <v>0.18329999999999999</v>
      </c>
      <c r="AL157" s="133">
        <v>1.351</v>
      </c>
      <c r="AM157" s="133">
        <v>0.45219999999999999</v>
      </c>
      <c r="AN157" s="133">
        <v>0.22839999999999999</v>
      </c>
      <c r="AO157" s="133">
        <v>0</v>
      </c>
      <c r="AP157" s="133">
        <v>0.3271</v>
      </c>
      <c r="AQ157" s="133">
        <v>0.14460000000000001</v>
      </c>
      <c r="AR157" s="133">
        <v>0.54579999999999995</v>
      </c>
      <c r="AS157" s="133">
        <v>0.1041</v>
      </c>
      <c r="AT157" s="133">
        <v>1.2088000000000001</v>
      </c>
    </row>
    <row r="158" spans="2:46">
      <c r="B158">
        <v>1973</v>
      </c>
      <c r="C158">
        <v>11</v>
      </c>
      <c r="D158">
        <v>0.14599999999999999</v>
      </c>
      <c r="E158">
        <v>0.91520000000000001</v>
      </c>
      <c r="F158">
        <v>0.19769999999999999</v>
      </c>
      <c r="G158">
        <v>0.97209999999999996</v>
      </c>
      <c r="H158">
        <v>0.22739999999999999</v>
      </c>
      <c r="I158">
        <v>0.76339999999999997</v>
      </c>
      <c r="J158">
        <v>7.7000000000000002E-3</v>
      </c>
      <c r="K158">
        <v>4.9299999999999997E-2</v>
      </c>
      <c r="L158">
        <v>0.1014</v>
      </c>
      <c r="M158">
        <v>0.46129999999999999</v>
      </c>
      <c r="N158">
        <v>0.47410000000000002</v>
      </c>
      <c r="O158">
        <v>0.90029999999999999</v>
      </c>
      <c r="AI158" s="133">
        <v>0.14599999999999999</v>
      </c>
      <c r="AJ158" s="133">
        <v>0.91520000000000001</v>
      </c>
      <c r="AK158" s="133">
        <v>0.19769999999999999</v>
      </c>
      <c r="AL158" s="133">
        <v>0.97209999999999996</v>
      </c>
      <c r="AM158" s="133">
        <v>0.22739999999999999</v>
      </c>
      <c r="AN158" s="133">
        <v>0.76339999999999997</v>
      </c>
      <c r="AO158" s="133">
        <v>7.7000000000000002E-3</v>
      </c>
      <c r="AP158" s="133">
        <v>4.9299999999999997E-2</v>
      </c>
      <c r="AQ158" s="133">
        <v>0.1014</v>
      </c>
      <c r="AR158" s="133">
        <v>0.46129999999999999</v>
      </c>
      <c r="AS158" s="133">
        <v>0.47410000000000002</v>
      </c>
      <c r="AT158" s="133">
        <v>0.90029999999999999</v>
      </c>
    </row>
    <row r="159" spans="2:46">
      <c r="B159">
        <v>1973</v>
      </c>
      <c r="C159">
        <v>12</v>
      </c>
      <c r="D159">
        <v>0.14960000000000001</v>
      </c>
      <c r="E159">
        <v>1.1701999999999999</v>
      </c>
      <c r="F159">
        <v>0.29970000000000002</v>
      </c>
      <c r="G159">
        <v>1.3896999999999999</v>
      </c>
      <c r="H159">
        <v>0.32269999999999999</v>
      </c>
      <c r="I159">
        <v>1.0001</v>
      </c>
      <c r="J159">
        <v>0</v>
      </c>
      <c r="K159">
        <v>1.43E-2</v>
      </c>
      <c r="L159">
        <v>2.76E-2</v>
      </c>
      <c r="M159">
        <v>0.71889999999999998</v>
      </c>
      <c r="N159">
        <v>0.68379999999999996</v>
      </c>
      <c r="O159">
        <v>1.2787999999999999</v>
      </c>
      <c r="AI159" s="133">
        <v>0.14960000000000001</v>
      </c>
      <c r="AJ159" s="133">
        <v>1.1701999999999999</v>
      </c>
      <c r="AK159" s="133">
        <v>0.29970000000000002</v>
      </c>
      <c r="AL159" s="133">
        <v>1.3896999999999999</v>
      </c>
      <c r="AM159" s="133">
        <v>0.32269999999999999</v>
      </c>
      <c r="AN159" s="133">
        <v>1.0001</v>
      </c>
      <c r="AO159" s="133">
        <v>0</v>
      </c>
      <c r="AP159" s="133">
        <v>1.43E-2</v>
      </c>
      <c r="AQ159" s="133">
        <v>2.76E-2</v>
      </c>
      <c r="AR159" s="133">
        <v>0.71889999999999998</v>
      </c>
      <c r="AS159" s="133">
        <v>0.68379999999999996</v>
      </c>
      <c r="AT159" s="133">
        <v>1.2787999999999999</v>
      </c>
    </row>
    <row r="160" spans="2:46">
      <c r="B160">
        <v>1973</v>
      </c>
      <c r="C160">
        <v>13</v>
      </c>
      <c r="D160">
        <v>0.4975</v>
      </c>
      <c r="E160">
        <v>1.9379</v>
      </c>
      <c r="F160">
        <v>0.31850000000000001</v>
      </c>
      <c r="G160">
        <v>2.1046</v>
      </c>
      <c r="H160">
        <v>0.68500000000000005</v>
      </c>
      <c r="I160">
        <v>1.2592000000000001</v>
      </c>
      <c r="J160">
        <v>0</v>
      </c>
      <c r="K160">
        <v>0.73060000000000003</v>
      </c>
      <c r="L160">
        <v>2.4500000000000001E-2</v>
      </c>
      <c r="M160">
        <v>0.93730000000000002</v>
      </c>
      <c r="N160">
        <v>0.58309999999999995</v>
      </c>
      <c r="O160">
        <v>2.1608000000000001</v>
      </c>
      <c r="AI160" s="133">
        <v>0.4975</v>
      </c>
      <c r="AJ160" s="133">
        <v>1.9379</v>
      </c>
      <c r="AK160" s="133">
        <v>0.31850000000000001</v>
      </c>
      <c r="AL160" s="133">
        <v>2.1046</v>
      </c>
      <c r="AM160" s="133">
        <v>0.68500000000000005</v>
      </c>
      <c r="AN160" s="133">
        <v>1.2592000000000001</v>
      </c>
      <c r="AO160" s="133">
        <v>0</v>
      </c>
      <c r="AP160" s="133">
        <v>0.73060000000000003</v>
      </c>
      <c r="AQ160" s="133">
        <v>2.4500000000000001E-2</v>
      </c>
      <c r="AR160" s="133">
        <v>0.93730000000000002</v>
      </c>
      <c r="AS160" s="133">
        <v>0.58309999999999995</v>
      </c>
      <c r="AT160" s="133">
        <v>2.1608000000000001</v>
      </c>
    </row>
    <row r="161" spans="2:46">
      <c r="B161">
        <v>1973</v>
      </c>
      <c r="C161">
        <v>14</v>
      </c>
      <c r="D161">
        <v>2.98E-2</v>
      </c>
      <c r="E161">
        <v>0.1013</v>
      </c>
      <c r="F161">
        <v>2.7E-2</v>
      </c>
      <c r="G161">
        <v>0.16350000000000001</v>
      </c>
      <c r="H161">
        <v>4.1000000000000002E-2</v>
      </c>
      <c r="I161">
        <v>0.1227</v>
      </c>
      <c r="J161">
        <v>1E-3</v>
      </c>
      <c r="K161">
        <v>1.1599999999999999E-2</v>
      </c>
      <c r="L161">
        <v>4.1999999999999997E-3</v>
      </c>
      <c r="M161">
        <v>7.7700000000000005E-2</v>
      </c>
      <c r="N161">
        <v>8.8300000000000003E-2</v>
      </c>
      <c r="O161">
        <v>0.17760000000000001</v>
      </c>
      <c r="AI161" s="133">
        <v>2.98E-2</v>
      </c>
      <c r="AJ161" s="133">
        <v>0.1013</v>
      </c>
      <c r="AK161" s="133">
        <v>2.7E-2</v>
      </c>
      <c r="AL161" s="133">
        <v>0.16350000000000001</v>
      </c>
      <c r="AM161" s="133">
        <v>4.1000000000000002E-2</v>
      </c>
      <c r="AN161" s="133">
        <v>0.1227</v>
      </c>
      <c r="AO161" s="133">
        <v>1E-3</v>
      </c>
      <c r="AP161" s="133">
        <v>1.1599999999999999E-2</v>
      </c>
      <c r="AQ161" s="133">
        <v>4.1999999999999997E-3</v>
      </c>
      <c r="AR161" s="133">
        <v>7.7700000000000005E-2</v>
      </c>
      <c r="AS161" s="133">
        <v>8.8300000000000003E-2</v>
      </c>
      <c r="AT161" s="133">
        <v>0.17760000000000001</v>
      </c>
    </row>
    <row r="162" spans="2:46">
      <c r="B162">
        <v>1973</v>
      </c>
      <c r="C162">
        <v>15</v>
      </c>
      <c r="D162">
        <v>2.7E-2</v>
      </c>
      <c r="E162">
        <v>0</v>
      </c>
      <c r="F162">
        <v>3.8E-3</v>
      </c>
      <c r="G162">
        <v>5.6899999999999999E-2</v>
      </c>
      <c r="H162">
        <v>2.2800000000000001E-2</v>
      </c>
      <c r="I162">
        <v>6.6100000000000006E-2</v>
      </c>
      <c r="J162">
        <v>8.9999999999999998E-4</v>
      </c>
      <c r="K162">
        <v>2.35E-2</v>
      </c>
      <c r="L162">
        <v>1.01E-2</v>
      </c>
      <c r="M162">
        <v>2.9000000000000001E-2</v>
      </c>
      <c r="N162">
        <v>1.29E-2</v>
      </c>
      <c r="O162">
        <v>8.9800000000000005E-2</v>
      </c>
      <c r="AI162" s="133">
        <v>2.7E-2</v>
      </c>
      <c r="AJ162" s="133">
        <v>0</v>
      </c>
      <c r="AK162" s="133">
        <v>3.8E-3</v>
      </c>
      <c r="AL162" s="133">
        <v>5.6899999999999999E-2</v>
      </c>
      <c r="AM162" s="133">
        <v>2.2800000000000001E-2</v>
      </c>
      <c r="AN162" s="133">
        <v>6.6100000000000006E-2</v>
      </c>
      <c r="AO162" s="133">
        <v>8.9999999999999998E-4</v>
      </c>
      <c r="AP162" s="133">
        <v>2.35E-2</v>
      </c>
      <c r="AQ162" s="133">
        <v>1.01E-2</v>
      </c>
      <c r="AR162" s="133">
        <v>2.9000000000000001E-2</v>
      </c>
      <c r="AS162" s="133">
        <v>1.29E-2</v>
      </c>
      <c r="AT162" s="133">
        <v>8.9800000000000005E-2</v>
      </c>
    </row>
    <row r="163" spans="2:46">
      <c r="B163">
        <v>1973</v>
      </c>
      <c r="C163">
        <v>16</v>
      </c>
      <c r="D163">
        <v>1.49E-2</v>
      </c>
      <c r="E163">
        <v>4.9399999999999999E-2</v>
      </c>
      <c r="F163">
        <v>1.35E-2</v>
      </c>
      <c r="G163">
        <v>8.1799999999999998E-2</v>
      </c>
      <c r="H163">
        <v>2.0500000000000001E-2</v>
      </c>
      <c r="I163">
        <v>6.1699999999999998E-2</v>
      </c>
      <c r="J163">
        <v>5.0000000000000001E-4</v>
      </c>
      <c r="K163">
        <v>5.7999999999999996E-3</v>
      </c>
      <c r="L163">
        <v>2E-3</v>
      </c>
      <c r="M163">
        <v>3.9E-2</v>
      </c>
      <c r="N163">
        <v>4.4499999999999998E-2</v>
      </c>
      <c r="O163">
        <v>8.8700000000000001E-2</v>
      </c>
      <c r="AI163" s="133">
        <v>1.49E-2</v>
      </c>
      <c r="AJ163" s="133">
        <v>4.9399999999999999E-2</v>
      </c>
      <c r="AK163" s="133">
        <v>1.35E-2</v>
      </c>
      <c r="AL163" s="133">
        <v>8.1799999999999998E-2</v>
      </c>
      <c r="AM163" s="133">
        <v>2.0500000000000001E-2</v>
      </c>
      <c r="AN163" s="133">
        <v>6.1699999999999998E-2</v>
      </c>
      <c r="AO163" s="133">
        <v>5.0000000000000001E-4</v>
      </c>
      <c r="AP163" s="133">
        <v>5.7999999999999996E-3</v>
      </c>
      <c r="AQ163" s="133">
        <v>2E-3</v>
      </c>
      <c r="AR163" s="133">
        <v>3.9E-2</v>
      </c>
      <c r="AS163" s="133">
        <v>4.4499999999999998E-2</v>
      </c>
      <c r="AT163" s="133">
        <v>8.8700000000000001E-2</v>
      </c>
    </row>
    <row r="164" spans="2:46">
      <c r="B164">
        <v>1974</v>
      </c>
      <c r="C164">
        <v>1</v>
      </c>
      <c r="D164">
        <v>0.10639999999999999</v>
      </c>
      <c r="E164">
        <v>6.7999999999999996E-3</v>
      </c>
      <c r="F164">
        <v>1.6500000000000001E-2</v>
      </c>
      <c r="G164">
        <v>0.23699999999999999</v>
      </c>
      <c r="H164">
        <v>8.4199999999999997E-2</v>
      </c>
      <c r="I164">
        <v>4.7699999999999999E-2</v>
      </c>
      <c r="J164">
        <v>2.5000000000000001E-3</v>
      </c>
      <c r="K164">
        <v>0.13819999999999999</v>
      </c>
      <c r="L164">
        <v>2.2700000000000001E-2</v>
      </c>
      <c r="M164">
        <v>1.44E-2</v>
      </c>
      <c r="N164">
        <v>0.19570000000000001</v>
      </c>
      <c r="O164">
        <v>0.17960000000000001</v>
      </c>
      <c r="AI164" s="133">
        <v>0.10639999999999999</v>
      </c>
      <c r="AJ164" s="133">
        <v>6.7999999999999996E-3</v>
      </c>
      <c r="AK164" s="133">
        <v>1.6500000000000001E-2</v>
      </c>
      <c r="AL164" s="133">
        <v>0.23699999999999999</v>
      </c>
      <c r="AM164" s="133">
        <v>8.4199999999999997E-2</v>
      </c>
      <c r="AN164" s="133">
        <v>4.7699999999999999E-2</v>
      </c>
      <c r="AO164" s="133">
        <v>2.5000000000000001E-3</v>
      </c>
      <c r="AP164" s="133">
        <v>0.13819999999999999</v>
      </c>
      <c r="AQ164" s="133">
        <v>2.2700000000000001E-2</v>
      </c>
      <c r="AR164" s="133">
        <v>1.44E-2</v>
      </c>
      <c r="AS164" s="133">
        <v>0.19570000000000001</v>
      </c>
      <c r="AT164" s="133">
        <v>0.17960000000000001</v>
      </c>
    </row>
    <row r="165" spans="2:46">
      <c r="B165">
        <v>1974</v>
      </c>
      <c r="C165">
        <v>2</v>
      </c>
      <c r="D165">
        <v>0.11600000000000001</v>
      </c>
      <c r="E165">
        <v>0</v>
      </c>
      <c r="F165">
        <v>4.7800000000000002E-2</v>
      </c>
      <c r="G165">
        <v>0.29149999999999998</v>
      </c>
      <c r="H165">
        <v>9.98E-2</v>
      </c>
      <c r="I165">
        <v>0.30259999999999998</v>
      </c>
      <c r="J165">
        <v>3.49E-2</v>
      </c>
      <c r="K165">
        <v>0.18690000000000001</v>
      </c>
      <c r="L165">
        <v>5.8500000000000003E-2</v>
      </c>
      <c r="M165">
        <v>3.0300000000000001E-2</v>
      </c>
      <c r="N165">
        <v>0.104</v>
      </c>
      <c r="O165">
        <v>0.77790000000000004</v>
      </c>
      <c r="AI165" s="133">
        <v>0.11600000000000001</v>
      </c>
      <c r="AJ165" s="133">
        <v>0</v>
      </c>
      <c r="AK165" s="133">
        <v>4.7800000000000002E-2</v>
      </c>
      <c r="AL165" s="133">
        <v>0.29149999999999998</v>
      </c>
      <c r="AM165" s="133">
        <v>9.98E-2</v>
      </c>
      <c r="AN165" s="133">
        <v>0.30259999999999998</v>
      </c>
      <c r="AO165" s="133">
        <v>3.49E-2</v>
      </c>
      <c r="AP165" s="133">
        <v>0.18690000000000001</v>
      </c>
      <c r="AQ165" s="133">
        <v>5.8500000000000003E-2</v>
      </c>
      <c r="AR165" s="133">
        <v>3.0300000000000001E-2</v>
      </c>
      <c r="AS165" s="133">
        <v>0.104</v>
      </c>
      <c r="AT165" s="133">
        <v>0.77790000000000004</v>
      </c>
    </row>
    <row r="166" spans="2:46">
      <c r="B166">
        <v>1974</v>
      </c>
      <c r="C166">
        <v>3</v>
      </c>
      <c r="D166">
        <v>0.4481</v>
      </c>
      <c r="E166">
        <v>0.11509999999999999</v>
      </c>
      <c r="F166">
        <v>8.7900000000000006E-2</v>
      </c>
      <c r="G166">
        <v>2.0192000000000001</v>
      </c>
      <c r="H166">
        <v>0.68689999999999996</v>
      </c>
      <c r="I166">
        <v>0.37909999999999999</v>
      </c>
      <c r="J166">
        <v>6.3E-2</v>
      </c>
      <c r="K166">
        <v>0.4294</v>
      </c>
      <c r="L166">
        <v>0.37059999999999998</v>
      </c>
      <c r="M166">
        <v>0.40749999999999997</v>
      </c>
      <c r="N166">
        <v>0.18160000000000001</v>
      </c>
      <c r="O166">
        <v>1.4280999999999999</v>
      </c>
      <c r="AI166" s="133">
        <v>0.4481</v>
      </c>
      <c r="AJ166" s="133">
        <v>0.11509999999999999</v>
      </c>
      <c r="AK166" s="133">
        <v>8.7900000000000006E-2</v>
      </c>
      <c r="AL166" s="133">
        <v>2.0192000000000001</v>
      </c>
      <c r="AM166" s="133">
        <v>0.68689999999999996</v>
      </c>
      <c r="AN166" s="133">
        <v>0.37909999999999999</v>
      </c>
      <c r="AO166" s="133">
        <v>6.3E-2</v>
      </c>
      <c r="AP166" s="133">
        <v>0.4294</v>
      </c>
      <c r="AQ166" s="133">
        <v>0.37059999999999998</v>
      </c>
      <c r="AR166" s="133">
        <v>0.40749999999999997</v>
      </c>
      <c r="AS166" s="133">
        <v>0.18160000000000001</v>
      </c>
      <c r="AT166" s="133">
        <v>1.4280999999999999</v>
      </c>
    </row>
    <row r="167" spans="2:46">
      <c r="B167">
        <v>1974</v>
      </c>
      <c r="C167">
        <v>4</v>
      </c>
      <c r="D167">
        <v>1.0706</v>
      </c>
      <c r="E167">
        <v>1.0538000000000001</v>
      </c>
      <c r="F167">
        <v>0.2535</v>
      </c>
      <c r="G167">
        <v>2.1674000000000002</v>
      </c>
      <c r="H167">
        <v>0.56369999999999998</v>
      </c>
      <c r="I167">
        <v>1.0021</v>
      </c>
      <c r="J167">
        <v>5.3100000000000001E-2</v>
      </c>
      <c r="K167">
        <v>1.0987</v>
      </c>
      <c r="L167">
        <v>0.48430000000000001</v>
      </c>
      <c r="M167">
        <v>1.0162</v>
      </c>
      <c r="N167">
        <v>0.64290000000000003</v>
      </c>
      <c r="O167">
        <v>1.3833</v>
      </c>
      <c r="AI167" s="133">
        <v>1.0706</v>
      </c>
      <c r="AJ167" s="133">
        <v>1.0538000000000001</v>
      </c>
      <c r="AK167" s="133">
        <v>0.2535</v>
      </c>
      <c r="AL167" s="133">
        <v>2.1674000000000002</v>
      </c>
      <c r="AM167" s="133">
        <v>0.56369999999999998</v>
      </c>
      <c r="AN167" s="133">
        <v>1.0021</v>
      </c>
      <c r="AO167" s="133">
        <v>5.3100000000000001E-2</v>
      </c>
      <c r="AP167" s="133">
        <v>1.0987</v>
      </c>
      <c r="AQ167" s="133">
        <v>0.48430000000000001</v>
      </c>
      <c r="AR167" s="133">
        <v>1.0162</v>
      </c>
      <c r="AS167" s="133">
        <v>0.64290000000000003</v>
      </c>
      <c r="AT167" s="133">
        <v>1.3833</v>
      </c>
    </row>
    <row r="168" spans="2:46">
      <c r="B168">
        <v>1974</v>
      </c>
      <c r="C168">
        <v>5</v>
      </c>
      <c r="D168">
        <v>0.83330000000000004</v>
      </c>
      <c r="E168">
        <v>7.1451000000000002</v>
      </c>
      <c r="F168">
        <v>0.14499999999999999</v>
      </c>
      <c r="G168">
        <v>1.1626000000000001</v>
      </c>
      <c r="H168">
        <v>0.26669999999999999</v>
      </c>
      <c r="I168">
        <v>1.2836000000000001</v>
      </c>
      <c r="J168">
        <v>6.4699999999999994E-2</v>
      </c>
      <c r="K168">
        <v>0.32819999999999999</v>
      </c>
      <c r="L168">
        <v>0.37730000000000002</v>
      </c>
      <c r="M168">
        <v>1.835</v>
      </c>
      <c r="N168">
        <v>0.30669999999999997</v>
      </c>
      <c r="O168">
        <v>1.6068</v>
      </c>
      <c r="AI168" s="133">
        <v>0.83330000000000004</v>
      </c>
      <c r="AJ168" s="133">
        <v>7.1451000000000002</v>
      </c>
      <c r="AK168" s="133">
        <v>0.14499999999999999</v>
      </c>
      <c r="AL168" s="133">
        <v>1.1626000000000001</v>
      </c>
      <c r="AM168" s="133">
        <v>0.26669999999999999</v>
      </c>
      <c r="AN168" s="133">
        <v>1.2836000000000001</v>
      </c>
      <c r="AO168" s="133">
        <v>6.4699999999999994E-2</v>
      </c>
      <c r="AP168" s="133">
        <v>0.32819999999999999</v>
      </c>
      <c r="AQ168" s="133">
        <v>0.37730000000000002</v>
      </c>
      <c r="AR168" s="133">
        <v>1.835</v>
      </c>
      <c r="AS168" s="133">
        <v>0.30669999999999997</v>
      </c>
      <c r="AT168" s="133">
        <v>1.6068</v>
      </c>
    </row>
    <row r="169" spans="2:46">
      <c r="B169">
        <v>1974</v>
      </c>
      <c r="C169">
        <v>6</v>
      </c>
      <c r="D169">
        <v>0.35920000000000002</v>
      </c>
      <c r="E169">
        <v>0.40150000000000002</v>
      </c>
      <c r="F169">
        <v>5.5300000000000002E-2</v>
      </c>
      <c r="G169">
        <v>0.97440000000000004</v>
      </c>
      <c r="H169">
        <v>0.18679999999999999</v>
      </c>
      <c r="I169">
        <v>0.37340000000000001</v>
      </c>
      <c r="J169">
        <v>5.9999999999999995E-4</v>
      </c>
      <c r="K169">
        <v>3.5200000000000002E-2</v>
      </c>
      <c r="L169">
        <v>2.12E-2</v>
      </c>
      <c r="M169">
        <v>8.4000000000000005E-2</v>
      </c>
      <c r="N169">
        <v>7.4800000000000005E-2</v>
      </c>
      <c r="O169">
        <v>0.97670000000000001</v>
      </c>
      <c r="AI169" s="133">
        <v>0.35920000000000002</v>
      </c>
      <c r="AJ169" s="133">
        <v>0.40150000000000002</v>
      </c>
      <c r="AK169" s="133">
        <v>5.5300000000000002E-2</v>
      </c>
      <c r="AL169" s="133">
        <v>0.97440000000000004</v>
      </c>
      <c r="AM169" s="133">
        <v>0.18679999999999999</v>
      </c>
      <c r="AN169" s="133">
        <v>0.37340000000000001</v>
      </c>
      <c r="AO169" s="133">
        <v>5.9999999999999995E-4</v>
      </c>
      <c r="AP169" s="133">
        <v>3.5200000000000002E-2</v>
      </c>
      <c r="AQ169" s="133">
        <v>2.12E-2</v>
      </c>
      <c r="AR169" s="133">
        <v>8.4000000000000005E-2</v>
      </c>
      <c r="AS169" s="133">
        <v>7.4800000000000005E-2</v>
      </c>
      <c r="AT169" s="133">
        <v>0.97670000000000001</v>
      </c>
    </row>
    <row r="170" spans="2:46">
      <c r="B170">
        <v>1974</v>
      </c>
      <c r="C170">
        <v>7</v>
      </c>
      <c r="D170">
        <v>7.5200000000000003E-2</v>
      </c>
      <c r="E170">
        <v>3.6999999999999998E-2</v>
      </c>
      <c r="F170">
        <v>1.1599999999999999E-2</v>
      </c>
      <c r="G170">
        <v>0.21279999999999999</v>
      </c>
      <c r="H170">
        <v>7.3200000000000001E-2</v>
      </c>
      <c r="I170">
        <v>2.2800000000000001E-2</v>
      </c>
      <c r="J170">
        <v>0</v>
      </c>
      <c r="K170">
        <v>3.8600000000000002E-2</v>
      </c>
      <c r="L170">
        <v>4.7300000000000002E-2</v>
      </c>
      <c r="M170">
        <v>2.52E-2</v>
      </c>
      <c r="N170">
        <v>0</v>
      </c>
      <c r="O170">
        <v>0.1002</v>
      </c>
      <c r="AI170" s="133">
        <v>7.5200000000000003E-2</v>
      </c>
      <c r="AJ170" s="133">
        <v>3.6999999999999998E-2</v>
      </c>
      <c r="AK170" s="133">
        <v>1.1599999999999999E-2</v>
      </c>
      <c r="AL170" s="133">
        <v>0.21279999999999999</v>
      </c>
      <c r="AM170" s="133">
        <v>7.3200000000000001E-2</v>
      </c>
      <c r="AN170" s="133">
        <v>2.2800000000000001E-2</v>
      </c>
      <c r="AO170" s="133">
        <v>0</v>
      </c>
      <c r="AP170" s="133">
        <v>3.8600000000000002E-2</v>
      </c>
      <c r="AQ170" s="133">
        <v>4.7300000000000002E-2</v>
      </c>
      <c r="AR170" s="133">
        <v>2.52E-2</v>
      </c>
      <c r="AS170" s="133">
        <v>0</v>
      </c>
      <c r="AT170" s="133">
        <v>0.1002</v>
      </c>
    </row>
    <row r="171" spans="2:46">
      <c r="B171">
        <v>1974</v>
      </c>
      <c r="C171">
        <v>8</v>
      </c>
      <c r="D171">
        <v>0.97350000000000003</v>
      </c>
      <c r="E171">
        <v>4.7369000000000003</v>
      </c>
      <c r="F171">
        <v>0.82430000000000003</v>
      </c>
      <c r="G171">
        <v>4.2515000000000001</v>
      </c>
      <c r="H171">
        <v>0.98899999999999999</v>
      </c>
      <c r="I171">
        <v>2.9102999999999999</v>
      </c>
      <c r="J171">
        <v>0</v>
      </c>
      <c r="K171">
        <v>1.2453000000000001</v>
      </c>
      <c r="L171">
        <v>0.3669</v>
      </c>
      <c r="M171">
        <v>1.6109</v>
      </c>
      <c r="N171">
        <v>1.1867000000000001</v>
      </c>
      <c r="O171">
        <v>4.5651999999999999</v>
      </c>
      <c r="AI171" s="133">
        <v>0.97350000000000003</v>
      </c>
      <c r="AJ171" s="133">
        <v>4.7369000000000003</v>
      </c>
      <c r="AK171" s="133">
        <v>0.82430000000000003</v>
      </c>
      <c r="AL171" s="133">
        <v>4.2515000000000001</v>
      </c>
      <c r="AM171" s="133">
        <v>0.98899999999999999</v>
      </c>
      <c r="AN171" s="133">
        <v>2.9102999999999999</v>
      </c>
      <c r="AO171" s="133">
        <v>0</v>
      </c>
      <c r="AP171" s="133">
        <v>1.2453000000000001</v>
      </c>
      <c r="AQ171" s="133">
        <v>0.3669</v>
      </c>
      <c r="AR171" s="133">
        <v>1.6109</v>
      </c>
      <c r="AS171" s="133">
        <v>1.1867000000000001</v>
      </c>
      <c r="AT171" s="133">
        <v>4.5651999999999999</v>
      </c>
    </row>
    <row r="172" spans="2:46">
      <c r="B172">
        <v>1974</v>
      </c>
      <c r="C172">
        <v>9</v>
      </c>
      <c r="D172">
        <v>0.31840000000000002</v>
      </c>
      <c r="E172">
        <v>3.7683</v>
      </c>
      <c r="F172">
        <v>0.50970000000000004</v>
      </c>
      <c r="G172">
        <v>2.9746000000000001</v>
      </c>
      <c r="H172">
        <v>0.69140000000000001</v>
      </c>
      <c r="I172">
        <v>1.9388000000000001</v>
      </c>
      <c r="J172">
        <v>0</v>
      </c>
      <c r="K172">
        <v>0.2364</v>
      </c>
      <c r="L172">
        <v>0.1822</v>
      </c>
      <c r="M172">
        <v>1.0411999999999999</v>
      </c>
      <c r="N172">
        <v>0.54330000000000001</v>
      </c>
      <c r="O172">
        <v>2.6911</v>
      </c>
      <c r="AI172" s="133">
        <v>0.31840000000000002</v>
      </c>
      <c r="AJ172" s="133">
        <v>3.7683</v>
      </c>
      <c r="AK172" s="133">
        <v>0.50970000000000004</v>
      </c>
      <c r="AL172" s="133">
        <v>2.9746000000000001</v>
      </c>
      <c r="AM172" s="133">
        <v>0.69140000000000001</v>
      </c>
      <c r="AN172" s="133">
        <v>1.9388000000000001</v>
      </c>
      <c r="AO172" s="133">
        <v>0</v>
      </c>
      <c r="AP172" s="133">
        <v>0.2364</v>
      </c>
      <c r="AQ172" s="133">
        <v>0.1822</v>
      </c>
      <c r="AR172" s="133">
        <v>1.0411999999999999</v>
      </c>
      <c r="AS172" s="133">
        <v>0.54330000000000001</v>
      </c>
      <c r="AT172" s="133">
        <v>2.6911</v>
      </c>
    </row>
    <row r="173" spans="2:46">
      <c r="B173">
        <v>1974</v>
      </c>
      <c r="C173">
        <v>10</v>
      </c>
      <c r="D173">
        <v>0.46329999999999999</v>
      </c>
      <c r="E173">
        <v>0.43780000000000002</v>
      </c>
      <c r="F173">
        <v>0.18390000000000001</v>
      </c>
      <c r="G173">
        <v>1.4392</v>
      </c>
      <c r="H173">
        <v>0.46560000000000001</v>
      </c>
      <c r="I173">
        <v>0.46899999999999997</v>
      </c>
      <c r="J173">
        <v>0</v>
      </c>
      <c r="K173">
        <v>0.2321</v>
      </c>
      <c r="L173">
        <v>2.7699999999999999E-2</v>
      </c>
      <c r="M173">
        <v>0.1368</v>
      </c>
      <c r="N173">
        <v>0.20069999999999999</v>
      </c>
      <c r="O173">
        <v>1.4725999999999999</v>
      </c>
      <c r="AI173" s="133">
        <v>0.46329999999999999</v>
      </c>
      <c r="AJ173" s="133">
        <v>0.43780000000000002</v>
      </c>
      <c r="AK173" s="133">
        <v>0.18390000000000001</v>
      </c>
      <c r="AL173" s="133">
        <v>1.4392</v>
      </c>
      <c r="AM173" s="133">
        <v>0.46560000000000001</v>
      </c>
      <c r="AN173" s="133">
        <v>0.46899999999999997</v>
      </c>
      <c r="AO173" s="133">
        <v>0</v>
      </c>
      <c r="AP173" s="133">
        <v>0.2321</v>
      </c>
      <c r="AQ173" s="133">
        <v>2.7699999999999999E-2</v>
      </c>
      <c r="AR173" s="133">
        <v>0.1368</v>
      </c>
      <c r="AS173" s="133">
        <v>0.20069999999999999</v>
      </c>
      <c r="AT173" s="133">
        <v>1.4725999999999999</v>
      </c>
    </row>
    <row r="174" spans="2:46">
      <c r="B174">
        <v>1974</v>
      </c>
      <c r="C174">
        <v>11</v>
      </c>
      <c r="D174">
        <v>0.1527</v>
      </c>
      <c r="E174">
        <v>1.5448999999999999</v>
      </c>
      <c r="F174">
        <v>0.2291</v>
      </c>
      <c r="G174">
        <v>1.1754</v>
      </c>
      <c r="H174">
        <v>0.27410000000000001</v>
      </c>
      <c r="I174">
        <v>0.93659999999999999</v>
      </c>
      <c r="J174">
        <v>3.8999999999999998E-3</v>
      </c>
      <c r="K174">
        <v>9.7500000000000003E-2</v>
      </c>
      <c r="L174">
        <v>0.11020000000000001</v>
      </c>
      <c r="M174">
        <v>0.45250000000000001</v>
      </c>
      <c r="N174">
        <v>0.23219999999999999</v>
      </c>
      <c r="O174">
        <v>0.88600000000000001</v>
      </c>
      <c r="AI174" s="133">
        <v>0.1527</v>
      </c>
      <c r="AJ174" s="133">
        <v>1.5448999999999999</v>
      </c>
      <c r="AK174" s="133">
        <v>0.2291</v>
      </c>
      <c r="AL174" s="133">
        <v>1.1754</v>
      </c>
      <c r="AM174" s="133">
        <v>0.27410000000000001</v>
      </c>
      <c r="AN174" s="133">
        <v>0.93659999999999999</v>
      </c>
      <c r="AO174" s="133">
        <v>3.8999999999999998E-3</v>
      </c>
      <c r="AP174" s="133">
        <v>9.7500000000000003E-2</v>
      </c>
      <c r="AQ174" s="133">
        <v>0.11020000000000001</v>
      </c>
      <c r="AR174" s="133">
        <v>0.45250000000000001</v>
      </c>
      <c r="AS174" s="133">
        <v>0.23219999999999999</v>
      </c>
      <c r="AT174" s="133">
        <v>0.88600000000000001</v>
      </c>
    </row>
    <row r="175" spans="2:46">
      <c r="B175">
        <v>1974</v>
      </c>
      <c r="C175">
        <v>12</v>
      </c>
      <c r="D175">
        <v>0.16320000000000001</v>
      </c>
      <c r="E175">
        <v>2.2183000000000002</v>
      </c>
      <c r="F175">
        <v>0.3569</v>
      </c>
      <c r="G175">
        <v>1.7425999999999999</v>
      </c>
      <c r="H175">
        <v>0.40610000000000002</v>
      </c>
      <c r="I175">
        <v>1.2982</v>
      </c>
      <c r="J175">
        <v>0</v>
      </c>
      <c r="K175">
        <v>9.5200000000000007E-2</v>
      </c>
      <c r="L175">
        <v>4.5699999999999998E-2</v>
      </c>
      <c r="M175">
        <v>0.71909999999999996</v>
      </c>
      <c r="N175">
        <v>0.29570000000000002</v>
      </c>
      <c r="O175">
        <v>1.2823</v>
      </c>
      <c r="AI175" s="133">
        <v>0.16320000000000001</v>
      </c>
      <c r="AJ175" s="133">
        <v>2.2183000000000002</v>
      </c>
      <c r="AK175" s="133">
        <v>0.3569</v>
      </c>
      <c r="AL175" s="133">
        <v>1.7425999999999999</v>
      </c>
      <c r="AM175" s="133">
        <v>0.40610000000000002</v>
      </c>
      <c r="AN175" s="133">
        <v>1.2982</v>
      </c>
      <c r="AO175" s="133">
        <v>0</v>
      </c>
      <c r="AP175" s="133">
        <v>9.5200000000000007E-2</v>
      </c>
      <c r="AQ175" s="133">
        <v>4.5699999999999998E-2</v>
      </c>
      <c r="AR175" s="133">
        <v>0.71909999999999996</v>
      </c>
      <c r="AS175" s="133">
        <v>0.29570000000000002</v>
      </c>
      <c r="AT175" s="133">
        <v>1.2823</v>
      </c>
    </row>
    <row r="176" spans="2:46">
      <c r="B176">
        <v>1974</v>
      </c>
      <c r="C176">
        <v>13</v>
      </c>
      <c r="D176">
        <v>0.52590000000000003</v>
      </c>
      <c r="E176">
        <v>2.2229999999999999</v>
      </c>
      <c r="F176">
        <v>0.2591</v>
      </c>
      <c r="G176">
        <v>1.8917999999999999</v>
      </c>
      <c r="H176">
        <v>0.66849999999999998</v>
      </c>
      <c r="I176">
        <v>1.4873000000000001</v>
      </c>
      <c r="J176">
        <v>0</v>
      </c>
      <c r="K176">
        <v>0.24379999999999999</v>
      </c>
      <c r="L176">
        <v>4.7500000000000001E-2</v>
      </c>
      <c r="M176">
        <v>0.84760000000000002</v>
      </c>
      <c r="N176">
        <v>0.22259999999999999</v>
      </c>
      <c r="O176">
        <v>1.4814000000000001</v>
      </c>
      <c r="AI176" s="133">
        <v>0.52590000000000003</v>
      </c>
      <c r="AJ176" s="133">
        <v>2.2229999999999999</v>
      </c>
      <c r="AK176" s="133">
        <v>0.2591</v>
      </c>
      <c r="AL176" s="133">
        <v>1.8917999999999999</v>
      </c>
      <c r="AM176" s="133">
        <v>0.66849999999999998</v>
      </c>
      <c r="AN176" s="133">
        <v>1.4873000000000001</v>
      </c>
      <c r="AO176" s="133">
        <v>0</v>
      </c>
      <c r="AP176" s="133">
        <v>0.24379999999999999</v>
      </c>
      <c r="AQ176" s="133">
        <v>4.7500000000000001E-2</v>
      </c>
      <c r="AR176" s="133">
        <v>0.84760000000000002</v>
      </c>
      <c r="AS176" s="133">
        <v>0.22259999999999999</v>
      </c>
      <c r="AT176" s="133">
        <v>1.4814000000000001</v>
      </c>
    </row>
    <row r="177" spans="2:46">
      <c r="B177">
        <v>1974</v>
      </c>
      <c r="C177">
        <v>14</v>
      </c>
      <c r="D177">
        <v>3.3700000000000001E-2</v>
      </c>
      <c r="E177">
        <v>0.22750000000000001</v>
      </c>
      <c r="F177">
        <v>3.1699999999999999E-2</v>
      </c>
      <c r="G177">
        <v>0.20549999999999999</v>
      </c>
      <c r="H177">
        <v>5.1499999999999997E-2</v>
      </c>
      <c r="I177">
        <v>0.154</v>
      </c>
      <c r="J177">
        <v>1E-4</v>
      </c>
      <c r="K177">
        <v>2.06E-2</v>
      </c>
      <c r="L177">
        <v>4.0000000000000001E-3</v>
      </c>
      <c r="M177">
        <v>7.4899999999999994E-2</v>
      </c>
      <c r="N177">
        <v>0.04</v>
      </c>
      <c r="O177">
        <v>0.1847</v>
      </c>
      <c r="AI177" s="133">
        <v>3.3700000000000001E-2</v>
      </c>
      <c r="AJ177" s="133">
        <v>0.22750000000000001</v>
      </c>
      <c r="AK177" s="133">
        <v>3.1699999999999999E-2</v>
      </c>
      <c r="AL177" s="133">
        <v>0.20549999999999999</v>
      </c>
      <c r="AM177" s="133">
        <v>5.1499999999999997E-2</v>
      </c>
      <c r="AN177" s="133">
        <v>0.154</v>
      </c>
      <c r="AO177" s="133">
        <v>1E-4</v>
      </c>
      <c r="AP177" s="133">
        <v>2.06E-2</v>
      </c>
      <c r="AQ177" s="133">
        <v>4.0000000000000001E-3</v>
      </c>
      <c r="AR177" s="133">
        <v>7.4899999999999994E-2</v>
      </c>
      <c r="AS177" s="133">
        <v>0.04</v>
      </c>
      <c r="AT177" s="133">
        <v>0.1847</v>
      </c>
    </row>
    <row r="178" spans="2:46">
      <c r="B178">
        <v>1974</v>
      </c>
      <c r="C178">
        <v>15</v>
      </c>
      <c r="D178">
        <v>1.47E-2</v>
      </c>
      <c r="E178">
        <v>2.8500000000000001E-2</v>
      </c>
      <c r="F178">
        <v>8.0000000000000002E-3</v>
      </c>
      <c r="G178">
        <v>8.8200000000000001E-2</v>
      </c>
      <c r="H178">
        <v>3.5299999999999998E-2</v>
      </c>
      <c r="I178">
        <v>8.2799999999999999E-2</v>
      </c>
      <c r="J178">
        <v>9.4999999999999998E-3</v>
      </c>
      <c r="K178">
        <v>8.6E-3</v>
      </c>
      <c r="L178">
        <v>0</v>
      </c>
      <c r="M178">
        <v>0</v>
      </c>
      <c r="N178">
        <v>0</v>
      </c>
      <c r="O178">
        <v>9.5600000000000004E-2</v>
      </c>
      <c r="AI178" s="133">
        <v>1.47E-2</v>
      </c>
      <c r="AJ178" s="133">
        <v>2.8500000000000001E-2</v>
      </c>
      <c r="AK178" s="133">
        <v>8.0000000000000002E-3</v>
      </c>
      <c r="AL178" s="133">
        <v>8.8200000000000001E-2</v>
      </c>
      <c r="AM178" s="133">
        <v>3.5299999999999998E-2</v>
      </c>
      <c r="AN178" s="133">
        <v>8.2799999999999999E-2</v>
      </c>
      <c r="AO178" s="133">
        <v>9.4999999999999998E-3</v>
      </c>
      <c r="AP178" s="133">
        <v>8.6E-3</v>
      </c>
      <c r="AQ178" s="133">
        <v>0</v>
      </c>
      <c r="AR178" s="133">
        <v>0</v>
      </c>
      <c r="AS178" s="133">
        <v>0</v>
      </c>
      <c r="AT178" s="133">
        <v>9.5600000000000004E-2</v>
      </c>
    </row>
    <row r="179" spans="2:46">
      <c r="B179">
        <v>1974</v>
      </c>
      <c r="C179">
        <v>16</v>
      </c>
      <c r="D179">
        <v>1.6500000000000001E-2</v>
      </c>
      <c r="E179">
        <v>0.1111</v>
      </c>
      <c r="F179">
        <v>1.5599999999999999E-2</v>
      </c>
      <c r="G179">
        <v>0.1016</v>
      </c>
      <c r="H179">
        <v>2.5399999999999999E-2</v>
      </c>
      <c r="I179">
        <v>7.6399999999999996E-2</v>
      </c>
      <c r="J179">
        <v>1E-4</v>
      </c>
      <c r="K179">
        <v>1.0200000000000001E-2</v>
      </c>
      <c r="L179">
        <v>1.8E-3</v>
      </c>
      <c r="M179">
        <v>3.6999999999999998E-2</v>
      </c>
      <c r="N179">
        <v>1.9800000000000002E-2</v>
      </c>
      <c r="O179">
        <v>9.0800000000000006E-2</v>
      </c>
      <c r="AI179" s="133">
        <v>1.6500000000000001E-2</v>
      </c>
      <c r="AJ179" s="133">
        <v>0.1111</v>
      </c>
      <c r="AK179" s="133">
        <v>1.5599999999999999E-2</v>
      </c>
      <c r="AL179" s="133">
        <v>0.1016</v>
      </c>
      <c r="AM179" s="133">
        <v>2.5399999999999999E-2</v>
      </c>
      <c r="AN179" s="133">
        <v>7.6399999999999996E-2</v>
      </c>
      <c r="AO179" s="133">
        <v>1E-4</v>
      </c>
      <c r="AP179" s="133">
        <v>1.0200000000000001E-2</v>
      </c>
      <c r="AQ179" s="133">
        <v>1.8E-3</v>
      </c>
      <c r="AR179" s="133">
        <v>3.6999999999999998E-2</v>
      </c>
      <c r="AS179" s="133">
        <v>1.9800000000000002E-2</v>
      </c>
      <c r="AT179" s="133">
        <v>9.0800000000000006E-2</v>
      </c>
    </row>
    <row r="180" spans="2:46">
      <c r="B180">
        <v>1975</v>
      </c>
      <c r="C180">
        <v>1</v>
      </c>
      <c r="D180">
        <v>0.151</v>
      </c>
      <c r="E180">
        <v>2.1000000000000001E-2</v>
      </c>
      <c r="F180">
        <v>3.27E-2</v>
      </c>
      <c r="G180">
        <v>6.2799999999999995E-2</v>
      </c>
      <c r="H180">
        <v>2.23E-2</v>
      </c>
      <c r="I180">
        <v>1.8800000000000001E-2</v>
      </c>
      <c r="J180">
        <v>1E-3</v>
      </c>
      <c r="K180">
        <v>0.1714</v>
      </c>
      <c r="L180">
        <v>1.1999999999999999E-3</v>
      </c>
      <c r="M180">
        <v>9.8100000000000007E-2</v>
      </c>
      <c r="N180">
        <v>2.58E-2</v>
      </c>
      <c r="O180">
        <v>0.27210000000000001</v>
      </c>
      <c r="AI180" s="133">
        <v>0.151</v>
      </c>
      <c r="AJ180" s="133">
        <v>2.1000000000000001E-2</v>
      </c>
      <c r="AK180" s="133">
        <v>3.27E-2</v>
      </c>
      <c r="AL180" s="133">
        <v>6.2799999999999995E-2</v>
      </c>
      <c r="AM180" s="133">
        <v>2.23E-2</v>
      </c>
      <c r="AN180" s="133">
        <v>1.8800000000000001E-2</v>
      </c>
      <c r="AO180" s="133">
        <v>1E-3</v>
      </c>
      <c r="AP180" s="133">
        <v>0.1714</v>
      </c>
      <c r="AQ180" s="133">
        <v>1.1999999999999999E-3</v>
      </c>
      <c r="AR180" s="133">
        <v>9.8100000000000007E-2</v>
      </c>
      <c r="AS180" s="133">
        <v>2.58E-2</v>
      </c>
      <c r="AT180" s="133">
        <v>0.27210000000000001</v>
      </c>
    </row>
    <row r="181" spans="2:46">
      <c r="B181">
        <v>1975</v>
      </c>
      <c r="C181">
        <v>2</v>
      </c>
      <c r="D181">
        <v>0.21099999999999999</v>
      </c>
      <c r="E181">
        <v>0.19739999999999999</v>
      </c>
      <c r="F181">
        <v>1.47E-2</v>
      </c>
      <c r="G181">
        <v>0.31919999999999998</v>
      </c>
      <c r="H181">
        <v>0.10920000000000001</v>
      </c>
      <c r="I181">
        <v>0.48139999999999999</v>
      </c>
      <c r="J181">
        <v>2.58E-2</v>
      </c>
      <c r="K181">
        <v>0.18210000000000001</v>
      </c>
      <c r="L181">
        <v>0.13789999999999999</v>
      </c>
      <c r="M181">
        <v>2.9499999999999998E-2</v>
      </c>
      <c r="N181">
        <v>0.10979999999999999</v>
      </c>
      <c r="O181">
        <v>0.58979999999999999</v>
      </c>
      <c r="AI181" s="133">
        <v>0.21099999999999999</v>
      </c>
      <c r="AJ181" s="133">
        <v>0.19739999999999999</v>
      </c>
      <c r="AK181" s="133">
        <v>1.47E-2</v>
      </c>
      <c r="AL181" s="133">
        <v>0.31919999999999998</v>
      </c>
      <c r="AM181" s="133">
        <v>0.10920000000000001</v>
      </c>
      <c r="AN181" s="133">
        <v>0.48139999999999999</v>
      </c>
      <c r="AO181" s="133">
        <v>2.58E-2</v>
      </c>
      <c r="AP181" s="133">
        <v>0.18210000000000001</v>
      </c>
      <c r="AQ181" s="133">
        <v>0.13789999999999999</v>
      </c>
      <c r="AR181" s="133">
        <v>2.9499999999999998E-2</v>
      </c>
      <c r="AS181" s="133">
        <v>0.10979999999999999</v>
      </c>
      <c r="AT181" s="133">
        <v>0.58979999999999999</v>
      </c>
    </row>
    <row r="182" spans="2:46">
      <c r="B182">
        <v>1975</v>
      </c>
      <c r="C182">
        <v>3</v>
      </c>
      <c r="D182">
        <v>0.57499999999999996</v>
      </c>
      <c r="E182">
        <v>0.11799999999999999</v>
      </c>
      <c r="F182">
        <v>7.9600000000000004E-2</v>
      </c>
      <c r="G182">
        <v>1.4317</v>
      </c>
      <c r="H182">
        <v>0.48699999999999999</v>
      </c>
      <c r="I182">
        <v>0.3417</v>
      </c>
      <c r="J182">
        <v>4.7300000000000002E-2</v>
      </c>
      <c r="K182">
        <v>0.77090000000000003</v>
      </c>
      <c r="L182">
        <v>0.14580000000000001</v>
      </c>
      <c r="M182">
        <v>0.37180000000000002</v>
      </c>
      <c r="N182">
        <v>0.2707</v>
      </c>
      <c r="O182">
        <v>1.4792000000000001</v>
      </c>
      <c r="AI182" s="133">
        <v>0.57499999999999996</v>
      </c>
      <c r="AJ182" s="133">
        <v>0.11799999999999999</v>
      </c>
      <c r="AK182" s="133">
        <v>7.9600000000000004E-2</v>
      </c>
      <c r="AL182" s="133">
        <v>1.4317</v>
      </c>
      <c r="AM182" s="133">
        <v>0.48699999999999999</v>
      </c>
      <c r="AN182" s="133">
        <v>0.3417</v>
      </c>
      <c r="AO182" s="133">
        <v>4.7300000000000002E-2</v>
      </c>
      <c r="AP182" s="133">
        <v>0.77090000000000003</v>
      </c>
      <c r="AQ182" s="133">
        <v>0.14580000000000001</v>
      </c>
      <c r="AR182" s="133">
        <v>0.37180000000000002</v>
      </c>
      <c r="AS182" s="133">
        <v>0.2707</v>
      </c>
      <c r="AT182" s="133">
        <v>1.4792000000000001</v>
      </c>
    </row>
    <row r="183" spans="2:46">
      <c r="B183">
        <v>1975</v>
      </c>
      <c r="C183">
        <v>4</v>
      </c>
      <c r="D183">
        <v>0.88739999999999997</v>
      </c>
      <c r="E183">
        <v>1.5610999999999999</v>
      </c>
      <c r="F183">
        <v>0.16520000000000001</v>
      </c>
      <c r="G183">
        <v>2.2686000000000002</v>
      </c>
      <c r="H183">
        <v>0.59</v>
      </c>
      <c r="I183">
        <v>1.2881</v>
      </c>
      <c r="J183">
        <v>0.1348</v>
      </c>
      <c r="K183">
        <v>1.0954999999999999</v>
      </c>
      <c r="L183">
        <v>0.35859999999999997</v>
      </c>
      <c r="M183">
        <v>0.32869999999999999</v>
      </c>
      <c r="N183">
        <v>0.308</v>
      </c>
      <c r="O183">
        <v>2.6436999999999999</v>
      </c>
      <c r="AI183" s="133">
        <v>0.88739999999999997</v>
      </c>
      <c r="AJ183" s="133">
        <v>1.5610999999999999</v>
      </c>
      <c r="AK183" s="133">
        <v>0.16520000000000001</v>
      </c>
      <c r="AL183" s="133">
        <v>2.2686000000000002</v>
      </c>
      <c r="AM183" s="133">
        <v>0.59</v>
      </c>
      <c r="AN183" s="133">
        <v>1.2881</v>
      </c>
      <c r="AO183" s="133">
        <v>0.1348</v>
      </c>
      <c r="AP183" s="133">
        <v>1.0954999999999999</v>
      </c>
      <c r="AQ183" s="133">
        <v>0.35859999999999997</v>
      </c>
      <c r="AR183" s="133">
        <v>0.32869999999999999</v>
      </c>
      <c r="AS183" s="133">
        <v>0.308</v>
      </c>
      <c r="AT183" s="133">
        <v>2.6436999999999999</v>
      </c>
    </row>
    <row r="184" spans="2:46">
      <c r="B184">
        <v>1975</v>
      </c>
      <c r="C184">
        <v>5</v>
      </c>
      <c r="D184">
        <v>0.69210000000000005</v>
      </c>
      <c r="E184">
        <v>4.7472000000000003</v>
      </c>
      <c r="F184">
        <v>7.7200000000000005E-2</v>
      </c>
      <c r="G184">
        <v>1.5980000000000001</v>
      </c>
      <c r="H184">
        <v>0.36659999999999998</v>
      </c>
      <c r="I184">
        <v>1.0293000000000001</v>
      </c>
      <c r="J184">
        <v>5.1400000000000001E-2</v>
      </c>
      <c r="K184">
        <v>0.2571</v>
      </c>
      <c r="L184">
        <v>0.437</v>
      </c>
      <c r="M184">
        <v>0.10829999999999999</v>
      </c>
      <c r="N184">
        <v>0.58720000000000006</v>
      </c>
      <c r="O184">
        <v>1.7657</v>
      </c>
      <c r="AI184" s="133">
        <v>0.69210000000000005</v>
      </c>
      <c r="AJ184" s="133">
        <v>4.7472000000000003</v>
      </c>
      <c r="AK184" s="133">
        <v>7.7200000000000005E-2</v>
      </c>
      <c r="AL184" s="133">
        <v>1.5980000000000001</v>
      </c>
      <c r="AM184" s="133">
        <v>0.36659999999999998</v>
      </c>
      <c r="AN184" s="133">
        <v>1.0293000000000001</v>
      </c>
      <c r="AO184" s="133">
        <v>5.1400000000000001E-2</v>
      </c>
      <c r="AP184" s="133">
        <v>0.2571</v>
      </c>
      <c r="AQ184" s="133">
        <v>0.437</v>
      </c>
      <c r="AR184" s="133">
        <v>0.10829999999999999</v>
      </c>
      <c r="AS184" s="133">
        <v>0.58720000000000006</v>
      </c>
      <c r="AT184" s="133">
        <v>1.7657</v>
      </c>
    </row>
    <row r="185" spans="2:46">
      <c r="B185">
        <v>1975</v>
      </c>
      <c r="C185">
        <v>6</v>
      </c>
      <c r="D185">
        <v>0.248</v>
      </c>
      <c r="E185">
        <v>0.39479999999999998</v>
      </c>
      <c r="F185">
        <v>0.1231</v>
      </c>
      <c r="G185">
        <v>0.79359999999999997</v>
      </c>
      <c r="H185">
        <v>0.1522</v>
      </c>
      <c r="I185">
        <v>0.62590000000000001</v>
      </c>
      <c r="J185">
        <v>3.0999999999999999E-3</v>
      </c>
      <c r="K185">
        <v>0.28189999999999998</v>
      </c>
      <c r="L185">
        <v>0.28989999999999999</v>
      </c>
      <c r="M185">
        <v>9.3700000000000006E-2</v>
      </c>
      <c r="N185">
        <v>0.28110000000000002</v>
      </c>
      <c r="O185">
        <v>0.56310000000000004</v>
      </c>
      <c r="AI185" s="133">
        <v>0.248</v>
      </c>
      <c r="AJ185" s="133">
        <v>0.39479999999999998</v>
      </c>
      <c r="AK185" s="133">
        <v>0.1231</v>
      </c>
      <c r="AL185" s="133">
        <v>0.79359999999999997</v>
      </c>
      <c r="AM185" s="133">
        <v>0.1522</v>
      </c>
      <c r="AN185" s="133">
        <v>0.62590000000000001</v>
      </c>
      <c r="AO185" s="133">
        <v>3.0999999999999999E-3</v>
      </c>
      <c r="AP185" s="133">
        <v>0.28189999999999998</v>
      </c>
      <c r="AQ185" s="133">
        <v>0.28989999999999999</v>
      </c>
      <c r="AR185" s="133">
        <v>9.3700000000000006E-2</v>
      </c>
      <c r="AS185" s="133">
        <v>0.28110000000000002</v>
      </c>
      <c r="AT185" s="133">
        <v>0.56310000000000004</v>
      </c>
    </row>
    <row r="186" spans="2:46">
      <c r="B186">
        <v>1975</v>
      </c>
      <c r="C186">
        <v>7</v>
      </c>
      <c r="D186">
        <v>8.0299999999999996E-2</v>
      </c>
      <c r="E186">
        <v>2.9000000000000001E-2</v>
      </c>
      <c r="F186">
        <v>3.27E-2</v>
      </c>
      <c r="G186">
        <v>0.29459999999999997</v>
      </c>
      <c r="H186">
        <v>0.10349999999999999</v>
      </c>
      <c r="I186">
        <v>1.2E-2</v>
      </c>
      <c r="J186">
        <v>0</v>
      </c>
      <c r="K186">
        <v>9.7500000000000003E-2</v>
      </c>
      <c r="L186">
        <v>1.4E-3</v>
      </c>
      <c r="M186">
        <v>7.9299999999999995E-2</v>
      </c>
      <c r="N186">
        <v>1.4999999999999999E-2</v>
      </c>
      <c r="O186">
        <v>0.13769999999999999</v>
      </c>
      <c r="AI186" s="133">
        <v>8.0299999999999996E-2</v>
      </c>
      <c r="AJ186" s="133">
        <v>2.9000000000000001E-2</v>
      </c>
      <c r="AK186" s="133">
        <v>3.27E-2</v>
      </c>
      <c r="AL186" s="133">
        <v>0.29459999999999997</v>
      </c>
      <c r="AM186" s="133">
        <v>0.10349999999999999</v>
      </c>
      <c r="AN186" s="133">
        <v>1.2E-2</v>
      </c>
      <c r="AO186" s="133">
        <v>0</v>
      </c>
      <c r="AP186" s="133">
        <v>9.7500000000000003E-2</v>
      </c>
      <c r="AQ186" s="133">
        <v>1.4E-3</v>
      </c>
      <c r="AR186" s="133">
        <v>7.9299999999999995E-2</v>
      </c>
      <c r="AS186" s="133">
        <v>1.4999999999999999E-2</v>
      </c>
      <c r="AT186" s="133">
        <v>0.13769999999999999</v>
      </c>
    </row>
    <row r="187" spans="2:46">
      <c r="B187">
        <v>1975</v>
      </c>
      <c r="C187">
        <v>8</v>
      </c>
      <c r="D187">
        <v>0.90010000000000001</v>
      </c>
      <c r="E187">
        <v>4.8548</v>
      </c>
      <c r="F187">
        <v>0.88700000000000001</v>
      </c>
      <c r="G187">
        <v>4.9686000000000003</v>
      </c>
      <c r="H187">
        <v>1.1188</v>
      </c>
      <c r="I187">
        <v>4.0345000000000004</v>
      </c>
      <c r="J187">
        <v>0.21310000000000001</v>
      </c>
      <c r="K187">
        <v>1.2572000000000001</v>
      </c>
      <c r="L187">
        <v>0.7681</v>
      </c>
      <c r="M187">
        <v>1.2081</v>
      </c>
      <c r="N187">
        <v>0.97689999999999999</v>
      </c>
      <c r="O187">
        <v>4.0559000000000003</v>
      </c>
      <c r="AI187" s="133">
        <v>0.90010000000000001</v>
      </c>
      <c r="AJ187" s="133">
        <v>4.8548</v>
      </c>
      <c r="AK187" s="133">
        <v>0.88700000000000001</v>
      </c>
      <c r="AL187" s="133">
        <v>4.9686000000000003</v>
      </c>
      <c r="AM187" s="133">
        <v>1.1188</v>
      </c>
      <c r="AN187" s="133">
        <v>4.0345000000000004</v>
      </c>
      <c r="AO187" s="133">
        <v>0.21310000000000001</v>
      </c>
      <c r="AP187" s="133">
        <v>1.2572000000000001</v>
      </c>
      <c r="AQ187" s="133">
        <v>0.7681</v>
      </c>
      <c r="AR187" s="133">
        <v>1.2081</v>
      </c>
      <c r="AS187" s="133">
        <v>0.97689999999999999</v>
      </c>
      <c r="AT187" s="133">
        <v>4.0559000000000003</v>
      </c>
    </row>
    <row r="188" spans="2:46">
      <c r="B188">
        <v>1975</v>
      </c>
      <c r="C188">
        <v>9</v>
      </c>
      <c r="D188">
        <v>0.3327</v>
      </c>
      <c r="E188">
        <v>5.0631000000000004</v>
      </c>
      <c r="F188">
        <v>0.41949999999999998</v>
      </c>
      <c r="G188">
        <v>2.1821999999999999</v>
      </c>
      <c r="H188">
        <v>0.46389999999999998</v>
      </c>
      <c r="I188">
        <v>2.0739999999999998</v>
      </c>
      <c r="J188">
        <v>0</v>
      </c>
      <c r="K188">
        <v>0.53129999999999999</v>
      </c>
      <c r="L188">
        <v>0.16919999999999999</v>
      </c>
      <c r="M188">
        <v>1.5693999999999999</v>
      </c>
      <c r="N188">
        <v>0.28889999999999999</v>
      </c>
      <c r="O188">
        <v>2.3866999999999998</v>
      </c>
      <c r="AI188" s="133">
        <v>0.3327</v>
      </c>
      <c r="AJ188" s="133">
        <v>5.0631000000000004</v>
      </c>
      <c r="AK188" s="133">
        <v>0.41949999999999998</v>
      </c>
      <c r="AL188" s="133">
        <v>2.1821999999999999</v>
      </c>
      <c r="AM188" s="133">
        <v>0.46389999999999998</v>
      </c>
      <c r="AN188" s="133">
        <v>2.0739999999999998</v>
      </c>
      <c r="AO188" s="133">
        <v>0</v>
      </c>
      <c r="AP188" s="133">
        <v>0.53129999999999999</v>
      </c>
      <c r="AQ188" s="133">
        <v>0.16919999999999999</v>
      </c>
      <c r="AR188" s="133">
        <v>1.5693999999999999</v>
      </c>
      <c r="AS188" s="133">
        <v>0.28889999999999999</v>
      </c>
      <c r="AT188" s="133">
        <v>2.3866999999999998</v>
      </c>
    </row>
    <row r="189" spans="2:46">
      <c r="B189">
        <v>1975</v>
      </c>
      <c r="C189">
        <v>10</v>
      </c>
      <c r="D189">
        <v>0.39600000000000002</v>
      </c>
      <c r="E189">
        <v>0.39729999999999999</v>
      </c>
      <c r="F189">
        <v>0.11700000000000001</v>
      </c>
      <c r="G189">
        <v>1.2075</v>
      </c>
      <c r="H189">
        <v>0.39040000000000002</v>
      </c>
      <c r="I189">
        <v>0.37069999999999997</v>
      </c>
      <c r="J189">
        <v>0</v>
      </c>
      <c r="K189">
        <v>0.1434</v>
      </c>
      <c r="L189">
        <v>2.3300000000000001E-2</v>
      </c>
      <c r="M189">
        <v>0.22209999999999999</v>
      </c>
      <c r="N189">
        <v>4.6800000000000001E-2</v>
      </c>
      <c r="O189">
        <v>1.2607999999999999</v>
      </c>
      <c r="AI189" s="133">
        <v>0.39600000000000002</v>
      </c>
      <c r="AJ189" s="133">
        <v>0.39729999999999999</v>
      </c>
      <c r="AK189" s="133">
        <v>0.11700000000000001</v>
      </c>
      <c r="AL189" s="133">
        <v>1.2075</v>
      </c>
      <c r="AM189" s="133">
        <v>0.39040000000000002</v>
      </c>
      <c r="AN189" s="133">
        <v>0.37069999999999997</v>
      </c>
      <c r="AO189" s="133">
        <v>0</v>
      </c>
      <c r="AP189" s="133">
        <v>0.1434</v>
      </c>
      <c r="AQ189" s="133">
        <v>2.3300000000000001E-2</v>
      </c>
      <c r="AR189" s="133">
        <v>0.22209999999999999</v>
      </c>
      <c r="AS189" s="133">
        <v>4.6800000000000001E-2</v>
      </c>
      <c r="AT189" s="133">
        <v>1.2607999999999999</v>
      </c>
    </row>
    <row r="190" spans="2:46">
      <c r="B190">
        <v>1975</v>
      </c>
      <c r="C190">
        <v>11</v>
      </c>
      <c r="D190">
        <v>0.1585</v>
      </c>
      <c r="E190">
        <v>2.0087000000000002</v>
      </c>
      <c r="F190">
        <v>0.19289999999999999</v>
      </c>
      <c r="G190">
        <v>0.86450000000000005</v>
      </c>
      <c r="H190">
        <v>0.19109999999999999</v>
      </c>
      <c r="I190">
        <v>0.98609999999999998</v>
      </c>
      <c r="J190">
        <v>4.1000000000000003E-3</v>
      </c>
      <c r="K190">
        <v>0.1361</v>
      </c>
      <c r="L190">
        <v>0.1047</v>
      </c>
      <c r="M190">
        <v>0.64539999999999997</v>
      </c>
      <c r="N190">
        <v>0.1205</v>
      </c>
      <c r="O190">
        <v>0.74119999999999997</v>
      </c>
      <c r="AI190" s="133">
        <v>0.1585</v>
      </c>
      <c r="AJ190" s="133">
        <v>2.0087000000000002</v>
      </c>
      <c r="AK190" s="133">
        <v>0.19289999999999999</v>
      </c>
      <c r="AL190" s="133">
        <v>0.86450000000000005</v>
      </c>
      <c r="AM190" s="133">
        <v>0.19109999999999999</v>
      </c>
      <c r="AN190" s="133">
        <v>0.98609999999999998</v>
      </c>
      <c r="AO190" s="133">
        <v>4.1000000000000003E-3</v>
      </c>
      <c r="AP190" s="133">
        <v>0.1361</v>
      </c>
      <c r="AQ190" s="133">
        <v>0.1047</v>
      </c>
      <c r="AR190" s="133">
        <v>0.64539999999999997</v>
      </c>
      <c r="AS190" s="133">
        <v>0.1205</v>
      </c>
      <c r="AT190" s="133">
        <v>0.74119999999999997</v>
      </c>
    </row>
    <row r="191" spans="2:46">
      <c r="B191">
        <v>1975</v>
      </c>
      <c r="C191">
        <v>12</v>
      </c>
      <c r="D191">
        <v>0.1764</v>
      </c>
      <c r="E191">
        <v>3.0322</v>
      </c>
      <c r="F191">
        <v>0.30359999999999998</v>
      </c>
      <c r="G191">
        <v>1.2611000000000001</v>
      </c>
      <c r="H191">
        <v>0.2722</v>
      </c>
      <c r="I191">
        <v>1.3965000000000001</v>
      </c>
      <c r="J191">
        <v>0</v>
      </c>
      <c r="K191">
        <v>0.16550000000000001</v>
      </c>
      <c r="L191">
        <v>4.02E-2</v>
      </c>
      <c r="M191">
        <v>1.0529999999999999</v>
      </c>
      <c r="N191">
        <v>0.1147</v>
      </c>
      <c r="O191">
        <v>1.0784</v>
      </c>
      <c r="AI191" s="133">
        <v>0.1764</v>
      </c>
      <c r="AJ191" s="133">
        <v>3.0322</v>
      </c>
      <c r="AK191" s="133">
        <v>0.30359999999999998</v>
      </c>
      <c r="AL191" s="133">
        <v>1.2611000000000001</v>
      </c>
      <c r="AM191" s="133">
        <v>0.2722</v>
      </c>
      <c r="AN191" s="133">
        <v>1.3965000000000001</v>
      </c>
      <c r="AO191" s="133">
        <v>0</v>
      </c>
      <c r="AP191" s="133">
        <v>0.16550000000000001</v>
      </c>
      <c r="AQ191" s="133">
        <v>4.02E-2</v>
      </c>
      <c r="AR191" s="133">
        <v>1.0529999999999999</v>
      </c>
      <c r="AS191" s="133">
        <v>0.1147</v>
      </c>
      <c r="AT191" s="133">
        <v>1.0784</v>
      </c>
    </row>
    <row r="192" spans="2:46">
      <c r="B192">
        <v>1975</v>
      </c>
      <c r="C192">
        <v>13</v>
      </c>
      <c r="D192">
        <v>0.59660000000000002</v>
      </c>
      <c r="E192">
        <v>2.2696000000000001</v>
      </c>
      <c r="F192">
        <v>0.16450000000000001</v>
      </c>
      <c r="G192">
        <v>2.4081999999999999</v>
      </c>
      <c r="H192">
        <v>0.85019999999999996</v>
      </c>
      <c r="I192">
        <v>1.9031</v>
      </c>
      <c r="J192">
        <v>5.1999999999999998E-3</v>
      </c>
      <c r="K192">
        <v>1.0455000000000001</v>
      </c>
      <c r="L192">
        <v>0.2636</v>
      </c>
      <c r="M192">
        <v>0.53359999999999996</v>
      </c>
      <c r="N192">
        <v>7.3099999999999998E-2</v>
      </c>
      <c r="O192">
        <v>2.4944000000000002</v>
      </c>
      <c r="AI192" s="133">
        <v>0.59660000000000002</v>
      </c>
      <c r="AJ192" s="133">
        <v>2.2696000000000001</v>
      </c>
      <c r="AK192" s="133">
        <v>0.16450000000000001</v>
      </c>
      <c r="AL192" s="133">
        <v>2.4081999999999999</v>
      </c>
      <c r="AM192" s="133">
        <v>0.85019999999999996</v>
      </c>
      <c r="AN192" s="133">
        <v>1.9031</v>
      </c>
      <c r="AO192" s="133">
        <v>5.1999999999999998E-3</v>
      </c>
      <c r="AP192" s="133">
        <v>1.0455000000000001</v>
      </c>
      <c r="AQ192" s="133">
        <v>0.2636</v>
      </c>
      <c r="AR192" s="133">
        <v>0.53359999999999996</v>
      </c>
      <c r="AS192" s="133">
        <v>7.3099999999999998E-2</v>
      </c>
      <c r="AT192" s="133">
        <v>2.4944000000000002</v>
      </c>
    </row>
    <row r="193" spans="2:46">
      <c r="B193">
        <v>1975</v>
      </c>
      <c r="C193">
        <v>14</v>
      </c>
      <c r="D193">
        <v>3.6499999999999998E-2</v>
      </c>
      <c r="E193">
        <v>0.3306</v>
      </c>
      <c r="F193">
        <v>2.4799999999999999E-2</v>
      </c>
      <c r="G193">
        <v>0.1459</v>
      </c>
      <c r="H193">
        <v>3.7900000000000003E-2</v>
      </c>
      <c r="I193">
        <v>0.16589999999999999</v>
      </c>
      <c r="J193">
        <v>1E-4</v>
      </c>
      <c r="K193">
        <v>2.8799999999999999E-2</v>
      </c>
      <c r="L193">
        <v>2.5999999999999999E-3</v>
      </c>
      <c r="M193">
        <v>0.1162</v>
      </c>
      <c r="N193">
        <v>1.77E-2</v>
      </c>
      <c r="O193">
        <v>0.16250000000000001</v>
      </c>
      <c r="AI193" s="133">
        <v>3.6499999999999998E-2</v>
      </c>
      <c r="AJ193" s="133">
        <v>0.3306</v>
      </c>
      <c r="AK193" s="133">
        <v>2.4799999999999999E-2</v>
      </c>
      <c r="AL193" s="133">
        <v>0.1459</v>
      </c>
      <c r="AM193" s="133">
        <v>3.7900000000000003E-2</v>
      </c>
      <c r="AN193" s="133">
        <v>0.16589999999999999</v>
      </c>
      <c r="AO193" s="133">
        <v>1E-4</v>
      </c>
      <c r="AP193" s="133">
        <v>2.8799999999999999E-2</v>
      </c>
      <c r="AQ193" s="133">
        <v>2.5999999999999999E-3</v>
      </c>
      <c r="AR193" s="133">
        <v>0.1162</v>
      </c>
      <c r="AS193" s="133">
        <v>1.77E-2</v>
      </c>
      <c r="AT193" s="133">
        <v>0.16250000000000001</v>
      </c>
    </row>
    <row r="194" spans="2:46">
      <c r="B194">
        <v>1975</v>
      </c>
      <c r="C194">
        <v>15</v>
      </c>
      <c r="D194">
        <v>0.01</v>
      </c>
      <c r="E194">
        <v>0.02</v>
      </c>
      <c r="F194">
        <v>1.4E-3</v>
      </c>
      <c r="G194">
        <v>8.6199999999999999E-2</v>
      </c>
      <c r="H194">
        <v>3.4500000000000003E-2</v>
      </c>
      <c r="I194">
        <v>4.7899999999999998E-2</v>
      </c>
      <c r="J194">
        <v>6.8999999999999999E-3</v>
      </c>
      <c r="K194">
        <v>0</v>
      </c>
      <c r="L194">
        <v>0</v>
      </c>
      <c r="M194">
        <v>0.1295</v>
      </c>
      <c r="N194">
        <v>0</v>
      </c>
      <c r="O194">
        <v>9.6799999999999997E-2</v>
      </c>
      <c r="AI194" s="133">
        <v>0.01</v>
      </c>
      <c r="AJ194" s="133">
        <v>0.02</v>
      </c>
      <c r="AK194" s="133">
        <v>1.4E-3</v>
      </c>
      <c r="AL194" s="133">
        <v>8.6199999999999999E-2</v>
      </c>
      <c r="AM194" s="133">
        <v>3.4500000000000003E-2</v>
      </c>
      <c r="AN194" s="133">
        <v>4.7899999999999998E-2</v>
      </c>
      <c r="AO194" s="133">
        <v>6.8999999999999999E-3</v>
      </c>
      <c r="AP194" s="133">
        <v>0</v>
      </c>
      <c r="AQ194" s="133">
        <v>0</v>
      </c>
      <c r="AR194" s="133">
        <v>0.1295</v>
      </c>
      <c r="AS194" s="133">
        <v>0</v>
      </c>
      <c r="AT194" s="133">
        <v>9.6799999999999997E-2</v>
      </c>
    </row>
    <row r="195" spans="2:46">
      <c r="B195">
        <v>1975</v>
      </c>
      <c r="C195">
        <v>16</v>
      </c>
      <c r="D195">
        <v>1.77E-2</v>
      </c>
      <c r="E195">
        <v>0.16039999999999999</v>
      </c>
      <c r="F195">
        <v>1.2E-2</v>
      </c>
      <c r="G195">
        <v>7.1099999999999997E-2</v>
      </c>
      <c r="H195">
        <v>1.8499999999999999E-2</v>
      </c>
      <c r="I195">
        <v>8.1500000000000003E-2</v>
      </c>
      <c r="J195">
        <v>0</v>
      </c>
      <c r="K195">
        <v>1.41E-2</v>
      </c>
      <c r="L195">
        <v>1.1000000000000001E-3</v>
      </c>
      <c r="M195">
        <v>5.6899999999999999E-2</v>
      </c>
      <c r="N195">
        <v>8.6E-3</v>
      </c>
      <c r="O195">
        <v>7.8799999999999995E-2</v>
      </c>
      <c r="AI195" s="133">
        <v>1.77E-2</v>
      </c>
      <c r="AJ195" s="133">
        <v>0.16039999999999999</v>
      </c>
      <c r="AK195" s="133">
        <v>1.2E-2</v>
      </c>
      <c r="AL195" s="133">
        <v>7.1099999999999997E-2</v>
      </c>
      <c r="AM195" s="133">
        <v>1.8499999999999999E-2</v>
      </c>
      <c r="AN195" s="133">
        <v>8.1500000000000003E-2</v>
      </c>
      <c r="AO195" s="133">
        <v>0</v>
      </c>
      <c r="AP195" s="133">
        <v>1.41E-2</v>
      </c>
      <c r="AQ195" s="133">
        <v>1.1000000000000001E-3</v>
      </c>
      <c r="AR195" s="133">
        <v>5.6899999999999999E-2</v>
      </c>
      <c r="AS195" s="133">
        <v>8.6E-3</v>
      </c>
      <c r="AT195" s="133">
        <v>7.8799999999999995E-2</v>
      </c>
    </row>
    <row r="196" spans="2:46">
      <c r="B196">
        <v>1976</v>
      </c>
      <c r="C196">
        <v>1</v>
      </c>
      <c r="D196">
        <v>4.8800000000000003E-2</v>
      </c>
      <c r="E196">
        <v>8.8300000000000003E-2</v>
      </c>
      <c r="F196">
        <v>4.0000000000000001E-3</v>
      </c>
      <c r="G196">
        <v>6.13E-2</v>
      </c>
      <c r="H196">
        <v>2.18E-2</v>
      </c>
      <c r="I196">
        <v>0.12609999999999999</v>
      </c>
      <c r="J196">
        <v>6.6E-3</v>
      </c>
      <c r="K196">
        <v>0.32</v>
      </c>
      <c r="L196">
        <v>0.10199999999999999</v>
      </c>
      <c r="M196">
        <v>2.1299999999999999E-2</v>
      </c>
      <c r="N196">
        <v>0.17280000000000001</v>
      </c>
      <c r="O196">
        <v>0.3876</v>
      </c>
      <c r="AI196" s="133">
        <v>4.8800000000000003E-2</v>
      </c>
      <c r="AJ196" s="133">
        <v>8.8300000000000003E-2</v>
      </c>
      <c r="AK196" s="133">
        <v>4.0000000000000001E-3</v>
      </c>
      <c r="AL196" s="133">
        <v>6.13E-2</v>
      </c>
      <c r="AM196" s="133">
        <v>2.18E-2</v>
      </c>
      <c r="AN196" s="133">
        <v>0.12609999999999999</v>
      </c>
      <c r="AO196" s="133">
        <v>6.6E-3</v>
      </c>
      <c r="AP196" s="133">
        <v>0.32</v>
      </c>
      <c r="AQ196" s="133">
        <v>0.10199999999999999</v>
      </c>
      <c r="AR196" s="133">
        <v>2.1299999999999999E-2</v>
      </c>
      <c r="AS196" s="133">
        <v>0.17280000000000001</v>
      </c>
      <c r="AT196" s="133">
        <v>0.3876</v>
      </c>
    </row>
    <row r="197" spans="2:46">
      <c r="B197">
        <v>1976</v>
      </c>
      <c r="C197">
        <v>2</v>
      </c>
      <c r="D197">
        <v>0.1726</v>
      </c>
      <c r="E197">
        <v>0.115</v>
      </c>
      <c r="F197">
        <v>4.2500000000000003E-2</v>
      </c>
      <c r="G197">
        <v>0.20669999999999999</v>
      </c>
      <c r="H197">
        <v>7.0699999999999999E-2</v>
      </c>
      <c r="I197">
        <v>0.48930000000000001</v>
      </c>
      <c r="J197">
        <v>4.0899999999999999E-2</v>
      </c>
      <c r="K197">
        <v>0.32350000000000001</v>
      </c>
      <c r="L197">
        <v>0.48859999999999998</v>
      </c>
      <c r="M197">
        <v>3.7199999999999997E-2</v>
      </c>
      <c r="N197">
        <v>0</v>
      </c>
      <c r="O197">
        <v>0.92579999999999996</v>
      </c>
      <c r="AI197" s="133">
        <v>0.1726</v>
      </c>
      <c r="AJ197" s="133">
        <v>0.115</v>
      </c>
      <c r="AK197" s="133">
        <v>4.2500000000000003E-2</v>
      </c>
      <c r="AL197" s="133">
        <v>0.20669999999999999</v>
      </c>
      <c r="AM197" s="133">
        <v>7.0699999999999999E-2</v>
      </c>
      <c r="AN197" s="133">
        <v>0.48930000000000001</v>
      </c>
      <c r="AO197" s="133">
        <v>4.0899999999999999E-2</v>
      </c>
      <c r="AP197" s="133">
        <v>0.32350000000000001</v>
      </c>
      <c r="AQ197" s="133">
        <v>0.48859999999999998</v>
      </c>
      <c r="AR197" s="133">
        <v>3.7199999999999997E-2</v>
      </c>
      <c r="AS197" s="133">
        <v>0</v>
      </c>
      <c r="AT197" s="133">
        <v>0.92579999999999996</v>
      </c>
    </row>
    <row r="198" spans="2:46">
      <c r="B198">
        <v>1976</v>
      </c>
      <c r="C198">
        <v>3</v>
      </c>
      <c r="D198">
        <v>0.60119999999999996</v>
      </c>
      <c r="E198">
        <v>0.1363</v>
      </c>
      <c r="F198">
        <v>0.13320000000000001</v>
      </c>
      <c r="G198">
        <v>1.2458</v>
      </c>
      <c r="H198">
        <v>0.42380000000000001</v>
      </c>
      <c r="I198">
        <v>0.65129999999999999</v>
      </c>
      <c r="J198">
        <v>9.8699999999999996E-2</v>
      </c>
      <c r="K198">
        <v>1.1473</v>
      </c>
      <c r="L198">
        <v>0.35239999999999999</v>
      </c>
      <c r="M198">
        <v>0.37030000000000002</v>
      </c>
      <c r="N198">
        <v>2.7799999999999998E-2</v>
      </c>
      <c r="O198">
        <v>2.0379999999999998</v>
      </c>
      <c r="AI198" s="133">
        <v>0.60119999999999996</v>
      </c>
      <c r="AJ198" s="133">
        <v>0.1363</v>
      </c>
      <c r="AK198" s="133">
        <v>0.13320000000000001</v>
      </c>
      <c r="AL198" s="133">
        <v>1.2458</v>
      </c>
      <c r="AM198" s="133">
        <v>0.42380000000000001</v>
      </c>
      <c r="AN198" s="133">
        <v>0.65129999999999999</v>
      </c>
      <c r="AO198" s="133">
        <v>9.8699999999999996E-2</v>
      </c>
      <c r="AP198" s="133">
        <v>1.1473</v>
      </c>
      <c r="AQ198" s="133">
        <v>0.35239999999999999</v>
      </c>
      <c r="AR198" s="133">
        <v>0.37030000000000002</v>
      </c>
      <c r="AS198" s="133">
        <v>2.7799999999999998E-2</v>
      </c>
      <c r="AT198" s="133">
        <v>2.0379999999999998</v>
      </c>
    </row>
    <row r="199" spans="2:46">
      <c r="B199">
        <v>1976</v>
      </c>
      <c r="C199">
        <v>4</v>
      </c>
      <c r="D199">
        <v>0.93140000000000001</v>
      </c>
      <c r="E199">
        <v>0.78600000000000003</v>
      </c>
      <c r="F199">
        <v>0.1104</v>
      </c>
      <c r="G199">
        <v>1.7454000000000001</v>
      </c>
      <c r="H199">
        <v>0.45390000000000003</v>
      </c>
      <c r="I199">
        <v>1.2081999999999999</v>
      </c>
      <c r="J199">
        <v>8.3299999999999999E-2</v>
      </c>
      <c r="K199">
        <v>1.2557</v>
      </c>
      <c r="L199">
        <v>0.16819999999999999</v>
      </c>
      <c r="M199">
        <v>0.52590000000000003</v>
      </c>
      <c r="N199">
        <v>0.36830000000000002</v>
      </c>
      <c r="O199">
        <v>2.3424999999999998</v>
      </c>
      <c r="AI199" s="133">
        <v>0.93140000000000001</v>
      </c>
      <c r="AJ199" s="133">
        <v>0.78600000000000003</v>
      </c>
      <c r="AK199" s="133">
        <v>0.1104</v>
      </c>
      <c r="AL199" s="133">
        <v>1.7454000000000001</v>
      </c>
      <c r="AM199" s="133">
        <v>0.45390000000000003</v>
      </c>
      <c r="AN199" s="133">
        <v>1.2081999999999999</v>
      </c>
      <c r="AO199" s="133">
        <v>8.3299999999999999E-2</v>
      </c>
      <c r="AP199" s="133">
        <v>1.2557</v>
      </c>
      <c r="AQ199" s="133">
        <v>0.16819999999999999</v>
      </c>
      <c r="AR199" s="133">
        <v>0.52590000000000003</v>
      </c>
      <c r="AS199" s="133">
        <v>0.36830000000000002</v>
      </c>
      <c r="AT199" s="133">
        <v>2.3424999999999998</v>
      </c>
    </row>
    <row r="200" spans="2:46">
      <c r="B200">
        <v>1976</v>
      </c>
      <c r="C200">
        <v>5</v>
      </c>
      <c r="D200">
        <v>0.53480000000000005</v>
      </c>
      <c r="E200">
        <v>1.6616</v>
      </c>
      <c r="F200">
        <v>0.1308</v>
      </c>
      <c r="G200">
        <v>0.49540000000000001</v>
      </c>
      <c r="H200">
        <v>0.11360000000000001</v>
      </c>
      <c r="I200">
        <v>1.9094</v>
      </c>
      <c r="J200">
        <v>0.24959999999999999</v>
      </c>
      <c r="K200">
        <v>0.51070000000000004</v>
      </c>
      <c r="L200">
        <v>0.6129</v>
      </c>
      <c r="M200">
        <v>0.27700000000000002</v>
      </c>
      <c r="N200">
        <v>0.12590000000000001</v>
      </c>
      <c r="O200">
        <v>1.6140000000000001</v>
      </c>
      <c r="AI200" s="133">
        <v>0.53480000000000005</v>
      </c>
      <c r="AJ200" s="133">
        <v>1.6616</v>
      </c>
      <c r="AK200" s="133">
        <v>0.1308</v>
      </c>
      <c r="AL200" s="133">
        <v>0.49540000000000001</v>
      </c>
      <c r="AM200" s="133">
        <v>0.11360000000000001</v>
      </c>
      <c r="AN200" s="133">
        <v>1.9094</v>
      </c>
      <c r="AO200" s="133">
        <v>0.24959999999999999</v>
      </c>
      <c r="AP200" s="133">
        <v>0.51070000000000004</v>
      </c>
      <c r="AQ200" s="133">
        <v>0.6129</v>
      </c>
      <c r="AR200" s="133">
        <v>0.27700000000000002</v>
      </c>
      <c r="AS200" s="133">
        <v>0.12590000000000001</v>
      </c>
      <c r="AT200" s="133">
        <v>1.6140000000000001</v>
      </c>
    </row>
    <row r="201" spans="2:46">
      <c r="B201">
        <v>1976</v>
      </c>
      <c r="C201">
        <v>6</v>
      </c>
      <c r="D201">
        <v>0.18859999999999999</v>
      </c>
      <c r="E201">
        <v>0.18240000000000001</v>
      </c>
      <c r="F201">
        <v>5.2499999999999998E-2</v>
      </c>
      <c r="G201">
        <v>0.46689999999999998</v>
      </c>
      <c r="H201">
        <v>8.9800000000000005E-2</v>
      </c>
      <c r="I201">
        <v>0.33589999999999998</v>
      </c>
      <c r="J201">
        <v>2.0000000000000001E-4</v>
      </c>
      <c r="K201">
        <v>0.16220000000000001</v>
      </c>
      <c r="L201">
        <v>2.3999999999999998E-3</v>
      </c>
      <c r="M201">
        <v>4.2500000000000003E-2</v>
      </c>
      <c r="N201">
        <v>0</v>
      </c>
      <c r="O201">
        <v>0.44309999999999999</v>
      </c>
      <c r="AI201" s="133">
        <v>0.18859999999999999</v>
      </c>
      <c r="AJ201" s="133">
        <v>0.18240000000000001</v>
      </c>
      <c r="AK201" s="133">
        <v>5.2499999999999998E-2</v>
      </c>
      <c r="AL201" s="133">
        <v>0.46689999999999998</v>
      </c>
      <c r="AM201" s="133">
        <v>8.9800000000000005E-2</v>
      </c>
      <c r="AN201" s="133">
        <v>0.33589999999999998</v>
      </c>
      <c r="AO201" s="133">
        <v>2.0000000000000001E-4</v>
      </c>
      <c r="AP201" s="133">
        <v>0.16220000000000001</v>
      </c>
      <c r="AQ201" s="133">
        <v>2.3999999999999998E-3</v>
      </c>
      <c r="AR201" s="133">
        <v>4.2500000000000003E-2</v>
      </c>
      <c r="AS201" s="133">
        <v>0</v>
      </c>
      <c r="AT201" s="133">
        <v>0.44309999999999999</v>
      </c>
    </row>
    <row r="202" spans="2:46">
      <c r="B202">
        <v>1976</v>
      </c>
      <c r="C202">
        <v>7</v>
      </c>
      <c r="D202">
        <v>5.4800000000000001E-2</v>
      </c>
      <c r="E202">
        <v>0</v>
      </c>
      <c r="F202">
        <v>2.4199999999999999E-2</v>
      </c>
      <c r="G202">
        <v>8.7300000000000003E-2</v>
      </c>
      <c r="H202">
        <v>2.7799999999999998E-2</v>
      </c>
      <c r="I202">
        <v>2.87E-2</v>
      </c>
      <c r="J202">
        <v>1.23E-2</v>
      </c>
      <c r="K202">
        <v>0.12690000000000001</v>
      </c>
      <c r="L202">
        <v>4.8000000000000001E-2</v>
      </c>
      <c r="M202">
        <v>7.7200000000000005E-2</v>
      </c>
      <c r="N202">
        <v>3.0000000000000001E-3</v>
      </c>
      <c r="O202">
        <v>0.42799999999999999</v>
      </c>
      <c r="AI202" s="133">
        <v>5.4800000000000001E-2</v>
      </c>
      <c r="AJ202" s="133">
        <v>0</v>
      </c>
      <c r="AK202" s="133">
        <v>2.4199999999999999E-2</v>
      </c>
      <c r="AL202" s="133">
        <v>8.7300000000000003E-2</v>
      </c>
      <c r="AM202" s="133">
        <v>2.7799999999999998E-2</v>
      </c>
      <c r="AN202" s="133">
        <v>2.87E-2</v>
      </c>
      <c r="AO202" s="133">
        <v>1.23E-2</v>
      </c>
      <c r="AP202" s="133">
        <v>0.12690000000000001</v>
      </c>
      <c r="AQ202" s="133">
        <v>4.8000000000000001E-2</v>
      </c>
      <c r="AR202" s="133">
        <v>7.7200000000000005E-2</v>
      </c>
      <c r="AS202" s="133">
        <v>3.0000000000000001E-3</v>
      </c>
      <c r="AT202" s="133">
        <v>0.42799999999999999</v>
      </c>
    </row>
    <row r="203" spans="2:46">
      <c r="B203">
        <v>1976</v>
      </c>
      <c r="C203">
        <v>8</v>
      </c>
      <c r="D203">
        <v>1.0147999999999999</v>
      </c>
      <c r="E203">
        <v>2.6457999999999999</v>
      </c>
      <c r="F203">
        <v>1.1052</v>
      </c>
      <c r="G203">
        <v>4</v>
      </c>
      <c r="H203">
        <v>0.7369</v>
      </c>
      <c r="I203">
        <v>6.1416000000000004</v>
      </c>
      <c r="J203">
        <v>6.0999999999999999E-2</v>
      </c>
      <c r="K203">
        <v>0.74199999999999999</v>
      </c>
      <c r="L203">
        <v>1.0051000000000001</v>
      </c>
      <c r="M203">
        <v>0.57230000000000003</v>
      </c>
      <c r="N203">
        <v>0.73939999999999995</v>
      </c>
      <c r="O203">
        <v>5.3335999999999997</v>
      </c>
      <c r="AI203" s="133">
        <v>1.0147999999999999</v>
      </c>
      <c r="AJ203" s="133">
        <v>2.6457999999999999</v>
      </c>
      <c r="AK203" s="133">
        <v>1.1052</v>
      </c>
      <c r="AL203" s="133">
        <v>4</v>
      </c>
      <c r="AM203" s="133">
        <v>0.7369</v>
      </c>
      <c r="AN203" s="133">
        <v>6.1416000000000004</v>
      </c>
      <c r="AO203" s="133">
        <v>6.0999999999999999E-2</v>
      </c>
      <c r="AP203" s="133">
        <v>0.74199999999999999</v>
      </c>
      <c r="AQ203" s="133">
        <v>1.0051000000000001</v>
      </c>
      <c r="AR203" s="133">
        <v>0.57230000000000003</v>
      </c>
      <c r="AS203" s="133">
        <v>0.73939999999999995</v>
      </c>
      <c r="AT203" s="133">
        <v>5.3335999999999997</v>
      </c>
    </row>
    <row r="204" spans="2:46">
      <c r="B204">
        <v>1976</v>
      </c>
      <c r="C204">
        <v>9</v>
      </c>
      <c r="D204">
        <v>0.28699999999999998</v>
      </c>
      <c r="E204">
        <v>1.8705000000000001</v>
      </c>
      <c r="F204">
        <v>0.43359999999999999</v>
      </c>
      <c r="G204">
        <v>2.1231</v>
      </c>
      <c r="H204">
        <v>0.43680000000000002</v>
      </c>
      <c r="I204">
        <v>2.262</v>
      </c>
      <c r="J204">
        <v>9.3299999999999994E-2</v>
      </c>
      <c r="K204">
        <v>0.22700000000000001</v>
      </c>
      <c r="L204">
        <v>0.52939999999999998</v>
      </c>
      <c r="M204">
        <v>0.58399999999999996</v>
      </c>
      <c r="N204">
        <v>0.25169999999999998</v>
      </c>
      <c r="O204">
        <v>3.1063000000000001</v>
      </c>
      <c r="AI204" s="133">
        <v>0.28699999999999998</v>
      </c>
      <c r="AJ204" s="133">
        <v>1.8705000000000001</v>
      </c>
      <c r="AK204" s="133">
        <v>0.43359999999999999</v>
      </c>
      <c r="AL204" s="133">
        <v>2.1231</v>
      </c>
      <c r="AM204" s="133">
        <v>0.43680000000000002</v>
      </c>
      <c r="AN204" s="133">
        <v>2.262</v>
      </c>
      <c r="AO204" s="133">
        <v>9.3299999999999994E-2</v>
      </c>
      <c r="AP204" s="133">
        <v>0.22700000000000001</v>
      </c>
      <c r="AQ204" s="133">
        <v>0.52939999999999998</v>
      </c>
      <c r="AR204" s="133">
        <v>0.58399999999999996</v>
      </c>
      <c r="AS204" s="133">
        <v>0.25169999999999998</v>
      </c>
      <c r="AT204" s="133">
        <v>3.1063000000000001</v>
      </c>
    </row>
    <row r="205" spans="2:46">
      <c r="B205">
        <v>1976</v>
      </c>
      <c r="C205">
        <v>10</v>
      </c>
      <c r="D205">
        <v>0.27129999999999999</v>
      </c>
      <c r="E205">
        <v>0.1774</v>
      </c>
      <c r="F205">
        <v>0.13289999999999999</v>
      </c>
      <c r="G205">
        <v>0.6008</v>
      </c>
      <c r="H205">
        <v>0.17399999999999999</v>
      </c>
      <c r="I205">
        <v>0.34960000000000002</v>
      </c>
      <c r="J205">
        <v>1.18E-2</v>
      </c>
      <c r="K205">
        <v>0.1618</v>
      </c>
      <c r="L205">
        <v>0.2339</v>
      </c>
      <c r="M205">
        <v>8.14E-2</v>
      </c>
      <c r="N205">
        <v>4.1000000000000003E-3</v>
      </c>
      <c r="O205">
        <v>1.3579000000000001</v>
      </c>
      <c r="AI205" s="133">
        <v>0.27129999999999999</v>
      </c>
      <c r="AJ205" s="133">
        <v>0.1774</v>
      </c>
      <c r="AK205" s="133">
        <v>0.13289999999999999</v>
      </c>
      <c r="AL205" s="133">
        <v>0.6008</v>
      </c>
      <c r="AM205" s="133">
        <v>0.17399999999999999</v>
      </c>
      <c r="AN205" s="133">
        <v>0.34960000000000002</v>
      </c>
      <c r="AO205" s="133">
        <v>1.18E-2</v>
      </c>
      <c r="AP205" s="133">
        <v>0.1618</v>
      </c>
      <c r="AQ205" s="133">
        <v>0.2339</v>
      </c>
      <c r="AR205" s="133">
        <v>8.14E-2</v>
      </c>
      <c r="AS205" s="133">
        <v>4.1000000000000003E-3</v>
      </c>
      <c r="AT205" s="133">
        <v>1.3579000000000001</v>
      </c>
    </row>
    <row r="206" spans="2:46">
      <c r="B206">
        <v>1976</v>
      </c>
      <c r="C206">
        <v>11</v>
      </c>
      <c r="D206">
        <v>0.14180000000000001</v>
      </c>
      <c r="E206">
        <v>0.80510000000000004</v>
      </c>
      <c r="F206">
        <v>0.2001</v>
      </c>
      <c r="G206">
        <v>0.83660000000000001</v>
      </c>
      <c r="H206">
        <v>0.18090000000000001</v>
      </c>
      <c r="I206">
        <v>1.0698000000000001</v>
      </c>
      <c r="J206">
        <v>4.7E-2</v>
      </c>
      <c r="K206">
        <v>9.3700000000000006E-2</v>
      </c>
      <c r="L206">
        <v>0.24049999999999999</v>
      </c>
      <c r="M206">
        <v>0.27510000000000001</v>
      </c>
      <c r="N206">
        <v>0.12659999999999999</v>
      </c>
      <c r="O206">
        <v>0.98509999999999998</v>
      </c>
      <c r="AI206" s="133">
        <v>0.14180000000000001</v>
      </c>
      <c r="AJ206" s="133">
        <v>0.80510000000000004</v>
      </c>
      <c r="AK206" s="133">
        <v>0.2001</v>
      </c>
      <c r="AL206" s="133">
        <v>0.83660000000000001</v>
      </c>
      <c r="AM206" s="133">
        <v>0.18090000000000001</v>
      </c>
      <c r="AN206" s="133">
        <v>1.0698000000000001</v>
      </c>
      <c r="AO206" s="133">
        <v>4.7E-2</v>
      </c>
      <c r="AP206" s="133">
        <v>9.3700000000000006E-2</v>
      </c>
      <c r="AQ206" s="133">
        <v>0.24049999999999999</v>
      </c>
      <c r="AR206" s="133">
        <v>0.27510000000000001</v>
      </c>
      <c r="AS206" s="133">
        <v>0.12659999999999999</v>
      </c>
      <c r="AT206" s="133">
        <v>0.98509999999999998</v>
      </c>
    </row>
    <row r="207" spans="2:46">
      <c r="B207">
        <v>1976</v>
      </c>
      <c r="C207">
        <v>12</v>
      </c>
      <c r="D207">
        <v>0.152</v>
      </c>
      <c r="E207">
        <v>1.0584</v>
      </c>
      <c r="F207">
        <v>0.32169999999999999</v>
      </c>
      <c r="G207">
        <v>1.2343999999999999</v>
      </c>
      <c r="H207">
        <v>0.25869999999999999</v>
      </c>
      <c r="I207">
        <v>1.5577000000000001</v>
      </c>
      <c r="J207">
        <v>4.0500000000000001E-2</v>
      </c>
      <c r="K207">
        <v>9.7199999999999995E-2</v>
      </c>
      <c r="L207">
        <v>0.27329999999999999</v>
      </c>
      <c r="M207">
        <v>0.4481</v>
      </c>
      <c r="N207">
        <v>0.125</v>
      </c>
      <c r="O207">
        <v>1.4911000000000001</v>
      </c>
      <c r="AI207" s="133">
        <v>0.152</v>
      </c>
      <c r="AJ207" s="133">
        <v>1.0584</v>
      </c>
      <c r="AK207" s="133">
        <v>0.32169999999999999</v>
      </c>
      <c r="AL207" s="133">
        <v>1.2343999999999999</v>
      </c>
      <c r="AM207" s="133">
        <v>0.25869999999999999</v>
      </c>
      <c r="AN207" s="133">
        <v>1.5577000000000001</v>
      </c>
      <c r="AO207" s="133">
        <v>4.0500000000000001E-2</v>
      </c>
      <c r="AP207" s="133">
        <v>9.7199999999999995E-2</v>
      </c>
      <c r="AQ207" s="133">
        <v>0.27329999999999999</v>
      </c>
      <c r="AR207" s="133">
        <v>0.4481</v>
      </c>
      <c r="AS207" s="133">
        <v>0.125</v>
      </c>
      <c r="AT207" s="133">
        <v>1.4911000000000001</v>
      </c>
    </row>
    <row r="208" spans="2:46">
      <c r="B208">
        <v>1976</v>
      </c>
      <c r="C208">
        <v>13</v>
      </c>
      <c r="D208">
        <v>0.69269999999999998</v>
      </c>
      <c r="E208">
        <v>1.4379999999999999</v>
      </c>
      <c r="F208">
        <v>0.35220000000000001</v>
      </c>
      <c r="G208">
        <v>1.1738999999999999</v>
      </c>
      <c r="H208">
        <v>0.53200000000000003</v>
      </c>
      <c r="I208">
        <v>1.7077</v>
      </c>
      <c r="J208">
        <v>0</v>
      </c>
      <c r="K208">
        <v>0.80959999999999999</v>
      </c>
      <c r="L208">
        <v>0.21929999999999999</v>
      </c>
      <c r="M208">
        <v>0.67220000000000002</v>
      </c>
      <c r="N208">
        <v>0.15229999999999999</v>
      </c>
      <c r="O208">
        <v>2.1278999999999999</v>
      </c>
      <c r="AI208" s="133">
        <v>0.69269999999999998</v>
      </c>
      <c r="AJ208" s="133">
        <v>1.4379999999999999</v>
      </c>
      <c r="AK208" s="133">
        <v>0.35220000000000001</v>
      </c>
      <c r="AL208" s="133">
        <v>1.1738999999999999</v>
      </c>
      <c r="AM208" s="133">
        <v>0.53200000000000003</v>
      </c>
      <c r="AN208" s="133">
        <v>1.7077</v>
      </c>
      <c r="AO208" s="133">
        <v>0</v>
      </c>
      <c r="AP208" s="133">
        <v>0.80959999999999999</v>
      </c>
      <c r="AQ208" s="133">
        <v>0.21929999999999999</v>
      </c>
      <c r="AR208" s="133">
        <v>0.67220000000000002</v>
      </c>
      <c r="AS208" s="133">
        <v>0.15229999999999999</v>
      </c>
      <c r="AT208" s="133">
        <v>2.1278999999999999</v>
      </c>
    </row>
    <row r="209" spans="2:46">
      <c r="B209">
        <v>1976</v>
      </c>
      <c r="C209">
        <v>14</v>
      </c>
      <c r="D209">
        <v>3.4099999999999998E-2</v>
      </c>
      <c r="E209">
        <v>8.3199999999999996E-2</v>
      </c>
      <c r="F209">
        <v>2.5499999999999998E-2</v>
      </c>
      <c r="G209">
        <v>0.1401</v>
      </c>
      <c r="H209">
        <v>3.6799999999999999E-2</v>
      </c>
      <c r="I209">
        <v>0.1804</v>
      </c>
      <c r="J209">
        <v>8.8000000000000005E-3</v>
      </c>
      <c r="K209">
        <v>1.9599999999999999E-2</v>
      </c>
      <c r="L209">
        <v>2.9700000000000001E-2</v>
      </c>
      <c r="M209">
        <v>3.95E-2</v>
      </c>
      <c r="N209">
        <v>1.8499999999999999E-2</v>
      </c>
      <c r="O209">
        <v>0.21679999999999999</v>
      </c>
      <c r="AI209" s="133">
        <v>3.4099999999999998E-2</v>
      </c>
      <c r="AJ209" s="133">
        <v>8.3199999999999996E-2</v>
      </c>
      <c r="AK209" s="133">
        <v>2.5499999999999998E-2</v>
      </c>
      <c r="AL209" s="133">
        <v>0.1401</v>
      </c>
      <c r="AM209" s="133">
        <v>3.6799999999999999E-2</v>
      </c>
      <c r="AN209" s="133">
        <v>0.1804</v>
      </c>
      <c r="AO209" s="133">
        <v>8.8000000000000005E-3</v>
      </c>
      <c r="AP209" s="133">
        <v>1.9599999999999999E-2</v>
      </c>
      <c r="AQ209" s="133">
        <v>2.9700000000000001E-2</v>
      </c>
      <c r="AR209" s="133">
        <v>3.95E-2</v>
      </c>
      <c r="AS209" s="133">
        <v>1.8499999999999999E-2</v>
      </c>
      <c r="AT209" s="133">
        <v>0.21679999999999999</v>
      </c>
    </row>
    <row r="210" spans="2:46">
      <c r="B210">
        <v>1976</v>
      </c>
      <c r="C210">
        <v>15</v>
      </c>
      <c r="D210">
        <v>5.7200000000000001E-2</v>
      </c>
      <c r="E210">
        <v>0</v>
      </c>
      <c r="F210">
        <v>2.6700000000000002E-2</v>
      </c>
      <c r="G210">
        <v>0.1744</v>
      </c>
      <c r="H210">
        <v>6.9800000000000001E-2</v>
      </c>
      <c r="I210">
        <v>0.1079</v>
      </c>
      <c r="J210">
        <v>1.1000000000000001E-3</v>
      </c>
      <c r="K210">
        <v>4.1799999999999997E-2</v>
      </c>
      <c r="L210">
        <v>2.3E-3</v>
      </c>
      <c r="M210">
        <v>0</v>
      </c>
      <c r="N210">
        <v>0</v>
      </c>
      <c r="O210">
        <v>0.16389999999999999</v>
      </c>
      <c r="AI210" s="133">
        <v>5.7200000000000001E-2</v>
      </c>
      <c r="AJ210" s="133">
        <v>0</v>
      </c>
      <c r="AK210" s="133">
        <v>2.6700000000000002E-2</v>
      </c>
      <c r="AL210" s="133">
        <v>0.1744</v>
      </c>
      <c r="AM210" s="133">
        <v>6.9800000000000001E-2</v>
      </c>
      <c r="AN210" s="133">
        <v>0.1079</v>
      </c>
      <c r="AO210" s="133">
        <v>1.1000000000000001E-3</v>
      </c>
      <c r="AP210" s="133">
        <v>4.1799999999999997E-2</v>
      </c>
      <c r="AQ210" s="133">
        <v>2.3E-3</v>
      </c>
      <c r="AR210" s="133">
        <v>0</v>
      </c>
      <c r="AS210" s="133">
        <v>0</v>
      </c>
      <c r="AT210" s="133">
        <v>0.16389999999999999</v>
      </c>
    </row>
    <row r="211" spans="2:46">
      <c r="B211">
        <v>1976</v>
      </c>
      <c r="C211">
        <v>16</v>
      </c>
      <c r="D211">
        <v>1.6500000000000001E-2</v>
      </c>
      <c r="E211">
        <v>3.85E-2</v>
      </c>
      <c r="F211">
        <v>1.24E-2</v>
      </c>
      <c r="G211">
        <v>6.8099999999999994E-2</v>
      </c>
      <c r="H211">
        <v>1.7899999999999999E-2</v>
      </c>
      <c r="I211">
        <v>8.8300000000000003E-2</v>
      </c>
      <c r="J211">
        <v>4.3E-3</v>
      </c>
      <c r="K211">
        <v>9.5999999999999992E-3</v>
      </c>
      <c r="L211">
        <v>1.44E-2</v>
      </c>
      <c r="M211">
        <v>1.9099999999999999E-2</v>
      </c>
      <c r="N211">
        <v>8.9999999999999993E-3</v>
      </c>
      <c r="O211">
        <v>0.1052</v>
      </c>
      <c r="AI211" s="133">
        <v>1.6500000000000001E-2</v>
      </c>
      <c r="AJ211" s="133">
        <v>3.85E-2</v>
      </c>
      <c r="AK211" s="133">
        <v>1.24E-2</v>
      </c>
      <c r="AL211" s="133">
        <v>6.8099999999999994E-2</v>
      </c>
      <c r="AM211" s="133">
        <v>1.7899999999999999E-2</v>
      </c>
      <c r="AN211" s="133">
        <v>8.8300000000000003E-2</v>
      </c>
      <c r="AO211" s="133">
        <v>4.3E-3</v>
      </c>
      <c r="AP211" s="133">
        <v>9.5999999999999992E-3</v>
      </c>
      <c r="AQ211" s="133">
        <v>1.44E-2</v>
      </c>
      <c r="AR211" s="133">
        <v>1.9099999999999999E-2</v>
      </c>
      <c r="AS211" s="133">
        <v>8.9999999999999993E-3</v>
      </c>
      <c r="AT211" s="133">
        <v>0.1052</v>
      </c>
    </row>
    <row r="212" spans="2:46">
      <c r="B212">
        <v>1977</v>
      </c>
      <c r="C212">
        <v>1</v>
      </c>
      <c r="D212">
        <v>3.1300000000000001E-2</v>
      </c>
      <c r="E212">
        <v>2.1399999999999999E-2</v>
      </c>
      <c r="F212">
        <v>1.9400000000000001E-2</v>
      </c>
      <c r="G212">
        <v>0.25669999999999998</v>
      </c>
      <c r="H212">
        <v>9.11E-2</v>
      </c>
      <c r="I212">
        <v>8.0000000000000002E-3</v>
      </c>
      <c r="J212">
        <v>4.0000000000000002E-4</v>
      </c>
      <c r="K212">
        <v>4.1399999999999999E-2</v>
      </c>
      <c r="L212">
        <v>1.6500000000000001E-2</v>
      </c>
      <c r="M212">
        <v>3.49E-2</v>
      </c>
      <c r="N212">
        <v>1.1999999999999999E-3</v>
      </c>
      <c r="O212">
        <v>0.37390000000000001</v>
      </c>
      <c r="AI212" s="133">
        <v>3.1300000000000001E-2</v>
      </c>
      <c r="AJ212" s="133">
        <v>2.1399999999999999E-2</v>
      </c>
      <c r="AK212" s="133">
        <v>1.9400000000000001E-2</v>
      </c>
      <c r="AL212" s="133">
        <v>0.25669999999999998</v>
      </c>
      <c r="AM212" s="133">
        <v>9.11E-2</v>
      </c>
      <c r="AN212" s="133">
        <v>8.0000000000000002E-3</v>
      </c>
      <c r="AO212" s="133">
        <v>4.0000000000000002E-4</v>
      </c>
      <c r="AP212" s="133">
        <v>4.1399999999999999E-2</v>
      </c>
      <c r="AQ212" s="133">
        <v>1.6500000000000001E-2</v>
      </c>
      <c r="AR212" s="133">
        <v>3.49E-2</v>
      </c>
      <c r="AS212" s="133">
        <v>1.1999999999999999E-3</v>
      </c>
      <c r="AT212" s="133">
        <v>0.37390000000000001</v>
      </c>
    </row>
    <row r="213" spans="2:46">
      <c r="B213">
        <v>1977</v>
      </c>
      <c r="C213">
        <v>2</v>
      </c>
      <c r="D213">
        <v>0.2301</v>
      </c>
      <c r="E213">
        <v>0</v>
      </c>
      <c r="F213">
        <v>5.7599999999999998E-2</v>
      </c>
      <c r="G213">
        <v>0.57020000000000004</v>
      </c>
      <c r="H213">
        <v>0.1951</v>
      </c>
      <c r="I213">
        <v>0.13739999999999999</v>
      </c>
      <c r="J213">
        <v>3.49E-2</v>
      </c>
      <c r="K213">
        <v>0.2802</v>
      </c>
      <c r="L213">
        <v>2.2000000000000001E-3</v>
      </c>
      <c r="M213">
        <v>0.10390000000000001</v>
      </c>
      <c r="N213">
        <v>3.0000000000000001E-3</v>
      </c>
      <c r="O213">
        <v>0.8589</v>
      </c>
      <c r="AI213" s="133">
        <v>0.2301</v>
      </c>
      <c r="AJ213" s="133">
        <v>0</v>
      </c>
      <c r="AK213" s="133">
        <v>5.7599999999999998E-2</v>
      </c>
      <c r="AL213" s="133">
        <v>0.57020000000000004</v>
      </c>
      <c r="AM213" s="133">
        <v>0.1951</v>
      </c>
      <c r="AN213" s="133">
        <v>0.13739999999999999</v>
      </c>
      <c r="AO213" s="133">
        <v>3.49E-2</v>
      </c>
      <c r="AP213" s="133">
        <v>0.2802</v>
      </c>
      <c r="AQ213" s="133">
        <v>2.2000000000000001E-3</v>
      </c>
      <c r="AR213" s="133">
        <v>0.10390000000000001</v>
      </c>
      <c r="AS213" s="133">
        <v>3.0000000000000001E-3</v>
      </c>
      <c r="AT213" s="133">
        <v>0.8589</v>
      </c>
    </row>
    <row r="214" spans="2:46">
      <c r="B214">
        <v>1977</v>
      </c>
      <c r="C214">
        <v>3</v>
      </c>
      <c r="D214">
        <v>0.66579999999999995</v>
      </c>
      <c r="E214">
        <v>1.29E-2</v>
      </c>
      <c r="F214">
        <v>9.5899999999999999E-2</v>
      </c>
      <c r="G214">
        <v>1.3856999999999999</v>
      </c>
      <c r="H214">
        <v>0.47139999999999999</v>
      </c>
      <c r="I214">
        <v>0.62690000000000001</v>
      </c>
      <c r="J214">
        <v>4.8500000000000001E-2</v>
      </c>
      <c r="K214">
        <v>0.37730000000000002</v>
      </c>
      <c r="L214">
        <v>5.9200000000000003E-2</v>
      </c>
      <c r="M214">
        <v>0.21579999999999999</v>
      </c>
      <c r="N214">
        <v>0.14779999999999999</v>
      </c>
      <c r="O214">
        <v>1.3563000000000001</v>
      </c>
      <c r="AI214" s="133">
        <v>0.66579999999999995</v>
      </c>
      <c r="AJ214" s="133">
        <v>1.29E-2</v>
      </c>
      <c r="AK214" s="133">
        <v>9.5899999999999999E-2</v>
      </c>
      <c r="AL214" s="133">
        <v>1.3856999999999999</v>
      </c>
      <c r="AM214" s="133">
        <v>0.47139999999999999</v>
      </c>
      <c r="AN214" s="133">
        <v>0.62690000000000001</v>
      </c>
      <c r="AO214" s="133">
        <v>4.8500000000000001E-2</v>
      </c>
      <c r="AP214" s="133">
        <v>0.37730000000000002</v>
      </c>
      <c r="AQ214" s="133">
        <v>5.9200000000000003E-2</v>
      </c>
      <c r="AR214" s="133">
        <v>0.21579999999999999</v>
      </c>
      <c r="AS214" s="133">
        <v>0.14779999999999999</v>
      </c>
      <c r="AT214" s="133">
        <v>1.3563000000000001</v>
      </c>
    </row>
    <row r="215" spans="2:46">
      <c r="B215">
        <v>1977</v>
      </c>
      <c r="C215">
        <v>4</v>
      </c>
      <c r="D215">
        <v>0.85189999999999999</v>
      </c>
      <c r="E215">
        <v>1.1385000000000001</v>
      </c>
      <c r="F215">
        <v>0.36259999999999998</v>
      </c>
      <c r="G215">
        <v>2.9186000000000001</v>
      </c>
      <c r="H215">
        <v>0.75900000000000001</v>
      </c>
      <c r="I215">
        <v>1.5671999999999999</v>
      </c>
      <c r="J215">
        <v>8.2900000000000001E-2</v>
      </c>
      <c r="K215">
        <v>0.72370000000000001</v>
      </c>
      <c r="L215">
        <v>0.64370000000000005</v>
      </c>
      <c r="M215">
        <v>0.44090000000000001</v>
      </c>
      <c r="N215">
        <v>0.1384</v>
      </c>
      <c r="O215">
        <v>1.8375999999999999</v>
      </c>
      <c r="AI215" s="133">
        <v>0.85189999999999999</v>
      </c>
      <c r="AJ215" s="133">
        <v>1.1385000000000001</v>
      </c>
      <c r="AK215" s="133">
        <v>0.36259999999999998</v>
      </c>
      <c r="AL215" s="133">
        <v>2.9186000000000001</v>
      </c>
      <c r="AM215" s="133">
        <v>0.75900000000000001</v>
      </c>
      <c r="AN215" s="133">
        <v>1.5671999999999999</v>
      </c>
      <c r="AO215" s="133">
        <v>8.2900000000000001E-2</v>
      </c>
      <c r="AP215" s="133">
        <v>0.72370000000000001</v>
      </c>
      <c r="AQ215" s="133">
        <v>0.64370000000000005</v>
      </c>
      <c r="AR215" s="133">
        <v>0.44090000000000001</v>
      </c>
      <c r="AS215" s="133">
        <v>0.1384</v>
      </c>
      <c r="AT215" s="133">
        <v>1.8375999999999999</v>
      </c>
    </row>
    <row r="216" spans="2:46">
      <c r="B216">
        <v>1977</v>
      </c>
      <c r="C216">
        <v>5</v>
      </c>
      <c r="D216">
        <v>0.53720000000000001</v>
      </c>
      <c r="E216">
        <v>1.8420000000000001</v>
      </c>
      <c r="F216">
        <v>0.14499999999999999</v>
      </c>
      <c r="G216">
        <v>1.401</v>
      </c>
      <c r="H216">
        <v>0.32140000000000002</v>
      </c>
      <c r="I216">
        <v>1.2535000000000001</v>
      </c>
      <c r="J216">
        <v>6.3500000000000001E-2</v>
      </c>
      <c r="K216">
        <v>0.92679999999999996</v>
      </c>
      <c r="L216">
        <v>0.60509999999999997</v>
      </c>
      <c r="M216">
        <v>0.79139999999999999</v>
      </c>
      <c r="N216">
        <v>6.8099999999999994E-2</v>
      </c>
      <c r="O216">
        <v>0.72660000000000002</v>
      </c>
      <c r="AI216" s="133">
        <v>0.53720000000000001</v>
      </c>
      <c r="AJ216" s="133">
        <v>1.8420000000000001</v>
      </c>
      <c r="AK216" s="133">
        <v>0.14499999999999999</v>
      </c>
      <c r="AL216" s="133">
        <v>1.401</v>
      </c>
      <c r="AM216" s="133">
        <v>0.32140000000000002</v>
      </c>
      <c r="AN216" s="133">
        <v>1.2535000000000001</v>
      </c>
      <c r="AO216" s="133">
        <v>6.3500000000000001E-2</v>
      </c>
      <c r="AP216" s="133">
        <v>0.92679999999999996</v>
      </c>
      <c r="AQ216" s="133">
        <v>0.60509999999999997</v>
      </c>
      <c r="AR216" s="133">
        <v>0.79139999999999999</v>
      </c>
      <c r="AS216" s="133">
        <v>6.8099999999999994E-2</v>
      </c>
      <c r="AT216" s="133">
        <v>0.72660000000000002</v>
      </c>
    </row>
    <row r="217" spans="2:46">
      <c r="B217">
        <v>1977</v>
      </c>
      <c r="C217">
        <v>6</v>
      </c>
      <c r="D217">
        <v>0.24690000000000001</v>
      </c>
      <c r="E217">
        <v>0.83260000000000001</v>
      </c>
      <c r="F217">
        <v>4.9500000000000002E-2</v>
      </c>
      <c r="G217">
        <v>0.55410000000000004</v>
      </c>
      <c r="H217">
        <v>0.10630000000000001</v>
      </c>
      <c r="I217">
        <v>0.26939999999999997</v>
      </c>
      <c r="J217">
        <v>0</v>
      </c>
      <c r="K217">
        <v>0.33810000000000001</v>
      </c>
      <c r="L217">
        <v>5.4000000000000003E-3</v>
      </c>
      <c r="M217">
        <v>6.7900000000000002E-2</v>
      </c>
      <c r="N217">
        <v>3.5999999999999999E-3</v>
      </c>
      <c r="O217">
        <v>0.51819999999999999</v>
      </c>
      <c r="AI217" s="133">
        <v>0.24690000000000001</v>
      </c>
      <c r="AJ217" s="133">
        <v>0.83260000000000001</v>
      </c>
      <c r="AK217" s="133">
        <v>4.9500000000000002E-2</v>
      </c>
      <c r="AL217" s="133">
        <v>0.55410000000000004</v>
      </c>
      <c r="AM217" s="133">
        <v>0.10630000000000001</v>
      </c>
      <c r="AN217" s="133">
        <v>0.26939999999999997</v>
      </c>
      <c r="AO217" s="133">
        <v>0</v>
      </c>
      <c r="AP217" s="133">
        <v>0.33810000000000001</v>
      </c>
      <c r="AQ217" s="133">
        <v>5.4000000000000003E-3</v>
      </c>
      <c r="AR217" s="133">
        <v>6.7900000000000002E-2</v>
      </c>
      <c r="AS217" s="133">
        <v>3.5999999999999999E-3</v>
      </c>
      <c r="AT217" s="133">
        <v>0.51819999999999999</v>
      </c>
    </row>
    <row r="218" spans="2:46">
      <c r="B218">
        <v>1977</v>
      </c>
      <c r="C218">
        <v>7</v>
      </c>
      <c r="D218">
        <v>6.7100000000000007E-2</v>
      </c>
      <c r="E218">
        <v>0</v>
      </c>
      <c r="F218">
        <v>3.5099999999999999E-2</v>
      </c>
      <c r="G218">
        <v>0.1237</v>
      </c>
      <c r="H218">
        <v>3.5000000000000003E-2</v>
      </c>
      <c r="I218">
        <v>0.10440000000000001</v>
      </c>
      <c r="J218">
        <v>0</v>
      </c>
      <c r="K218">
        <v>2.8199999999999999E-2</v>
      </c>
      <c r="L218">
        <v>1.9E-2</v>
      </c>
      <c r="M218">
        <v>3.1E-2</v>
      </c>
      <c r="N218">
        <v>0.11650000000000001</v>
      </c>
      <c r="O218">
        <v>0.2349</v>
      </c>
      <c r="AI218" s="133">
        <v>6.7100000000000007E-2</v>
      </c>
      <c r="AJ218" s="133">
        <v>0</v>
      </c>
      <c r="AK218" s="133">
        <v>3.5099999999999999E-2</v>
      </c>
      <c r="AL218" s="133">
        <v>0.1237</v>
      </c>
      <c r="AM218" s="133">
        <v>3.5000000000000003E-2</v>
      </c>
      <c r="AN218" s="133">
        <v>0.10440000000000001</v>
      </c>
      <c r="AO218" s="133">
        <v>0</v>
      </c>
      <c r="AP218" s="133">
        <v>2.8199999999999999E-2</v>
      </c>
      <c r="AQ218" s="133">
        <v>1.9E-2</v>
      </c>
      <c r="AR218" s="133">
        <v>3.1E-2</v>
      </c>
      <c r="AS218" s="133">
        <v>0.11650000000000001</v>
      </c>
      <c r="AT218" s="133">
        <v>0.2349</v>
      </c>
    </row>
    <row r="219" spans="2:46">
      <c r="B219">
        <v>1977</v>
      </c>
      <c r="C219">
        <v>8</v>
      </c>
      <c r="D219">
        <v>0.95660000000000001</v>
      </c>
      <c r="E219">
        <v>4.0050999999999997</v>
      </c>
      <c r="F219">
        <v>0.94769999999999999</v>
      </c>
      <c r="G219">
        <v>4.2492000000000001</v>
      </c>
      <c r="H219">
        <v>0.97</v>
      </c>
      <c r="I219">
        <v>3.3574999999999999</v>
      </c>
      <c r="J219">
        <v>0.13389999999999999</v>
      </c>
      <c r="K219">
        <v>0.59079999999999999</v>
      </c>
      <c r="L219">
        <v>0.39610000000000001</v>
      </c>
      <c r="M219">
        <v>0.58199999999999996</v>
      </c>
      <c r="N219">
        <v>0.74370000000000003</v>
      </c>
      <c r="O219">
        <v>4.1704999999999997</v>
      </c>
      <c r="AI219" s="133">
        <v>0.95660000000000001</v>
      </c>
      <c r="AJ219" s="133">
        <v>4.0050999999999997</v>
      </c>
      <c r="AK219" s="133">
        <v>0.94769999999999999</v>
      </c>
      <c r="AL219" s="133">
        <v>4.2492000000000001</v>
      </c>
      <c r="AM219" s="133">
        <v>0.97</v>
      </c>
      <c r="AN219" s="133">
        <v>3.3574999999999999</v>
      </c>
      <c r="AO219" s="133">
        <v>0.13389999999999999</v>
      </c>
      <c r="AP219" s="133">
        <v>0.59079999999999999</v>
      </c>
      <c r="AQ219" s="133">
        <v>0.39610000000000001</v>
      </c>
      <c r="AR219" s="133">
        <v>0.58199999999999996</v>
      </c>
      <c r="AS219" s="133">
        <v>0.74370000000000003</v>
      </c>
      <c r="AT219" s="133">
        <v>4.1704999999999997</v>
      </c>
    </row>
    <row r="220" spans="2:46">
      <c r="B220">
        <v>1977</v>
      </c>
      <c r="C220">
        <v>9</v>
      </c>
      <c r="D220">
        <v>0.28179999999999999</v>
      </c>
      <c r="E220">
        <v>1.4998</v>
      </c>
      <c r="F220">
        <v>0.43930000000000002</v>
      </c>
      <c r="G220">
        <v>2.1812999999999998</v>
      </c>
      <c r="H220">
        <v>0.50890000000000002</v>
      </c>
      <c r="I220">
        <v>1.3471</v>
      </c>
      <c r="J220">
        <v>5.7000000000000002E-2</v>
      </c>
      <c r="K220">
        <v>0.33079999999999998</v>
      </c>
      <c r="L220">
        <v>0.17560000000000001</v>
      </c>
      <c r="M220">
        <v>0.82840000000000003</v>
      </c>
      <c r="N220">
        <v>0.86040000000000005</v>
      </c>
      <c r="O220">
        <v>2.4861</v>
      </c>
      <c r="AI220" s="133">
        <v>0.28179999999999999</v>
      </c>
      <c r="AJ220" s="133">
        <v>1.4998</v>
      </c>
      <c r="AK220" s="133">
        <v>0.43930000000000002</v>
      </c>
      <c r="AL220" s="133">
        <v>2.1812999999999998</v>
      </c>
      <c r="AM220" s="133">
        <v>0.50890000000000002</v>
      </c>
      <c r="AN220" s="133">
        <v>1.3471</v>
      </c>
      <c r="AO220" s="133">
        <v>5.7000000000000002E-2</v>
      </c>
      <c r="AP220" s="133">
        <v>0.33079999999999998</v>
      </c>
      <c r="AQ220" s="133">
        <v>0.17560000000000001</v>
      </c>
      <c r="AR220" s="133">
        <v>0.82840000000000003</v>
      </c>
      <c r="AS220" s="133">
        <v>0.86040000000000005</v>
      </c>
      <c r="AT220" s="133">
        <v>2.4861</v>
      </c>
    </row>
    <row r="221" spans="2:46">
      <c r="B221">
        <v>1977</v>
      </c>
      <c r="C221">
        <v>10</v>
      </c>
      <c r="D221">
        <v>0.34799999999999998</v>
      </c>
      <c r="E221">
        <v>0.21240000000000001</v>
      </c>
      <c r="F221">
        <v>0.186</v>
      </c>
      <c r="G221">
        <v>0.80669999999999997</v>
      </c>
      <c r="H221">
        <v>0.24629999999999999</v>
      </c>
      <c r="I221">
        <v>0.38169999999999998</v>
      </c>
      <c r="J221">
        <v>0</v>
      </c>
      <c r="K221">
        <v>9.0700000000000003E-2</v>
      </c>
      <c r="L221">
        <v>4.9099999999999998E-2</v>
      </c>
      <c r="M221">
        <v>0.69510000000000005</v>
      </c>
      <c r="N221">
        <v>6.9000000000000006E-2</v>
      </c>
      <c r="O221">
        <v>0.97170000000000001</v>
      </c>
      <c r="AI221" s="133">
        <v>0.34799999999999998</v>
      </c>
      <c r="AJ221" s="133">
        <v>0.21240000000000001</v>
      </c>
      <c r="AK221" s="133">
        <v>0.186</v>
      </c>
      <c r="AL221" s="133">
        <v>0.80669999999999997</v>
      </c>
      <c r="AM221" s="133">
        <v>0.24629999999999999</v>
      </c>
      <c r="AN221" s="133">
        <v>0.38169999999999998</v>
      </c>
      <c r="AO221" s="133">
        <v>0</v>
      </c>
      <c r="AP221" s="133">
        <v>9.0700000000000003E-2</v>
      </c>
      <c r="AQ221" s="133">
        <v>4.9099999999999998E-2</v>
      </c>
      <c r="AR221" s="133">
        <v>0.69510000000000005</v>
      </c>
      <c r="AS221" s="133">
        <v>6.9000000000000006E-2</v>
      </c>
      <c r="AT221" s="133">
        <v>0.97170000000000001</v>
      </c>
    </row>
    <row r="222" spans="2:46">
      <c r="B222">
        <v>1977</v>
      </c>
      <c r="C222">
        <v>11</v>
      </c>
      <c r="D222">
        <v>0.1361</v>
      </c>
      <c r="E222">
        <v>0.63519999999999999</v>
      </c>
      <c r="F222">
        <v>0.18410000000000001</v>
      </c>
      <c r="G222">
        <v>0.85880000000000001</v>
      </c>
      <c r="H222">
        <v>0.2031</v>
      </c>
      <c r="I222">
        <v>0.67859999999999998</v>
      </c>
      <c r="J222">
        <v>2.7900000000000001E-2</v>
      </c>
      <c r="K222">
        <v>0.1206</v>
      </c>
      <c r="L222">
        <v>0.10050000000000001</v>
      </c>
      <c r="M222">
        <v>0.32940000000000003</v>
      </c>
      <c r="N222">
        <v>0.34329999999999999</v>
      </c>
      <c r="O222">
        <v>0.84499999999999997</v>
      </c>
      <c r="AI222" s="133">
        <v>0.1361</v>
      </c>
      <c r="AJ222" s="133">
        <v>0.63519999999999999</v>
      </c>
      <c r="AK222" s="133">
        <v>0.18410000000000001</v>
      </c>
      <c r="AL222" s="133">
        <v>0.85880000000000001</v>
      </c>
      <c r="AM222" s="133">
        <v>0.2031</v>
      </c>
      <c r="AN222" s="133">
        <v>0.67859999999999998</v>
      </c>
      <c r="AO222" s="133">
        <v>2.7900000000000001E-2</v>
      </c>
      <c r="AP222" s="133">
        <v>0.1206</v>
      </c>
      <c r="AQ222" s="133">
        <v>0.10050000000000001</v>
      </c>
      <c r="AR222" s="133">
        <v>0.32940000000000003</v>
      </c>
      <c r="AS222" s="133">
        <v>0.34329999999999999</v>
      </c>
      <c r="AT222" s="133">
        <v>0.84499999999999997</v>
      </c>
    </row>
    <row r="223" spans="2:46">
      <c r="B223">
        <v>1977</v>
      </c>
      <c r="C223">
        <v>12</v>
      </c>
      <c r="D223">
        <v>0.14530000000000001</v>
      </c>
      <c r="E223">
        <v>0.78539999999999999</v>
      </c>
      <c r="F223">
        <v>0.3004</v>
      </c>
      <c r="G223">
        <v>1.2902</v>
      </c>
      <c r="H223">
        <v>0.30170000000000002</v>
      </c>
      <c r="I223">
        <v>0.90400000000000003</v>
      </c>
      <c r="J223">
        <v>3.2800000000000003E-2</v>
      </c>
      <c r="K223">
        <v>0.14779999999999999</v>
      </c>
      <c r="L223">
        <v>3.9800000000000002E-2</v>
      </c>
      <c r="M223">
        <v>0.55479999999999996</v>
      </c>
      <c r="N223">
        <v>0.49890000000000001</v>
      </c>
      <c r="O223">
        <v>1.2746</v>
      </c>
      <c r="AI223" s="133">
        <v>0.14530000000000001</v>
      </c>
      <c r="AJ223" s="133">
        <v>0.78539999999999999</v>
      </c>
      <c r="AK223" s="133">
        <v>0.3004</v>
      </c>
      <c r="AL223" s="133">
        <v>1.2902</v>
      </c>
      <c r="AM223" s="133">
        <v>0.30170000000000002</v>
      </c>
      <c r="AN223" s="133">
        <v>0.90400000000000003</v>
      </c>
      <c r="AO223" s="133">
        <v>3.2800000000000003E-2</v>
      </c>
      <c r="AP223" s="133">
        <v>0.14779999999999999</v>
      </c>
      <c r="AQ223" s="133">
        <v>3.9800000000000002E-2</v>
      </c>
      <c r="AR223" s="133">
        <v>0.55479999999999996</v>
      </c>
      <c r="AS223" s="133">
        <v>0.49890000000000001</v>
      </c>
      <c r="AT223" s="133">
        <v>1.2746</v>
      </c>
    </row>
    <row r="224" spans="2:46">
      <c r="B224">
        <v>1977</v>
      </c>
      <c r="C224">
        <v>13</v>
      </c>
      <c r="D224">
        <v>0.63929999999999998</v>
      </c>
      <c r="E224">
        <v>1.0371999999999999</v>
      </c>
      <c r="F224">
        <v>0.32119999999999999</v>
      </c>
      <c r="G224">
        <v>1.7807999999999999</v>
      </c>
      <c r="H224">
        <v>0.63539999999999996</v>
      </c>
      <c r="I224">
        <v>1.4547000000000001</v>
      </c>
      <c r="J224">
        <v>2.3E-3</v>
      </c>
      <c r="K224">
        <v>1.1351</v>
      </c>
      <c r="L224">
        <v>0.27260000000000001</v>
      </c>
      <c r="M224">
        <v>0.65880000000000005</v>
      </c>
      <c r="N224">
        <v>6.4299999999999996E-2</v>
      </c>
      <c r="O224">
        <v>2.0926999999999998</v>
      </c>
      <c r="AI224" s="133">
        <v>0.63929999999999998</v>
      </c>
      <c r="AJ224" s="133">
        <v>1.0371999999999999</v>
      </c>
      <c r="AK224" s="133">
        <v>0.32119999999999999</v>
      </c>
      <c r="AL224" s="133">
        <v>1.7807999999999999</v>
      </c>
      <c r="AM224" s="133">
        <v>0.63539999999999996</v>
      </c>
      <c r="AN224" s="133">
        <v>1.4547000000000001</v>
      </c>
      <c r="AO224" s="133">
        <v>2.3E-3</v>
      </c>
      <c r="AP224" s="133">
        <v>1.1351</v>
      </c>
      <c r="AQ224" s="133">
        <v>0.27260000000000001</v>
      </c>
      <c r="AR224" s="133">
        <v>0.65880000000000005</v>
      </c>
      <c r="AS224" s="133">
        <v>6.4299999999999996E-2</v>
      </c>
      <c r="AT224" s="133">
        <v>2.0926999999999998</v>
      </c>
    </row>
    <row r="225" spans="2:46">
      <c r="B225">
        <v>1977</v>
      </c>
      <c r="C225">
        <v>14</v>
      </c>
      <c r="D225">
        <v>2.7699999999999999E-2</v>
      </c>
      <c r="E225">
        <v>5.57E-2</v>
      </c>
      <c r="F225">
        <v>2.7400000000000001E-2</v>
      </c>
      <c r="G225">
        <v>0.15160000000000001</v>
      </c>
      <c r="H225">
        <v>3.78E-2</v>
      </c>
      <c r="I225">
        <v>0.1071</v>
      </c>
      <c r="J225">
        <v>4.7999999999999996E-3</v>
      </c>
      <c r="K225">
        <v>2.7400000000000001E-2</v>
      </c>
      <c r="L225">
        <v>6.3E-3</v>
      </c>
      <c r="M225">
        <v>5.62E-2</v>
      </c>
      <c r="N225">
        <v>6.3700000000000007E-2</v>
      </c>
      <c r="O225">
        <v>0.1699</v>
      </c>
      <c r="AI225" s="133">
        <v>2.7699999999999999E-2</v>
      </c>
      <c r="AJ225" s="133">
        <v>5.57E-2</v>
      </c>
      <c r="AK225" s="133">
        <v>2.7400000000000001E-2</v>
      </c>
      <c r="AL225" s="133">
        <v>0.15160000000000001</v>
      </c>
      <c r="AM225" s="133">
        <v>3.78E-2</v>
      </c>
      <c r="AN225" s="133">
        <v>0.1071</v>
      </c>
      <c r="AO225" s="133">
        <v>4.7999999999999996E-3</v>
      </c>
      <c r="AP225" s="133">
        <v>2.7400000000000001E-2</v>
      </c>
      <c r="AQ225" s="133">
        <v>6.3E-3</v>
      </c>
      <c r="AR225" s="133">
        <v>5.62E-2</v>
      </c>
      <c r="AS225" s="133">
        <v>6.3700000000000007E-2</v>
      </c>
      <c r="AT225" s="133">
        <v>0.1699</v>
      </c>
    </row>
    <row r="226" spans="2:46">
      <c r="B226">
        <v>1977</v>
      </c>
      <c r="C226">
        <v>15</v>
      </c>
      <c r="D226">
        <v>3.3700000000000001E-2</v>
      </c>
      <c r="E226">
        <v>0</v>
      </c>
      <c r="F226">
        <v>2.5100000000000001E-2</v>
      </c>
      <c r="G226">
        <v>4.0099999999999997E-2</v>
      </c>
      <c r="H226">
        <v>1.6E-2</v>
      </c>
      <c r="I226">
        <v>8.5599999999999996E-2</v>
      </c>
      <c r="J226">
        <v>0</v>
      </c>
      <c r="K226">
        <v>3.2000000000000002E-3</v>
      </c>
      <c r="L226">
        <v>2.0999999999999999E-3</v>
      </c>
      <c r="M226">
        <v>3.9100000000000003E-2</v>
      </c>
      <c r="N226">
        <v>0</v>
      </c>
      <c r="O226">
        <v>8.2699999999999996E-2</v>
      </c>
      <c r="AI226" s="133">
        <v>3.3700000000000001E-2</v>
      </c>
      <c r="AJ226" s="133">
        <v>0</v>
      </c>
      <c r="AK226" s="133">
        <v>2.5100000000000001E-2</v>
      </c>
      <c r="AL226" s="133">
        <v>4.0099999999999997E-2</v>
      </c>
      <c r="AM226" s="133">
        <v>1.6E-2</v>
      </c>
      <c r="AN226" s="133">
        <v>8.5599999999999996E-2</v>
      </c>
      <c r="AO226" s="133">
        <v>0</v>
      </c>
      <c r="AP226" s="133">
        <v>3.2000000000000002E-3</v>
      </c>
      <c r="AQ226" s="133">
        <v>2.0999999999999999E-3</v>
      </c>
      <c r="AR226" s="133">
        <v>3.9100000000000003E-2</v>
      </c>
      <c r="AS226" s="133">
        <v>0</v>
      </c>
      <c r="AT226" s="133">
        <v>8.2699999999999996E-2</v>
      </c>
    </row>
    <row r="227" spans="2:46">
      <c r="B227">
        <v>1977</v>
      </c>
      <c r="C227">
        <v>16</v>
      </c>
      <c r="D227">
        <v>1.35E-2</v>
      </c>
      <c r="E227">
        <v>2.53E-2</v>
      </c>
      <c r="F227">
        <v>1.34E-2</v>
      </c>
      <c r="G227">
        <v>7.4200000000000002E-2</v>
      </c>
      <c r="H227">
        <v>1.8499999999999999E-2</v>
      </c>
      <c r="I227">
        <v>5.2600000000000001E-2</v>
      </c>
      <c r="J227">
        <v>2.3999999999999998E-3</v>
      </c>
      <c r="K227">
        <v>1.34E-2</v>
      </c>
      <c r="L227">
        <v>2.8999999999999998E-3</v>
      </c>
      <c r="M227">
        <v>2.7400000000000001E-2</v>
      </c>
      <c r="N227">
        <v>3.1399999999999997E-2</v>
      </c>
      <c r="O227">
        <v>8.2699999999999996E-2</v>
      </c>
      <c r="AI227" s="133">
        <v>1.35E-2</v>
      </c>
      <c r="AJ227" s="133">
        <v>2.53E-2</v>
      </c>
      <c r="AK227" s="133">
        <v>1.34E-2</v>
      </c>
      <c r="AL227" s="133">
        <v>7.4200000000000002E-2</v>
      </c>
      <c r="AM227" s="133">
        <v>1.8499999999999999E-2</v>
      </c>
      <c r="AN227" s="133">
        <v>5.2600000000000001E-2</v>
      </c>
      <c r="AO227" s="133">
        <v>2.3999999999999998E-3</v>
      </c>
      <c r="AP227" s="133">
        <v>1.34E-2</v>
      </c>
      <c r="AQ227" s="133">
        <v>2.8999999999999998E-3</v>
      </c>
      <c r="AR227" s="133">
        <v>2.7400000000000001E-2</v>
      </c>
      <c r="AS227" s="133">
        <v>3.1399999999999997E-2</v>
      </c>
      <c r="AT227" s="133">
        <v>8.2699999999999996E-2</v>
      </c>
    </row>
    <row r="228" spans="2:46">
      <c r="B228">
        <v>1978</v>
      </c>
      <c r="C228">
        <v>1</v>
      </c>
      <c r="D228">
        <v>0.1042</v>
      </c>
      <c r="E228">
        <v>0</v>
      </c>
      <c r="F228">
        <v>2.3800000000000002E-2</v>
      </c>
      <c r="G228">
        <v>0.38829999999999998</v>
      </c>
      <c r="H228">
        <v>0.13789999999999999</v>
      </c>
      <c r="I228">
        <v>7.1599999999999997E-2</v>
      </c>
      <c r="J228">
        <v>3.8E-3</v>
      </c>
      <c r="K228">
        <v>0.28799999999999998</v>
      </c>
      <c r="L228">
        <v>3.8E-3</v>
      </c>
      <c r="M228">
        <v>0.11799999999999999</v>
      </c>
      <c r="N228">
        <v>0</v>
      </c>
      <c r="O228">
        <v>0.20960000000000001</v>
      </c>
      <c r="AI228" s="133">
        <v>0.1042</v>
      </c>
      <c r="AJ228" s="133">
        <v>0</v>
      </c>
      <c r="AK228" s="133">
        <v>2.3800000000000002E-2</v>
      </c>
      <c r="AL228" s="133">
        <v>0.38829999999999998</v>
      </c>
      <c r="AM228" s="133">
        <v>0.13789999999999999</v>
      </c>
      <c r="AN228" s="133">
        <v>7.1599999999999997E-2</v>
      </c>
      <c r="AO228" s="133">
        <v>3.8E-3</v>
      </c>
      <c r="AP228" s="133">
        <v>0.28799999999999998</v>
      </c>
      <c r="AQ228" s="133">
        <v>3.8E-3</v>
      </c>
      <c r="AR228" s="133">
        <v>0.11799999999999999</v>
      </c>
      <c r="AS228" s="133">
        <v>0</v>
      </c>
      <c r="AT228" s="133">
        <v>0.20960000000000001</v>
      </c>
    </row>
    <row r="229" spans="2:46">
      <c r="B229">
        <v>1978</v>
      </c>
      <c r="C229">
        <v>2</v>
      </c>
      <c r="D229">
        <v>0.2112</v>
      </c>
      <c r="E229">
        <v>6.1800000000000001E-2</v>
      </c>
      <c r="F229">
        <v>3.1199999999999999E-2</v>
      </c>
      <c r="G229">
        <v>0.68210000000000004</v>
      </c>
      <c r="H229">
        <v>0.2334</v>
      </c>
      <c r="I229">
        <v>0.18540000000000001</v>
      </c>
      <c r="J229">
        <v>1.0200000000000001E-2</v>
      </c>
      <c r="K229">
        <v>0.45140000000000002</v>
      </c>
      <c r="L229">
        <v>2.23E-2</v>
      </c>
      <c r="M229">
        <v>0.106</v>
      </c>
      <c r="N229">
        <v>0</v>
      </c>
      <c r="O229">
        <v>0.55720000000000003</v>
      </c>
      <c r="AI229" s="133">
        <v>0.2112</v>
      </c>
      <c r="AJ229" s="133">
        <v>6.1800000000000001E-2</v>
      </c>
      <c r="AK229" s="133">
        <v>3.1199999999999999E-2</v>
      </c>
      <c r="AL229" s="133">
        <v>0.68210000000000004</v>
      </c>
      <c r="AM229" s="133">
        <v>0.2334</v>
      </c>
      <c r="AN229" s="133">
        <v>0.18540000000000001</v>
      </c>
      <c r="AO229" s="133">
        <v>1.0200000000000001E-2</v>
      </c>
      <c r="AP229" s="133">
        <v>0.45140000000000002</v>
      </c>
      <c r="AQ229" s="133">
        <v>2.23E-2</v>
      </c>
      <c r="AR229" s="133">
        <v>0.106</v>
      </c>
      <c r="AS229" s="133">
        <v>0</v>
      </c>
      <c r="AT229" s="133">
        <v>0.55720000000000003</v>
      </c>
    </row>
    <row r="230" spans="2:46">
      <c r="B230">
        <v>1978</v>
      </c>
      <c r="C230">
        <v>3</v>
      </c>
      <c r="D230">
        <v>0.65590000000000004</v>
      </c>
      <c r="E230">
        <v>0.87290000000000001</v>
      </c>
      <c r="F230">
        <v>0.158</v>
      </c>
      <c r="G230">
        <v>1.5122</v>
      </c>
      <c r="H230">
        <v>0.51439999999999997</v>
      </c>
      <c r="I230">
        <v>0.67679999999999996</v>
      </c>
      <c r="J230">
        <v>7.7799999999999994E-2</v>
      </c>
      <c r="K230">
        <v>0.2843</v>
      </c>
      <c r="L230">
        <v>4.82E-2</v>
      </c>
      <c r="M230">
        <v>0.26250000000000001</v>
      </c>
      <c r="N230">
        <v>0.1361</v>
      </c>
      <c r="O230">
        <v>1.5638000000000001</v>
      </c>
      <c r="AI230" s="133">
        <v>0.65590000000000004</v>
      </c>
      <c r="AJ230" s="133">
        <v>0.87290000000000001</v>
      </c>
      <c r="AK230" s="133">
        <v>0.158</v>
      </c>
      <c r="AL230" s="133">
        <v>1.5122</v>
      </c>
      <c r="AM230" s="133">
        <v>0.51439999999999997</v>
      </c>
      <c r="AN230" s="133">
        <v>0.67679999999999996</v>
      </c>
      <c r="AO230" s="133">
        <v>7.7799999999999994E-2</v>
      </c>
      <c r="AP230" s="133">
        <v>0.2843</v>
      </c>
      <c r="AQ230" s="133">
        <v>4.82E-2</v>
      </c>
      <c r="AR230" s="133">
        <v>0.26250000000000001</v>
      </c>
      <c r="AS230" s="133">
        <v>0.1361</v>
      </c>
      <c r="AT230" s="133">
        <v>1.5638000000000001</v>
      </c>
    </row>
    <row r="231" spans="2:46">
      <c r="B231">
        <v>1978</v>
      </c>
      <c r="C231">
        <v>4</v>
      </c>
      <c r="D231">
        <v>1.1605000000000001</v>
      </c>
      <c r="E231">
        <v>0.83960000000000001</v>
      </c>
      <c r="F231">
        <v>0.17530000000000001</v>
      </c>
      <c r="G231">
        <v>2.6259000000000001</v>
      </c>
      <c r="H231">
        <v>0.68289999999999995</v>
      </c>
      <c r="I231">
        <v>2.5779999999999998</v>
      </c>
      <c r="J231">
        <v>0.13619999999999999</v>
      </c>
      <c r="K231">
        <v>0.47810000000000002</v>
      </c>
      <c r="L231">
        <v>0.37259999999999999</v>
      </c>
      <c r="M231">
        <v>0.28070000000000001</v>
      </c>
      <c r="N231">
        <v>0.20369999999999999</v>
      </c>
      <c r="O231">
        <v>2.0451999999999999</v>
      </c>
      <c r="AI231" s="133">
        <v>1.1605000000000001</v>
      </c>
      <c r="AJ231" s="133">
        <v>0.83960000000000001</v>
      </c>
      <c r="AK231" s="133">
        <v>0.17530000000000001</v>
      </c>
      <c r="AL231" s="133">
        <v>2.6259000000000001</v>
      </c>
      <c r="AM231" s="133">
        <v>0.68289999999999995</v>
      </c>
      <c r="AN231" s="133">
        <v>2.5779999999999998</v>
      </c>
      <c r="AO231" s="133">
        <v>0.13619999999999999</v>
      </c>
      <c r="AP231" s="133">
        <v>0.47810000000000002</v>
      </c>
      <c r="AQ231" s="133">
        <v>0.37259999999999999</v>
      </c>
      <c r="AR231" s="133">
        <v>0.28070000000000001</v>
      </c>
      <c r="AS231" s="133">
        <v>0.20369999999999999</v>
      </c>
      <c r="AT231" s="133">
        <v>2.0451999999999999</v>
      </c>
    </row>
    <row r="232" spans="2:46">
      <c r="B232">
        <v>1978</v>
      </c>
      <c r="C232">
        <v>5</v>
      </c>
      <c r="D232">
        <v>0.67559999999999998</v>
      </c>
      <c r="E232">
        <v>2.3071000000000002</v>
      </c>
      <c r="F232">
        <v>0.1603</v>
      </c>
      <c r="G232">
        <v>1.0224</v>
      </c>
      <c r="H232">
        <v>0.23449999999999999</v>
      </c>
      <c r="I232">
        <v>1.7044999999999999</v>
      </c>
      <c r="J232">
        <v>8.7099999999999997E-2</v>
      </c>
      <c r="K232">
        <v>0.71050000000000002</v>
      </c>
      <c r="L232">
        <v>0.24610000000000001</v>
      </c>
      <c r="M232">
        <v>0.3458</v>
      </c>
      <c r="N232">
        <v>0.19939999999999999</v>
      </c>
      <c r="O232">
        <v>2.1703000000000001</v>
      </c>
      <c r="AI232" s="133">
        <v>0.67559999999999998</v>
      </c>
      <c r="AJ232" s="133">
        <v>2.3071000000000002</v>
      </c>
      <c r="AK232" s="133">
        <v>0.1603</v>
      </c>
      <c r="AL232" s="133">
        <v>1.0224</v>
      </c>
      <c r="AM232" s="133">
        <v>0.23449999999999999</v>
      </c>
      <c r="AN232" s="133">
        <v>1.7044999999999999</v>
      </c>
      <c r="AO232" s="133">
        <v>8.7099999999999997E-2</v>
      </c>
      <c r="AP232" s="133">
        <v>0.71050000000000002</v>
      </c>
      <c r="AQ232" s="133">
        <v>0.24610000000000001</v>
      </c>
      <c r="AR232" s="133">
        <v>0.3458</v>
      </c>
      <c r="AS232" s="133">
        <v>0.19939999999999999</v>
      </c>
      <c r="AT232" s="133">
        <v>2.1703000000000001</v>
      </c>
    </row>
    <row r="233" spans="2:46">
      <c r="B233">
        <v>1978</v>
      </c>
      <c r="C233">
        <v>6</v>
      </c>
      <c r="D233">
        <v>0.2482</v>
      </c>
      <c r="E233">
        <v>0.67449999999999999</v>
      </c>
      <c r="F233">
        <v>3.9899999999999998E-2</v>
      </c>
      <c r="G233">
        <v>0.82189999999999996</v>
      </c>
      <c r="H233">
        <v>0.15720000000000001</v>
      </c>
      <c r="I233">
        <v>0.33200000000000002</v>
      </c>
      <c r="J233">
        <v>0</v>
      </c>
      <c r="K233">
        <v>0.2379</v>
      </c>
      <c r="L233">
        <v>6.6400000000000001E-2</v>
      </c>
      <c r="M233">
        <v>3.2300000000000002E-2</v>
      </c>
      <c r="N233">
        <v>8.1600000000000006E-2</v>
      </c>
      <c r="O233">
        <v>0.24010000000000001</v>
      </c>
      <c r="AI233" s="133">
        <v>0.2482</v>
      </c>
      <c r="AJ233" s="133">
        <v>0.67449999999999999</v>
      </c>
      <c r="AK233" s="133">
        <v>3.9899999999999998E-2</v>
      </c>
      <c r="AL233" s="133">
        <v>0.82189999999999996</v>
      </c>
      <c r="AM233" s="133">
        <v>0.15720000000000001</v>
      </c>
      <c r="AN233" s="133">
        <v>0.33200000000000002</v>
      </c>
      <c r="AO233" s="133">
        <v>0</v>
      </c>
      <c r="AP233" s="133">
        <v>0.2379</v>
      </c>
      <c r="AQ233" s="133">
        <v>6.6400000000000001E-2</v>
      </c>
      <c r="AR233" s="133">
        <v>3.2300000000000002E-2</v>
      </c>
      <c r="AS233" s="133">
        <v>8.1600000000000006E-2</v>
      </c>
      <c r="AT233" s="133">
        <v>0.24010000000000001</v>
      </c>
    </row>
    <row r="234" spans="2:46">
      <c r="B234">
        <v>1978</v>
      </c>
      <c r="C234">
        <v>7</v>
      </c>
      <c r="D234">
        <v>0.1394</v>
      </c>
      <c r="E234">
        <v>0.21579999999999999</v>
      </c>
      <c r="F234">
        <v>4.3400000000000001E-2</v>
      </c>
      <c r="G234">
        <v>0.25440000000000002</v>
      </c>
      <c r="H234">
        <v>8.1900000000000001E-2</v>
      </c>
      <c r="I234">
        <v>0.1065</v>
      </c>
      <c r="J234">
        <v>0.12559999999999999</v>
      </c>
      <c r="K234">
        <v>3.95E-2</v>
      </c>
      <c r="L234">
        <v>5.4699999999999999E-2</v>
      </c>
      <c r="M234">
        <v>6.9999999999999999E-4</v>
      </c>
      <c r="N234">
        <v>3.5400000000000001E-2</v>
      </c>
      <c r="O234">
        <v>0.34210000000000002</v>
      </c>
      <c r="AI234" s="133">
        <v>0.1394</v>
      </c>
      <c r="AJ234" s="133">
        <v>0.21579999999999999</v>
      </c>
      <c r="AK234" s="133">
        <v>4.3400000000000001E-2</v>
      </c>
      <c r="AL234" s="133">
        <v>0.25440000000000002</v>
      </c>
      <c r="AM234" s="133">
        <v>8.1900000000000001E-2</v>
      </c>
      <c r="AN234" s="133">
        <v>0.1065</v>
      </c>
      <c r="AO234" s="133">
        <v>0.12559999999999999</v>
      </c>
      <c r="AP234" s="133">
        <v>3.95E-2</v>
      </c>
      <c r="AQ234" s="133">
        <v>5.4699999999999999E-2</v>
      </c>
      <c r="AR234" s="133">
        <v>6.9999999999999999E-4</v>
      </c>
      <c r="AS234" s="133">
        <v>3.5400000000000001E-2</v>
      </c>
      <c r="AT234" s="133">
        <v>0.34210000000000002</v>
      </c>
    </row>
    <row r="235" spans="2:46">
      <c r="B235">
        <v>1978</v>
      </c>
      <c r="C235">
        <v>8</v>
      </c>
      <c r="D235">
        <v>1.1195999999999999</v>
      </c>
      <c r="E235">
        <v>3.5333000000000001</v>
      </c>
      <c r="F235">
        <v>1.0743</v>
      </c>
      <c r="G235">
        <v>4.9485000000000001</v>
      </c>
      <c r="H235">
        <v>1.0992</v>
      </c>
      <c r="I235">
        <v>4.4240000000000004</v>
      </c>
      <c r="J235">
        <v>6.6500000000000004E-2</v>
      </c>
      <c r="K235">
        <v>0.67949999999999999</v>
      </c>
      <c r="L235">
        <v>0.43530000000000002</v>
      </c>
      <c r="M235">
        <v>0.45040000000000002</v>
      </c>
      <c r="N235">
        <v>0.53739999999999999</v>
      </c>
      <c r="O235">
        <v>5.0618999999999996</v>
      </c>
      <c r="AI235" s="133">
        <v>1.1195999999999999</v>
      </c>
      <c r="AJ235" s="133">
        <v>3.5333000000000001</v>
      </c>
      <c r="AK235" s="133">
        <v>1.0743</v>
      </c>
      <c r="AL235" s="133">
        <v>4.9485000000000001</v>
      </c>
      <c r="AM235" s="133">
        <v>1.0992</v>
      </c>
      <c r="AN235" s="133">
        <v>4.4240000000000004</v>
      </c>
      <c r="AO235" s="133">
        <v>6.6500000000000004E-2</v>
      </c>
      <c r="AP235" s="133">
        <v>0.67949999999999999</v>
      </c>
      <c r="AQ235" s="133">
        <v>0.43530000000000002</v>
      </c>
      <c r="AR235" s="133">
        <v>0.45040000000000002</v>
      </c>
      <c r="AS235" s="133">
        <v>0.53739999999999999</v>
      </c>
      <c r="AT235" s="133">
        <v>5.0618999999999996</v>
      </c>
    </row>
    <row r="236" spans="2:46">
      <c r="B236">
        <v>1978</v>
      </c>
      <c r="C236">
        <v>9</v>
      </c>
      <c r="D236">
        <v>0.35880000000000001</v>
      </c>
      <c r="E236">
        <v>1.2422</v>
      </c>
      <c r="F236">
        <v>0.40489999999999998</v>
      </c>
      <c r="G236">
        <v>1.3375999999999999</v>
      </c>
      <c r="H236">
        <v>0.2792</v>
      </c>
      <c r="I236">
        <v>1.2829999999999999</v>
      </c>
      <c r="J236">
        <v>0</v>
      </c>
      <c r="K236">
        <v>0.1313</v>
      </c>
      <c r="L236">
        <v>0.1217</v>
      </c>
      <c r="M236">
        <v>0.56010000000000004</v>
      </c>
      <c r="N236">
        <v>0.2177</v>
      </c>
      <c r="O236">
        <v>1.8622000000000001</v>
      </c>
      <c r="AI236" s="133">
        <v>0.35880000000000001</v>
      </c>
      <c r="AJ236" s="133">
        <v>1.2422</v>
      </c>
      <c r="AK236" s="133">
        <v>0.40489999999999998</v>
      </c>
      <c r="AL236" s="133">
        <v>1.3375999999999999</v>
      </c>
      <c r="AM236" s="133">
        <v>0.2792</v>
      </c>
      <c r="AN236" s="133">
        <v>1.2829999999999999</v>
      </c>
      <c r="AO236" s="133">
        <v>0</v>
      </c>
      <c r="AP236" s="133">
        <v>0.1313</v>
      </c>
      <c r="AQ236" s="133">
        <v>0.1217</v>
      </c>
      <c r="AR236" s="133">
        <v>0.56010000000000004</v>
      </c>
      <c r="AS236" s="133">
        <v>0.2177</v>
      </c>
      <c r="AT236" s="133">
        <v>1.8622000000000001</v>
      </c>
    </row>
    <row r="237" spans="2:46">
      <c r="B237">
        <v>1978</v>
      </c>
      <c r="C237">
        <v>10</v>
      </c>
      <c r="D237">
        <v>0.38059999999999999</v>
      </c>
      <c r="E237">
        <v>0.30409999999999998</v>
      </c>
      <c r="F237">
        <v>0.22670000000000001</v>
      </c>
      <c r="G237">
        <v>0.82279999999999998</v>
      </c>
      <c r="H237">
        <v>0.23980000000000001</v>
      </c>
      <c r="I237">
        <v>0.54710000000000003</v>
      </c>
      <c r="J237">
        <v>0</v>
      </c>
      <c r="K237">
        <v>0.18679999999999999</v>
      </c>
      <c r="L237">
        <v>0.1201</v>
      </c>
      <c r="M237">
        <v>0.2235</v>
      </c>
      <c r="N237">
        <v>4.0000000000000001E-3</v>
      </c>
      <c r="O237">
        <v>1.1338999999999999</v>
      </c>
      <c r="AI237" s="133">
        <v>0.38059999999999999</v>
      </c>
      <c r="AJ237" s="133">
        <v>0.30409999999999998</v>
      </c>
      <c r="AK237" s="133">
        <v>0.22670000000000001</v>
      </c>
      <c r="AL237" s="133">
        <v>0.82279999999999998</v>
      </c>
      <c r="AM237" s="133">
        <v>0.23980000000000001</v>
      </c>
      <c r="AN237" s="133">
        <v>0.54710000000000003</v>
      </c>
      <c r="AO237" s="133">
        <v>0</v>
      </c>
      <c r="AP237" s="133">
        <v>0.18679999999999999</v>
      </c>
      <c r="AQ237" s="133">
        <v>0.1201</v>
      </c>
      <c r="AR237" s="133">
        <v>0.2235</v>
      </c>
      <c r="AS237" s="133">
        <v>4.0000000000000001E-3</v>
      </c>
      <c r="AT237" s="133">
        <v>1.1338999999999999</v>
      </c>
    </row>
    <row r="238" spans="2:46">
      <c r="B238">
        <v>1978</v>
      </c>
      <c r="C238">
        <v>11</v>
      </c>
      <c r="D238">
        <v>0.15770000000000001</v>
      </c>
      <c r="E238">
        <v>0.5413</v>
      </c>
      <c r="F238">
        <v>0.16919999999999999</v>
      </c>
      <c r="G238">
        <v>0.54920000000000002</v>
      </c>
      <c r="H238">
        <v>0.1236</v>
      </c>
      <c r="I238">
        <v>0.65580000000000005</v>
      </c>
      <c r="J238">
        <v>6.7000000000000002E-3</v>
      </c>
      <c r="K238">
        <v>4.7300000000000002E-2</v>
      </c>
      <c r="L238">
        <v>8.0500000000000002E-2</v>
      </c>
      <c r="M238">
        <v>0.2361</v>
      </c>
      <c r="N238">
        <v>0.1174</v>
      </c>
      <c r="O238">
        <v>0.62660000000000005</v>
      </c>
      <c r="AI238" s="133">
        <v>0.15770000000000001</v>
      </c>
      <c r="AJ238" s="133">
        <v>0.5413</v>
      </c>
      <c r="AK238" s="133">
        <v>0.16919999999999999</v>
      </c>
      <c r="AL238" s="133">
        <v>0.54920000000000002</v>
      </c>
      <c r="AM238" s="133">
        <v>0.1236</v>
      </c>
      <c r="AN238" s="133">
        <v>0.65580000000000005</v>
      </c>
      <c r="AO238" s="133">
        <v>6.7000000000000002E-3</v>
      </c>
      <c r="AP238" s="133">
        <v>4.7300000000000002E-2</v>
      </c>
      <c r="AQ238" s="133">
        <v>8.0500000000000002E-2</v>
      </c>
      <c r="AR238" s="133">
        <v>0.2361</v>
      </c>
      <c r="AS238" s="133">
        <v>0.1174</v>
      </c>
      <c r="AT238" s="133">
        <v>0.62660000000000005</v>
      </c>
    </row>
    <row r="239" spans="2:46">
      <c r="B239">
        <v>1978</v>
      </c>
      <c r="C239">
        <v>12</v>
      </c>
      <c r="D239">
        <v>0.19819999999999999</v>
      </c>
      <c r="E239">
        <v>0.63349999999999995</v>
      </c>
      <c r="F239">
        <v>0.27979999999999999</v>
      </c>
      <c r="G239">
        <v>0.76980000000000004</v>
      </c>
      <c r="H239">
        <v>0.16289999999999999</v>
      </c>
      <c r="I239">
        <v>0.87019999999999997</v>
      </c>
      <c r="J239">
        <v>0</v>
      </c>
      <c r="K239">
        <v>2.35E-2</v>
      </c>
      <c r="L239">
        <v>7.7999999999999996E-3</v>
      </c>
      <c r="M239">
        <v>0.39710000000000001</v>
      </c>
      <c r="N239">
        <v>0.10780000000000001</v>
      </c>
      <c r="O239">
        <v>0.91269999999999996</v>
      </c>
      <c r="AI239" s="133">
        <v>0.19819999999999999</v>
      </c>
      <c r="AJ239" s="133">
        <v>0.63349999999999995</v>
      </c>
      <c r="AK239" s="133">
        <v>0.27979999999999999</v>
      </c>
      <c r="AL239" s="133">
        <v>0.76980000000000004</v>
      </c>
      <c r="AM239" s="133">
        <v>0.16289999999999999</v>
      </c>
      <c r="AN239" s="133">
        <v>0.87019999999999997</v>
      </c>
      <c r="AO239" s="133">
        <v>0</v>
      </c>
      <c r="AP239" s="133">
        <v>2.35E-2</v>
      </c>
      <c r="AQ239" s="133">
        <v>7.7999999999999996E-3</v>
      </c>
      <c r="AR239" s="133">
        <v>0.39710000000000001</v>
      </c>
      <c r="AS239" s="133">
        <v>0.10780000000000001</v>
      </c>
      <c r="AT239" s="133">
        <v>0.91269999999999996</v>
      </c>
    </row>
    <row r="240" spans="2:46">
      <c r="B240">
        <v>1978</v>
      </c>
      <c r="C240">
        <v>13</v>
      </c>
      <c r="D240">
        <v>0.5806</v>
      </c>
      <c r="E240">
        <v>1.9515</v>
      </c>
      <c r="F240">
        <v>0.2059</v>
      </c>
      <c r="G240">
        <v>2.6482999999999999</v>
      </c>
      <c r="H240">
        <v>0.74080000000000001</v>
      </c>
      <c r="I240">
        <v>0.80569999999999997</v>
      </c>
      <c r="J240">
        <v>5.3E-3</v>
      </c>
      <c r="K240">
        <v>0.74260000000000004</v>
      </c>
      <c r="L240">
        <v>0.1971</v>
      </c>
      <c r="M240">
        <v>0.1517</v>
      </c>
      <c r="N240">
        <v>0.1467</v>
      </c>
      <c r="O240">
        <v>1.5578000000000001</v>
      </c>
      <c r="AI240" s="133">
        <v>0.5806</v>
      </c>
      <c r="AJ240" s="133">
        <v>1.9515</v>
      </c>
      <c r="AK240" s="133">
        <v>0.2059</v>
      </c>
      <c r="AL240" s="133">
        <v>2.6482999999999999</v>
      </c>
      <c r="AM240" s="133">
        <v>0.74080000000000001</v>
      </c>
      <c r="AN240" s="133">
        <v>0.80569999999999997</v>
      </c>
      <c r="AO240" s="133">
        <v>5.3E-3</v>
      </c>
      <c r="AP240" s="133">
        <v>0.74260000000000004</v>
      </c>
      <c r="AQ240" s="133">
        <v>0.1971</v>
      </c>
      <c r="AR240" s="133">
        <v>0.1517</v>
      </c>
      <c r="AS240" s="133">
        <v>0.1467</v>
      </c>
      <c r="AT240" s="133">
        <v>1.5578000000000001</v>
      </c>
    </row>
    <row r="241" spans="2:46">
      <c r="B241">
        <v>1978</v>
      </c>
      <c r="C241">
        <v>14</v>
      </c>
      <c r="D241">
        <v>3.1800000000000002E-2</v>
      </c>
      <c r="E241">
        <v>3.7400000000000003E-2</v>
      </c>
      <c r="F241">
        <v>2.4799999999999999E-2</v>
      </c>
      <c r="G241">
        <v>8.6199999999999999E-2</v>
      </c>
      <c r="H241">
        <v>2.24E-2</v>
      </c>
      <c r="I241">
        <v>0.1011</v>
      </c>
      <c r="J241">
        <v>2.9999999999999997E-4</v>
      </c>
      <c r="K241">
        <v>1.2E-2</v>
      </c>
      <c r="L241">
        <v>2.5999999999999999E-3</v>
      </c>
      <c r="M241">
        <v>3.7199999999999997E-2</v>
      </c>
      <c r="N241">
        <v>1.5800000000000002E-2</v>
      </c>
      <c r="O241">
        <v>0.1225</v>
      </c>
      <c r="AI241" s="133">
        <v>3.1800000000000002E-2</v>
      </c>
      <c r="AJ241" s="133">
        <v>3.7400000000000003E-2</v>
      </c>
      <c r="AK241" s="133">
        <v>2.4799999999999999E-2</v>
      </c>
      <c r="AL241" s="133">
        <v>8.6199999999999999E-2</v>
      </c>
      <c r="AM241" s="133">
        <v>2.24E-2</v>
      </c>
      <c r="AN241" s="133">
        <v>0.1011</v>
      </c>
      <c r="AO241" s="133">
        <v>2.9999999999999997E-4</v>
      </c>
      <c r="AP241" s="133">
        <v>1.2E-2</v>
      </c>
      <c r="AQ241" s="133">
        <v>2.5999999999999999E-3</v>
      </c>
      <c r="AR241" s="133">
        <v>3.7199999999999997E-2</v>
      </c>
      <c r="AS241" s="133">
        <v>1.5800000000000002E-2</v>
      </c>
      <c r="AT241" s="133">
        <v>0.1225</v>
      </c>
    </row>
    <row r="242" spans="2:46">
      <c r="B242">
        <v>1978</v>
      </c>
      <c r="C242">
        <v>15</v>
      </c>
      <c r="D242">
        <v>1.9900000000000001E-2</v>
      </c>
      <c r="E242">
        <v>6.4000000000000003E-3</v>
      </c>
      <c r="F242">
        <v>1.6299999999999999E-2</v>
      </c>
      <c r="G242">
        <v>5.3800000000000001E-2</v>
      </c>
      <c r="H242">
        <v>2.1499999999999998E-2</v>
      </c>
      <c r="I242">
        <v>6.1600000000000002E-2</v>
      </c>
      <c r="J242">
        <v>7.9000000000000008E-3</v>
      </c>
      <c r="K242">
        <v>3.0999999999999999E-3</v>
      </c>
      <c r="L242">
        <v>3.3999999999999998E-3</v>
      </c>
      <c r="M242">
        <v>2.4500000000000001E-2</v>
      </c>
      <c r="N242">
        <v>0</v>
      </c>
      <c r="O242">
        <v>6.1100000000000002E-2</v>
      </c>
      <c r="AI242" s="133">
        <v>1.9900000000000001E-2</v>
      </c>
      <c r="AJ242" s="133">
        <v>6.4000000000000003E-3</v>
      </c>
      <c r="AK242" s="133">
        <v>1.6299999999999999E-2</v>
      </c>
      <c r="AL242" s="133">
        <v>5.3800000000000001E-2</v>
      </c>
      <c r="AM242" s="133">
        <v>2.1499999999999998E-2</v>
      </c>
      <c r="AN242" s="133">
        <v>6.1600000000000002E-2</v>
      </c>
      <c r="AO242" s="133">
        <v>7.9000000000000008E-3</v>
      </c>
      <c r="AP242" s="133">
        <v>3.0999999999999999E-3</v>
      </c>
      <c r="AQ242" s="133">
        <v>3.3999999999999998E-3</v>
      </c>
      <c r="AR242" s="133">
        <v>2.4500000000000001E-2</v>
      </c>
      <c r="AS242" s="133">
        <v>0</v>
      </c>
      <c r="AT242" s="133">
        <v>6.1100000000000002E-2</v>
      </c>
    </row>
    <row r="243" spans="2:46">
      <c r="B243">
        <v>1978</v>
      </c>
      <c r="C243">
        <v>16</v>
      </c>
      <c r="D243">
        <v>1.5599999999999999E-2</v>
      </c>
      <c r="E243">
        <v>1.67E-2</v>
      </c>
      <c r="F243">
        <v>1.2200000000000001E-2</v>
      </c>
      <c r="G243">
        <v>4.2299999999999997E-2</v>
      </c>
      <c r="H243">
        <v>1.0999999999999999E-2</v>
      </c>
      <c r="I243">
        <v>0.05</v>
      </c>
      <c r="J243">
        <v>1E-4</v>
      </c>
      <c r="K243">
        <v>5.8999999999999999E-3</v>
      </c>
      <c r="L243">
        <v>1.1999999999999999E-3</v>
      </c>
      <c r="M243">
        <v>1.8200000000000001E-2</v>
      </c>
      <c r="N243">
        <v>7.7999999999999996E-3</v>
      </c>
      <c r="O243">
        <v>5.9799999999999999E-2</v>
      </c>
      <c r="AI243" s="133">
        <v>1.5599999999999999E-2</v>
      </c>
      <c r="AJ243" s="133">
        <v>1.67E-2</v>
      </c>
      <c r="AK243" s="133">
        <v>1.2200000000000001E-2</v>
      </c>
      <c r="AL243" s="133">
        <v>4.2299999999999997E-2</v>
      </c>
      <c r="AM243" s="133">
        <v>1.0999999999999999E-2</v>
      </c>
      <c r="AN243" s="133">
        <v>0.05</v>
      </c>
      <c r="AO243" s="133">
        <v>1E-4</v>
      </c>
      <c r="AP243" s="133">
        <v>5.8999999999999999E-3</v>
      </c>
      <c r="AQ243" s="133">
        <v>1.1999999999999999E-3</v>
      </c>
      <c r="AR243" s="133">
        <v>1.8200000000000001E-2</v>
      </c>
      <c r="AS243" s="133">
        <v>7.7999999999999996E-3</v>
      </c>
      <c r="AT243" s="133">
        <v>5.9799999999999999E-2</v>
      </c>
    </row>
    <row r="244" spans="2:46">
      <c r="B244">
        <v>1979</v>
      </c>
      <c r="C244">
        <v>1</v>
      </c>
      <c r="D244">
        <v>0.1318</v>
      </c>
      <c r="E244">
        <v>0</v>
      </c>
      <c r="F244">
        <v>1.0999999999999999E-2</v>
      </c>
      <c r="G244">
        <v>0.29670000000000002</v>
      </c>
      <c r="H244">
        <v>0.10539999999999999</v>
      </c>
      <c r="I244">
        <v>2.2599999999999999E-2</v>
      </c>
      <c r="J244">
        <v>1.1999999999999999E-3</v>
      </c>
      <c r="K244">
        <v>7.4099999999999999E-2</v>
      </c>
      <c r="L244">
        <v>2.18E-2</v>
      </c>
      <c r="M244">
        <v>4.3E-3</v>
      </c>
      <c r="N244">
        <v>6.8400000000000002E-2</v>
      </c>
      <c r="O244">
        <v>0.17979999999999999</v>
      </c>
      <c r="AI244" s="133">
        <v>0.1318</v>
      </c>
      <c r="AJ244" s="133">
        <v>0</v>
      </c>
      <c r="AK244" s="133">
        <v>1.0999999999999999E-2</v>
      </c>
      <c r="AL244" s="133">
        <v>0.29670000000000002</v>
      </c>
      <c r="AM244" s="133">
        <v>0.10539999999999999</v>
      </c>
      <c r="AN244" s="133">
        <v>2.2599999999999999E-2</v>
      </c>
      <c r="AO244" s="133">
        <v>1.1999999999999999E-3</v>
      </c>
      <c r="AP244" s="133">
        <v>7.4099999999999999E-2</v>
      </c>
      <c r="AQ244" s="133">
        <v>2.18E-2</v>
      </c>
      <c r="AR244" s="133">
        <v>4.3E-3</v>
      </c>
      <c r="AS244" s="133">
        <v>6.8400000000000002E-2</v>
      </c>
      <c r="AT244" s="133">
        <v>0.17979999999999999</v>
      </c>
    </row>
    <row r="245" spans="2:46">
      <c r="B245">
        <v>1979</v>
      </c>
      <c r="C245">
        <v>2</v>
      </c>
      <c r="D245">
        <v>0.30690000000000001</v>
      </c>
      <c r="E245">
        <v>2.29E-2</v>
      </c>
      <c r="F245">
        <v>2.7300000000000001E-2</v>
      </c>
      <c r="G245">
        <v>0.84279999999999999</v>
      </c>
      <c r="H245">
        <v>0.28839999999999999</v>
      </c>
      <c r="I245">
        <v>0.34079999999999999</v>
      </c>
      <c r="J245">
        <v>7.3200000000000001E-2</v>
      </c>
      <c r="K245">
        <v>0.14649999999999999</v>
      </c>
      <c r="L245">
        <v>7.3800000000000004E-2</v>
      </c>
      <c r="M245">
        <v>2.2700000000000001E-2</v>
      </c>
      <c r="N245">
        <v>2.1299999999999999E-2</v>
      </c>
      <c r="O245">
        <v>0.53100000000000003</v>
      </c>
      <c r="AI245" s="133">
        <v>0.30690000000000001</v>
      </c>
      <c r="AJ245" s="133">
        <v>2.29E-2</v>
      </c>
      <c r="AK245" s="133">
        <v>2.7300000000000001E-2</v>
      </c>
      <c r="AL245" s="133">
        <v>0.84279999999999999</v>
      </c>
      <c r="AM245" s="133">
        <v>0.28839999999999999</v>
      </c>
      <c r="AN245" s="133">
        <v>0.34079999999999999</v>
      </c>
      <c r="AO245" s="133">
        <v>7.3200000000000001E-2</v>
      </c>
      <c r="AP245" s="133">
        <v>0.14649999999999999</v>
      </c>
      <c r="AQ245" s="133">
        <v>7.3800000000000004E-2</v>
      </c>
      <c r="AR245" s="133">
        <v>2.2700000000000001E-2</v>
      </c>
      <c r="AS245" s="133">
        <v>2.1299999999999999E-2</v>
      </c>
      <c r="AT245" s="133">
        <v>0.53100000000000003</v>
      </c>
    </row>
    <row r="246" spans="2:46">
      <c r="B246">
        <v>1979</v>
      </c>
      <c r="C246">
        <v>3</v>
      </c>
      <c r="D246">
        <v>0.92</v>
      </c>
      <c r="E246">
        <v>0.63009999999999999</v>
      </c>
      <c r="F246">
        <v>0.14349999999999999</v>
      </c>
      <c r="G246">
        <v>1.5638000000000001</v>
      </c>
      <c r="H246">
        <v>0.53200000000000003</v>
      </c>
      <c r="I246">
        <v>1.0285</v>
      </c>
      <c r="J246">
        <v>0.21809999999999999</v>
      </c>
      <c r="K246">
        <v>0.30009999999999998</v>
      </c>
      <c r="L246">
        <v>5.67E-2</v>
      </c>
      <c r="M246">
        <v>0.28889999999999999</v>
      </c>
      <c r="N246">
        <v>3.61E-2</v>
      </c>
      <c r="O246">
        <v>1.1536</v>
      </c>
      <c r="AI246" s="133">
        <v>0.92</v>
      </c>
      <c r="AJ246" s="133">
        <v>0.63009999999999999</v>
      </c>
      <c r="AK246" s="133">
        <v>0.14349999999999999</v>
      </c>
      <c r="AL246" s="133">
        <v>1.5638000000000001</v>
      </c>
      <c r="AM246" s="133">
        <v>0.53200000000000003</v>
      </c>
      <c r="AN246" s="133">
        <v>1.0285</v>
      </c>
      <c r="AO246" s="133">
        <v>0.21809999999999999</v>
      </c>
      <c r="AP246" s="133">
        <v>0.30009999999999998</v>
      </c>
      <c r="AQ246" s="133">
        <v>5.67E-2</v>
      </c>
      <c r="AR246" s="133">
        <v>0.28889999999999999</v>
      </c>
      <c r="AS246" s="133">
        <v>3.61E-2</v>
      </c>
      <c r="AT246" s="133">
        <v>1.1536</v>
      </c>
    </row>
    <row r="247" spans="2:46">
      <c r="B247">
        <v>1979</v>
      </c>
      <c r="C247">
        <v>4</v>
      </c>
      <c r="D247">
        <v>1.1275999999999999</v>
      </c>
      <c r="E247">
        <v>1.6138999999999999</v>
      </c>
      <c r="F247">
        <v>0.18609999999999999</v>
      </c>
      <c r="G247">
        <v>2.3801000000000001</v>
      </c>
      <c r="H247">
        <v>0.61899999999999999</v>
      </c>
      <c r="I247">
        <v>4.1044999999999998</v>
      </c>
      <c r="J247">
        <v>0.21659999999999999</v>
      </c>
      <c r="K247">
        <v>0.45679999999999998</v>
      </c>
      <c r="L247">
        <v>0.45069999999999999</v>
      </c>
      <c r="M247">
        <v>0.4456</v>
      </c>
      <c r="N247">
        <v>0.5806</v>
      </c>
      <c r="O247">
        <v>2.9573</v>
      </c>
      <c r="AI247" s="133">
        <v>1.1275999999999999</v>
      </c>
      <c r="AJ247" s="133">
        <v>1.6138999999999999</v>
      </c>
      <c r="AK247" s="133">
        <v>0.18609999999999999</v>
      </c>
      <c r="AL247" s="133">
        <v>2.3801000000000001</v>
      </c>
      <c r="AM247" s="133">
        <v>0.61899999999999999</v>
      </c>
      <c r="AN247" s="133">
        <v>4.1044999999999998</v>
      </c>
      <c r="AO247" s="133">
        <v>0.21659999999999999</v>
      </c>
      <c r="AP247" s="133">
        <v>0.45679999999999998</v>
      </c>
      <c r="AQ247" s="133">
        <v>0.45069999999999999</v>
      </c>
      <c r="AR247" s="133">
        <v>0.4456</v>
      </c>
      <c r="AS247" s="133">
        <v>0.5806</v>
      </c>
      <c r="AT247" s="133">
        <v>2.9573</v>
      </c>
    </row>
    <row r="248" spans="2:46">
      <c r="B248">
        <v>1979</v>
      </c>
      <c r="C248">
        <v>5</v>
      </c>
      <c r="D248">
        <v>0.72550000000000003</v>
      </c>
      <c r="E248">
        <v>2.2825000000000002</v>
      </c>
      <c r="F248">
        <v>0.26669999999999999</v>
      </c>
      <c r="G248">
        <v>1.3028</v>
      </c>
      <c r="H248">
        <v>0.2989</v>
      </c>
      <c r="I248">
        <v>2.1246</v>
      </c>
      <c r="J248">
        <v>0.10929999999999999</v>
      </c>
      <c r="K248">
        <v>0.2059</v>
      </c>
      <c r="L248">
        <v>0.17119999999999999</v>
      </c>
      <c r="M248">
        <v>0.52810000000000001</v>
      </c>
      <c r="N248">
        <v>3.0300000000000001E-2</v>
      </c>
      <c r="O248">
        <v>0.92659999999999998</v>
      </c>
      <c r="AI248" s="133">
        <v>0.72550000000000003</v>
      </c>
      <c r="AJ248" s="133">
        <v>2.2825000000000002</v>
      </c>
      <c r="AK248" s="133">
        <v>0.26669999999999999</v>
      </c>
      <c r="AL248" s="133">
        <v>1.3028</v>
      </c>
      <c r="AM248" s="133">
        <v>0.2989</v>
      </c>
      <c r="AN248" s="133">
        <v>2.1246</v>
      </c>
      <c r="AO248" s="133">
        <v>0.10929999999999999</v>
      </c>
      <c r="AP248" s="133">
        <v>0.2059</v>
      </c>
      <c r="AQ248" s="133">
        <v>0.17119999999999999</v>
      </c>
      <c r="AR248" s="133">
        <v>0.52810000000000001</v>
      </c>
      <c r="AS248" s="133">
        <v>3.0300000000000001E-2</v>
      </c>
      <c r="AT248" s="133">
        <v>0.92659999999999998</v>
      </c>
    </row>
    <row r="249" spans="2:46">
      <c r="B249">
        <v>1979</v>
      </c>
      <c r="C249">
        <v>6</v>
      </c>
      <c r="D249">
        <v>0.44190000000000002</v>
      </c>
      <c r="E249">
        <v>0.63019999999999998</v>
      </c>
      <c r="F249">
        <v>8.48E-2</v>
      </c>
      <c r="G249">
        <v>1.1125</v>
      </c>
      <c r="H249">
        <v>0.21240000000000001</v>
      </c>
      <c r="I249">
        <v>1.1272</v>
      </c>
      <c r="J249">
        <v>7.9799999999999996E-2</v>
      </c>
      <c r="K249">
        <v>9.5899999999999999E-2</v>
      </c>
      <c r="L249">
        <v>1.5699999999999999E-2</v>
      </c>
      <c r="M249">
        <v>6.3100000000000003E-2</v>
      </c>
      <c r="N249">
        <v>0.628</v>
      </c>
      <c r="O249">
        <v>0.50180000000000002</v>
      </c>
      <c r="AI249" s="133">
        <v>0.44190000000000002</v>
      </c>
      <c r="AJ249" s="133">
        <v>0.63019999999999998</v>
      </c>
      <c r="AK249" s="133">
        <v>8.48E-2</v>
      </c>
      <c r="AL249" s="133">
        <v>1.1125</v>
      </c>
      <c r="AM249" s="133">
        <v>0.21240000000000001</v>
      </c>
      <c r="AN249" s="133">
        <v>1.1272</v>
      </c>
      <c r="AO249" s="133">
        <v>7.9799999999999996E-2</v>
      </c>
      <c r="AP249" s="133">
        <v>9.5899999999999999E-2</v>
      </c>
      <c r="AQ249" s="133">
        <v>1.5699999999999999E-2</v>
      </c>
      <c r="AR249" s="133">
        <v>6.3100000000000003E-2</v>
      </c>
      <c r="AS249" s="133">
        <v>0.628</v>
      </c>
      <c r="AT249" s="133">
        <v>0.50180000000000002</v>
      </c>
    </row>
    <row r="250" spans="2:46">
      <c r="B250">
        <v>1979</v>
      </c>
      <c r="C250">
        <v>7</v>
      </c>
      <c r="D250">
        <v>0.1178</v>
      </c>
      <c r="E250">
        <v>0.10440000000000001</v>
      </c>
      <c r="F250">
        <v>3.7999999999999999E-2</v>
      </c>
      <c r="G250">
        <v>0.1779</v>
      </c>
      <c r="H250">
        <v>5.45E-2</v>
      </c>
      <c r="I250">
        <v>0.10680000000000001</v>
      </c>
      <c r="J250">
        <v>0.19670000000000001</v>
      </c>
      <c r="K250">
        <v>6.9500000000000006E-2</v>
      </c>
      <c r="L250">
        <v>6.4000000000000003E-3</v>
      </c>
      <c r="M250">
        <v>9.9099999999999994E-2</v>
      </c>
      <c r="N250">
        <v>3.8999999999999998E-3</v>
      </c>
      <c r="O250">
        <v>0.16930000000000001</v>
      </c>
      <c r="AI250" s="133">
        <v>0.1178</v>
      </c>
      <c r="AJ250" s="133">
        <v>0.10440000000000001</v>
      </c>
      <c r="AK250" s="133">
        <v>3.7999999999999999E-2</v>
      </c>
      <c r="AL250" s="133">
        <v>0.1779</v>
      </c>
      <c r="AM250" s="133">
        <v>5.45E-2</v>
      </c>
      <c r="AN250" s="133">
        <v>0.10680000000000001</v>
      </c>
      <c r="AO250" s="133">
        <v>0.19670000000000001</v>
      </c>
      <c r="AP250" s="133">
        <v>6.9500000000000006E-2</v>
      </c>
      <c r="AQ250" s="133">
        <v>6.4000000000000003E-3</v>
      </c>
      <c r="AR250" s="133">
        <v>9.9099999999999994E-2</v>
      </c>
      <c r="AS250" s="133">
        <v>3.8999999999999998E-3</v>
      </c>
      <c r="AT250" s="133">
        <v>0.16930000000000001</v>
      </c>
    </row>
    <row r="251" spans="2:46">
      <c r="B251">
        <v>1979</v>
      </c>
      <c r="C251">
        <v>8</v>
      </c>
      <c r="D251">
        <v>1.2796000000000001</v>
      </c>
      <c r="E251">
        <v>4.5430000000000001</v>
      </c>
      <c r="F251">
        <v>1.2281</v>
      </c>
      <c r="G251">
        <v>5.2370999999999999</v>
      </c>
      <c r="H251">
        <v>1.1412</v>
      </c>
      <c r="I251">
        <v>5.0942999999999996</v>
      </c>
      <c r="J251">
        <v>0.1346</v>
      </c>
      <c r="K251">
        <v>0.42620000000000002</v>
      </c>
      <c r="L251">
        <v>0.77510000000000001</v>
      </c>
      <c r="M251">
        <v>0.30809999999999998</v>
      </c>
      <c r="N251">
        <v>0.87939999999999996</v>
      </c>
      <c r="O251">
        <v>5.1863000000000001</v>
      </c>
      <c r="AI251" s="133">
        <v>1.2796000000000001</v>
      </c>
      <c r="AJ251" s="133">
        <v>4.5430000000000001</v>
      </c>
      <c r="AK251" s="133">
        <v>1.2281</v>
      </c>
      <c r="AL251" s="133">
        <v>5.2370999999999999</v>
      </c>
      <c r="AM251" s="133">
        <v>1.1412</v>
      </c>
      <c r="AN251" s="133">
        <v>5.0942999999999996</v>
      </c>
      <c r="AO251" s="133">
        <v>0.1346</v>
      </c>
      <c r="AP251" s="133">
        <v>0.42620000000000002</v>
      </c>
      <c r="AQ251" s="133">
        <v>0.77510000000000001</v>
      </c>
      <c r="AR251" s="133">
        <v>0.30809999999999998</v>
      </c>
      <c r="AS251" s="133">
        <v>0.87939999999999996</v>
      </c>
      <c r="AT251" s="133">
        <v>5.1863000000000001</v>
      </c>
    </row>
    <row r="252" spans="2:46">
      <c r="B252">
        <v>1979</v>
      </c>
      <c r="C252">
        <v>9</v>
      </c>
      <c r="D252">
        <v>0.41189999999999999</v>
      </c>
      <c r="E252">
        <v>1.5791999999999999</v>
      </c>
      <c r="F252">
        <v>0.51649999999999996</v>
      </c>
      <c r="G252">
        <v>1.7090000000000001</v>
      </c>
      <c r="H252">
        <v>0.36780000000000002</v>
      </c>
      <c r="I252">
        <v>1.5387</v>
      </c>
      <c r="J252">
        <v>7.51E-2</v>
      </c>
      <c r="K252">
        <v>2.9499999999999998E-2</v>
      </c>
      <c r="L252">
        <v>0.1285</v>
      </c>
      <c r="M252">
        <v>0.4849</v>
      </c>
      <c r="N252">
        <v>0.26860000000000001</v>
      </c>
      <c r="O252">
        <v>2.1539999999999999</v>
      </c>
      <c r="AI252" s="133">
        <v>0.41189999999999999</v>
      </c>
      <c r="AJ252" s="133">
        <v>1.5791999999999999</v>
      </c>
      <c r="AK252" s="133">
        <v>0.51649999999999996</v>
      </c>
      <c r="AL252" s="133">
        <v>1.7090000000000001</v>
      </c>
      <c r="AM252" s="133">
        <v>0.36780000000000002</v>
      </c>
      <c r="AN252" s="133">
        <v>1.5387</v>
      </c>
      <c r="AO252" s="133">
        <v>7.51E-2</v>
      </c>
      <c r="AP252" s="133">
        <v>2.9499999999999998E-2</v>
      </c>
      <c r="AQ252" s="133">
        <v>0.1285</v>
      </c>
      <c r="AR252" s="133">
        <v>0.4849</v>
      </c>
      <c r="AS252" s="133">
        <v>0.26860000000000001</v>
      </c>
      <c r="AT252" s="133">
        <v>2.1539999999999999</v>
      </c>
    </row>
    <row r="253" spans="2:46">
      <c r="B253">
        <v>1979</v>
      </c>
      <c r="C253">
        <v>10</v>
      </c>
      <c r="D253">
        <v>0.46060000000000001</v>
      </c>
      <c r="E253">
        <v>0.74099999999999999</v>
      </c>
      <c r="F253">
        <v>0.30809999999999998</v>
      </c>
      <c r="G253">
        <v>1.351</v>
      </c>
      <c r="H253">
        <v>0.42020000000000002</v>
      </c>
      <c r="I253">
        <v>0.68159999999999998</v>
      </c>
      <c r="J253">
        <v>0</v>
      </c>
      <c r="K253">
        <v>0.13539999999999999</v>
      </c>
      <c r="L253">
        <v>4.2700000000000002E-2</v>
      </c>
      <c r="M253">
        <v>0.40050000000000002</v>
      </c>
      <c r="N253">
        <v>0.13930000000000001</v>
      </c>
      <c r="O253">
        <v>1.2192000000000001</v>
      </c>
      <c r="AI253" s="133">
        <v>0.46060000000000001</v>
      </c>
      <c r="AJ253" s="133">
        <v>0.74099999999999999</v>
      </c>
      <c r="AK253" s="133">
        <v>0.30809999999999998</v>
      </c>
      <c r="AL253" s="133">
        <v>1.351</v>
      </c>
      <c r="AM253" s="133">
        <v>0.42020000000000002</v>
      </c>
      <c r="AN253" s="133">
        <v>0.68159999999999998</v>
      </c>
      <c r="AO253" s="133">
        <v>0</v>
      </c>
      <c r="AP253" s="133">
        <v>0.13539999999999999</v>
      </c>
      <c r="AQ253" s="133">
        <v>4.2700000000000002E-2</v>
      </c>
      <c r="AR253" s="133">
        <v>0.40050000000000002</v>
      </c>
      <c r="AS253" s="133">
        <v>0.13930000000000001</v>
      </c>
      <c r="AT253" s="133">
        <v>1.2192000000000001</v>
      </c>
    </row>
    <row r="254" spans="2:46">
      <c r="B254">
        <v>1979</v>
      </c>
      <c r="C254">
        <v>11</v>
      </c>
      <c r="D254">
        <v>0.1741</v>
      </c>
      <c r="E254">
        <v>0.66700000000000004</v>
      </c>
      <c r="F254">
        <v>0.21029999999999999</v>
      </c>
      <c r="G254">
        <v>0.66979999999999995</v>
      </c>
      <c r="H254">
        <v>0.15160000000000001</v>
      </c>
      <c r="I254">
        <v>0.76049999999999995</v>
      </c>
      <c r="J254">
        <v>3.5400000000000001E-2</v>
      </c>
      <c r="K254">
        <v>1.2999999999999999E-2</v>
      </c>
      <c r="L254">
        <v>8.4400000000000003E-2</v>
      </c>
      <c r="M254">
        <v>0.21190000000000001</v>
      </c>
      <c r="N254">
        <v>0.1381</v>
      </c>
      <c r="O254">
        <v>0.70250000000000001</v>
      </c>
      <c r="AI254" s="133">
        <v>0.1741</v>
      </c>
      <c r="AJ254" s="133">
        <v>0.66700000000000004</v>
      </c>
      <c r="AK254" s="133">
        <v>0.21029999999999999</v>
      </c>
      <c r="AL254" s="133">
        <v>0.66979999999999995</v>
      </c>
      <c r="AM254" s="133">
        <v>0.15160000000000001</v>
      </c>
      <c r="AN254" s="133">
        <v>0.76049999999999995</v>
      </c>
      <c r="AO254" s="133">
        <v>3.5400000000000001E-2</v>
      </c>
      <c r="AP254" s="133">
        <v>1.2999999999999999E-2</v>
      </c>
      <c r="AQ254" s="133">
        <v>8.4400000000000003E-2</v>
      </c>
      <c r="AR254" s="133">
        <v>0.21190000000000001</v>
      </c>
      <c r="AS254" s="133">
        <v>0.1381</v>
      </c>
      <c r="AT254" s="133">
        <v>0.70250000000000001</v>
      </c>
    </row>
    <row r="255" spans="2:46">
      <c r="B255">
        <v>1979</v>
      </c>
      <c r="C255">
        <v>12</v>
      </c>
      <c r="D255">
        <v>0.22450000000000001</v>
      </c>
      <c r="E255">
        <v>0.86839999999999995</v>
      </c>
      <c r="F255">
        <v>0.35909999999999997</v>
      </c>
      <c r="G255">
        <v>0.99739999999999995</v>
      </c>
      <c r="H255">
        <v>0.217</v>
      </c>
      <c r="I255">
        <v>1.0622</v>
      </c>
      <c r="J255">
        <v>4.2299999999999997E-2</v>
      </c>
      <c r="K255">
        <v>0</v>
      </c>
      <c r="L255">
        <v>1.72E-2</v>
      </c>
      <c r="M255">
        <v>0.36130000000000001</v>
      </c>
      <c r="N255">
        <v>0.14330000000000001</v>
      </c>
      <c r="O255">
        <v>1.0611999999999999</v>
      </c>
      <c r="AI255" s="133">
        <v>0.22450000000000001</v>
      </c>
      <c r="AJ255" s="133">
        <v>0.86839999999999995</v>
      </c>
      <c r="AK255" s="133">
        <v>0.35909999999999997</v>
      </c>
      <c r="AL255" s="133">
        <v>0.99739999999999995</v>
      </c>
      <c r="AM255" s="133">
        <v>0.217</v>
      </c>
      <c r="AN255" s="133">
        <v>1.0622</v>
      </c>
      <c r="AO255" s="133">
        <v>4.2299999999999997E-2</v>
      </c>
      <c r="AP255" s="133">
        <v>0</v>
      </c>
      <c r="AQ255" s="133">
        <v>1.72E-2</v>
      </c>
      <c r="AR255" s="133">
        <v>0.36130000000000001</v>
      </c>
      <c r="AS255" s="133">
        <v>0.14330000000000001</v>
      </c>
      <c r="AT255" s="133">
        <v>1.0611999999999999</v>
      </c>
    </row>
    <row r="256" spans="2:46">
      <c r="B256">
        <v>1979</v>
      </c>
      <c r="C256">
        <v>13</v>
      </c>
      <c r="D256">
        <v>0.70279999999999998</v>
      </c>
      <c r="E256">
        <v>2.0236000000000001</v>
      </c>
      <c r="F256">
        <v>0.49740000000000001</v>
      </c>
      <c r="G256">
        <v>3.3751000000000002</v>
      </c>
      <c r="H256">
        <v>1.1009</v>
      </c>
      <c r="I256">
        <v>2.0935000000000001</v>
      </c>
      <c r="J256">
        <v>1.2999999999999999E-3</v>
      </c>
      <c r="K256">
        <v>0.73629999999999995</v>
      </c>
      <c r="L256">
        <v>0.10970000000000001</v>
      </c>
      <c r="M256">
        <v>0.19570000000000001</v>
      </c>
      <c r="N256">
        <v>0.26219999999999999</v>
      </c>
      <c r="O256">
        <v>2.0181</v>
      </c>
      <c r="AI256" s="133">
        <v>0.70279999999999998</v>
      </c>
      <c r="AJ256" s="133">
        <v>2.0236000000000001</v>
      </c>
      <c r="AK256" s="133">
        <v>0.49740000000000001</v>
      </c>
      <c r="AL256" s="133">
        <v>3.3751000000000002</v>
      </c>
      <c r="AM256" s="133">
        <v>1.1009</v>
      </c>
      <c r="AN256" s="133">
        <v>2.0935000000000001</v>
      </c>
      <c r="AO256" s="133">
        <v>1.2999999999999999E-3</v>
      </c>
      <c r="AP256" s="133">
        <v>0.73629999999999995</v>
      </c>
      <c r="AQ256" s="133">
        <v>0.10970000000000001</v>
      </c>
      <c r="AR256" s="133">
        <v>0.19570000000000001</v>
      </c>
      <c r="AS256" s="133">
        <v>0.26219999999999999</v>
      </c>
      <c r="AT256" s="133">
        <v>2.0181</v>
      </c>
    </row>
    <row r="257" spans="2:46">
      <c r="B257">
        <v>1979</v>
      </c>
      <c r="C257">
        <v>14</v>
      </c>
      <c r="D257">
        <v>3.6700000000000003E-2</v>
      </c>
      <c r="E257">
        <v>6.4399999999999999E-2</v>
      </c>
      <c r="F257">
        <v>3.27E-2</v>
      </c>
      <c r="G257">
        <v>0.11260000000000001</v>
      </c>
      <c r="H257">
        <v>2.9000000000000001E-2</v>
      </c>
      <c r="I257">
        <v>0.1198</v>
      </c>
      <c r="J257">
        <v>6.1999999999999998E-3</v>
      </c>
      <c r="K257">
        <v>4.3E-3</v>
      </c>
      <c r="L257">
        <v>2.3E-3</v>
      </c>
      <c r="M257">
        <v>3.1399999999999997E-2</v>
      </c>
      <c r="N257">
        <v>1.9599999999999999E-2</v>
      </c>
      <c r="O257">
        <v>0.14430000000000001</v>
      </c>
      <c r="AI257" s="133">
        <v>3.6700000000000003E-2</v>
      </c>
      <c r="AJ257" s="133">
        <v>6.4399999999999999E-2</v>
      </c>
      <c r="AK257" s="133">
        <v>3.27E-2</v>
      </c>
      <c r="AL257" s="133">
        <v>0.11260000000000001</v>
      </c>
      <c r="AM257" s="133">
        <v>2.9000000000000001E-2</v>
      </c>
      <c r="AN257" s="133">
        <v>0.1198</v>
      </c>
      <c r="AO257" s="133">
        <v>6.1999999999999998E-3</v>
      </c>
      <c r="AP257" s="133">
        <v>4.3E-3</v>
      </c>
      <c r="AQ257" s="133">
        <v>2.3E-3</v>
      </c>
      <c r="AR257" s="133">
        <v>3.1399999999999997E-2</v>
      </c>
      <c r="AS257" s="133">
        <v>1.9599999999999999E-2</v>
      </c>
      <c r="AT257" s="133">
        <v>0.14430000000000001</v>
      </c>
    </row>
    <row r="258" spans="2:46">
      <c r="B258">
        <v>1979</v>
      </c>
      <c r="C258">
        <v>15</v>
      </c>
      <c r="D258">
        <v>4.2999999999999997E-2</v>
      </c>
      <c r="E258">
        <v>8.6E-3</v>
      </c>
      <c r="F258">
        <v>7.4000000000000003E-3</v>
      </c>
      <c r="G258">
        <v>0.1081</v>
      </c>
      <c r="H258">
        <v>4.3200000000000002E-2</v>
      </c>
      <c r="I258">
        <v>4.0899999999999999E-2</v>
      </c>
      <c r="J258">
        <v>0</v>
      </c>
      <c r="K258">
        <v>4.7500000000000001E-2</v>
      </c>
      <c r="L258">
        <v>0</v>
      </c>
      <c r="M258">
        <v>3.73E-2</v>
      </c>
      <c r="N258">
        <v>0</v>
      </c>
      <c r="O258">
        <v>0.1336</v>
      </c>
      <c r="AI258" s="133">
        <v>4.2999999999999997E-2</v>
      </c>
      <c r="AJ258" s="133">
        <v>8.6E-3</v>
      </c>
      <c r="AK258" s="133">
        <v>7.4000000000000003E-3</v>
      </c>
      <c r="AL258" s="133">
        <v>0.1081</v>
      </c>
      <c r="AM258" s="133">
        <v>4.3200000000000002E-2</v>
      </c>
      <c r="AN258" s="133">
        <v>4.0899999999999999E-2</v>
      </c>
      <c r="AO258" s="133">
        <v>0</v>
      </c>
      <c r="AP258" s="133">
        <v>4.7500000000000001E-2</v>
      </c>
      <c r="AQ258" s="133">
        <v>0</v>
      </c>
      <c r="AR258" s="133">
        <v>3.73E-2</v>
      </c>
      <c r="AS258" s="133">
        <v>0</v>
      </c>
      <c r="AT258" s="133">
        <v>0.1336</v>
      </c>
    </row>
    <row r="259" spans="2:46">
      <c r="B259">
        <v>1979</v>
      </c>
      <c r="C259">
        <v>16</v>
      </c>
      <c r="D259">
        <v>1.8599999999999998E-2</v>
      </c>
      <c r="E259">
        <v>3.1600000000000003E-2</v>
      </c>
      <c r="F259">
        <v>1.6500000000000001E-2</v>
      </c>
      <c r="G259">
        <v>5.7099999999999998E-2</v>
      </c>
      <c r="H259">
        <v>1.47E-2</v>
      </c>
      <c r="I259">
        <v>6.08E-2</v>
      </c>
      <c r="J259">
        <v>3.0999999999999999E-3</v>
      </c>
      <c r="K259">
        <v>2.0999999999999999E-3</v>
      </c>
      <c r="L259">
        <v>1.1000000000000001E-3</v>
      </c>
      <c r="M259">
        <v>1.5800000000000002E-2</v>
      </c>
      <c r="N259">
        <v>0.01</v>
      </c>
      <c r="O259">
        <v>7.2800000000000004E-2</v>
      </c>
      <c r="AI259" s="133">
        <v>1.8599999999999998E-2</v>
      </c>
      <c r="AJ259" s="133">
        <v>3.1600000000000003E-2</v>
      </c>
      <c r="AK259" s="133">
        <v>1.6500000000000001E-2</v>
      </c>
      <c r="AL259" s="133">
        <v>5.7099999999999998E-2</v>
      </c>
      <c r="AM259" s="133">
        <v>1.47E-2</v>
      </c>
      <c r="AN259" s="133">
        <v>6.08E-2</v>
      </c>
      <c r="AO259" s="133">
        <v>3.0999999999999999E-3</v>
      </c>
      <c r="AP259" s="133">
        <v>2.0999999999999999E-3</v>
      </c>
      <c r="AQ259" s="133">
        <v>1.1000000000000001E-3</v>
      </c>
      <c r="AR259" s="133">
        <v>1.5800000000000002E-2</v>
      </c>
      <c r="AS259" s="133">
        <v>0.01</v>
      </c>
      <c r="AT259" s="133">
        <v>7.2800000000000004E-2</v>
      </c>
    </row>
    <row r="260" spans="2:46">
      <c r="B260">
        <v>1980</v>
      </c>
      <c r="C260">
        <v>1</v>
      </c>
      <c r="D260">
        <v>0.18340000000000001</v>
      </c>
      <c r="E260">
        <v>7.9600000000000004E-2</v>
      </c>
      <c r="F260">
        <v>5.4000000000000003E-3</v>
      </c>
      <c r="G260">
        <v>0.37159999999999999</v>
      </c>
      <c r="H260">
        <v>0.13200000000000001</v>
      </c>
      <c r="I260">
        <v>4.8899999999999999E-2</v>
      </c>
      <c r="J260">
        <v>2.5999999999999999E-3</v>
      </c>
      <c r="K260">
        <v>7.0999999999999994E-2</v>
      </c>
      <c r="L260">
        <v>1.15E-2</v>
      </c>
      <c r="M260">
        <v>9.7000000000000003E-2</v>
      </c>
      <c r="N260">
        <v>4.6800000000000001E-2</v>
      </c>
      <c r="O260">
        <v>0.2301</v>
      </c>
      <c r="AI260" s="133">
        <v>0.18340000000000001</v>
      </c>
      <c r="AJ260" s="133">
        <v>7.9600000000000004E-2</v>
      </c>
      <c r="AK260" s="133">
        <v>5.4000000000000003E-3</v>
      </c>
      <c r="AL260" s="133">
        <v>0.37159999999999999</v>
      </c>
      <c r="AM260" s="133">
        <v>0.13200000000000001</v>
      </c>
      <c r="AN260" s="133">
        <v>4.8899999999999999E-2</v>
      </c>
      <c r="AO260" s="133">
        <v>2.5999999999999999E-3</v>
      </c>
      <c r="AP260" s="133">
        <v>7.0999999999999994E-2</v>
      </c>
      <c r="AQ260" s="133">
        <v>1.15E-2</v>
      </c>
      <c r="AR260" s="133">
        <v>9.7000000000000003E-2</v>
      </c>
      <c r="AS260" s="133">
        <v>4.6800000000000001E-2</v>
      </c>
      <c r="AT260" s="133">
        <v>0.2301</v>
      </c>
    </row>
    <row r="261" spans="2:46">
      <c r="B261">
        <v>1980</v>
      </c>
      <c r="C261">
        <v>2</v>
      </c>
      <c r="D261">
        <v>0.28599999999999998</v>
      </c>
      <c r="E261">
        <v>0.16289999999999999</v>
      </c>
      <c r="F261">
        <v>4.7E-2</v>
      </c>
      <c r="G261">
        <v>0.49070000000000003</v>
      </c>
      <c r="H261">
        <v>0.16789999999999999</v>
      </c>
      <c r="I261">
        <v>1.002</v>
      </c>
      <c r="J261">
        <v>5.9299999999999999E-2</v>
      </c>
      <c r="K261">
        <v>2.0899999999999998E-2</v>
      </c>
      <c r="L261">
        <v>2.5000000000000001E-3</v>
      </c>
      <c r="M261">
        <v>3.2099999999999997E-2</v>
      </c>
      <c r="N261">
        <v>2.1299999999999999E-2</v>
      </c>
      <c r="O261">
        <v>0.61970000000000003</v>
      </c>
      <c r="AI261" s="133">
        <v>0.28599999999999998</v>
      </c>
      <c r="AJ261" s="133">
        <v>0.16289999999999999</v>
      </c>
      <c r="AK261" s="133">
        <v>4.7E-2</v>
      </c>
      <c r="AL261" s="133">
        <v>0.49070000000000003</v>
      </c>
      <c r="AM261" s="133">
        <v>0.16789999999999999</v>
      </c>
      <c r="AN261" s="133">
        <v>1.002</v>
      </c>
      <c r="AO261" s="133">
        <v>5.9299999999999999E-2</v>
      </c>
      <c r="AP261" s="133">
        <v>2.0899999999999998E-2</v>
      </c>
      <c r="AQ261" s="133">
        <v>2.5000000000000001E-3</v>
      </c>
      <c r="AR261" s="133">
        <v>3.2099999999999997E-2</v>
      </c>
      <c r="AS261" s="133">
        <v>2.1299999999999999E-2</v>
      </c>
      <c r="AT261" s="133">
        <v>0.61970000000000003</v>
      </c>
    </row>
    <row r="262" spans="2:46">
      <c r="B262">
        <v>1980</v>
      </c>
      <c r="C262">
        <v>3</v>
      </c>
      <c r="D262">
        <v>0.98260000000000003</v>
      </c>
      <c r="E262">
        <v>0.74229999999999996</v>
      </c>
      <c r="F262">
        <v>0.11600000000000001</v>
      </c>
      <c r="G262">
        <v>1.544</v>
      </c>
      <c r="H262">
        <v>0.5252</v>
      </c>
      <c r="I262">
        <v>1.1680999999999999</v>
      </c>
      <c r="J262">
        <v>0.17430000000000001</v>
      </c>
      <c r="K262">
        <v>0.21740000000000001</v>
      </c>
      <c r="L262">
        <v>1.8499999999999999E-2</v>
      </c>
      <c r="M262">
        <v>0.2268</v>
      </c>
      <c r="N262">
        <v>6.0699999999999997E-2</v>
      </c>
      <c r="O262">
        <v>1.5390999999999999</v>
      </c>
      <c r="AI262" s="133">
        <v>0.98260000000000003</v>
      </c>
      <c r="AJ262" s="133">
        <v>0.74229999999999996</v>
      </c>
      <c r="AK262" s="133">
        <v>0.11600000000000001</v>
      </c>
      <c r="AL262" s="133">
        <v>1.544</v>
      </c>
      <c r="AM262" s="133">
        <v>0.5252</v>
      </c>
      <c r="AN262" s="133">
        <v>1.1680999999999999</v>
      </c>
      <c r="AO262" s="133">
        <v>0.17430000000000001</v>
      </c>
      <c r="AP262" s="133">
        <v>0.21740000000000001</v>
      </c>
      <c r="AQ262" s="133">
        <v>1.8499999999999999E-2</v>
      </c>
      <c r="AR262" s="133">
        <v>0.2268</v>
      </c>
      <c r="AS262" s="133">
        <v>6.0699999999999997E-2</v>
      </c>
      <c r="AT262" s="133">
        <v>1.5390999999999999</v>
      </c>
    </row>
    <row r="263" spans="2:46">
      <c r="B263">
        <v>1980</v>
      </c>
      <c r="C263">
        <v>4</v>
      </c>
      <c r="D263">
        <v>1.4726999999999999</v>
      </c>
      <c r="E263">
        <v>1.5474000000000001</v>
      </c>
      <c r="F263">
        <v>0.18110000000000001</v>
      </c>
      <c r="G263">
        <v>2.7675000000000001</v>
      </c>
      <c r="H263">
        <v>0.71970000000000001</v>
      </c>
      <c r="I263">
        <v>3.2709000000000001</v>
      </c>
      <c r="J263">
        <v>0.2102</v>
      </c>
      <c r="K263">
        <v>0.37759999999999999</v>
      </c>
      <c r="L263">
        <v>0.1641</v>
      </c>
      <c r="M263">
        <v>0.3649</v>
      </c>
      <c r="N263">
        <v>0.37719999999999998</v>
      </c>
      <c r="O263">
        <v>1.8695999999999999</v>
      </c>
      <c r="AI263" s="133">
        <v>1.4726999999999999</v>
      </c>
      <c r="AJ263" s="133">
        <v>1.5474000000000001</v>
      </c>
      <c r="AK263" s="133">
        <v>0.18110000000000001</v>
      </c>
      <c r="AL263" s="133">
        <v>2.7675000000000001</v>
      </c>
      <c r="AM263" s="133">
        <v>0.71970000000000001</v>
      </c>
      <c r="AN263" s="133">
        <v>3.2709000000000001</v>
      </c>
      <c r="AO263" s="133">
        <v>0.2102</v>
      </c>
      <c r="AP263" s="133">
        <v>0.37759999999999999</v>
      </c>
      <c r="AQ263" s="133">
        <v>0.1641</v>
      </c>
      <c r="AR263" s="133">
        <v>0.3649</v>
      </c>
      <c r="AS263" s="133">
        <v>0.37719999999999998</v>
      </c>
      <c r="AT263" s="133">
        <v>1.8695999999999999</v>
      </c>
    </row>
    <row r="264" spans="2:46">
      <c r="B264">
        <v>1980</v>
      </c>
      <c r="C264">
        <v>5</v>
      </c>
      <c r="D264">
        <v>0.96309999999999996</v>
      </c>
      <c r="E264">
        <v>3.3938999999999999</v>
      </c>
      <c r="F264">
        <v>0.12570000000000001</v>
      </c>
      <c r="G264">
        <v>2.0352999999999999</v>
      </c>
      <c r="H264">
        <v>0.46689999999999998</v>
      </c>
      <c r="I264">
        <v>2.6808999999999998</v>
      </c>
      <c r="J264">
        <v>0.22259999999999999</v>
      </c>
      <c r="K264">
        <v>5.5399999999999998E-2</v>
      </c>
      <c r="L264">
        <v>0.1305</v>
      </c>
      <c r="M264">
        <v>0.68189999999999995</v>
      </c>
      <c r="N264">
        <v>9.4700000000000006E-2</v>
      </c>
      <c r="O264">
        <v>1.0491999999999999</v>
      </c>
      <c r="AI264" s="133">
        <v>0.96309999999999996</v>
      </c>
      <c r="AJ264" s="133">
        <v>3.3938999999999999</v>
      </c>
      <c r="AK264" s="133">
        <v>0.12570000000000001</v>
      </c>
      <c r="AL264" s="133">
        <v>2.0352999999999999</v>
      </c>
      <c r="AM264" s="133">
        <v>0.46689999999999998</v>
      </c>
      <c r="AN264" s="133">
        <v>2.6808999999999998</v>
      </c>
      <c r="AO264" s="133">
        <v>0.22259999999999999</v>
      </c>
      <c r="AP264" s="133">
        <v>5.5399999999999998E-2</v>
      </c>
      <c r="AQ264" s="133">
        <v>0.1305</v>
      </c>
      <c r="AR264" s="133">
        <v>0.68189999999999995</v>
      </c>
      <c r="AS264" s="133">
        <v>9.4700000000000006E-2</v>
      </c>
      <c r="AT264" s="133">
        <v>1.0491999999999999</v>
      </c>
    </row>
    <row r="265" spans="2:46">
      <c r="B265">
        <v>1980</v>
      </c>
      <c r="C265">
        <v>6</v>
      </c>
      <c r="D265">
        <v>0.32940000000000003</v>
      </c>
      <c r="E265">
        <v>1.8732</v>
      </c>
      <c r="F265">
        <v>2.7E-2</v>
      </c>
      <c r="G265">
        <v>1.1657999999999999</v>
      </c>
      <c r="H265">
        <v>0.22239999999999999</v>
      </c>
      <c r="I265">
        <v>2.2126999999999999</v>
      </c>
      <c r="J265">
        <v>1.9300000000000001E-2</v>
      </c>
      <c r="K265">
        <v>8.9499999999999996E-2</v>
      </c>
      <c r="L265">
        <v>3.2000000000000002E-3</v>
      </c>
      <c r="M265">
        <v>2.5700000000000001E-2</v>
      </c>
      <c r="N265">
        <v>0.1641</v>
      </c>
      <c r="O265">
        <v>0.48259999999999997</v>
      </c>
      <c r="AI265" s="133">
        <v>0.32940000000000003</v>
      </c>
      <c r="AJ265" s="133">
        <v>1.8732</v>
      </c>
      <c r="AK265" s="133">
        <v>2.7E-2</v>
      </c>
      <c r="AL265" s="133">
        <v>1.1657999999999999</v>
      </c>
      <c r="AM265" s="133">
        <v>0.22239999999999999</v>
      </c>
      <c r="AN265" s="133">
        <v>2.2126999999999999</v>
      </c>
      <c r="AO265" s="133">
        <v>1.9300000000000001E-2</v>
      </c>
      <c r="AP265" s="133">
        <v>8.9499999999999996E-2</v>
      </c>
      <c r="AQ265" s="133">
        <v>3.2000000000000002E-3</v>
      </c>
      <c r="AR265" s="133">
        <v>2.5700000000000001E-2</v>
      </c>
      <c r="AS265" s="133">
        <v>0.1641</v>
      </c>
      <c r="AT265" s="133">
        <v>0.48259999999999997</v>
      </c>
    </row>
    <row r="266" spans="2:46">
      <c r="B266">
        <v>1980</v>
      </c>
      <c r="C266">
        <v>7</v>
      </c>
      <c r="D266">
        <v>0.15640000000000001</v>
      </c>
      <c r="E266">
        <v>8.9700000000000002E-2</v>
      </c>
      <c r="F266">
        <v>4.0800000000000003E-2</v>
      </c>
      <c r="G266">
        <v>0.16450000000000001</v>
      </c>
      <c r="H266">
        <v>5.0700000000000002E-2</v>
      </c>
      <c r="I266">
        <v>9.4399999999999998E-2</v>
      </c>
      <c r="J266">
        <v>7.9000000000000008E-3</v>
      </c>
      <c r="K266">
        <v>0.16520000000000001</v>
      </c>
      <c r="L266">
        <v>5.7000000000000002E-3</v>
      </c>
      <c r="M266">
        <v>7.0699999999999999E-2</v>
      </c>
      <c r="N266">
        <v>5.0500000000000003E-2</v>
      </c>
      <c r="O266">
        <v>0.27200000000000002</v>
      </c>
      <c r="AI266" s="133">
        <v>0.15640000000000001</v>
      </c>
      <c r="AJ266" s="133">
        <v>8.9700000000000002E-2</v>
      </c>
      <c r="AK266" s="133">
        <v>4.0800000000000003E-2</v>
      </c>
      <c r="AL266" s="133">
        <v>0.16450000000000001</v>
      </c>
      <c r="AM266" s="133">
        <v>5.0700000000000002E-2</v>
      </c>
      <c r="AN266" s="133">
        <v>9.4399999999999998E-2</v>
      </c>
      <c r="AO266" s="133">
        <v>7.9000000000000008E-3</v>
      </c>
      <c r="AP266" s="133">
        <v>0.16520000000000001</v>
      </c>
      <c r="AQ266" s="133">
        <v>5.7000000000000002E-3</v>
      </c>
      <c r="AR266" s="133">
        <v>7.0699999999999999E-2</v>
      </c>
      <c r="AS266" s="133">
        <v>5.0500000000000003E-2</v>
      </c>
      <c r="AT266" s="133">
        <v>0.27200000000000002</v>
      </c>
    </row>
    <row r="267" spans="2:46">
      <c r="B267">
        <v>1980</v>
      </c>
      <c r="C267">
        <v>8</v>
      </c>
      <c r="D267">
        <v>1.4642999999999999</v>
      </c>
      <c r="E267">
        <v>6.4112</v>
      </c>
      <c r="F267">
        <v>1.3692</v>
      </c>
      <c r="G267">
        <v>6.3327</v>
      </c>
      <c r="H267">
        <v>1.3192999999999999</v>
      </c>
      <c r="I267">
        <v>7.1604000000000001</v>
      </c>
      <c r="J267">
        <v>0.14199999999999999</v>
      </c>
      <c r="K267">
        <v>0.27029999999999998</v>
      </c>
      <c r="L267">
        <v>0.50190000000000001</v>
      </c>
      <c r="M267">
        <v>0.44619999999999999</v>
      </c>
      <c r="N267">
        <v>0.50619999999999998</v>
      </c>
      <c r="O267">
        <v>5.9577</v>
      </c>
      <c r="AI267" s="133">
        <v>1.4642999999999999</v>
      </c>
      <c r="AJ267" s="133">
        <v>6.4112</v>
      </c>
      <c r="AK267" s="133">
        <v>1.3692</v>
      </c>
      <c r="AL267" s="133">
        <v>6.3327</v>
      </c>
      <c r="AM267" s="133">
        <v>1.3192999999999999</v>
      </c>
      <c r="AN267" s="133">
        <v>7.1604000000000001</v>
      </c>
      <c r="AO267" s="133">
        <v>0.14199999999999999</v>
      </c>
      <c r="AP267" s="133">
        <v>0.27029999999999998</v>
      </c>
      <c r="AQ267" s="133">
        <v>0.50190000000000001</v>
      </c>
      <c r="AR267" s="133">
        <v>0.44619999999999999</v>
      </c>
      <c r="AS267" s="133">
        <v>0.50619999999999998</v>
      </c>
      <c r="AT267" s="133">
        <v>5.9577</v>
      </c>
    </row>
    <row r="268" spans="2:46">
      <c r="B268">
        <v>1980</v>
      </c>
      <c r="C268">
        <v>9</v>
      </c>
      <c r="D268">
        <v>0.4677</v>
      </c>
      <c r="E268">
        <v>3.8006000000000002</v>
      </c>
      <c r="F268">
        <v>0.52159999999999995</v>
      </c>
      <c r="G268">
        <v>2.8130999999999999</v>
      </c>
      <c r="H268">
        <v>0.6472</v>
      </c>
      <c r="I268">
        <v>2.004</v>
      </c>
      <c r="J268">
        <v>2.1499999999999998E-2</v>
      </c>
      <c r="K268">
        <v>0</v>
      </c>
      <c r="L268">
        <v>0.21129999999999999</v>
      </c>
      <c r="M268">
        <v>0.2349</v>
      </c>
      <c r="N268">
        <v>0.1195</v>
      </c>
      <c r="O268">
        <v>2.5446</v>
      </c>
      <c r="AI268" s="133">
        <v>0.4677</v>
      </c>
      <c r="AJ268" s="133">
        <v>3.8006000000000002</v>
      </c>
      <c r="AK268" s="133">
        <v>0.52159999999999995</v>
      </c>
      <c r="AL268" s="133">
        <v>2.8130999999999999</v>
      </c>
      <c r="AM268" s="133">
        <v>0.6472</v>
      </c>
      <c r="AN268" s="133">
        <v>2.004</v>
      </c>
      <c r="AO268" s="133">
        <v>2.1499999999999998E-2</v>
      </c>
      <c r="AP268" s="133">
        <v>0</v>
      </c>
      <c r="AQ268" s="133">
        <v>0.21129999999999999</v>
      </c>
      <c r="AR268" s="133">
        <v>0.2349</v>
      </c>
      <c r="AS268" s="133">
        <v>0.1195</v>
      </c>
      <c r="AT268" s="133">
        <v>2.5446</v>
      </c>
    </row>
    <row r="269" spans="2:46">
      <c r="B269">
        <v>1980</v>
      </c>
      <c r="C269">
        <v>10</v>
      </c>
      <c r="D269">
        <v>0.58899999999999997</v>
      </c>
      <c r="E269">
        <v>0.58250000000000002</v>
      </c>
      <c r="F269">
        <v>0.37769999999999998</v>
      </c>
      <c r="G269">
        <v>1.8055000000000001</v>
      </c>
      <c r="H269">
        <v>0.51800000000000002</v>
      </c>
      <c r="I269">
        <v>1.5347999999999999</v>
      </c>
      <c r="J269">
        <v>0.107</v>
      </c>
      <c r="K269">
        <v>8.6199999999999999E-2</v>
      </c>
      <c r="L269">
        <v>0.12330000000000001</v>
      </c>
      <c r="M269">
        <v>0.19009999999999999</v>
      </c>
      <c r="N269">
        <v>5.9700000000000003E-2</v>
      </c>
      <c r="O269">
        <v>1.8833</v>
      </c>
      <c r="AI269" s="133">
        <v>0.58899999999999997</v>
      </c>
      <c r="AJ269" s="133">
        <v>0.58250000000000002</v>
      </c>
      <c r="AK269" s="133">
        <v>0.37769999999999998</v>
      </c>
      <c r="AL269" s="133">
        <v>1.8055000000000001</v>
      </c>
      <c r="AM269" s="133">
        <v>0.51800000000000002</v>
      </c>
      <c r="AN269" s="133">
        <v>1.5347999999999999</v>
      </c>
      <c r="AO269" s="133">
        <v>0.107</v>
      </c>
      <c r="AP269" s="133">
        <v>8.6199999999999999E-2</v>
      </c>
      <c r="AQ269" s="133">
        <v>0.12330000000000001</v>
      </c>
      <c r="AR269" s="133">
        <v>0.19009999999999999</v>
      </c>
      <c r="AS269" s="133">
        <v>5.9700000000000003E-2</v>
      </c>
      <c r="AT269" s="133">
        <v>1.8833</v>
      </c>
    </row>
    <row r="270" spans="2:46">
      <c r="B270">
        <v>1980</v>
      </c>
      <c r="C270">
        <v>11</v>
      </c>
      <c r="D270">
        <v>0.2006</v>
      </c>
      <c r="E270">
        <v>1.4462999999999999</v>
      </c>
      <c r="F270">
        <v>0.2152</v>
      </c>
      <c r="G270">
        <v>1.0521</v>
      </c>
      <c r="H270">
        <v>0.24510000000000001</v>
      </c>
      <c r="I270">
        <v>0.9425</v>
      </c>
      <c r="J270">
        <v>1.5699999999999999E-2</v>
      </c>
      <c r="K270">
        <v>2.3999999999999998E-3</v>
      </c>
      <c r="L270">
        <v>0.1157</v>
      </c>
      <c r="M270">
        <v>0.13039999999999999</v>
      </c>
      <c r="N270">
        <v>8.8700000000000001E-2</v>
      </c>
      <c r="O270">
        <v>0.78939999999999999</v>
      </c>
      <c r="AI270" s="133">
        <v>0.2006</v>
      </c>
      <c r="AJ270" s="133">
        <v>1.4462999999999999</v>
      </c>
      <c r="AK270" s="133">
        <v>0.2152</v>
      </c>
      <c r="AL270" s="133">
        <v>1.0521</v>
      </c>
      <c r="AM270" s="133">
        <v>0.24510000000000001</v>
      </c>
      <c r="AN270" s="133">
        <v>0.9425</v>
      </c>
      <c r="AO270" s="133">
        <v>1.5699999999999999E-2</v>
      </c>
      <c r="AP270" s="133">
        <v>2.3999999999999998E-3</v>
      </c>
      <c r="AQ270" s="133">
        <v>0.1157</v>
      </c>
      <c r="AR270" s="133">
        <v>0.13039999999999999</v>
      </c>
      <c r="AS270" s="133">
        <v>8.8700000000000001E-2</v>
      </c>
      <c r="AT270" s="133">
        <v>0.78939999999999999</v>
      </c>
    </row>
    <row r="271" spans="2:46">
      <c r="B271">
        <v>1980</v>
      </c>
      <c r="C271">
        <v>12</v>
      </c>
      <c r="D271">
        <v>0.27329999999999999</v>
      </c>
      <c r="E271">
        <v>2.3111000000000002</v>
      </c>
      <c r="F271">
        <v>0.37490000000000001</v>
      </c>
      <c r="G271">
        <v>1.7085999999999999</v>
      </c>
      <c r="H271">
        <v>0.3957</v>
      </c>
      <c r="I271">
        <v>1.4016</v>
      </c>
      <c r="J271">
        <v>1.0699999999999999E-2</v>
      </c>
      <c r="K271">
        <v>0</v>
      </c>
      <c r="L271">
        <v>7.6999999999999999E-2</v>
      </c>
      <c r="M271">
        <v>0.2203</v>
      </c>
      <c r="N271">
        <v>5.0900000000000001E-2</v>
      </c>
      <c r="O271">
        <v>1.2296</v>
      </c>
      <c r="AI271" s="133">
        <v>0.27329999999999999</v>
      </c>
      <c r="AJ271" s="133">
        <v>2.3111000000000002</v>
      </c>
      <c r="AK271" s="133">
        <v>0.37490000000000001</v>
      </c>
      <c r="AL271" s="133">
        <v>1.7085999999999999</v>
      </c>
      <c r="AM271" s="133">
        <v>0.3957</v>
      </c>
      <c r="AN271" s="133">
        <v>1.4016</v>
      </c>
      <c r="AO271" s="133">
        <v>1.0699999999999999E-2</v>
      </c>
      <c r="AP271" s="133">
        <v>0</v>
      </c>
      <c r="AQ271" s="133">
        <v>7.6999999999999999E-2</v>
      </c>
      <c r="AR271" s="133">
        <v>0.2203</v>
      </c>
      <c r="AS271" s="133">
        <v>5.0900000000000001E-2</v>
      </c>
      <c r="AT271" s="133">
        <v>1.2296</v>
      </c>
    </row>
    <row r="272" spans="2:46">
      <c r="B272">
        <v>1980</v>
      </c>
      <c r="C272">
        <v>13</v>
      </c>
      <c r="D272">
        <v>0.83720000000000006</v>
      </c>
      <c r="E272">
        <v>2.9222999999999999</v>
      </c>
      <c r="F272">
        <v>0.26700000000000002</v>
      </c>
      <c r="G272">
        <v>2.9910999999999999</v>
      </c>
      <c r="H272">
        <v>1.0860000000000001</v>
      </c>
      <c r="I272">
        <v>2.6044</v>
      </c>
      <c r="J272">
        <v>2.7000000000000001E-3</v>
      </c>
      <c r="K272">
        <v>7.5999999999999998E-2</v>
      </c>
      <c r="L272">
        <v>5.8799999999999998E-2</v>
      </c>
      <c r="M272">
        <v>0.33679999999999999</v>
      </c>
      <c r="N272">
        <v>0.25509999999999999</v>
      </c>
      <c r="O272">
        <v>1.7453000000000001</v>
      </c>
      <c r="AI272" s="133">
        <v>0.83720000000000006</v>
      </c>
      <c r="AJ272" s="133">
        <v>2.9222999999999999</v>
      </c>
      <c r="AK272" s="133">
        <v>0.26700000000000002</v>
      </c>
      <c r="AL272" s="133">
        <v>2.9910999999999999</v>
      </c>
      <c r="AM272" s="133">
        <v>1.0860000000000001</v>
      </c>
      <c r="AN272" s="133">
        <v>2.6044</v>
      </c>
      <c r="AO272" s="133">
        <v>2.7000000000000001E-3</v>
      </c>
      <c r="AP272" s="133">
        <v>7.5999999999999998E-2</v>
      </c>
      <c r="AQ272" s="133">
        <v>5.8799999999999998E-2</v>
      </c>
      <c r="AR272" s="133">
        <v>0.33679999999999999</v>
      </c>
      <c r="AS272" s="133">
        <v>0.25509999999999999</v>
      </c>
      <c r="AT272" s="133">
        <v>1.7453000000000001</v>
      </c>
    </row>
    <row r="273" spans="2:46">
      <c r="B273">
        <v>1980</v>
      </c>
      <c r="C273">
        <v>14</v>
      </c>
      <c r="D273">
        <v>4.5199999999999997E-2</v>
      </c>
      <c r="E273">
        <v>0.23080000000000001</v>
      </c>
      <c r="F273">
        <v>3.2099999999999997E-2</v>
      </c>
      <c r="G273">
        <v>0.19639999999999999</v>
      </c>
      <c r="H273">
        <v>4.9200000000000001E-2</v>
      </c>
      <c r="I273">
        <v>0.1542</v>
      </c>
      <c r="J273">
        <v>1.9E-3</v>
      </c>
      <c r="K273">
        <v>1.1000000000000001E-3</v>
      </c>
      <c r="L273">
        <v>6.8999999999999999E-3</v>
      </c>
      <c r="M273">
        <v>1.26E-2</v>
      </c>
      <c r="N273">
        <v>8.5000000000000006E-3</v>
      </c>
      <c r="O273">
        <v>0.1734</v>
      </c>
      <c r="AI273" s="133">
        <v>4.5199999999999997E-2</v>
      </c>
      <c r="AJ273" s="133">
        <v>0.23080000000000001</v>
      </c>
      <c r="AK273" s="133">
        <v>3.2099999999999997E-2</v>
      </c>
      <c r="AL273" s="133">
        <v>0.19639999999999999</v>
      </c>
      <c r="AM273" s="133">
        <v>4.9200000000000001E-2</v>
      </c>
      <c r="AN273" s="133">
        <v>0.1542</v>
      </c>
      <c r="AO273" s="133">
        <v>1.9E-3</v>
      </c>
      <c r="AP273" s="133">
        <v>1.1000000000000001E-3</v>
      </c>
      <c r="AQ273" s="133">
        <v>6.8999999999999999E-3</v>
      </c>
      <c r="AR273" s="133">
        <v>1.26E-2</v>
      </c>
      <c r="AS273" s="133">
        <v>8.5000000000000006E-3</v>
      </c>
      <c r="AT273" s="133">
        <v>0.1734</v>
      </c>
    </row>
    <row r="274" spans="2:46">
      <c r="B274">
        <v>1980</v>
      </c>
      <c r="C274">
        <v>15</v>
      </c>
      <c r="D274">
        <v>5.1299999999999998E-2</v>
      </c>
      <c r="E274">
        <v>9.2600000000000002E-2</v>
      </c>
      <c r="F274">
        <v>7.4999999999999997E-3</v>
      </c>
      <c r="G274">
        <v>0.1232</v>
      </c>
      <c r="H274">
        <v>4.9299999999999997E-2</v>
      </c>
      <c r="I274">
        <v>5.9400000000000001E-2</v>
      </c>
      <c r="J274">
        <v>9.4000000000000004E-3</v>
      </c>
      <c r="K274">
        <v>0</v>
      </c>
      <c r="L274">
        <v>0</v>
      </c>
      <c r="M274">
        <v>1.8800000000000001E-2</v>
      </c>
      <c r="N274">
        <v>2.2800000000000001E-2</v>
      </c>
      <c r="O274">
        <v>5.5599999999999997E-2</v>
      </c>
      <c r="AI274" s="133">
        <v>5.1299999999999998E-2</v>
      </c>
      <c r="AJ274" s="133">
        <v>9.2600000000000002E-2</v>
      </c>
      <c r="AK274" s="133">
        <v>7.4999999999999997E-3</v>
      </c>
      <c r="AL274" s="133">
        <v>0.1232</v>
      </c>
      <c r="AM274" s="133">
        <v>4.9299999999999997E-2</v>
      </c>
      <c r="AN274" s="133">
        <v>5.9400000000000001E-2</v>
      </c>
      <c r="AO274" s="133">
        <v>9.4000000000000004E-3</v>
      </c>
      <c r="AP274" s="133">
        <v>0</v>
      </c>
      <c r="AQ274" s="133">
        <v>0</v>
      </c>
      <c r="AR274" s="133">
        <v>1.8800000000000001E-2</v>
      </c>
      <c r="AS274" s="133">
        <v>2.2800000000000001E-2</v>
      </c>
      <c r="AT274" s="133">
        <v>5.5599999999999997E-2</v>
      </c>
    </row>
    <row r="275" spans="2:46">
      <c r="B275">
        <v>1980</v>
      </c>
      <c r="C275">
        <v>16</v>
      </c>
      <c r="D275">
        <v>2.3800000000000002E-2</v>
      </c>
      <c r="E275">
        <v>0.12139999999999999</v>
      </c>
      <c r="F275">
        <v>1.6899999999999998E-2</v>
      </c>
      <c r="G275">
        <v>0.10340000000000001</v>
      </c>
      <c r="H275">
        <v>2.5899999999999999E-2</v>
      </c>
      <c r="I275">
        <v>8.1100000000000005E-2</v>
      </c>
      <c r="J275">
        <v>1E-3</v>
      </c>
      <c r="K275">
        <v>5.9999999999999995E-4</v>
      </c>
      <c r="L275">
        <v>3.5999999999999999E-3</v>
      </c>
      <c r="M275">
        <v>6.6E-3</v>
      </c>
      <c r="N275">
        <v>4.4999999999999997E-3</v>
      </c>
      <c r="O275">
        <v>9.1200000000000003E-2</v>
      </c>
      <c r="AI275" s="133">
        <v>2.3800000000000002E-2</v>
      </c>
      <c r="AJ275" s="133">
        <v>0.12139999999999999</v>
      </c>
      <c r="AK275" s="133">
        <v>1.6899999999999998E-2</v>
      </c>
      <c r="AL275" s="133">
        <v>0.10340000000000001</v>
      </c>
      <c r="AM275" s="133">
        <v>2.5899999999999999E-2</v>
      </c>
      <c r="AN275" s="133">
        <v>8.1100000000000005E-2</v>
      </c>
      <c r="AO275" s="133">
        <v>1E-3</v>
      </c>
      <c r="AP275" s="133">
        <v>5.9999999999999995E-4</v>
      </c>
      <c r="AQ275" s="133">
        <v>3.5999999999999999E-3</v>
      </c>
      <c r="AR275" s="133">
        <v>6.6E-3</v>
      </c>
      <c r="AS275" s="133">
        <v>4.4999999999999997E-3</v>
      </c>
      <c r="AT275" s="133">
        <v>9.1200000000000003E-2</v>
      </c>
    </row>
    <row r="276" spans="2:46">
      <c r="B276">
        <v>1981</v>
      </c>
      <c r="C276">
        <v>1</v>
      </c>
      <c r="D276">
        <v>8.1600000000000006E-2</v>
      </c>
      <c r="E276">
        <v>0</v>
      </c>
      <c r="F276">
        <v>2.3E-3</v>
      </c>
      <c r="G276">
        <v>0.2412</v>
      </c>
      <c r="H276">
        <v>8.5699999999999998E-2</v>
      </c>
      <c r="I276">
        <v>0.14069999999999999</v>
      </c>
      <c r="J276">
        <v>7.4000000000000003E-3</v>
      </c>
      <c r="K276">
        <v>4.87E-2</v>
      </c>
      <c r="L276">
        <v>2.2000000000000001E-3</v>
      </c>
      <c r="M276">
        <v>1.44E-2</v>
      </c>
      <c r="N276">
        <v>1.2699999999999999E-2</v>
      </c>
      <c r="O276">
        <v>0.2535</v>
      </c>
      <c r="AI276" s="133">
        <v>8.1600000000000006E-2</v>
      </c>
      <c r="AJ276" s="133">
        <v>0</v>
      </c>
      <c r="AK276" s="133">
        <v>2.3E-3</v>
      </c>
      <c r="AL276" s="133">
        <v>0.2412</v>
      </c>
      <c r="AM276" s="133">
        <v>8.5699999999999998E-2</v>
      </c>
      <c r="AN276" s="133">
        <v>0.14069999999999999</v>
      </c>
      <c r="AO276" s="133">
        <v>7.4000000000000003E-3</v>
      </c>
      <c r="AP276" s="133">
        <v>4.87E-2</v>
      </c>
      <c r="AQ276" s="133">
        <v>2.2000000000000001E-3</v>
      </c>
      <c r="AR276" s="133">
        <v>1.44E-2</v>
      </c>
      <c r="AS276" s="133">
        <v>1.2699999999999999E-2</v>
      </c>
      <c r="AT276" s="133">
        <v>0.2535</v>
      </c>
    </row>
    <row r="277" spans="2:46">
      <c r="B277">
        <v>1981</v>
      </c>
      <c r="C277">
        <v>2</v>
      </c>
      <c r="D277">
        <v>0.15959999999999999</v>
      </c>
      <c r="E277">
        <v>0.22459999999999999</v>
      </c>
      <c r="F277">
        <v>1.6299999999999999E-2</v>
      </c>
      <c r="G277">
        <v>0.39539999999999997</v>
      </c>
      <c r="H277">
        <v>0.1353</v>
      </c>
      <c r="I277">
        <v>0.72309999999999997</v>
      </c>
      <c r="J277">
        <v>3.8600000000000002E-2</v>
      </c>
      <c r="K277">
        <v>2.3599999999999999E-2</v>
      </c>
      <c r="L277">
        <v>2.7300000000000001E-2</v>
      </c>
      <c r="M277">
        <v>9.3600000000000003E-2</v>
      </c>
      <c r="N277">
        <v>0.246</v>
      </c>
      <c r="O277">
        <v>0.47560000000000002</v>
      </c>
      <c r="AI277" s="133">
        <v>0.15959999999999999</v>
      </c>
      <c r="AJ277" s="133">
        <v>0.22459999999999999</v>
      </c>
      <c r="AK277" s="133">
        <v>1.6299999999999999E-2</v>
      </c>
      <c r="AL277" s="133">
        <v>0.39539999999999997</v>
      </c>
      <c r="AM277" s="133">
        <v>0.1353</v>
      </c>
      <c r="AN277" s="133">
        <v>0.72309999999999997</v>
      </c>
      <c r="AO277" s="133">
        <v>3.8600000000000002E-2</v>
      </c>
      <c r="AP277" s="133">
        <v>2.3599999999999999E-2</v>
      </c>
      <c r="AQ277" s="133">
        <v>2.7300000000000001E-2</v>
      </c>
      <c r="AR277" s="133">
        <v>9.3600000000000003E-2</v>
      </c>
      <c r="AS277" s="133">
        <v>0.246</v>
      </c>
      <c r="AT277" s="133">
        <v>0.47560000000000002</v>
      </c>
    </row>
    <row r="278" spans="2:46">
      <c r="B278">
        <v>1981</v>
      </c>
      <c r="C278">
        <v>3</v>
      </c>
      <c r="D278">
        <v>0.71960000000000002</v>
      </c>
      <c r="E278">
        <v>0.35060000000000002</v>
      </c>
      <c r="F278">
        <v>3.0599999999999999E-2</v>
      </c>
      <c r="G278">
        <v>0.6008</v>
      </c>
      <c r="H278">
        <v>0.2044</v>
      </c>
      <c r="I278">
        <v>1.3045</v>
      </c>
      <c r="J278">
        <v>0.1396</v>
      </c>
      <c r="K278">
        <v>0.43419999999999997</v>
      </c>
      <c r="L278">
        <v>2.0299999999999999E-2</v>
      </c>
      <c r="M278">
        <v>0.35139999999999999</v>
      </c>
      <c r="N278">
        <v>8.5000000000000006E-3</v>
      </c>
      <c r="O278">
        <v>1.5942000000000001</v>
      </c>
      <c r="AI278" s="133">
        <v>0.71960000000000002</v>
      </c>
      <c r="AJ278" s="133">
        <v>0.35060000000000002</v>
      </c>
      <c r="AK278" s="133">
        <v>3.0599999999999999E-2</v>
      </c>
      <c r="AL278" s="133">
        <v>0.6008</v>
      </c>
      <c r="AM278" s="133">
        <v>0.2044</v>
      </c>
      <c r="AN278" s="133">
        <v>1.3045</v>
      </c>
      <c r="AO278" s="133">
        <v>0.1396</v>
      </c>
      <c r="AP278" s="133">
        <v>0.43419999999999997</v>
      </c>
      <c r="AQ278" s="133">
        <v>2.0299999999999999E-2</v>
      </c>
      <c r="AR278" s="133">
        <v>0.35139999999999999</v>
      </c>
      <c r="AS278" s="133">
        <v>8.5000000000000006E-3</v>
      </c>
      <c r="AT278" s="133">
        <v>1.5942000000000001</v>
      </c>
    </row>
    <row r="279" spans="2:46">
      <c r="B279">
        <v>1981</v>
      </c>
      <c r="C279">
        <v>4</v>
      </c>
      <c r="D279">
        <v>0.95799999999999996</v>
      </c>
      <c r="E279">
        <v>2.5846</v>
      </c>
      <c r="F279">
        <v>9.5100000000000004E-2</v>
      </c>
      <c r="G279">
        <v>2.0825</v>
      </c>
      <c r="H279">
        <v>0.54159999999999997</v>
      </c>
      <c r="I279">
        <v>3.8696999999999999</v>
      </c>
      <c r="J279">
        <v>0.45829999999999999</v>
      </c>
      <c r="K279">
        <v>0.14480000000000001</v>
      </c>
      <c r="L279">
        <v>0.1128</v>
      </c>
      <c r="M279">
        <v>0.3493</v>
      </c>
      <c r="N279">
        <v>0.29349999999999998</v>
      </c>
      <c r="O279">
        <v>1.625</v>
      </c>
      <c r="AI279" s="133">
        <v>0.95799999999999996</v>
      </c>
      <c r="AJ279" s="133">
        <v>2.5846</v>
      </c>
      <c r="AK279" s="133">
        <v>9.5100000000000004E-2</v>
      </c>
      <c r="AL279" s="133">
        <v>2.0825</v>
      </c>
      <c r="AM279" s="133">
        <v>0.54159999999999997</v>
      </c>
      <c r="AN279" s="133">
        <v>3.8696999999999999</v>
      </c>
      <c r="AO279" s="133">
        <v>0.45829999999999999</v>
      </c>
      <c r="AP279" s="133">
        <v>0.14480000000000001</v>
      </c>
      <c r="AQ279" s="133">
        <v>0.1128</v>
      </c>
      <c r="AR279" s="133">
        <v>0.3493</v>
      </c>
      <c r="AS279" s="133">
        <v>0.29349999999999998</v>
      </c>
      <c r="AT279" s="133">
        <v>1.625</v>
      </c>
    </row>
    <row r="280" spans="2:46">
      <c r="B280">
        <v>1981</v>
      </c>
      <c r="C280">
        <v>5</v>
      </c>
      <c r="D280">
        <v>0.76970000000000005</v>
      </c>
      <c r="E280">
        <v>4.1798999999999999</v>
      </c>
      <c r="F280">
        <v>0.1135</v>
      </c>
      <c r="G280">
        <v>2.2422</v>
      </c>
      <c r="H280">
        <v>0.51429999999999998</v>
      </c>
      <c r="I280">
        <v>3.4150999999999998</v>
      </c>
      <c r="J280">
        <v>0.193</v>
      </c>
      <c r="K280">
        <v>8.5000000000000006E-3</v>
      </c>
      <c r="L280">
        <v>0.21279999999999999</v>
      </c>
      <c r="M280">
        <v>0.5948</v>
      </c>
      <c r="N280">
        <v>0.12039999999999999</v>
      </c>
      <c r="O280">
        <v>1.6666000000000001</v>
      </c>
      <c r="AI280" s="133">
        <v>0.76970000000000005</v>
      </c>
      <c r="AJ280" s="133">
        <v>4.1798999999999999</v>
      </c>
      <c r="AK280" s="133">
        <v>0.1135</v>
      </c>
      <c r="AL280" s="133">
        <v>2.2422</v>
      </c>
      <c r="AM280" s="133">
        <v>0.51429999999999998</v>
      </c>
      <c r="AN280" s="133">
        <v>3.4150999999999998</v>
      </c>
      <c r="AO280" s="133">
        <v>0.193</v>
      </c>
      <c r="AP280" s="133">
        <v>8.5000000000000006E-3</v>
      </c>
      <c r="AQ280" s="133">
        <v>0.21279999999999999</v>
      </c>
      <c r="AR280" s="133">
        <v>0.5948</v>
      </c>
      <c r="AS280" s="133">
        <v>0.12039999999999999</v>
      </c>
      <c r="AT280" s="133">
        <v>1.6666000000000001</v>
      </c>
    </row>
    <row r="281" spans="2:46">
      <c r="B281">
        <v>1981</v>
      </c>
      <c r="C281">
        <v>6</v>
      </c>
      <c r="D281">
        <v>0.36820000000000003</v>
      </c>
      <c r="E281">
        <v>1.3008</v>
      </c>
      <c r="F281">
        <v>9.7000000000000003E-3</v>
      </c>
      <c r="G281">
        <v>0.95920000000000005</v>
      </c>
      <c r="H281">
        <v>0.18279999999999999</v>
      </c>
      <c r="I281">
        <v>1.9688000000000001</v>
      </c>
      <c r="J281">
        <v>1.6799999999999999E-2</v>
      </c>
      <c r="K281">
        <v>2.9899999999999999E-2</v>
      </c>
      <c r="L281">
        <v>9.4000000000000004E-3</v>
      </c>
      <c r="M281">
        <v>0.46229999999999999</v>
      </c>
      <c r="N281">
        <v>3.1399999999999997E-2</v>
      </c>
      <c r="O281">
        <v>0.25330000000000003</v>
      </c>
      <c r="AI281" s="133">
        <v>0.36820000000000003</v>
      </c>
      <c r="AJ281" s="133">
        <v>1.3008</v>
      </c>
      <c r="AK281" s="133">
        <v>9.7000000000000003E-3</v>
      </c>
      <c r="AL281" s="133">
        <v>0.95920000000000005</v>
      </c>
      <c r="AM281" s="133">
        <v>0.18279999999999999</v>
      </c>
      <c r="AN281" s="133">
        <v>1.9688000000000001</v>
      </c>
      <c r="AO281" s="133">
        <v>1.6799999999999999E-2</v>
      </c>
      <c r="AP281" s="133">
        <v>2.9899999999999999E-2</v>
      </c>
      <c r="AQ281" s="133">
        <v>9.4000000000000004E-3</v>
      </c>
      <c r="AR281" s="133">
        <v>0.46229999999999999</v>
      </c>
      <c r="AS281" s="133">
        <v>3.1399999999999997E-2</v>
      </c>
      <c r="AT281" s="133">
        <v>0.25330000000000003</v>
      </c>
    </row>
    <row r="282" spans="2:46">
      <c r="B282">
        <v>1981</v>
      </c>
      <c r="C282">
        <v>7</v>
      </c>
      <c r="D282">
        <v>8.5500000000000007E-2</v>
      </c>
      <c r="E282">
        <v>0.13120000000000001</v>
      </c>
      <c r="F282">
        <v>2.4799999999999999E-2</v>
      </c>
      <c r="G282">
        <v>6.6199999999999995E-2</v>
      </c>
      <c r="H282">
        <v>7.4999999999999997E-3</v>
      </c>
      <c r="I282">
        <v>0.19639999999999999</v>
      </c>
      <c r="J282">
        <v>1.8499999999999999E-2</v>
      </c>
      <c r="K282">
        <v>3.09E-2</v>
      </c>
      <c r="L282">
        <v>1.41E-2</v>
      </c>
      <c r="M282">
        <v>4.6199999999999998E-2</v>
      </c>
      <c r="N282">
        <v>4.3E-3</v>
      </c>
      <c r="O282">
        <v>0.30399999999999999</v>
      </c>
      <c r="AI282" s="133">
        <v>8.5500000000000007E-2</v>
      </c>
      <c r="AJ282" s="133">
        <v>0.13120000000000001</v>
      </c>
      <c r="AK282" s="133">
        <v>2.4799999999999999E-2</v>
      </c>
      <c r="AL282" s="133">
        <v>6.6199999999999995E-2</v>
      </c>
      <c r="AM282" s="133">
        <v>7.4999999999999997E-3</v>
      </c>
      <c r="AN282" s="133">
        <v>0.19639999999999999</v>
      </c>
      <c r="AO282" s="133">
        <v>1.8499999999999999E-2</v>
      </c>
      <c r="AP282" s="133">
        <v>3.09E-2</v>
      </c>
      <c r="AQ282" s="133">
        <v>1.41E-2</v>
      </c>
      <c r="AR282" s="133">
        <v>4.6199999999999998E-2</v>
      </c>
      <c r="AS282" s="133">
        <v>4.3E-3</v>
      </c>
      <c r="AT282" s="133">
        <v>0.30399999999999999</v>
      </c>
    </row>
    <row r="283" spans="2:46">
      <c r="B283">
        <v>1981</v>
      </c>
      <c r="C283">
        <v>8</v>
      </c>
      <c r="D283">
        <v>1.4857</v>
      </c>
      <c r="E283">
        <v>5.1454000000000004</v>
      </c>
      <c r="F283">
        <v>1.0448</v>
      </c>
      <c r="G283">
        <v>5.2575000000000003</v>
      </c>
      <c r="H283">
        <v>1.0865</v>
      </c>
      <c r="I283">
        <v>6.2565</v>
      </c>
      <c r="J283">
        <v>4.53E-2</v>
      </c>
      <c r="K283">
        <v>0.15920000000000001</v>
      </c>
      <c r="L283">
        <v>0.41739999999999999</v>
      </c>
      <c r="M283">
        <v>0.4199</v>
      </c>
      <c r="N283">
        <v>1.2715000000000001</v>
      </c>
      <c r="O283">
        <v>5.6852</v>
      </c>
      <c r="AI283" s="133">
        <v>1.4857</v>
      </c>
      <c r="AJ283" s="133">
        <v>5.1454000000000004</v>
      </c>
      <c r="AK283" s="133">
        <v>1.0448</v>
      </c>
      <c r="AL283" s="133">
        <v>5.2575000000000003</v>
      </c>
      <c r="AM283" s="133">
        <v>1.0865</v>
      </c>
      <c r="AN283" s="133">
        <v>6.2565</v>
      </c>
      <c r="AO283" s="133">
        <v>4.53E-2</v>
      </c>
      <c r="AP283" s="133">
        <v>0.15920000000000001</v>
      </c>
      <c r="AQ283" s="133">
        <v>0.41739999999999999</v>
      </c>
      <c r="AR283" s="133">
        <v>0.4199</v>
      </c>
      <c r="AS283" s="133">
        <v>1.2715000000000001</v>
      </c>
      <c r="AT283" s="133">
        <v>5.6852</v>
      </c>
    </row>
    <row r="284" spans="2:46">
      <c r="B284">
        <v>1981</v>
      </c>
      <c r="C284">
        <v>9</v>
      </c>
      <c r="D284">
        <v>0.46150000000000002</v>
      </c>
      <c r="E284">
        <v>4.1555999999999997</v>
      </c>
      <c r="F284">
        <v>0.53990000000000005</v>
      </c>
      <c r="G284">
        <v>2.9481999999999999</v>
      </c>
      <c r="H284">
        <v>0.60389999999999999</v>
      </c>
      <c r="I284">
        <v>3.36</v>
      </c>
      <c r="J284">
        <v>5.7700000000000001E-2</v>
      </c>
      <c r="K284">
        <v>0</v>
      </c>
      <c r="L284">
        <v>0.32819999999999999</v>
      </c>
      <c r="M284">
        <v>0.31019999999999998</v>
      </c>
      <c r="N284">
        <v>0.66949999999999998</v>
      </c>
      <c r="O284">
        <v>3.0377999999999998</v>
      </c>
      <c r="AI284" s="133">
        <v>0.46150000000000002</v>
      </c>
      <c r="AJ284" s="133">
        <v>4.1555999999999997</v>
      </c>
      <c r="AK284" s="133">
        <v>0.53990000000000005</v>
      </c>
      <c r="AL284" s="133">
        <v>2.9481999999999999</v>
      </c>
      <c r="AM284" s="133">
        <v>0.60389999999999999</v>
      </c>
      <c r="AN284" s="133">
        <v>3.36</v>
      </c>
      <c r="AO284" s="133">
        <v>5.7700000000000001E-2</v>
      </c>
      <c r="AP284" s="133">
        <v>0</v>
      </c>
      <c r="AQ284" s="133">
        <v>0.32819999999999999</v>
      </c>
      <c r="AR284" s="133">
        <v>0.31019999999999998</v>
      </c>
      <c r="AS284" s="133">
        <v>0.66949999999999998</v>
      </c>
      <c r="AT284" s="133">
        <v>3.0377999999999998</v>
      </c>
    </row>
    <row r="285" spans="2:46">
      <c r="B285">
        <v>1981</v>
      </c>
      <c r="C285">
        <v>10</v>
      </c>
      <c r="D285">
        <v>0.65310000000000001</v>
      </c>
      <c r="E285">
        <v>0.97909999999999997</v>
      </c>
      <c r="F285">
        <v>0.25069999999999998</v>
      </c>
      <c r="G285">
        <v>2.0983000000000001</v>
      </c>
      <c r="H285">
        <v>0.66449999999999998</v>
      </c>
      <c r="I285">
        <v>1.0210999999999999</v>
      </c>
      <c r="J285">
        <v>8.0000000000000004E-4</v>
      </c>
      <c r="K285">
        <v>8.6400000000000005E-2</v>
      </c>
      <c r="L285">
        <v>7.3400000000000007E-2</v>
      </c>
      <c r="M285">
        <v>0.1037</v>
      </c>
      <c r="N285">
        <v>0.35289999999999999</v>
      </c>
      <c r="O285">
        <v>1.9125000000000001</v>
      </c>
      <c r="AI285" s="133">
        <v>0.65310000000000001</v>
      </c>
      <c r="AJ285" s="133">
        <v>0.97909999999999997</v>
      </c>
      <c r="AK285" s="133">
        <v>0.25069999999999998</v>
      </c>
      <c r="AL285" s="133">
        <v>2.0983000000000001</v>
      </c>
      <c r="AM285" s="133">
        <v>0.66449999999999998</v>
      </c>
      <c r="AN285" s="133">
        <v>1.0210999999999999</v>
      </c>
      <c r="AO285" s="133">
        <v>8.0000000000000004E-4</v>
      </c>
      <c r="AP285" s="133">
        <v>8.6400000000000005E-2</v>
      </c>
      <c r="AQ285" s="133">
        <v>7.3400000000000007E-2</v>
      </c>
      <c r="AR285" s="133">
        <v>0.1037</v>
      </c>
      <c r="AS285" s="133">
        <v>0.35289999999999999</v>
      </c>
      <c r="AT285" s="133">
        <v>1.9125000000000001</v>
      </c>
    </row>
    <row r="286" spans="2:46">
      <c r="B286">
        <v>1981</v>
      </c>
      <c r="C286">
        <v>11</v>
      </c>
      <c r="D286">
        <v>0.20130000000000001</v>
      </c>
      <c r="E286">
        <v>1.5765</v>
      </c>
      <c r="F286">
        <v>0.2369</v>
      </c>
      <c r="G286">
        <v>1.0769</v>
      </c>
      <c r="H286">
        <v>0.23130000000000001</v>
      </c>
      <c r="I286">
        <v>1.4632000000000001</v>
      </c>
      <c r="J286">
        <v>2.7799999999999998E-2</v>
      </c>
      <c r="K286">
        <v>1.5699999999999999E-2</v>
      </c>
      <c r="L286">
        <v>0.1633</v>
      </c>
      <c r="M286">
        <v>0.18060000000000001</v>
      </c>
      <c r="N286">
        <v>0.28050000000000003</v>
      </c>
      <c r="O286">
        <v>0.82010000000000005</v>
      </c>
      <c r="AI286" s="133">
        <v>0.20130000000000001</v>
      </c>
      <c r="AJ286" s="133">
        <v>1.5765</v>
      </c>
      <c r="AK286" s="133">
        <v>0.2369</v>
      </c>
      <c r="AL286" s="133">
        <v>1.0769</v>
      </c>
      <c r="AM286" s="133">
        <v>0.23130000000000001</v>
      </c>
      <c r="AN286" s="133">
        <v>1.4632000000000001</v>
      </c>
      <c r="AO286" s="133">
        <v>2.7799999999999998E-2</v>
      </c>
      <c r="AP286" s="133">
        <v>1.5699999999999999E-2</v>
      </c>
      <c r="AQ286" s="133">
        <v>0.1633</v>
      </c>
      <c r="AR286" s="133">
        <v>0.18060000000000001</v>
      </c>
      <c r="AS286" s="133">
        <v>0.28050000000000003</v>
      </c>
      <c r="AT286" s="133">
        <v>0.82010000000000005</v>
      </c>
    </row>
    <row r="287" spans="2:46">
      <c r="B287">
        <v>1981</v>
      </c>
      <c r="C287">
        <v>12</v>
      </c>
      <c r="D287">
        <v>0.27639999999999998</v>
      </c>
      <c r="E287">
        <v>2.6107</v>
      </c>
      <c r="F287">
        <v>0.42270000000000002</v>
      </c>
      <c r="G287">
        <v>1.7655000000000001</v>
      </c>
      <c r="H287">
        <v>0.3705</v>
      </c>
      <c r="I287">
        <v>2.3875000000000002</v>
      </c>
      <c r="J287">
        <v>3.2899999999999999E-2</v>
      </c>
      <c r="K287">
        <v>0</v>
      </c>
      <c r="L287">
        <v>0.1696</v>
      </c>
      <c r="M287">
        <v>0.3211</v>
      </c>
      <c r="N287">
        <v>0.40579999999999999</v>
      </c>
      <c r="O287">
        <v>1.3027</v>
      </c>
      <c r="AI287" s="133">
        <v>0.27639999999999998</v>
      </c>
      <c r="AJ287" s="133">
        <v>2.6107</v>
      </c>
      <c r="AK287" s="133">
        <v>0.42270000000000002</v>
      </c>
      <c r="AL287" s="133">
        <v>1.7655000000000001</v>
      </c>
      <c r="AM287" s="133">
        <v>0.3705</v>
      </c>
      <c r="AN287" s="133">
        <v>2.3875000000000002</v>
      </c>
      <c r="AO287" s="133">
        <v>3.2899999999999999E-2</v>
      </c>
      <c r="AP287" s="133">
        <v>0</v>
      </c>
      <c r="AQ287" s="133">
        <v>0.1696</v>
      </c>
      <c r="AR287" s="133">
        <v>0.3211</v>
      </c>
      <c r="AS287" s="133">
        <v>0.40579999999999999</v>
      </c>
      <c r="AT287" s="133">
        <v>1.3027</v>
      </c>
    </row>
    <row r="288" spans="2:46">
      <c r="B288">
        <v>1981</v>
      </c>
      <c r="C288">
        <v>13</v>
      </c>
      <c r="D288">
        <v>0.87380000000000002</v>
      </c>
      <c r="E288">
        <v>2.4579</v>
      </c>
      <c r="F288">
        <v>0.1973</v>
      </c>
      <c r="G288">
        <v>2.6128</v>
      </c>
      <c r="H288">
        <v>0.92879999999999996</v>
      </c>
      <c r="I288">
        <v>2.1492</v>
      </c>
      <c r="J288">
        <v>0</v>
      </c>
      <c r="K288">
        <v>0.1835</v>
      </c>
      <c r="L288">
        <v>7.17E-2</v>
      </c>
      <c r="M288">
        <v>0.32879999999999998</v>
      </c>
      <c r="N288">
        <v>0.6089</v>
      </c>
      <c r="O288">
        <v>2.5348999999999999</v>
      </c>
      <c r="AI288" s="133">
        <v>0.87380000000000002</v>
      </c>
      <c r="AJ288" s="133">
        <v>2.4579</v>
      </c>
      <c r="AK288" s="133">
        <v>0.1973</v>
      </c>
      <c r="AL288" s="133">
        <v>2.6128</v>
      </c>
      <c r="AM288" s="133">
        <v>0.92879999999999996</v>
      </c>
      <c r="AN288" s="133">
        <v>2.1492</v>
      </c>
      <c r="AO288" s="133">
        <v>0</v>
      </c>
      <c r="AP288" s="133">
        <v>0.1835</v>
      </c>
      <c r="AQ288" s="133">
        <v>7.17E-2</v>
      </c>
      <c r="AR288" s="133">
        <v>0.32879999999999998</v>
      </c>
      <c r="AS288" s="133">
        <v>0.6089</v>
      </c>
      <c r="AT288" s="133">
        <v>2.5348999999999999</v>
      </c>
    </row>
    <row r="289" spans="2:46">
      <c r="B289">
        <v>1981</v>
      </c>
      <c r="C289">
        <v>14</v>
      </c>
      <c r="D289">
        <v>5.3499999999999999E-2</v>
      </c>
      <c r="E289">
        <v>0.25740000000000002</v>
      </c>
      <c r="F289">
        <v>3.1199999999999999E-2</v>
      </c>
      <c r="G289">
        <v>0.20050000000000001</v>
      </c>
      <c r="H289">
        <v>5.2499999999999998E-2</v>
      </c>
      <c r="I289">
        <v>0.25650000000000001</v>
      </c>
      <c r="J289">
        <v>4.4000000000000003E-3</v>
      </c>
      <c r="K289">
        <v>1.5E-3</v>
      </c>
      <c r="L289">
        <v>1.0500000000000001E-2</v>
      </c>
      <c r="M289">
        <v>1.7999999999999999E-2</v>
      </c>
      <c r="N289">
        <v>4.9299999999999997E-2</v>
      </c>
      <c r="O289">
        <v>0.21049999999999999</v>
      </c>
      <c r="AI289" s="133">
        <v>5.3499999999999999E-2</v>
      </c>
      <c r="AJ289" s="133">
        <v>0.25740000000000002</v>
      </c>
      <c r="AK289" s="133">
        <v>3.1199999999999999E-2</v>
      </c>
      <c r="AL289" s="133">
        <v>0.20050000000000001</v>
      </c>
      <c r="AM289" s="133">
        <v>5.2499999999999998E-2</v>
      </c>
      <c r="AN289" s="133">
        <v>0.25650000000000001</v>
      </c>
      <c r="AO289" s="133">
        <v>4.4000000000000003E-3</v>
      </c>
      <c r="AP289" s="133">
        <v>1.5E-3</v>
      </c>
      <c r="AQ289" s="133">
        <v>1.0500000000000001E-2</v>
      </c>
      <c r="AR289" s="133">
        <v>1.7999999999999999E-2</v>
      </c>
      <c r="AS289" s="133">
        <v>4.9299999999999997E-2</v>
      </c>
      <c r="AT289" s="133">
        <v>0.21049999999999999</v>
      </c>
    </row>
    <row r="290" spans="2:46">
      <c r="B290">
        <v>1981</v>
      </c>
      <c r="C290">
        <v>15</v>
      </c>
      <c r="D290">
        <v>9.1499999999999998E-2</v>
      </c>
      <c r="E290">
        <v>3.3000000000000002E-2</v>
      </c>
      <c r="F290">
        <v>2E-3</v>
      </c>
      <c r="G290">
        <v>9.7799999999999998E-2</v>
      </c>
      <c r="H290">
        <v>3.9100000000000003E-2</v>
      </c>
      <c r="I290">
        <v>0.24970000000000001</v>
      </c>
      <c r="J290">
        <v>3.3999999999999998E-3</v>
      </c>
      <c r="K290">
        <v>0</v>
      </c>
      <c r="L290">
        <v>1E-4</v>
      </c>
      <c r="M290">
        <v>1.12E-2</v>
      </c>
      <c r="N290">
        <v>9.4999999999999998E-3</v>
      </c>
      <c r="O290">
        <v>7.22E-2</v>
      </c>
      <c r="AI290" s="133">
        <v>9.1499999999999998E-2</v>
      </c>
      <c r="AJ290" s="133">
        <v>3.3000000000000002E-2</v>
      </c>
      <c r="AK290" s="133">
        <v>2E-3</v>
      </c>
      <c r="AL290" s="133">
        <v>9.7799999999999998E-2</v>
      </c>
      <c r="AM290" s="133">
        <v>3.9100000000000003E-2</v>
      </c>
      <c r="AN290" s="133">
        <v>0.24970000000000001</v>
      </c>
      <c r="AO290" s="133">
        <v>3.3999999999999998E-3</v>
      </c>
      <c r="AP290" s="133">
        <v>0</v>
      </c>
      <c r="AQ290" s="133">
        <v>1E-4</v>
      </c>
      <c r="AR290" s="133">
        <v>1.12E-2</v>
      </c>
      <c r="AS290" s="133">
        <v>9.4999999999999998E-3</v>
      </c>
      <c r="AT290" s="133">
        <v>7.22E-2</v>
      </c>
    </row>
    <row r="291" spans="2:46">
      <c r="B291">
        <v>1981</v>
      </c>
      <c r="C291">
        <v>16</v>
      </c>
      <c r="D291">
        <v>2.8199999999999999E-2</v>
      </c>
      <c r="E291">
        <v>0.13589999999999999</v>
      </c>
      <c r="F291">
        <v>1.6500000000000001E-2</v>
      </c>
      <c r="G291">
        <v>0.10580000000000001</v>
      </c>
      <c r="H291">
        <v>2.7699999999999999E-2</v>
      </c>
      <c r="I291">
        <v>0.13539999999999999</v>
      </c>
      <c r="J291">
        <v>2.3E-3</v>
      </c>
      <c r="K291">
        <v>8.0000000000000004E-4</v>
      </c>
      <c r="L291">
        <v>5.5999999999999999E-3</v>
      </c>
      <c r="M291">
        <v>9.4999999999999998E-3</v>
      </c>
      <c r="N291">
        <v>2.5999999999999999E-2</v>
      </c>
      <c r="O291">
        <v>0.1111</v>
      </c>
      <c r="AI291" s="133">
        <v>2.8199999999999999E-2</v>
      </c>
      <c r="AJ291" s="133">
        <v>0.13589999999999999</v>
      </c>
      <c r="AK291" s="133">
        <v>1.6500000000000001E-2</v>
      </c>
      <c r="AL291" s="133">
        <v>0.10580000000000001</v>
      </c>
      <c r="AM291" s="133">
        <v>2.7699999999999999E-2</v>
      </c>
      <c r="AN291" s="133">
        <v>0.13539999999999999</v>
      </c>
      <c r="AO291" s="133">
        <v>2.3E-3</v>
      </c>
      <c r="AP291" s="133">
        <v>8.0000000000000004E-4</v>
      </c>
      <c r="AQ291" s="133">
        <v>5.5999999999999999E-3</v>
      </c>
      <c r="AR291" s="133">
        <v>9.4999999999999998E-3</v>
      </c>
      <c r="AS291" s="133">
        <v>2.5999999999999999E-2</v>
      </c>
      <c r="AT291" s="133">
        <v>0.1111</v>
      </c>
    </row>
    <row r="292" spans="2:46">
      <c r="B292">
        <v>1982</v>
      </c>
      <c r="C292">
        <v>1</v>
      </c>
      <c r="D292">
        <v>8.7400000000000005E-2</v>
      </c>
      <c r="E292">
        <v>4.6399999999999997E-2</v>
      </c>
      <c r="F292">
        <v>7.7999999999999996E-3</v>
      </c>
      <c r="G292">
        <v>0.36830000000000002</v>
      </c>
      <c r="H292">
        <v>0.1308</v>
      </c>
      <c r="I292">
        <v>6.2300000000000001E-2</v>
      </c>
      <c r="J292">
        <v>3.3E-3</v>
      </c>
      <c r="K292">
        <v>5.2600000000000001E-2</v>
      </c>
      <c r="L292">
        <v>4.4400000000000002E-2</v>
      </c>
      <c r="M292">
        <v>6.8900000000000003E-2</v>
      </c>
      <c r="N292">
        <v>2.4299999999999999E-2</v>
      </c>
      <c r="O292">
        <v>0.1961</v>
      </c>
      <c r="AI292" s="133">
        <v>8.7400000000000005E-2</v>
      </c>
      <c r="AJ292" s="133">
        <v>4.6399999999999997E-2</v>
      </c>
      <c r="AK292" s="133">
        <v>7.7999999999999996E-3</v>
      </c>
      <c r="AL292" s="133">
        <v>0.36830000000000002</v>
      </c>
      <c r="AM292" s="133">
        <v>0.1308</v>
      </c>
      <c r="AN292" s="133">
        <v>6.2300000000000001E-2</v>
      </c>
      <c r="AO292" s="133">
        <v>3.3E-3</v>
      </c>
      <c r="AP292" s="133">
        <v>5.2600000000000001E-2</v>
      </c>
      <c r="AQ292" s="133">
        <v>4.4400000000000002E-2</v>
      </c>
      <c r="AR292" s="133">
        <v>6.8900000000000003E-2</v>
      </c>
      <c r="AS292" s="133">
        <v>2.4299999999999999E-2</v>
      </c>
      <c r="AT292" s="133">
        <v>0.1961</v>
      </c>
    </row>
    <row r="293" spans="2:46">
      <c r="B293">
        <v>1982</v>
      </c>
      <c r="C293">
        <v>2</v>
      </c>
      <c r="D293">
        <v>0.17949999999999999</v>
      </c>
      <c r="E293">
        <v>0</v>
      </c>
      <c r="F293">
        <v>2.93E-2</v>
      </c>
      <c r="G293">
        <v>0.49630000000000002</v>
      </c>
      <c r="H293">
        <v>0.16980000000000001</v>
      </c>
      <c r="I293">
        <v>0.68600000000000005</v>
      </c>
      <c r="J293">
        <v>3.6600000000000001E-2</v>
      </c>
      <c r="K293">
        <v>4.5100000000000001E-2</v>
      </c>
      <c r="L293">
        <v>1.44E-2</v>
      </c>
      <c r="M293">
        <v>0.1192</v>
      </c>
      <c r="N293">
        <v>3.3599999999999998E-2</v>
      </c>
      <c r="O293">
        <v>0.46970000000000001</v>
      </c>
      <c r="AI293" s="133">
        <v>0.17949999999999999</v>
      </c>
      <c r="AJ293" s="133">
        <v>0</v>
      </c>
      <c r="AK293" s="133">
        <v>2.93E-2</v>
      </c>
      <c r="AL293" s="133">
        <v>0.49630000000000002</v>
      </c>
      <c r="AM293" s="133">
        <v>0.16980000000000001</v>
      </c>
      <c r="AN293" s="133">
        <v>0.68600000000000005</v>
      </c>
      <c r="AO293" s="133">
        <v>3.6600000000000001E-2</v>
      </c>
      <c r="AP293" s="133">
        <v>4.5100000000000001E-2</v>
      </c>
      <c r="AQ293" s="133">
        <v>1.44E-2</v>
      </c>
      <c r="AR293" s="133">
        <v>0.1192</v>
      </c>
      <c r="AS293" s="133">
        <v>3.3599999999999998E-2</v>
      </c>
      <c r="AT293" s="133">
        <v>0.46970000000000001</v>
      </c>
    </row>
    <row r="294" spans="2:46">
      <c r="B294">
        <v>1982</v>
      </c>
      <c r="C294">
        <v>3</v>
      </c>
      <c r="D294">
        <v>0.71540000000000004</v>
      </c>
      <c r="E294">
        <v>0.41649999999999998</v>
      </c>
      <c r="F294">
        <v>4.4600000000000001E-2</v>
      </c>
      <c r="G294">
        <v>1.0222</v>
      </c>
      <c r="H294">
        <v>0.34770000000000001</v>
      </c>
      <c r="I294">
        <v>1.1556</v>
      </c>
      <c r="J294">
        <v>0.114</v>
      </c>
      <c r="K294">
        <v>0.2233</v>
      </c>
      <c r="L294">
        <v>0.11169999999999999</v>
      </c>
      <c r="M294">
        <v>0.24790000000000001</v>
      </c>
      <c r="N294">
        <v>6.6100000000000006E-2</v>
      </c>
      <c r="O294">
        <v>1.9778</v>
      </c>
      <c r="AI294" s="133">
        <v>0.71540000000000004</v>
      </c>
      <c r="AJ294" s="133">
        <v>0.41649999999999998</v>
      </c>
      <c r="AK294" s="133">
        <v>4.4600000000000001E-2</v>
      </c>
      <c r="AL294" s="133">
        <v>1.0222</v>
      </c>
      <c r="AM294" s="133">
        <v>0.34770000000000001</v>
      </c>
      <c r="AN294" s="133">
        <v>1.1556</v>
      </c>
      <c r="AO294" s="133">
        <v>0.114</v>
      </c>
      <c r="AP294" s="133">
        <v>0.2233</v>
      </c>
      <c r="AQ294" s="133">
        <v>0.11169999999999999</v>
      </c>
      <c r="AR294" s="133">
        <v>0.24790000000000001</v>
      </c>
      <c r="AS294" s="133">
        <v>6.6100000000000006E-2</v>
      </c>
      <c r="AT294" s="133">
        <v>1.9778</v>
      </c>
    </row>
    <row r="295" spans="2:46">
      <c r="B295">
        <v>1982</v>
      </c>
      <c r="C295">
        <v>4</v>
      </c>
      <c r="D295">
        <v>0.85650000000000004</v>
      </c>
      <c r="E295">
        <v>3.0979000000000001</v>
      </c>
      <c r="F295">
        <v>4.9700000000000001E-2</v>
      </c>
      <c r="G295">
        <v>1.8125</v>
      </c>
      <c r="H295">
        <v>0.47139999999999999</v>
      </c>
      <c r="I295">
        <v>2.6452</v>
      </c>
      <c r="J295">
        <v>0.16750000000000001</v>
      </c>
      <c r="K295">
        <v>9.8699999999999996E-2</v>
      </c>
      <c r="L295">
        <v>3.5099999999999999E-2</v>
      </c>
      <c r="M295">
        <v>1.2377</v>
      </c>
      <c r="N295">
        <v>1.2219</v>
      </c>
      <c r="O295">
        <v>1.4161999999999999</v>
      </c>
      <c r="AI295" s="133">
        <v>0.85650000000000004</v>
      </c>
      <c r="AJ295" s="133">
        <v>3.0979000000000001</v>
      </c>
      <c r="AK295" s="133">
        <v>4.9700000000000001E-2</v>
      </c>
      <c r="AL295" s="133">
        <v>1.8125</v>
      </c>
      <c r="AM295" s="133">
        <v>0.47139999999999999</v>
      </c>
      <c r="AN295" s="133">
        <v>2.6452</v>
      </c>
      <c r="AO295" s="133">
        <v>0.16750000000000001</v>
      </c>
      <c r="AP295" s="133">
        <v>9.8699999999999996E-2</v>
      </c>
      <c r="AQ295" s="133">
        <v>3.5099999999999999E-2</v>
      </c>
      <c r="AR295" s="133">
        <v>1.2377</v>
      </c>
      <c r="AS295" s="133">
        <v>1.2219</v>
      </c>
      <c r="AT295" s="133">
        <v>1.4161999999999999</v>
      </c>
    </row>
    <row r="296" spans="2:46">
      <c r="B296">
        <v>1982</v>
      </c>
      <c r="C296">
        <v>5</v>
      </c>
      <c r="D296">
        <v>0.75119999999999998</v>
      </c>
      <c r="E296">
        <v>4.7390999999999996</v>
      </c>
      <c r="F296">
        <v>0.1186</v>
      </c>
      <c r="G296">
        <v>1.284</v>
      </c>
      <c r="H296">
        <v>0.29449999999999998</v>
      </c>
      <c r="I296">
        <v>2.3351999999999999</v>
      </c>
      <c r="J296">
        <v>0.1207</v>
      </c>
      <c r="K296">
        <v>4.0099999999999997E-2</v>
      </c>
      <c r="L296">
        <v>0.1038</v>
      </c>
      <c r="M296">
        <v>0.3805</v>
      </c>
      <c r="N296">
        <v>0.36270000000000002</v>
      </c>
      <c r="O296">
        <v>0.96750000000000003</v>
      </c>
      <c r="AI296" s="133">
        <v>0.75119999999999998</v>
      </c>
      <c r="AJ296" s="133">
        <v>4.7390999999999996</v>
      </c>
      <c r="AK296" s="133">
        <v>0.1186</v>
      </c>
      <c r="AL296" s="133">
        <v>1.284</v>
      </c>
      <c r="AM296" s="133">
        <v>0.29449999999999998</v>
      </c>
      <c r="AN296" s="133">
        <v>2.3351999999999999</v>
      </c>
      <c r="AO296" s="133">
        <v>0.1207</v>
      </c>
      <c r="AP296" s="133">
        <v>4.0099999999999997E-2</v>
      </c>
      <c r="AQ296" s="133">
        <v>0.1038</v>
      </c>
      <c r="AR296" s="133">
        <v>0.3805</v>
      </c>
      <c r="AS296" s="133">
        <v>0.36270000000000002</v>
      </c>
      <c r="AT296" s="133">
        <v>0.96750000000000003</v>
      </c>
    </row>
    <row r="297" spans="2:46">
      <c r="B297">
        <v>1982</v>
      </c>
      <c r="C297">
        <v>6</v>
      </c>
      <c r="D297">
        <v>0.3397</v>
      </c>
      <c r="E297">
        <v>1.6566000000000001</v>
      </c>
      <c r="F297">
        <v>0.10349999999999999</v>
      </c>
      <c r="G297">
        <v>0.46700000000000003</v>
      </c>
      <c r="H297">
        <v>0.1079</v>
      </c>
      <c r="I297">
        <v>1.7141</v>
      </c>
      <c r="J297">
        <v>2.3400000000000001E-2</v>
      </c>
      <c r="K297">
        <v>0.21299999999999999</v>
      </c>
      <c r="L297">
        <v>8.8499999999999995E-2</v>
      </c>
      <c r="M297">
        <v>6.1400000000000003E-2</v>
      </c>
      <c r="N297">
        <v>3.7499999999999999E-2</v>
      </c>
      <c r="O297">
        <v>0.70150000000000001</v>
      </c>
      <c r="AI297" s="133">
        <v>0.3397</v>
      </c>
      <c r="AJ297" s="133">
        <v>1.6566000000000001</v>
      </c>
      <c r="AK297" s="133">
        <v>0.10349999999999999</v>
      </c>
      <c r="AL297" s="133">
        <v>0.46700000000000003</v>
      </c>
      <c r="AM297" s="133">
        <v>0.1079</v>
      </c>
      <c r="AN297" s="133">
        <v>1.7141</v>
      </c>
      <c r="AO297" s="133">
        <v>2.3400000000000001E-2</v>
      </c>
      <c r="AP297" s="133">
        <v>0.21299999999999999</v>
      </c>
      <c r="AQ297" s="133">
        <v>8.8499999999999995E-2</v>
      </c>
      <c r="AR297" s="133">
        <v>6.1400000000000003E-2</v>
      </c>
      <c r="AS297" s="133">
        <v>3.7499999999999999E-2</v>
      </c>
      <c r="AT297" s="133">
        <v>0.70150000000000001</v>
      </c>
    </row>
    <row r="298" spans="2:46">
      <c r="B298">
        <v>1982</v>
      </c>
      <c r="C298">
        <v>7</v>
      </c>
      <c r="D298">
        <v>0.11260000000000001</v>
      </c>
      <c r="E298">
        <v>6.6400000000000001E-2</v>
      </c>
      <c r="F298">
        <v>2.8400000000000002E-2</v>
      </c>
      <c r="G298">
        <v>0.15870000000000001</v>
      </c>
      <c r="H298">
        <v>4.4699999999999997E-2</v>
      </c>
      <c r="I298">
        <v>0.14799999999999999</v>
      </c>
      <c r="J298">
        <v>3.09E-2</v>
      </c>
      <c r="K298">
        <v>4.0300000000000002E-2</v>
      </c>
      <c r="L298">
        <v>3.7699999999999997E-2</v>
      </c>
      <c r="M298">
        <v>6.4299999999999996E-2</v>
      </c>
      <c r="N298">
        <v>1.61E-2</v>
      </c>
      <c r="O298">
        <v>0.50729999999999997</v>
      </c>
      <c r="AI298" s="133">
        <v>0.11260000000000001</v>
      </c>
      <c r="AJ298" s="133">
        <v>6.6400000000000001E-2</v>
      </c>
      <c r="AK298" s="133">
        <v>2.8400000000000002E-2</v>
      </c>
      <c r="AL298" s="133">
        <v>0.15870000000000001</v>
      </c>
      <c r="AM298" s="133">
        <v>4.4699999999999997E-2</v>
      </c>
      <c r="AN298" s="133">
        <v>0.14799999999999999</v>
      </c>
      <c r="AO298" s="133">
        <v>3.09E-2</v>
      </c>
      <c r="AP298" s="133">
        <v>4.0300000000000002E-2</v>
      </c>
      <c r="AQ298" s="133">
        <v>3.7699999999999997E-2</v>
      </c>
      <c r="AR298" s="133">
        <v>6.4299999999999996E-2</v>
      </c>
      <c r="AS298" s="133">
        <v>1.61E-2</v>
      </c>
      <c r="AT298" s="133">
        <v>0.50729999999999997</v>
      </c>
    </row>
    <row r="299" spans="2:46">
      <c r="B299">
        <v>1982</v>
      </c>
      <c r="C299">
        <v>8</v>
      </c>
      <c r="D299">
        <v>1.2203999999999999</v>
      </c>
      <c r="E299">
        <v>9.2128999999999994</v>
      </c>
      <c r="F299">
        <v>0.69299999999999995</v>
      </c>
      <c r="G299">
        <v>3.1208999999999998</v>
      </c>
      <c r="H299">
        <v>0.68469999999999998</v>
      </c>
      <c r="I299">
        <v>3.3609</v>
      </c>
      <c r="J299">
        <v>0.1069</v>
      </c>
      <c r="K299">
        <v>0.1273</v>
      </c>
      <c r="L299">
        <v>0.24399999999999999</v>
      </c>
      <c r="M299">
        <v>0.67589999999999995</v>
      </c>
      <c r="N299">
        <v>0.60450000000000004</v>
      </c>
      <c r="O299">
        <v>3.9699</v>
      </c>
      <c r="AI299" s="133">
        <v>1.2203999999999999</v>
      </c>
      <c r="AJ299" s="133">
        <v>9.2128999999999994</v>
      </c>
      <c r="AK299" s="133">
        <v>0.69299999999999995</v>
      </c>
      <c r="AL299" s="133">
        <v>3.1208999999999998</v>
      </c>
      <c r="AM299" s="133">
        <v>0.68469999999999998</v>
      </c>
      <c r="AN299" s="133">
        <v>3.3609</v>
      </c>
      <c r="AO299" s="133">
        <v>0.1069</v>
      </c>
      <c r="AP299" s="133">
        <v>0.1273</v>
      </c>
      <c r="AQ299" s="133">
        <v>0.24399999999999999</v>
      </c>
      <c r="AR299" s="133">
        <v>0.67589999999999995</v>
      </c>
      <c r="AS299" s="133">
        <v>0.60450000000000004</v>
      </c>
      <c r="AT299" s="133">
        <v>3.9699</v>
      </c>
    </row>
    <row r="300" spans="2:46">
      <c r="B300">
        <v>1982</v>
      </c>
      <c r="C300">
        <v>9</v>
      </c>
      <c r="D300">
        <v>0.47399999999999998</v>
      </c>
      <c r="E300">
        <v>6.1364999999999998</v>
      </c>
      <c r="F300">
        <v>0.49840000000000001</v>
      </c>
      <c r="G300">
        <v>2.5245000000000002</v>
      </c>
      <c r="H300">
        <v>0.5252</v>
      </c>
      <c r="I300">
        <v>2.7303000000000002</v>
      </c>
      <c r="J300">
        <v>5.1000000000000004E-3</v>
      </c>
      <c r="K300">
        <v>5.21E-2</v>
      </c>
      <c r="L300">
        <v>0.18659999999999999</v>
      </c>
      <c r="M300">
        <v>0.5524</v>
      </c>
      <c r="N300">
        <v>0.52390000000000003</v>
      </c>
      <c r="O300">
        <v>2.8921999999999999</v>
      </c>
      <c r="AI300" s="133">
        <v>0.47399999999999998</v>
      </c>
      <c r="AJ300" s="133">
        <v>6.1364999999999998</v>
      </c>
      <c r="AK300" s="133">
        <v>0.49840000000000001</v>
      </c>
      <c r="AL300" s="133">
        <v>2.5245000000000002</v>
      </c>
      <c r="AM300" s="133">
        <v>0.5252</v>
      </c>
      <c r="AN300" s="133">
        <v>2.7303000000000002</v>
      </c>
      <c r="AO300" s="133">
        <v>5.1000000000000004E-3</v>
      </c>
      <c r="AP300" s="133">
        <v>5.21E-2</v>
      </c>
      <c r="AQ300" s="133">
        <v>0.18659999999999999</v>
      </c>
      <c r="AR300" s="133">
        <v>0.5524</v>
      </c>
      <c r="AS300" s="133">
        <v>0.52390000000000003</v>
      </c>
      <c r="AT300" s="133">
        <v>2.8921999999999999</v>
      </c>
    </row>
    <row r="301" spans="2:46">
      <c r="B301">
        <v>1982</v>
      </c>
      <c r="C301">
        <v>10</v>
      </c>
      <c r="D301">
        <v>0.68379999999999996</v>
      </c>
      <c r="E301">
        <v>0.70279999999999998</v>
      </c>
      <c r="F301">
        <v>0.34789999999999999</v>
      </c>
      <c r="G301">
        <v>1.9438</v>
      </c>
      <c r="H301">
        <v>0.56630000000000003</v>
      </c>
      <c r="I301">
        <v>1.5746</v>
      </c>
      <c r="J301">
        <v>4.1000000000000003E-3</v>
      </c>
      <c r="K301">
        <v>0.1542</v>
      </c>
      <c r="L301">
        <v>0.1807</v>
      </c>
      <c r="M301">
        <v>0.1366</v>
      </c>
      <c r="N301">
        <v>0.53710000000000002</v>
      </c>
      <c r="O301">
        <v>2.3085</v>
      </c>
      <c r="AI301" s="133">
        <v>0.68379999999999996</v>
      </c>
      <c r="AJ301" s="133">
        <v>0.70279999999999998</v>
      </c>
      <c r="AK301" s="133">
        <v>0.34789999999999999</v>
      </c>
      <c r="AL301" s="133">
        <v>1.9438</v>
      </c>
      <c r="AM301" s="133">
        <v>0.56630000000000003</v>
      </c>
      <c r="AN301" s="133">
        <v>1.5746</v>
      </c>
      <c r="AO301" s="133">
        <v>4.1000000000000003E-3</v>
      </c>
      <c r="AP301" s="133">
        <v>0.1542</v>
      </c>
      <c r="AQ301" s="133">
        <v>0.1807</v>
      </c>
      <c r="AR301" s="133">
        <v>0.1366</v>
      </c>
      <c r="AS301" s="133">
        <v>0.53710000000000002</v>
      </c>
      <c r="AT301" s="133">
        <v>2.3085</v>
      </c>
    </row>
    <row r="302" spans="2:46">
      <c r="B302">
        <v>1982</v>
      </c>
      <c r="C302">
        <v>11</v>
      </c>
      <c r="D302">
        <v>0.20300000000000001</v>
      </c>
      <c r="E302">
        <v>2.2115</v>
      </c>
      <c r="F302">
        <v>0.21049999999999999</v>
      </c>
      <c r="G302">
        <v>0.92349999999999999</v>
      </c>
      <c r="H302">
        <v>0.2021</v>
      </c>
      <c r="I302">
        <v>1.2133</v>
      </c>
      <c r="J302">
        <v>1.0699999999999999E-2</v>
      </c>
      <c r="K302">
        <v>3.5999999999999997E-2</v>
      </c>
      <c r="L302">
        <v>0.1103</v>
      </c>
      <c r="M302">
        <v>0.24809999999999999</v>
      </c>
      <c r="N302">
        <v>0.218</v>
      </c>
      <c r="O302">
        <v>0.82199999999999995</v>
      </c>
      <c r="AI302" s="133">
        <v>0.20300000000000001</v>
      </c>
      <c r="AJ302" s="133">
        <v>2.2115</v>
      </c>
      <c r="AK302" s="133">
        <v>0.21049999999999999</v>
      </c>
      <c r="AL302" s="133">
        <v>0.92349999999999999</v>
      </c>
      <c r="AM302" s="133">
        <v>0.2021</v>
      </c>
      <c r="AN302" s="133">
        <v>1.2133</v>
      </c>
      <c r="AO302" s="133">
        <v>1.0699999999999999E-2</v>
      </c>
      <c r="AP302" s="133">
        <v>3.5999999999999997E-2</v>
      </c>
      <c r="AQ302" s="133">
        <v>0.1103</v>
      </c>
      <c r="AR302" s="133">
        <v>0.24809999999999999</v>
      </c>
      <c r="AS302" s="133">
        <v>0.218</v>
      </c>
      <c r="AT302" s="133">
        <v>0.82199999999999995</v>
      </c>
    </row>
    <row r="303" spans="2:46">
      <c r="B303">
        <v>1982</v>
      </c>
      <c r="C303">
        <v>12</v>
      </c>
      <c r="D303">
        <v>0.28349999999999997</v>
      </c>
      <c r="E303">
        <v>3.8567</v>
      </c>
      <c r="F303">
        <v>0.38019999999999998</v>
      </c>
      <c r="G303">
        <v>1.4959</v>
      </c>
      <c r="H303">
        <v>0.31709999999999999</v>
      </c>
      <c r="I303">
        <v>1.9378</v>
      </c>
      <c r="J303">
        <v>0</v>
      </c>
      <c r="K303">
        <v>0</v>
      </c>
      <c r="L303">
        <v>7.3200000000000001E-2</v>
      </c>
      <c r="M303">
        <v>0.4516</v>
      </c>
      <c r="N303">
        <v>0.28839999999999999</v>
      </c>
      <c r="O303">
        <v>1.3207</v>
      </c>
      <c r="AI303" s="133">
        <v>0.28349999999999997</v>
      </c>
      <c r="AJ303" s="133">
        <v>3.8567</v>
      </c>
      <c r="AK303" s="133">
        <v>0.38019999999999998</v>
      </c>
      <c r="AL303" s="133">
        <v>1.4959</v>
      </c>
      <c r="AM303" s="133">
        <v>0.31709999999999999</v>
      </c>
      <c r="AN303" s="133">
        <v>1.9378</v>
      </c>
      <c r="AO303" s="133">
        <v>0</v>
      </c>
      <c r="AP303" s="133">
        <v>0</v>
      </c>
      <c r="AQ303" s="133">
        <v>7.3200000000000001E-2</v>
      </c>
      <c r="AR303" s="133">
        <v>0.4516</v>
      </c>
      <c r="AS303" s="133">
        <v>0.28839999999999999</v>
      </c>
      <c r="AT303" s="133">
        <v>1.3207</v>
      </c>
    </row>
    <row r="304" spans="2:46">
      <c r="B304">
        <v>1982</v>
      </c>
      <c r="C304">
        <v>13</v>
      </c>
      <c r="D304">
        <v>0.89359999999999995</v>
      </c>
      <c r="E304">
        <v>4.7319000000000004</v>
      </c>
      <c r="F304">
        <v>0.159</v>
      </c>
      <c r="G304">
        <v>2.3881000000000001</v>
      </c>
      <c r="H304">
        <v>0.87609999999999999</v>
      </c>
      <c r="I304">
        <v>2.157</v>
      </c>
      <c r="J304">
        <v>1.8599999999999998E-2</v>
      </c>
      <c r="K304">
        <v>7.3800000000000004E-2</v>
      </c>
      <c r="L304">
        <v>8.2500000000000004E-2</v>
      </c>
      <c r="M304">
        <v>0.51400000000000001</v>
      </c>
      <c r="N304">
        <v>0.26979999999999998</v>
      </c>
      <c r="O304">
        <v>1.7202999999999999</v>
      </c>
      <c r="AI304" s="133">
        <v>0.89359999999999995</v>
      </c>
      <c r="AJ304" s="133">
        <v>4.7319000000000004</v>
      </c>
      <c r="AK304" s="133">
        <v>0.159</v>
      </c>
      <c r="AL304" s="133">
        <v>2.3881000000000001</v>
      </c>
      <c r="AM304" s="133">
        <v>0.87609999999999999</v>
      </c>
      <c r="AN304" s="133">
        <v>2.157</v>
      </c>
      <c r="AO304" s="133">
        <v>1.8599999999999998E-2</v>
      </c>
      <c r="AP304" s="133">
        <v>7.3800000000000004E-2</v>
      </c>
      <c r="AQ304" s="133">
        <v>8.2500000000000004E-2</v>
      </c>
      <c r="AR304" s="133">
        <v>0.51400000000000001</v>
      </c>
      <c r="AS304" s="133">
        <v>0.26979999999999998</v>
      </c>
      <c r="AT304" s="133">
        <v>1.7202999999999999</v>
      </c>
    </row>
    <row r="305" spans="2:46">
      <c r="B305">
        <v>1982</v>
      </c>
      <c r="C305">
        <v>14</v>
      </c>
      <c r="D305">
        <v>5.0900000000000001E-2</v>
      </c>
      <c r="E305">
        <v>0.40889999999999999</v>
      </c>
      <c r="F305">
        <v>2.9499999999999998E-2</v>
      </c>
      <c r="G305">
        <v>0.17319999999999999</v>
      </c>
      <c r="H305">
        <v>4.4999999999999998E-2</v>
      </c>
      <c r="I305">
        <v>0.20880000000000001</v>
      </c>
      <c r="J305">
        <v>5.0000000000000001E-4</v>
      </c>
      <c r="K305">
        <v>7.1000000000000004E-3</v>
      </c>
      <c r="L305">
        <v>2.8999999999999998E-3</v>
      </c>
      <c r="M305">
        <v>3.6700000000000003E-2</v>
      </c>
      <c r="N305">
        <v>3.5700000000000003E-2</v>
      </c>
      <c r="O305">
        <v>0.20039999999999999</v>
      </c>
      <c r="AI305" s="133">
        <v>5.0900000000000001E-2</v>
      </c>
      <c r="AJ305" s="133">
        <v>0.40889999999999999</v>
      </c>
      <c r="AK305" s="133">
        <v>2.9499999999999998E-2</v>
      </c>
      <c r="AL305" s="133">
        <v>0.17319999999999999</v>
      </c>
      <c r="AM305" s="133">
        <v>4.4999999999999998E-2</v>
      </c>
      <c r="AN305" s="133">
        <v>0.20880000000000001</v>
      </c>
      <c r="AO305" s="133">
        <v>5.0000000000000001E-4</v>
      </c>
      <c r="AP305" s="133">
        <v>7.1000000000000004E-3</v>
      </c>
      <c r="AQ305" s="133">
        <v>2.8999999999999998E-3</v>
      </c>
      <c r="AR305" s="133">
        <v>3.6700000000000003E-2</v>
      </c>
      <c r="AS305" s="133">
        <v>3.5700000000000003E-2</v>
      </c>
      <c r="AT305" s="133">
        <v>0.20039999999999999</v>
      </c>
    </row>
    <row r="306" spans="2:46">
      <c r="B306">
        <v>1982</v>
      </c>
      <c r="C306">
        <v>15</v>
      </c>
      <c r="D306">
        <v>0.1061</v>
      </c>
      <c r="E306">
        <v>1.7000000000000001E-2</v>
      </c>
      <c r="F306">
        <v>5.1999999999999998E-3</v>
      </c>
      <c r="G306">
        <v>0.10009999999999999</v>
      </c>
      <c r="H306">
        <v>0.04</v>
      </c>
      <c r="I306">
        <v>0.13789999999999999</v>
      </c>
      <c r="J306">
        <v>0</v>
      </c>
      <c r="K306">
        <v>5.9999999999999995E-4</v>
      </c>
      <c r="L306">
        <v>1.4E-2</v>
      </c>
      <c r="M306">
        <v>7.7999999999999996E-3</v>
      </c>
      <c r="N306">
        <v>7.3000000000000001E-3</v>
      </c>
      <c r="O306">
        <v>9.7900000000000001E-2</v>
      </c>
      <c r="AI306" s="133">
        <v>0.1061</v>
      </c>
      <c r="AJ306" s="133">
        <v>1.7000000000000001E-2</v>
      </c>
      <c r="AK306" s="133">
        <v>5.1999999999999998E-3</v>
      </c>
      <c r="AL306" s="133">
        <v>0.10009999999999999</v>
      </c>
      <c r="AM306" s="133">
        <v>0.04</v>
      </c>
      <c r="AN306" s="133">
        <v>0.13789999999999999</v>
      </c>
      <c r="AO306" s="133">
        <v>0</v>
      </c>
      <c r="AP306" s="133">
        <v>5.9999999999999995E-4</v>
      </c>
      <c r="AQ306" s="133">
        <v>1.4E-2</v>
      </c>
      <c r="AR306" s="133">
        <v>7.7999999999999996E-3</v>
      </c>
      <c r="AS306" s="133">
        <v>7.3000000000000001E-3</v>
      </c>
      <c r="AT306" s="133">
        <v>9.7900000000000001E-2</v>
      </c>
    </row>
    <row r="307" spans="2:46">
      <c r="B307">
        <v>1982</v>
      </c>
      <c r="C307">
        <v>16</v>
      </c>
      <c r="D307">
        <v>2.6700000000000002E-2</v>
      </c>
      <c r="E307">
        <v>0.21479999999999999</v>
      </c>
      <c r="F307">
        <v>1.55E-2</v>
      </c>
      <c r="G307">
        <v>9.11E-2</v>
      </c>
      <c r="H307">
        <v>2.3699999999999999E-2</v>
      </c>
      <c r="I307">
        <v>0.10979999999999999</v>
      </c>
      <c r="J307">
        <v>2.0000000000000001E-4</v>
      </c>
      <c r="K307">
        <v>3.7000000000000002E-3</v>
      </c>
      <c r="L307">
        <v>1.5E-3</v>
      </c>
      <c r="M307">
        <v>1.9199999999999998E-2</v>
      </c>
      <c r="N307">
        <v>1.8800000000000001E-2</v>
      </c>
      <c r="O307">
        <v>0.1052</v>
      </c>
      <c r="AI307" s="133">
        <v>2.6700000000000002E-2</v>
      </c>
      <c r="AJ307" s="133">
        <v>0.21479999999999999</v>
      </c>
      <c r="AK307" s="133">
        <v>1.55E-2</v>
      </c>
      <c r="AL307" s="133">
        <v>9.11E-2</v>
      </c>
      <c r="AM307" s="133">
        <v>2.3699999999999999E-2</v>
      </c>
      <c r="AN307" s="133">
        <v>0.10979999999999999</v>
      </c>
      <c r="AO307" s="133">
        <v>2.0000000000000001E-4</v>
      </c>
      <c r="AP307" s="133">
        <v>3.7000000000000002E-3</v>
      </c>
      <c r="AQ307" s="133">
        <v>1.5E-3</v>
      </c>
      <c r="AR307" s="133">
        <v>1.9199999999999998E-2</v>
      </c>
      <c r="AS307" s="133">
        <v>1.8800000000000001E-2</v>
      </c>
      <c r="AT307" s="133">
        <v>0.1052</v>
      </c>
    </row>
    <row r="308" spans="2:46">
      <c r="B308">
        <v>1983</v>
      </c>
      <c r="C308">
        <v>1</v>
      </c>
      <c r="D308">
        <v>3.2300000000000002E-2</v>
      </c>
      <c r="E308">
        <v>0</v>
      </c>
      <c r="F308">
        <v>6.1999999999999998E-3</v>
      </c>
      <c r="G308">
        <v>1.84E-2</v>
      </c>
      <c r="H308">
        <v>6.4999999999999997E-3</v>
      </c>
      <c r="I308">
        <v>1.9699999999999999E-2</v>
      </c>
      <c r="J308">
        <v>1E-3</v>
      </c>
      <c r="K308">
        <v>7.5499999999999998E-2</v>
      </c>
      <c r="L308">
        <v>6.7999999999999996E-3</v>
      </c>
      <c r="M308">
        <v>4.3099999999999999E-2</v>
      </c>
      <c r="N308">
        <v>0.18390000000000001</v>
      </c>
      <c r="O308">
        <v>0.25309999999999999</v>
      </c>
      <c r="AI308" s="133">
        <v>3.2300000000000002E-2</v>
      </c>
      <c r="AJ308" s="133">
        <v>0</v>
      </c>
      <c r="AK308" s="133">
        <v>6.1999999999999998E-3</v>
      </c>
      <c r="AL308" s="133">
        <v>1.84E-2</v>
      </c>
      <c r="AM308" s="133">
        <v>6.4999999999999997E-3</v>
      </c>
      <c r="AN308" s="133">
        <v>1.9699999999999999E-2</v>
      </c>
      <c r="AO308" s="133">
        <v>1E-3</v>
      </c>
      <c r="AP308" s="133">
        <v>7.5499999999999998E-2</v>
      </c>
      <c r="AQ308" s="133">
        <v>6.7999999999999996E-3</v>
      </c>
      <c r="AR308" s="133">
        <v>4.3099999999999999E-2</v>
      </c>
      <c r="AS308" s="133">
        <v>0.18390000000000001</v>
      </c>
      <c r="AT308" s="133">
        <v>0.25309999999999999</v>
      </c>
    </row>
    <row r="309" spans="2:46">
      <c r="B309">
        <v>1983</v>
      </c>
      <c r="C309">
        <v>2</v>
      </c>
      <c r="D309">
        <v>0.1633</v>
      </c>
      <c r="E309">
        <v>0.2581</v>
      </c>
      <c r="F309">
        <v>3.9300000000000002E-2</v>
      </c>
      <c r="G309">
        <v>0.17019999999999999</v>
      </c>
      <c r="H309">
        <v>5.8200000000000002E-2</v>
      </c>
      <c r="I309">
        <v>1.1119000000000001</v>
      </c>
      <c r="J309">
        <v>5.8999999999999997E-2</v>
      </c>
      <c r="K309">
        <v>1.3899999999999999E-2</v>
      </c>
      <c r="L309">
        <v>2.8799999999999999E-2</v>
      </c>
      <c r="M309">
        <v>6.9000000000000006E-2</v>
      </c>
      <c r="N309">
        <v>0</v>
      </c>
      <c r="O309">
        <v>0.2261</v>
      </c>
      <c r="AI309" s="133">
        <v>0.1633</v>
      </c>
      <c r="AJ309" s="133">
        <v>0.2581</v>
      </c>
      <c r="AK309" s="133">
        <v>3.9300000000000002E-2</v>
      </c>
      <c r="AL309" s="133">
        <v>0.17019999999999999</v>
      </c>
      <c r="AM309" s="133">
        <v>5.8200000000000002E-2</v>
      </c>
      <c r="AN309" s="133">
        <v>1.1119000000000001</v>
      </c>
      <c r="AO309" s="133">
        <v>5.8999999999999997E-2</v>
      </c>
      <c r="AP309" s="133">
        <v>1.3899999999999999E-2</v>
      </c>
      <c r="AQ309" s="133">
        <v>2.8799999999999999E-2</v>
      </c>
      <c r="AR309" s="133">
        <v>6.9000000000000006E-2</v>
      </c>
      <c r="AS309" s="133">
        <v>0</v>
      </c>
      <c r="AT309" s="133">
        <v>0.2261</v>
      </c>
    </row>
    <row r="310" spans="2:46">
      <c r="B310">
        <v>1983</v>
      </c>
      <c r="C310">
        <v>3</v>
      </c>
      <c r="D310">
        <v>0.51849999999999996</v>
      </c>
      <c r="E310">
        <v>0.49680000000000002</v>
      </c>
      <c r="F310">
        <v>0.1101</v>
      </c>
      <c r="G310">
        <v>0.9526</v>
      </c>
      <c r="H310">
        <v>0.3241</v>
      </c>
      <c r="I310">
        <v>0.67520000000000002</v>
      </c>
      <c r="J310">
        <v>0.1011</v>
      </c>
      <c r="K310">
        <v>0.17169999999999999</v>
      </c>
      <c r="L310">
        <v>2.5600000000000001E-2</v>
      </c>
      <c r="M310">
        <v>0.28029999999999999</v>
      </c>
      <c r="N310">
        <v>0.1459</v>
      </c>
      <c r="O310">
        <v>1.4281999999999999</v>
      </c>
      <c r="AI310" s="133">
        <v>0.51849999999999996</v>
      </c>
      <c r="AJ310" s="133">
        <v>0.49680000000000002</v>
      </c>
      <c r="AK310" s="133">
        <v>0.1101</v>
      </c>
      <c r="AL310" s="133">
        <v>0.9526</v>
      </c>
      <c r="AM310" s="133">
        <v>0.3241</v>
      </c>
      <c r="AN310" s="133">
        <v>0.67520000000000002</v>
      </c>
      <c r="AO310" s="133">
        <v>0.1011</v>
      </c>
      <c r="AP310" s="133">
        <v>0.17169999999999999</v>
      </c>
      <c r="AQ310" s="133">
        <v>2.5600000000000001E-2</v>
      </c>
      <c r="AR310" s="133">
        <v>0.28029999999999999</v>
      </c>
      <c r="AS310" s="133">
        <v>0.1459</v>
      </c>
      <c r="AT310" s="133">
        <v>1.4281999999999999</v>
      </c>
    </row>
    <row r="311" spans="2:46">
      <c r="B311">
        <v>1983</v>
      </c>
      <c r="C311">
        <v>4</v>
      </c>
      <c r="D311">
        <v>0.79410000000000003</v>
      </c>
      <c r="E311">
        <v>3.5522</v>
      </c>
      <c r="F311">
        <v>8.5599999999999996E-2</v>
      </c>
      <c r="G311">
        <v>1.3237000000000001</v>
      </c>
      <c r="H311">
        <v>0.34429999999999999</v>
      </c>
      <c r="I311">
        <v>2.0121000000000002</v>
      </c>
      <c r="J311">
        <v>0.1109</v>
      </c>
      <c r="K311">
        <v>0.128</v>
      </c>
      <c r="L311">
        <v>0.16309999999999999</v>
      </c>
      <c r="M311">
        <v>0.315</v>
      </c>
      <c r="N311">
        <v>0.54190000000000005</v>
      </c>
      <c r="O311">
        <v>2.2477</v>
      </c>
      <c r="AI311" s="133">
        <v>0.79410000000000003</v>
      </c>
      <c r="AJ311" s="133">
        <v>3.5522</v>
      </c>
      <c r="AK311" s="133">
        <v>8.5599999999999996E-2</v>
      </c>
      <c r="AL311" s="133">
        <v>1.3237000000000001</v>
      </c>
      <c r="AM311" s="133">
        <v>0.34429999999999999</v>
      </c>
      <c r="AN311" s="133">
        <v>2.0121000000000002</v>
      </c>
      <c r="AO311" s="133">
        <v>0.1109</v>
      </c>
      <c r="AP311" s="133">
        <v>0.128</v>
      </c>
      <c r="AQ311" s="133">
        <v>0.16309999999999999</v>
      </c>
      <c r="AR311" s="133">
        <v>0.315</v>
      </c>
      <c r="AS311" s="133">
        <v>0.54190000000000005</v>
      </c>
      <c r="AT311" s="133">
        <v>2.2477</v>
      </c>
    </row>
    <row r="312" spans="2:46">
      <c r="B312">
        <v>1983</v>
      </c>
      <c r="C312">
        <v>5</v>
      </c>
      <c r="D312">
        <v>0.65939999999999999</v>
      </c>
      <c r="E312">
        <v>5.2591999999999999</v>
      </c>
      <c r="F312">
        <v>4.3200000000000002E-2</v>
      </c>
      <c r="G312">
        <v>0.92410000000000003</v>
      </c>
      <c r="H312">
        <v>0.21199999999999999</v>
      </c>
      <c r="I312">
        <v>2.4870000000000001</v>
      </c>
      <c r="J312">
        <v>0.1288</v>
      </c>
      <c r="K312">
        <v>3.8100000000000002E-2</v>
      </c>
      <c r="L312">
        <v>9.8699999999999996E-2</v>
      </c>
      <c r="M312">
        <v>0.45960000000000001</v>
      </c>
      <c r="N312">
        <v>1.0879000000000001</v>
      </c>
      <c r="O312">
        <v>1.4177</v>
      </c>
      <c r="AI312" s="133">
        <v>0.65939999999999999</v>
      </c>
      <c r="AJ312" s="133">
        <v>5.2591999999999999</v>
      </c>
      <c r="AK312" s="133">
        <v>4.3200000000000002E-2</v>
      </c>
      <c r="AL312" s="133">
        <v>0.92410000000000003</v>
      </c>
      <c r="AM312" s="133">
        <v>0.21199999999999999</v>
      </c>
      <c r="AN312" s="133">
        <v>2.4870000000000001</v>
      </c>
      <c r="AO312" s="133">
        <v>0.1288</v>
      </c>
      <c r="AP312" s="133">
        <v>3.8100000000000002E-2</v>
      </c>
      <c r="AQ312" s="133">
        <v>9.8699999999999996E-2</v>
      </c>
      <c r="AR312" s="133">
        <v>0.45960000000000001</v>
      </c>
      <c r="AS312" s="133">
        <v>1.0879000000000001</v>
      </c>
      <c r="AT312" s="133">
        <v>1.4177</v>
      </c>
    </row>
    <row r="313" spans="2:46">
      <c r="B313">
        <v>1983</v>
      </c>
      <c r="C313">
        <v>6</v>
      </c>
      <c r="D313">
        <v>0.31819999999999998</v>
      </c>
      <c r="E313">
        <v>1.0183</v>
      </c>
      <c r="F313">
        <v>7.4099999999999999E-2</v>
      </c>
      <c r="G313">
        <v>0.41410000000000002</v>
      </c>
      <c r="H313">
        <v>8.5999999999999993E-2</v>
      </c>
      <c r="I313">
        <v>0.68530000000000002</v>
      </c>
      <c r="J313">
        <v>7.4999999999999997E-3</v>
      </c>
      <c r="K313">
        <v>0.13619999999999999</v>
      </c>
      <c r="L313">
        <v>3.2300000000000002E-2</v>
      </c>
      <c r="M313">
        <v>0.1106</v>
      </c>
      <c r="N313">
        <v>0</v>
      </c>
      <c r="O313">
        <v>0.66049999999999998</v>
      </c>
      <c r="AI313" s="133">
        <v>0.31819999999999998</v>
      </c>
      <c r="AJ313" s="133">
        <v>1.0183</v>
      </c>
      <c r="AK313" s="133">
        <v>7.4099999999999999E-2</v>
      </c>
      <c r="AL313" s="133">
        <v>0.41410000000000002</v>
      </c>
      <c r="AM313" s="133">
        <v>8.5999999999999993E-2</v>
      </c>
      <c r="AN313" s="133">
        <v>0.68530000000000002</v>
      </c>
      <c r="AO313" s="133">
        <v>7.4999999999999997E-3</v>
      </c>
      <c r="AP313" s="133">
        <v>0.13619999999999999</v>
      </c>
      <c r="AQ313" s="133">
        <v>3.2300000000000002E-2</v>
      </c>
      <c r="AR313" s="133">
        <v>0.1106</v>
      </c>
      <c r="AS313" s="133">
        <v>0</v>
      </c>
      <c r="AT313" s="133">
        <v>0.66049999999999998</v>
      </c>
    </row>
    <row r="314" spans="2:46">
      <c r="B314">
        <v>1983</v>
      </c>
      <c r="C314">
        <v>7</v>
      </c>
      <c r="D314">
        <v>9.6199999999999994E-2</v>
      </c>
      <c r="E314">
        <v>0.1211</v>
      </c>
      <c r="F314">
        <v>3.1099999999999999E-2</v>
      </c>
      <c r="G314">
        <v>0.19209999999999999</v>
      </c>
      <c r="H314">
        <v>6.3399999999999998E-2</v>
      </c>
      <c r="I314">
        <v>6.3100000000000003E-2</v>
      </c>
      <c r="J314">
        <v>4.58E-2</v>
      </c>
      <c r="K314">
        <v>4.0599999999999997E-2</v>
      </c>
      <c r="L314">
        <v>3.6900000000000002E-2</v>
      </c>
      <c r="M314">
        <v>0.1071</v>
      </c>
      <c r="N314">
        <v>6.9400000000000003E-2</v>
      </c>
      <c r="O314">
        <v>0.23319999999999999</v>
      </c>
      <c r="AI314" s="133">
        <v>9.6199999999999994E-2</v>
      </c>
      <c r="AJ314" s="133">
        <v>0.1211</v>
      </c>
      <c r="AK314" s="133">
        <v>3.1099999999999999E-2</v>
      </c>
      <c r="AL314" s="133">
        <v>0.19209999999999999</v>
      </c>
      <c r="AM314" s="133">
        <v>6.3399999999999998E-2</v>
      </c>
      <c r="AN314" s="133">
        <v>6.3100000000000003E-2</v>
      </c>
      <c r="AO314" s="133">
        <v>4.58E-2</v>
      </c>
      <c r="AP314" s="133">
        <v>4.0599999999999997E-2</v>
      </c>
      <c r="AQ314" s="133">
        <v>3.6900000000000002E-2</v>
      </c>
      <c r="AR314" s="133">
        <v>0.1071</v>
      </c>
      <c r="AS314" s="133">
        <v>6.9400000000000003E-2</v>
      </c>
      <c r="AT314" s="133">
        <v>0.23319999999999999</v>
      </c>
    </row>
    <row r="315" spans="2:46">
      <c r="B315">
        <v>1983</v>
      </c>
      <c r="C315">
        <v>8</v>
      </c>
      <c r="D315">
        <v>1.0618000000000001</v>
      </c>
      <c r="E315">
        <v>7.7884000000000002</v>
      </c>
      <c r="F315">
        <v>0.58350000000000002</v>
      </c>
      <c r="G315">
        <v>2.6911999999999998</v>
      </c>
      <c r="H315">
        <v>0.62560000000000004</v>
      </c>
      <c r="I315">
        <v>2.4771000000000001</v>
      </c>
      <c r="J315">
        <v>3.04E-2</v>
      </c>
      <c r="K315">
        <v>0.16</v>
      </c>
      <c r="L315">
        <v>0.20849999999999999</v>
      </c>
      <c r="M315">
        <v>1.1122000000000001</v>
      </c>
      <c r="N315">
        <v>1.3625</v>
      </c>
      <c r="O315">
        <v>3.5796999999999999</v>
      </c>
      <c r="AI315" s="133">
        <v>1.0618000000000001</v>
      </c>
      <c r="AJ315" s="133">
        <v>7.7884000000000002</v>
      </c>
      <c r="AK315" s="133">
        <v>0.58350000000000002</v>
      </c>
      <c r="AL315" s="133">
        <v>2.6911999999999998</v>
      </c>
      <c r="AM315" s="133">
        <v>0.62560000000000004</v>
      </c>
      <c r="AN315" s="133">
        <v>2.4771000000000001</v>
      </c>
      <c r="AO315" s="133">
        <v>3.04E-2</v>
      </c>
      <c r="AP315" s="133">
        <v>0.16</v>
      </c>
      <c r="AQ315" s="133">
        <v>0.20849999999999999</v>
      </c>
      <c r="AR315" s="133">
        <v>1.1122000000000001</v>
      </c>
      <c r="AS315" s="133">
        <v>1.3625</v>
      </c>
      <c r="AT315" s="133">
        <v>3.5796999999999999</v>
      </c>
    </row>
    <row r="316" spans="2:46">
      <c r="B316">
        <v>1983</v>
      </c>
      <c r="C316">
        <v>9</v>
      </c>
      <c r="D316">
        <v>0.3705</v>
      </c>
      <c r="E316">
        <v>5.3220999999999998</v>
      </c>
      <c r="F316">
        <v>0.36</v>
      </c>
      <c r="G316">
        <v>1.65</v>
      </c>
      <c r="H316">
        <v>0.34150000000000003</v>
      </c>
      <c r="I316">
        <v>1.7675000000000001</v>
      </c>
      <c r="J316">
        <v>2.3300000000000001E-2</v>
      </c>
      <c r="K316">
        <v>7.5899999999999995E-2</v>
      </c>
      <c r="L316">
        <v>0.1028</v>
      </c>
      <c r="M316">
        <v>0.79069999999999996</v>
      </c>
      <c r="N316">
        <v>0.79759999999999998</v>
      </c>
      <c r="O316">
        <v>2.3565999999999998</v>
      </c>
      <c r="AI316" s="133">
        <v>0.3705</v>
      </c>
      <c r="AJ316" s="133">
        <v>5.3220999999999998</v>
      </c>
      <c r="AK316" s="133">
        <v>0.36</v>
      </c>
      <c r="AL316" s="133">
        <v>1.65</v>
      </c>
      <c r="AM316" s="133">
        <v>0.34150000000000003</v>
      </c>
      <c r="AN316" s="133">
        <v>1.7675000000000001</v>
      </c>
      <c r="AO316" s="133">
        <v>2.3300000000000001E-2</v>
      </c>
      <c r="AP316" s="133">
        <v>7.5899999999999995E-2</v>
      </c>
      <c r="AQ316" s="133">
        <v>0.1028</v>
      </c>
      <c r="AR316" s="133">
        <v>0.79069999999999996</v>
      </c>
      <c r="AS316" s="133">
        <v>0.79759999999999998</v>
      </c>
      <c r="AT316" s="133">
        <v>2.3565999999999998</v>
      </c>
    </row>
    <row r="317" spans="2:46">
      <c r="B317">
        <v>1983</v>
      </c>
      <c r="C317">
        <v>10</v>
      </c>
      <c r="D317">
        <v>0.52929999999999999</v>
      </c>
      <c r="E317">
        <v>0.89429999999999998</v>
      </c>
      <c r="F317">
        <v>0.30730000000000002</v>
      </c>
      <c r="G317">
        <v>1.9556</v>
      </c>
      <c r="H317">
        <v>0.60650000000000004</v>
      </c>
      <c r="I317">
        <v>1.1271</v>
      </c>
      <c r="J317">
        <v>1.12E-2</v>
      </c>
      <c r="K317">
        <v>0.24560000000000001</v>
      </c>
      <c r="L317">
        <v>0.17030000000000001</v>
      </c>
      <c r="M317">
        <v>0.25009999999999999</v>
      </c>
      <c r="N317">
        <v>0.50390000000000001</v>
      </c>
      <c r="O317">
        <v>1.6791</v>
      </c>
      <c r="AI317" s="133">
        <v>0.52929999999999999</v>
      </c>
      <c r="AJ317" s="133">
        <v>0.89429999999999998</v>
      </c>
      <c r="AK317" s="133">
        <v>0.30730000000000002</v>
      </c>
      <c r="AL317" s="133">
        <v>1.9556</v>
      </c>
      <c r="AM317" s="133">
        <v>0.60650000000000004</v>
      </c>
      <c r="AN317" s="133">
        <v>1.1271</v>
      </c>
      <c r="AO317" s="133">
        <v>1.12E-2</v>
      </c>
      <c r="AP317" s="133">
        <v>0.24560000000000001</v>
      </c>
      <c r="AQ317" s="133">
        <v>0.17030000000000001</v>
      </c>
      <c r="AR317" s="133">
        <v>0.25009999999999999</v>
      </c>
      <c r="AS317" s="133">
        <v>0.50390000000000001</v>
      </c>
      <c r="AT317" s="133">
        <v>1.6791</v>
      </c>
    </row>
    <row r="318" spans="2:46">
      <c r="B318">
        <v>1983</v>
      </c>
      <c r="C318">
        <v>11</v>
      </c>
      <c r="D318">
        <v>0.15939999999999999</v>
      </c>
      <c r="E318">
        <v>1.9032</v>
      </c>
      <c r="F318">
        <v>0.14990000000000001</v>
      </c>
      <c r="G318">
        <v>0.62960000000000005</v>
      </c>
      <c r="H318">
        <v>0.1406</v>
      </c>
      <c r="I318">
        <v>0.85580000000000001</v>
      </c>
      <c r="J318">
        <v>1.78E-2</v>
      </c>
      <c r="K318">
        <v>3.0599999999999999E-2</v>
      </c>
      <c r="L318">
        <v>7.6899999999999996E-2</v>
      </c>
      <c r="M318">
        <v>0.3049</v>
      </c>
      <c r="N318">
        <v>0.27400000000000002</v>
      </c>
      <c r="O318">
        <v>0.73829999999999996</v>
      </c>
      <c r="AI318" s="133">
        <v>0.15939999999999999</v>
      </c>
      <c r="AJ318" s="133">
        <v>1.9032</v>
      </c>
      <c r="AK318" s="133">
        <v>0.14990000000000001</v>
      </c>
      <c r="AL318" s="133">
        <v>0.62960000000000005</v>
      </c>
      <c r="AM318" s="133">
        <v>0.1406</v>
      </c>
      <c r="AN318" s="133">
        <v>0.85580000000000001</v>
      </c>
      <c r="AO318" s="133">
        <v>1.78E-2</v>
      </c>
      <c r="AP318" s="133">
        <v>3.0599999999999999E-2</v>
      </c>
      <c r="AQ318" s="133">
        <v>7.6899999999999996E-2</v>
      </c>
      <c r="AR318" s="133">
        <v>0.3049</v>
      </c>
      <c r="AS318" s="133">
        <v>0.27400000000000002</v>
      </c>
      <c r="AT318" s="133">
        <v>0.73829999999999996</v>
      </c>
    </row>
    <row r="319" spans="2:46">
      <c r="B319">
        <v>1983</v>
      </c>
      <c r="C319">
        <v>12</v>
      </c>
      <c r="D319">
        <v>0.2031</v>
      </c>
      <c r="E319">
        <v>3.3245</v>
      </c>
      <c r="F319">
        <v>0.26900000000000002</v>
      </c>
      <c r="G319">
        <v>0.93989999999999996</v>
      </c>
      <c r="H319">
        <v>0.19600000000000001</v>
      </c>
      <c r="I319">
        <v>1.2574000000000001</v>
      </c>
      <c r="J319">
        <v>1.26E-2</v>
      </c>
      <c r="K319">
        <v>0</v>
      </c>
      <c r="L319">
        <v>1.0999999999999999E-2</v>
      </c>
      <c r="M319">
        <v>0.57130000000000003</v>
      </c>
      <c r="N319">
        <v>0.39679999999999999</v>
      </c>
      <c r="O319">
        <v>1.1736</v>
      </c>
      <c r="AI319" s="133">
        <v>0.2031</v>
      </c>
      <c r="AJ319" s="133">
        <v>3.3245</v>
      </c>
      <c r="AK319" s="133">
        <v>0.26900000000000002</v>
      </c>
      <c r="AL319" s="133">
        <v>0.93989999999999996</v>
      </c>
      <c r="AM319" s="133">
        <v>0.19600000000000001</v>
      </c>
      <c r="AN319" s="133">
        <v>1.2574000000000001</v>
      </c>
      <c r="AO319" s="133">
        <v>1.26E-2</v>
      </c>
      <c r="AP319" s="133">
        <v>0</v>
      </c>
      <c r="AQ319" s="133">
        <v>1.0999999999999999E-2</v>
      </c>
      <c r="AR319" s="133">
        <v>0.57130000000000003</v>
      </c>
      <c r="AS319" s="133">
        <v>0.39679999999999999</v>
      </c>
      <c r="AT319" s="133">
        <v>1.1736</v>
      </c>
    </row>
    <row r="320" spans="2:46">
      <c r="B320">
        <v>1983</v>
      </c>
      <c r="C320">
        <v>13</v>
      </c>
      <c r="D320">
        <v>0.7369</v>
      </c>
      <c r="E320">
        <v>5.7958999999999996</v>
      </c>
      <c r="F320">
        <v>0.16070000000000001</v>
      </c>
      <c r="G320">
        <v>1.7276</v>
      </c>
      <c r="H320">
        <v>0.66659999999999997</v>
      </c>
      <c r="I320">
        <v>1.7952999999999999</v>
      </c>
      <c r="J320">
        <v>0</v>
      </c>
      <c r="K320">
        <v>3.9100000000000003E-2</v>
      </c>
      <c r="L320">
        <v>0.1857</v>
      </c>
      <c r="M320">
        <v>0.20799999999999999</v>
      </c>
      <c r="N320">
        <v>0.55520000000000003</v>
      </c>
      <c r="O320">
        <v>1.4053</v>
      </c>
      <c r="AI320" s="133">
        <v>0.7369</v>
      </c>
      <c r="AJ320" s="133">
        <v>5.7958999999999996</v>
      </c>
      <c r="AK320" s="133">
        <v>0.16070000000000001</v>
      </c>
      <c r="AL320" s="133">
        <v>1.7276</v>
      </c>
      <c r="AM320" s="133">
        <v>0.66659999999999997</v>
      </c>
      <c r="AN320" s="133">
        <v>1.7952999999999999</v>
      </c>
      <c r="AO320" s="133">
        <v>0</v>
      </c>
      <c r="AP320" s="133">
        <v>3.9100000000000003E-2</v>
      </c>
      <c r="AQ320" s="133">
        <v>0.1857</v>
      </c>
      <c r="AR320" s="133">
        <v>0.20799999999999999</v>
      </c>
      <c r="AS320" s="133">
        <v>0.55520000000000003</v>
      </c>
      <c r="AT320" s="133">
        <v>1.4053</v>
      </c>
    </row>
    <row r="321" spans="2:46">
      <c r="B321">
        <v>1983</v>
      </c>
      <c r="C321">
        <v>14</v>
      </c>
      <c r="D321">
        <v>3.5799999999999998E-2</v>
      </c>
      <c r="E321">
        <v>0.35170000000000001</v>
      </c>
      <c r="F321">
        <v>2.1100000000000001E-2</v>
      </c>
      <c r="G321">
        <v>0.11219999999999999</v>
      </c>
      <c r="H321">
        <v>2.9100000000000001E-2</v>
      </c>
      <c r="I321">
        <v>0.13539999999999999</v>
      </c>
      <c r="J321">
        <v>1.9E-3</v>
      </c>
      <c r="K321">
        <v>7.6E-3</v>
      </c>
      <c r="L321">
        <v>8.0000000000000004E-4</v>
      </c>
      <c r="M321">
        <v>5.45E-2</v>
      </c>
      <c r="N321">
        <v>4.7699999999999999E-2</v>
      </c>
      <c r="O321">
        <v>0.16250000000000001</v>
      </c>
      <c r="AI321" s="133">
        <v>3.5799999999999998E-2</v>
      </c>
      <c r="AJ321" s="133">
        <v>0.35170000000000001</v>
      </c>
      <c r="AK321" s="133">
        <v>2.1100000000000001E-2</v>
      </c>
      <c r="AL321" s="133">
        <v>0.11219999999999999</v>
      </c>
      <c r="AM321" s="133">
        <v>2.9100000000000001E-2</v>
      </c>
      <c r="AN321" s="133">
        <v>0.13539999999999999</v>
      </c>
      <c r="AO321" s="133">
        <v>1.9E-3</v>
      </c>
      <c r="AP321" s="133">
        <v>7.6E-3</v>
      </c>
      <c r="AQ321" s="133">
        <v>8.0000000000000004E-4</v>
      </c>
      <c r="AR321" s="133">
        <v>5.45E-2</v>
      </c>
      <c r="AS321" s="133">
        <v>4.7699999999999999E-2</v>
      </c>
      <c r="AT321" s="133">
        <v>0.16250000000000001</v>
      </c>
    </row>
    <row r="322" spans="2:46">
      <c r="B322">
        <v>1983</v>
      </c>
      <c r="C322">
        <v>15</v>
      </c>
      <c r="D322">
        <v>8.3400000000000002E-2</v>
      </c>
      <c r="E322">
        <v>8.9200000000000002E-2</v>
      </c>
      <c r="F322">
        <v>1.9599999999999999E-2</v>
      </c>
      <c r="G322">
        <v>0.15870000000000001</v>
      </c>
      <c r="H322">
        <v>6.3500000000000001E-2</v>
      </c>
      <c r="I322">
        <v>0.1615</v>
      </c>
      <c r="J322">
        <v>5.9999999999999995E-4</v>
      </c>
      <c r="K322">
        <v>2.0500000000000001E-2</v>
      </c>
      <c r="L322">
        <v>4.4000000000000003E-3</v>
      </c>
      <c r="M322">
        <v>9.7999999999999997E-3</v>
      </c>
      <c r="N322">
        <v>2.1499999999999998E-2</v>
      </c>
      <c r="O322">
        <v>7.5999999999999998E-2</v>
      </c>
      <c r="AI322" s="133">
        <v>8.3400000000000002E-2</v>
      </c>
      <c r="AJ322" s="133">
        <v>8.9200000000000002E-2</v>
      </c>
      <c r="AK322" s="133">
        <v>1.9599999999999999E-2</v>
      </c>
      <c r="AL322" s="133">
        <v>0.15870000000000001</v>
      </c>
      <c r="AM322" s="133">
        <v>6.3500000000000001E-2</v>
      </c>
      <c r="AN322" s="133">
        <v>0.1615</v>
      </c>
      <c r="AO322" s="133">
        <v>5.9999999999999995E-4</v>
      </c>
      <c r="AP322" s="133">
        <v>2.0500000000000001E-2</v>
      </c>
      <c r="AQ322" s="133">
        <v>4.4000000000000003E-3</v>
      </c>
      <c r="AR322" s="133">
        <v>9.7999999999999997E-3</v>
      </c>
      <c r="AS322" s="133">
        <v>2.1499999999999998E-2</v>
      </c>
      <c r="AT322" s="133">
        <v>7.5999999999999998E-2</v>
      </c>
    </row>
    <row r="323" spans="2:46">
      <c r="B323">
        <v>1983</v>
      </c>
      <c r="C323">
        <v>16</v>
      </c>
      <c r="D323">
        <v>1.8800000000000001E-2</v>
      </c>
      <c r="E323">
        <v>0.18459999999999999</v>
      </c>
      <c r="F323">
        <v>1.11E-2</v>
      </c>
      <c r="G323">
        <v>5.8900000000000001E-2</v>
      </c>
      <c r="H323">
        <v>1.5299999999999999E-2</v>
      </c>
      <c r="I323">
        <v>7.1099999999999997E-2</v>
      </c>
      <c r="J323">
        <v>1E-3</v>
      </c>
      <c r="K323">
        <v>4.0000000000000001E-3</v>
      </c>
      <c r="L323">
        <v>4.0000000000000002E-4</v>
      </c>
      <c r="M323">
        <v>2.86E-2</v>
      </c>
      <c r="N323">
        <v>2.5100000000000001E-2</v>
      </c>
      <c r="O323">
        <v>8.5199999999999998E-2</v>
      </c>
      <c r="AI323" s="133">
        <v>1.8800000000000001E-2</v>
      </c>
      <c r="AJ323" s="133">
        <v>0.18459999999999999</v>
      </c>
      <c r="AK323" s="133">
        <v>1.11E-2</v>
      </c>
      <c r="AL323" s="133">
        <v>5.8900000000000001E-2</v>
      </c>
      <c r="AM323" s="133">
        <v>1.5299999999999999E-2</v>
      </c>
      <c r="AN323" s="133">
        <v>7.1099999999999997E-2</v>
      </c>
      <c r="AO323" s="133">
        <v>1E-3</v>
      </c>
      <c r="AP323" s="133">
        <v>4.0000000000000001E-3</v>
      </c>
      <c r="AQ323" s="133">
        <v>4.0000000000000002E-4</v>
      </c>
      <c r="AR323" s="133">
        <v>2.86E-2</v>
      </c>
      <c r="AS323" s="133">
        <v>2.5100000000000001E-2</v>
      </c>
      <c r="AT323" s="133">
        <v>8.5199999999999998E-2</v>
      </c>
    </row>
    <row r="324" spans="2:46">
      <c r="B324">
        <v>1984</v>
      </c>
      <c r="C324">
        <v>1</v>
      </c>
      <c r="D324">
        <v>7.7399999999999997E-2</v>
      </c>
      <c r="E324">
        <v>0</v>
      </c>
      <c r="F324">
        <v>2.5499999999999998E-2</v>
      </c>
      <c r="G324">
        <v>9.1399999999999995E-2</v>
      </c>
      <c r="H324">
        <v>3.2500000000000001E-2</v>
      </c>
      <c r="I324">
        <v>6.6299999999999998E-2</v>
      </c>
      <c r="J324">
        <v>3.5000000000000001E-3</v>
      </c>
      <c r="K324">
        <v>0.12230000000000001</v>
      </c>
      <c r="L324">
        <v>3.0000000000000001E-3</v>
      </c>
      <c r="M324">
        <v>3.3399999999999999E-2</v>
      </c>
      <c r="N324">
        <v>3.8100000000000002E-2</v>
      </c>
      <c r="O324">
        <v>0.13539999999999999</v>
      </c>
      <c r="AI324" s="133">
        <v>7.7399999999999997E-2</v>
      </c>
      <c r="AJ324" s="133">
        <v>0</v>
      </c>
      <c r="AK324" s="133">
        <v>2.5499999999999998E-2</v>
      </c>
      <c r="AL324" s="133">
        <v>9.1399999999999995E-2</v>
      </c>
      <c r="AM324" s="133">
        <v>3.2500000000000001E-2</v>
      </c>
      <c r="AN324" s="133">
        <v>6.6299999999999998E-2</v>
      </c>
      <c r="AO324" s="133">
        <v>3.5000000000000001E-3</v>
      </c>
      <c r="AP324" s="133">
        <v>0.12230000000000001</v>
      </c>
      <c r="AQ324" s="133">
        <v>3.0000000000000001E-3</v>
      </c>
      <c r="AR324" s="133">
        <v>3.3399999999999999E-2</v>
      </c>
      <c r="AS324" s="133">
        <v>3.8100000000000002E-2</v>
      </c>
      <c r="AT324" s="133">
        <v>0.13539999999999999</v>
      </c>
    </row>
    <row r="325" spans="2:46">
      <c r="B325">
        <v>1984</v>
      </c>
      <c r="C325">
        <v>2</v>
      </c>
      <c r="D325">
        <v>0.24149999999999999</v>
      </c>
      <c r="E325">
        <v>0.20680000000000001</v>
      </c>
      <c r="F325">
        <v>6.2E-2</v>
      </c>
      <c r="G325">
        <v>0.45600000000000002</v>
      </c>
      <c r="H325">
        <v>0.15609999999999999</v>
      </c>
      <c r="I325">
        <v>0.52249999999999996</v>
      </c>
      <c r="J325">
        <v>5.7000000000000002E-2</v>
      </c>
      <c r="K325">
        <v>6.7799999999999999E-2</v>
      </c>
      <c r="L325">
        <v>9.5999999999999992E-3</v>
      </c>
      <c r="M325">
        <v>0.1162</v>
      </c>
      <c r="N325">
        <v>6.4500000000000002E-2</v>
      </c>
      <c r="O325">
        <v>0.32719999999999999</v>
      </c>
      <c r="AI325" s="133">
        <v>0.24149999999999999</v>
      </c>
      <c r="AJ325" s="133">
        <v>0.20680000000000001</v>
      </c>
      <c r="AK325" s="133">
        <v>6.2E-2</v>
      </c>
      <c r="AL325" s="133">
        <v>0.45600000000000002</v>
      </c>
      <c r="AM325" s="133">
        <v>0.15609999999999999</v>
      </c>
      <c r="AN325" s="133">
        <v>0.52249999999999996</v>
      </c>
      <c r="AO325" s="133">
        <v>5.7000000000000002E-2</v>
      </c>
      <c r="AP325" s="133">
        <v>6.7799999999999999E-2</v>
      </c>
      <c r="AQ325" s="133">
        <v>9.5999999999999992E-3</v>
      </c>
      <c r="AR325" s="133">
        <v>0.1162</v>
      </c>
      <c r="AS325" s="133">
        <v>6.4500000000000002E-2</v>
      </c>
      <c r="AT325" s="133">
        <v>0.32719999999999999</v>
      </c>
    </row>
    <row r="326" spans="2:46">
      <c r="B326">
        <v>1984</v>
      </c>
      <c r="C326">
        <v>3</v>
      </c>
      <c r="D326">
        <v>0.6069</v>
      </c>
      <c r="E326">
        <v>0.63600000000000001</v>
      </c>
      <c r="F326">
        <v>0.14230000000000001</v>
      </c>
      <c r="G326">
        <v>1.3849</v>
      </c>
      <c r="H326">
        <v>0.47110000000000002</v>
      </c>
      <c r="I326">
        <v>1.3121</v>
      </c>
      <c r="J326">
        <v>0.1195</v>
      </c>
      <c r="K326">
        <v>7.3599999999999999E-2</v>
      </c>
      <c r="L326">
        <v>6.54E-2</v>
      </c>
      <c r="M326">
        <v>0.38279999999999997</v>
      </c>
      <c r="N326">
        <v>0.50860000000000005</v>
      </c>
      <c r="O326">
        <v>1.1943999999999999</v>
      </c>
      <c r="AI326" s="133">
        <v>0.6069</v>
      </c>
      <c r="AJ326" s="133">
        <v>0.63600000000000001</v>
      </c>
      <c r="AK326" s="133">
        <v>0.14230000000000001</v>
      </c>
      <c r="AL326" s="133">
        <v>1.3849</v>
      </c>
      <c r="AM326" s="133">
        <v>0.47110000000000002</v>
      </c>
      <c r="AN326" s="133">
        <v>1.3121</v>
      </c>
      <c r="AO326" s="133">
        <v>0.1195</v>
      </c>
      <c r="AP326" s="133">
        <v>7.3599999999999999E-2</v>
      </c>
      <c r="AQ326" s="133">
        <v>6.54E-2</v>
      </c>
      <c r="AR326" s="133">
        <v>0.38279999999999997</v>
      </c>
      <c r="AS326" s="133">
        <v>0.50860000000000005</v>
      </c>
      <c r="AT326" s="133">
        <v>1.1943999999999999</v>
      </c>
    </row>
    <row r="327" spans="2:46">
      <c r="B327">
        <v>1984</v>
      </c>
      <c r="C327">
        <v>4</v>
      </c>
      <c r="D327">
        <v>0.91490000000000005</v>
      </c>
      <c r="E327">
        <v>2.7494999999999998</v>
      </c>
      <c r="F327">
        <v>0.22689999999999999</v>
      </c>
      <c r="G327">
        <v>1.0650999999999999</v>
      </c>
      <c r="H327">
        <v>0.27700000000000002</v>
      </c>
      <c r="I327">
        <v>2.4417</v>
      </c>
      <c r="J327">
        <v>0.1313</v>
      </c>
      <c r="K327">
        <v>0.1067</v>
      </c>
      <c r="L327">
        <v>0.34610000000000002</v>
      </c>
      <c r="M327">
        <v>0.6179</v>
      </c>
      <c r="N327">
        <v>1.2931999999999999</v>
      </c>
      <c r="O327">
        <v>1.8284</v>
      </c>
      <c r="AI327" s="133">
        <v>0.91490000000000005</v>
      </c>
      <c r="AJ327" s="133">
        <v>2.7494999999999998</v>
      </c>
      <c r="AK327" s="133">
        <v>0.22689999999999999</v>
      </c>
      <c r="AL327" s="133">
        <v>1.0650999999999999</v>
      </c>
      <c r="AM327" s="133">
        <v>0.27700000000000002</v>
      </c>
      <c r="AN327" s="133">
        <v>2.4417</v>
      </c>
      <c r="AO327" s="133">
        <v>0.1313</v>
      </c>
      <c r="AP327" s="133">
        <v>0.1067</v>
      </c>
      <c r="AQ327" s="133">
        <v>0.34610000000000002</v>
      </c>
      <c r="AR327" s="133">
        <v>0.6179</v>
      </c>
      <c r="AS327" s="133">
        <v>1.2931999999999999</v>
      </c>
      <c r="AT327" s="133">
        <v>1.8284</v>
      </c>
    </row>
    <row r="328" spans="2:46">
      <c r="B328">
        <v>1984</v>
      </c>
      <c r="C328">
        <v>5</v>
      </c>
      <c r="D328">
        <v>0.86519999999999997</v>
      </c>
      <c r="E328">
        <v>5.8289999999999997</v>
      </c>
      <c r="F328">
        <v>9.9900000000000003E-2</v>
      </c>
      <c r="G328">
        <v>0.8337</v>
      </c>
      <c r="H328">
        <v>0.1913</v>
      </c>
      <c r="I328">
        <v>1.8438000000000001</v>
      </c>
      <c r="J328">
        <v>0.1104</v>
      </c>
      <c r="K328">
        <v>2.7300000000000001E-2</v>
      </c>
      <c r="L328">
        <v>3.27E-2</v>
      </c>
      <c r="M328">
        <v>0.54069999999999996</v>
      </c>
      <c r="N328">
        <v>1.2701</v>
      </c>
      <c r="O328">
        <v>1.4552</v>
      </c>
      <c r="AI328" s="133">
        <v>0.86519999999999997</v>
      </c>
      <c r="AJ328" s="133">
        <v>5.8289999999999997</v>
      </c>
      <c r="AK328" s="133">
        <v>9.9900000000000003E-2</v>
      </c>
      <c r="AL328" s="133">
        <v>0.8337</v>
      </c>
      <c r="AM328" s="133">
        <v>0.1913</v>
      </c>
      <c r="AN328" s="133">
        <v>1.8438000000000001</v>
      </c>
      <c r="AO328" s="133">
        <v>0.1104</v>
      </c>
      <c r="AP328" s="133">
        <v>2.7300000000000001E-2</v>
      </c>
      <c r="AQ328" s="133">
        <v>3.27E-2</v>
      </c>
      <c r="AR328" s="133">
        <v>0.54069999999999996</v>
      </c>
      <c r="AS328" s="133">
        <v>1.2701</v>
      </c>
      <c r="AT328" s="133">
        <v>1.4552</v>
      </c>
    </row>
    <row r="329" spans="2:46">
      <c r="B329">
        <v>1984</v>
      </c>
      <c r="C329">
        <v>6</v>
      </c>
      <c r="D329">
        <v>0.21299999999999999</v>
      </c>
      <c r="E329">
        <v>1.3762000000000001</v>
      </c>
      <c r="F329">
        <v>9.8599999999999993E-2</v>
      </c>
      <c r="G329">
        <v>0.64470000000000005</v>
      </c>
      <c r="H329">
        <v>0.1341</v>
      </c>
      <c r="I329">
        <v>1.0740000000000001</v>
      </c>
      <c r="J329">
        <v>1.3599999999999999E-2</v>
      </c>
      <c r="K329">
        <v>0.1646</v>
      </c>
      <c r="L329">
        <v>0.14929999999999999</v>
      </c>
      <c r="M329">
        <v>0.29659999999999997</v>
      </c>
      <c r="N329">
        <v>0</v>
      </c>
      <c r="O329">
        <v>0.41739999999999999</v>
      </c>
      <c r="AI329" s="133">
        <v>0.21299999999999999</v>
      </c>
      <c r="AJ329" s="133">
        <v>1.3762000000000001</v>
      </c>
      <c r="AK329" s="133">
        <v>9.8599999999999993E-2</v>
      </c>
      <c r="AL329" s="133">
        <v>0.64470000000000005</v>
      </c>
      <c r="AM329" s="133">
        <v>0.1341</v>
      </c>
      <c r="AN329" s="133">
        <v>1.0740000000000001</v>
      </c>
      <c r="AO329" s="133">
        <v>1.3599999999999999E-2</v>
      </c>
      <c r="AP329" s="133">
        <v>0.1646</v>
      </c>
      <c r="AQ329" s="133">
        <v>0.14929999999999999</v>
      </c>
      <c r="AR329" s="133">
        <v>0.29659999999999997</v>
      </c>
      <c r="AS329" s="133">
        <v>0</v>
      </c>
      <c r="AT329" s="133">
        <v>0.41739999999999999</v>
      </c>
    </row>
    <row r="330" spans="2:46">
      <c r="B330">
        <v>1984</v>
      </c>
      <c r="C330">
        <v>7</v>
      </c>
      <c r="D330">
        <v>0.1303</v>
      </c>
      <c r="E330">
        <v>0.19739999999999999</v>
      </c>
      <c r="F330">
        <v>3.9699999999999999E-2</v>
      </c>
      <c r="G330">
        <v>0.27110000000000001</v>
      </c>
      <c r="H330">
        <v>8.8700000000000001E-2</v>
      </c>
      <c r="I330">
        <v>0.10340000000000001</v>
      </c>
      <c r="J330">
        <v>3.3799999999999997E-2</v>
      </c>
      <c r="K330">
        <v>1.41E-2</v>
      </c>
      <c r="L330">
        <v>1.6500000000000001E-2</v>
      </c>
      <c r="M330">
        <v>5.8400000000000001E-2</v>
      </c>
      <c r="N330">
        <v>0.123</v>
      </c>
      <c r="O330">
        <v>0.2913</v>
      </c>
      <c r="AI330" s="133">
        <v>0.1303</v>
      </c>
      <c r="AJ330" s="133">
        <v>0.19739999999999999</v>
      </c>
      <c r="AK330" s="133">
        <v>3.9699999999999999E-2</v>
      </c>
      <c r="AL330" s="133">
        <v>0.27110000000000001</v>
      </c>
      <c r="AM330" s="133">
        <v>8.8700000000000001E-2</v>
      </c>
      <c r="AN330" s="133">
        <v>0.10340000000000001</v>
      </c>
      <c r="AO330" s="133">
        <v>3.3799999999999997E-2</v>
      </c>
      <c r="AP330" s="133">
        <v>1.41E-2</v>
      </c>
      <c r="AQ330" s="133">
        <v>1.6500000000000001E-2</v>
      </c>
      <c r="AR330" s="133">
        <v>5.8400000000000001E-2</v>
      </c>
      <c r="AS330" s="133">
        <v>0.123</v>
      </c>
      <c r="AT330" s="133">
        <v>0.2913</v>
      </c>
    </row>
    <row r="331" spans="2:46">
      <c r="B331">
        <v>1984</v>
      </c>
      <c r="C331">
        <v>8</v>
      </c>
      <c r="D331">
        <v>0.76149999999999995</v>
      </c>
      <c r="E331">
        <v>7.5688000000000004</v>
      </c>
      <c r="F331">
        <v>0.38800000000000001</v>
      </c>
      <c r="G331">
        <v>1.8387</v>
      </c>
      <c r="H331">
        <v>0.44850000000000001</v>
      </c>
      <c r="I331">
        <v>1.6688000000000001</v>
      </c>
      <c r="J331">
        <v>5.3100000000000001E-2</v>
      </c>
      <c r="K331">
        <v>0.22020000000000001</v>
      </c>
      <c r="L331">
        <v>0.16</v>
      </c>
      <c r="M331">
        <v>0.84050000000000002</v>
      </c>
      <c r="N331">
        <v>1.7527999999999999</v>
      </c>
      <c r="O331">
        <v>3.0709</v>
      </c>
      <c r="AI331" s="133">
        <v>0.76149999999999995</v>
      </c>
      <c r="AJ331" s="133">
        <v>7.5688000000000004</v>
      </c>
      <c r="AK331" s="133">
        <v>0.38800000000000001</v>
      </c>
      <c r="AL331" s="133">
        <v>1.8387</v>
      </c>
      <c r="AM331" s="133">
        <v>0.44850000000000001</v>
      </c>
      <c r="AN331" s="133">
        <v>1.6688000000000001</v>
      </c>
      <c r="AO331" s="133">
        <v>5.3100000000000001E-2</v>
      </c>
      <c r="AP331" s="133">
        <v>0.22020000000000001</v>
      </c>
      <c r="AQ331" s="133">
        <v>0.16</v>
      </c>
      <c r="AR331" s="133">
        <v>0.84050000000000002</v>
      </c>
      <c r="AS331" s="133">
        <v>1.7527999999999999</v>
      </c>
      <c r="AT331" s="133">
        <v>3.0709</v>
      </c>
    </row>
    <row r="332" spans="2:46">
      <c r="B332">
        <v>1984</v>
      </c>
      <c r="C332">
        <v>9</v>
      </c>
      <c r="D332">
        <v>0.28320000000000001</v>
      </c>
      <c r="E332">
        <v>7.4377000000000004</v>
      </c>
      <c r="F332">
        <v>0.27529999999999999</v>
      </c>
      <c r="G332">
        <v>0.80120000000000002</v>
      </c>
      <c r="H332">
        <v>0.1779</v>
      </c>
      <c r="I332">
        <v>0.59279999999999999</v>
      </c>
      <c r="J332">
        <v>7.5300000000000006E-2</v>
      </c>
      <c r="K332">
        <v>4.6899999999999997E-2</v>
      </c>
      <c r="L332">
        <v>5.74E-2</v>
      </c>
      <c r="M332">
        <v>0.49180000000000001</v>
      </c>
      <c r="N332">
        <v>0.56850000000000001</v>
      </c>
      <c r="O332">
        <v>1.4429000000000001</v>
      </c>
      <c r="AI332" s="133">
        <v>0.28320000000000001</v>
      </c>
      <c r="AJ332" s="133">
        <v>7.4377000000000004</v>
      </c>
      <c r="AK332" s="133">
        <v>0.27529999999999999</v>
      </c>
      <c r="AL332" s="133">
        <v>0.80120000000000002</v>
      </c>
      <c r="AM332" s="133">
        <v>0.1779</v>
      </c>
      <c r="AN332" s="133">
        <v>0.59279999999999999</v>
      </c>
      <c r="AO332" s="133">
        <v>7.5300000000000006E-2</v>
      </c>
      <c r="AP332" s="133">
        <v>4.6899999999999997E-2</v>
      </c>
      <c r="AQ332" s="133">
        <v>5.74E-2</v>
      </c>
      <c r="AR332" s="133">
        <v>0.49180000000000001</v>
      </c>
      <c r="AS332" s="133">
        <v>0.56850000000000001</v>
      </c>
      <c r="AT332" s="133">
        <v>1.4429000000000001</v>
      </c>
    </row>
    <row r="333" spans="2:46">
      <c r="B333">
        <v>1984</v>
      </c>
      <c r="C333">
        <v>10</v>
      </c>
      <c r="D333">
        <v>0.45540000000000003</v>
      </c>
      <c r="E333">
        <v>0.50770000000000004</v>
      </c>
      <c r="F333">
        <v>0.2477</v>
      </c>
      <c r="G333">
        <v>1.3958999999999999</v>
      </c>
      <c r="H333">
        <v>0.44819999999999999</v>
      </c>
      <c r="I333">
        <v>0.58589999999999998</v>
      </c>
      <c r="J333">
        <v>9.7600000000000006E-2</v>
      </c>
      <c r="K333">
        <v>0.36670000000000003</v>
      </c>
      <c r="L333">
        <v>5.7599999999999998E-2</v>
      </c>
      <c r="M333">
        <v>0.24329999999999999</v>
      </c>
      <c r="N333">
        <v>0.3397</v>
      </c>
      <c r="O333">
        <v>1.4431</v>
      </c>
      <c r="AI333" s="133">
        <v>0.45540000000000003</v>
      </c>
      <c r="AJ333" s="133">
        <v>0.50770000000000004</v>
      </c>
      <c r="AK333" s="133">
        <v>0.2477</v>
      </c>
      <c r="AL333" s="133">
        <v>1.3958999999999999</v>
      </c>
      <c r="AM333" s="133">
        <v>0.44819999999999999</v>
      </c>
      <c r="AN333" s="133">
        <v>0.58589999999999998</v>
      </c>
      <c r="AO333" s="133">
        <v>9.7600000000000006E-2</v>
      </c>
      <c r="AP333" s="133">
        <v>0.36670000000000003</v>
      </c>
      <c r="AQ333" s="133">
        <v>5.7599999999999998E-2</v>
      </c>
      <c r="AR333" s="133">
        <v>0.24329999999999999</v>
      </c>
      <c r="AS333" s="133">
        <v>0.3397</v>
      </c>
      <c r="AT333" s="133">
        <v>1.4431</v>
      </c>
    </row>
    <row r="334" spans="2:46">
      <c r="B334">
        <v>1984</v>
      </c>
      <c r="C334">
        <v>11</v>
      </c>
      <c r="D334">
        <v>0.13730000000000001</v>
      </c>
      <c r="E334">
        <v>2.5396000000000001</v>
      </c>
      <c r="F334">
        <v>0.1038</v>
      </c>
      <c r="G334">
        <v>0.39729999999999999</v>
      </c>
      <c r="H334">
        <v>9.7799999999999998E-2</v>
      </c>
      <c r="I334">
        <v>0.43559999999999999</v>
      </c>
      <c r="J334">
        <v>3.5900000000000001E-2</v>
      </c>
      <c r="K334">
        <v>1.21E-2</v>
      </c>
      <c r="L334">
        <v>5.5399999999999998E-2</v>
      </c>
      <c r="M334">
        <v>0.1792</v>
      </c>
      <c r="N334">
        <v>0.25319999999999998</v>
      </c>
      <c r="O334">
        <v>0.55830000000000002</v>
      </c>
      <c r="AI334" s="133">
        <v>0.13730000000000001</v>
      </c>
      <c r="AJ334" s="133">
        <v>2.5396000000000001</v>
      </c>
      <c r="AK334" s="133">
        <v>0.1038</v>
      </c>
      <c r="AL334" s="133">
        <v>0.39729999999999999</v>
      </c>
      <c r="AM334" s="133">
        <v>9.7799999999999998E-2</v>
      </c>
      <c r="AN334" s="133">
        <v>0.43559999999999999</v>
      </c>
      <c r="AO334" s="133">
        <v>3.5900000000000001E-2</v>
      </c>
      <c r="AP334" s="133">
        <v>1.21E-2</v>
      </c>
      <c r="AQ334" s="133">
        <v>5.5399999999999998E-2</v>
      </c>
      <c r="AR334" s="133">
        <v>0.1792</v>
      </c>
      <c r="AS334" s="133">
        <v>0.25319999999999998</v>
      </c>
      <c r="AT334" s="133">
        <v>0.55830000000000002</v>
      </c>
    </row>
    <row r="335" spans="2:46">
      <c r="B335">
        <v>1984</v>
      </c>
      <c r="C335">
        <v>12</v>
      </c>
      <c r="D335">
        <v>0.15870000000000001</v>
      </c>
      <c r="E335">
        <v>4.6516999999999999</v>
      </c>
      <c r="F335">
        <v>0.1812</v>
      </c>
      <c r="G335">
        <v>0.47889999999999999</v>
      </c>
      <c r="H335">
        <v>0.1074</v>
      </c>
      <c r="I335">
        <v>0.41520000000000001</v>
      </c>
      <c r="J335">
        <v>4.7899999999999998E-2</v>
      </c>
      <c r="K335">
        <v>0</v>
      </c>
      <c r="L335">
        <v>0</v>
      </c>
      <c r="M335">
        <v>0.33129999999999998</v>
      </c>
      <c r="N335">
        <v>0.35549999999999998</v>
      </c>
      <c r="O335">
        <v>0.8216</v>
      </c>
      <c r="AI335" s="133">
        <v>0.15870000000000001</v>
      </c>
      <c r="AJ335" s="133">
        <v>4.6516999999999999</v>
      </c>
      <c r="AK335" s="133">
        <v>0.1812</v>
      </c>
      <c r="AL335" s="133">
        <v>0.47889999999999999</v>
      </c>
      <c r="AM335" s="133">
        <v>0.1074</v>
      </c>
      <c r="AN335" s="133">
        <v>0.41520000000000001</v>
      </c>
      <c r="AO335" s="133">
        <v>4.7899999999999998E-2</v>
      </c>
      <c r="AP335" s="133">
        <v>0</v>
      </c>
      <c r="AQ335" s="133">
        <v>0</v>
      </c>
      <c r="AR335" s="133">
        <v>0.33129999999999998</v>
      </c>
      <c r="AS335" s="133">
        <v>0.35549999999999998</v>
      </c>
      <c r="AT335" s="133">
        <v>0.8216</v>
      </c>
    </row>
    <row r="336" spans="2:46">
      <c r="B336">
        <v>1984</v>
      </c>
      <c r="C336">
        <v>13</v>
      </c>
      <c r="D336">
        <v>0.66400000000000003</v>
      </c>
      <c r="E336">
        <v>4.4565999999999999</v>
      </c>
      <c r="F336">
        <v>0.1951</v>
      </c>
      <c r="G336">
        <v>1.1719999999999999</v>
      </c>
      <c r="H336">
        <v>0.4128</v>
      </c>
      <c r="I336">
        <v>0.97119999999999995</v>
      </c>
      <c r="J336">
        <v>0</v>
      </c>
      <c r="K336">
        <v>8.72E-2</v>
      </c>
      <c r="L336">
        <v>0.16700000000000001</v>
      </c>
      <c r="M336">
        <v>0.39839999999999998</v>
      </c>
      <c r="N336">
        <v>0.85519999999999996</v>
      </c>
      <c r="O336">
        <v>1.8634999999999999</v>
      </c>
      <c r="AI336" s="133">
        <v>0.66400000000000003</v>
      </c>
      <c r="AJ336" s="133">
        <v>4.4565999999999999</v>
      </c>
      <c r="AK336" s="133">
        <v>0.1951</v>
      </c>
      <c r="AL336" s="133">
        <v>1.1719999999999999</v>
      </c>
      <c r="AM336" s="133">
        <v>0.4128</v>
      </c>
      <c r="AN336" s="133">
        <v>0.97119999999999995</v>
      </c>
      <c r="AO336" s="133">
        <v>0</v>
      </c>
      <c r="AP336" s="133">
        <v>8.72E-2</v>
      </c>
      <c r="AQ336" s="133">
        <v>0.16700000000000001</v>
      </c>
      <c r="AR336" s="133">
        <v>0.39839999999999998</v>
      </c>
      <c r="AS336" s="133">
        <v>0.85519999999999996</v>
      </c>
      <c r="AT336" s="133">
        <v>1.8634999999999999</v>
      </c>
    </row>
    <row r="337" spans="2:46">
      <c r="B337">
        <v>1984</v>
      </c>
      <c r="C337">
        <v>14</v>
      </c>
      <c r="D337">
        <v>2.4E-2</v>
      </c>
      <c r="E337">
        <v>0.50449999999999995</v>
      </c>
      <c r="F337">
        <v>1.6400000000000001E-2</v>
      </c>
      <c r="G337">
        <v>6.3799999999999996E-2</v>
      </c>
      <c r="H337">
        <v>1.5800000000000002E-2</v>
      </c>
      <c r="I337">
        <v>4.6199999999999998E-2</v>
      </c>
      <c r="J337">
        <v>5.7000000000000002E-3</v>
      </c>
      <c r="K337">
        <v>5.3E-3</v>
      </c>
      <c r="L337">
        <v>2.2000000000000001E-3</v>
      </c>
      <c r="M337">
        <v>3.1899999999999998E-2</v>
      </c>
      <c r="N337">
        <v>4.2200000000000001E-2</v>
      </c>
      <c r="O337">
        <v>9.6799999999999997E-2</v>
      </c>
      <c r="AI337" s="133">
        <v>2.4E-2</v>
      </c>
      <c r="AJ337" s="133">
        <v>0.50449999999999995</v>
      </c>
      <c r="AK337" s="133">
        <v>1.6400000000000001E-2</v>
      </c>
      <c r="AL337" s="133">
        <v>6.3799999999999996E-2</v>
      </c>
      <c r="AM337" s="133">
        <v>1.5800000000000002E-2</v>
      </c>
      <c r="AN337" s="133">
        <v>4.6199999999999998E-2</v>
      </c>
      <c r="AO337" s="133">
        <v>5.7000000000000002E-3</v>
      </c>
      <c r="AP337" s="133">
        <v>5.3E-3</v>
      </c>
      <c r="AQ337" s="133">
        <v>2.2000000000000001E-3</v>
      </c>
      <c r="AR337" s="133">
        <v>3.1899999999999998E-2</v>
      </c>
      <c r="AS337" s="133">
        <v>4.2200000000000001E-2</v>
      </c>
      <c r="AT337" s="133">
        <v>9.6799999999999997E-2</v>
      </c>
    </row>
    <row r="338" spans="2:46">
      <c r="B338">
        <v>1984</v>
      </c>
      <c r="C338">
        <v>15</v>
      </c>
      <c r="D338">
        <v>2.8899999999999999E-2</v>
      </c>
      <c r="E338">
        <v>1.2800000000000001E-2</v>
      </c>
      <c r="F338">
        <v>1.15E-2</v>
      </c>
      <c r="G338">
        <v>7.4800000000000005E-2</v>
      </c>
      <c r="H338">
        <v>2.9899999999999999E-2</v>
      </c>
      <c r="I338">
        <v>7.2400000000000006E-2</v>
      </c>
      <c r="J338">
        <v>2.9999999999999997E-4</v>
      </c>
      <c r="K338">
        <v>1.18E-2</v>
      </c>
      <c r="L338">
        <v>5.0000000000000001E-4</v>
      </c>
      <c r="M338">
        <v>1.2999999999999999E-2</v>
      </c>
      <c r="N338">
        <v>1.44E-2</v>
      </c>
      <c r="O338">
        <v>6.1899999999999997E-2</v>
      </c>
      <c r="AI338" s="133">
        <v>2.8899999999999999E-2</v>
      </c>
      <c r="AJ338" s="133">
        <v>1.2800000000000001E-2</v>
      </c>
      <c r="AK338" s="133">
        <v>1.15E-2</v>
      </c>
      <c r="AL338" s="133">
        <v>7.4800000000000005E-2</v>
      </c>
      <c r="AM338" s="133">
        <v>2.9899999999999999E-2</v>
      </c>
      <c r="AN338" s="133">
        <v>7.2400000000000006E-2</v>
      </c>
      <c r="AO338" s="133">
        <v>2.9999999999999997E-4</v>
      </c>
      <c r="AP338" s="133">
        <v>1.18E-2</v>
      </c>
      <c r="AQ338" s="133">
        <v>5.0000000000000001E-4</v>
      </c>
      <c r="AR338" s="133">
        <v>1.2999999999999999E-2</v>
      </c>
      <c r="AS338" s="133">
        <v>1.44E-2</v>
      </c>
      <c r="AT338" s="133">
        <v>6.1899999999999997E-2</v>
      </c>
    </row>
    <row r="339" spans="2:46">
      <c r="B339">
        <v>1984</v>
      </c>
      <c r="C339">
        <v>16</v>
      </c>
      <c r="D339">
        <v>1.26E-2</v>
      </c>
      <c r="E339">
        <v>0.26590000000000003</v>
      </c>
      <c r="F339">
        <v>8.6999999999999994E-3</v>
      </c>
      <c r="G339">
        <v>3.3700000000000001E-2</v>
      </c>
      <c r="H339">
        <v>8.3000000000000001E-3</v>
      </c>
      <c r="I339">
        <v>2.4299999999999999E-2</v>
      </c>
      <c r="J339">
        <v>3.0000000000000001E-3</v>
      </c>
      <c r="K339">
        <v>2.8E-3</v>
      </c>
      <c r="L339">
        <v>1.1999999999999999E-3</v>
      </c>
      <c r="M339">
        <v>1.67E-2</v>
      </c>
      <c r="N339">
        <v>2.23E-2</v>
      </c>
      <c r="O339">
        <v>5.0900000000000001E-2</v>
      </c>
      <c r="AI339" s="133">
        <v>1.26E-2</v>
      </c>
      <c r="AJ339" s="133">
        <v>0.26590000000000003</v>
      </c>
      <c r="AK339" s="133">
        <v>8.6999999999999994E-3</v>
      </c>
      <c r="AL339" s="133">
        <v>3.3700000000000001E-2</v>
      </c>
      <c r="AM339" s="133">
        <v>8.3000000000000001E-3</v>
      </c>
      <c r="AN339" s="133">
        <v>2.4299999999999999E-2</v>
      </c>
      <c r="AO339" s="133">
        <v>3.0000000000000001E-3</v>
      </c>
      <c r="AP339" s="133">
        <v>2.8E-3</v>
      </c>
      <c r="AQ339" s="133">
        <v>1.1999999999999999E-3</v>
      </c>
      <c r="AR339" s="133">
        <v>1.67E-2</v>
      </c>
      <c r="AS339" s="133">
        <v>2.23E-2</v>
      </c>
      <c r="AT339" s="133">
        <v>5.0900000000000001E-2</v>
      </c>
    </row>
    <row r="340" spans="2:46">
      <c r="B340">
        <v>1985</v>
      </c>
      <c r="C340">
        <v>1</v>
      </c>
      <c r="D340">
        <v>7.4200000000000002E-2</v>
      </c>
      <c r="E340">
        <v>0</v>
      </c>
      <c r="F340">
        <v>2.5499999999999998E-2</v>
      </c>
      <c r="G340">
        <v>0.38900000000000001</v>
      </c>
      <c r="H340">
        <v>0.1381</v>
      </c>
      <c r="I340">
        <v>0.12590000000000001</v>
      </c>
      <c r="J340">
        <v>6.6E-3</v>
      </c>
      <c r="K340">
        <v>0.18360000000000001</v>
      </c>
      <c r="L340">
        <v>2.8299999999999999E-2</v>
      </c>
      <c r="M340">
        <v>4.07E-2</v>
      </c>
      <c r="N340">
        <v>0.32150000000000001</v>
      </c>
      <c r="O340">
        <v>0.13830000000000001</v>
      </c>
      <c r="AI340" s="133">
        <v>7.4200000000000002E-2</v>
      </c>
      <c r="AJ340" s="133">
        <v>0</v>
      </c>
      <c r="AK340" s="133">
        <v>2.5499999999999998E-2</v>
      </c>
      <c r="AL340" s="133">
        <v>0.38900000000000001</v>
      </c>
      <c r="AM340" s="133">
        <v>0.1381</v>
      </c>
      <c r="AN340" s="133">
        <v>0.12590000000000001</v>
      </c>
      <c r="AO340" s="133">
        <v>6.6E-3</v>
      </c>
      <c r="AP340" s="133">
        <v>0.18360000000000001</v>
      </c>
      <c r="AQ340" s="133">
        <v>2.8299999999999999E-2</v>
      </c>
      <c r="AR340" s="133">
        <v>4.07E-2</v>
      </c>
      <c r="AS340" s="133">
        <v>0.32150000000000001</v>
      </c>
      <c r="AT340" s="133">
        <v>0.13830000000000001</v>
      </c>
    </row>
    <row r="341" spans="2:46">
      <c r="B341">
        <v>1985</v>
      </c>
      <c r="C341">
        <v>2</v>
      </c>
      <c r="D341">
        <v>0.36359999999999998</v>
      </c>
      <c r="E341">
        <v>0.2094</v>
      </c>
      <c r="F341">
        <v>6.7000000000000004E-2</v>
      </c>
      <c r="G341">
        <v>0.56830000000000003</v>
      </c>
      <c r="H341">
        <v>0.19450000000000001</v>
      </c>
      <c r="I341">
        <v>0.70709999999999995</v>
      </c>
      <c r="J341">
        <v>3.78E-2</v>
      </c>
      <c r="K341">
        <v>5.5300000000000002E-2</v>
      </c>
      <c r="L341">
        <v>1.67E-2</v>
      </c>
      <c r="M341">
        <v>9.8900000000000002E-2</v>
      </c>
      <c r="N341">
        <v>0.2064</v>
      </c>
      <c r="O341">
        <v>0.29620000000000002</v>
      </c>
      <c r="AI341" s="133">
        <v>0.36359999999999998</v>
      </c>
      <c r="AJ341" s="133">
        <v>0.2094</v>
      </c>
      <c r="AK341" s="133">
        <v>6.7000000000000004E-2</v>
      </c>
      <c r="AL341" s="133">
        <v>0.56830000000000003</v>
      </c>
      <c r="AM341" s="133">
        <v>0.19450000000000001</v>
      </c>
      <c r="AN341" s="133">
        <v>0.70709999999999995</v>
      </c>
      <c r="AO341" s="133">
        <v>3.78E-2</v>
      </c>
      <c r="AP341" s="133">
        <v>5.5300000000000002E-2</v>
      </c>
      <c r="AQ341" s="133">
        <v>1.67E-2</v>
      </c>
      <c r="AR341" s="133">
        <v>9.8900000000000002E-2</v>
      </c>
      <c r="AS341" s="133">
        <v>0.2064</v>
      </c>
      <c r="AT341" s="133">
        <v>0.29620000000000002</v>
      </c>
    </row>
    <row r="342" spans="2:46">
      <c r="B342">
        <v>1985</v>
      </c>
      <c r="C342">
        <v>3</v>
      </c>
      <c r="D342">
        <v>0.746</v>
      </c>
      <c r="E342">
        <v>0.82479999999999998</v>
      </c>
      <c r="F342">
        <v>0.1459</v>
      </c>
      <c r="G342">
        <v>1.1912</v>
      </c>
      <c r="H342">
        <v>0.4052</v>
      </c>
      <c r="I342">
        <v>1.4764999999999999</v>
      </c>
      <c r="J342">
        <v>0.20480000000000001</v>
      </c>
      <c r="K342">
        <v>0.14419999999999999</v>
      </c>
      <c r="L342">
        <v>0.12720000000000001</v>
      </c>
      <c r="M342">
        <v>0.2782</v>
      </c>
      <c r="N342">
        <v>0.38419999999999999</v>
      </c>
      <c r="O342">
        <v>1.272</v>
      </c>
      <c r="AI342" s="133">
        <v>0.746</v>
      </c>
      <c r="AJ342" s="133">
        <v>0.82479999999999998</v>
      </c>
      <c r="AK342" s="133">
        <v>0.1459</v>
      </c>
      <c r="AL342" s="133">
        <v>1.1912</v>
      </c>
      <c r="AM342" s="133">
        <v>0.4052</v>
      </c>
      <c r="AN342" s="133">
        <v>1.4764999999999999</v>
      </c>
      <c r="AO342" s="133">
        <v>0.20480000000000001</v>
      </c>
      <c r="AP342" s="133">
        <v>0.14419999999999999</v>
      </c>
      <c r="AQ342" s="133">
        <v>0.12720000000000001</v>
      </c>
      <c r="AR342" s="133">
        <v>0.2782</v>
      </c>
      <c r="AS342" s="133">
        <v>0.38419999999999999</v>
      </c>
      <c r="AT342" s="133">
        <v>1.272</v>
      </c>
    </row>
    <row r="343" spans="2:46">
      <c r="B343">
        <v>1985</v>
      </c>
      <c r="C343">
        <v>4</v>
      </c>
      <c r="D343">
        <v>0.84389999999999998</v>
      </c>
      <c r="E343">
        <v>7.7298</v>
      </c>
      <c r="F343">
        <v>0.21779999999999999</v>
      </c>
      <c r="G343">
        <v>2.0832000000000002</v>
      </c>
      <c r="H343">
        <v>0.54179999999999995</v>
      </c>
      <c r="I343">
        <v>3.2946</v>
      </c>
      <c r="J343">
        <v>0.19439999999999999</v>
      </c>
      <c r="K343">
        <v>0.15359999999999999</v>
      </c>
      <c r="L343">
        <v>0.24759999999999999</v>
      </c>
      <c r="M343">
        <v>0.54530000000000001</v>
      </c>
      <c r="N343">
        <v>2.0167999999999999</v>
      </c>
      <c r="O343">
        <v>3.9188000000000001</v>
      </c>
      <c r="AI343" s="133">
        <v>0.84389999999999998</v>
      </c>
      <c r="AJ343" s="133">
        <v>7.7298</v>
      </c>
      <c r="AK343" s="133">
        <v>0.21779999999999999</v>
      </c>
      <c r="AL343" s="133">
        <v>2.0832000000000002</v>
      </c>
      <c r="AM343" s="133">
        <v>0.54179999999999995</v>
      </c>
      <c r="AN343" s="133">
        <v>3.2946</v>
      </c>
      <c r="AO343" s="133">
        <v>0.19439999999999999</v>
      </c>
      <c r="AP343" s="133">
        <v>0.15359999999999999</v>
      </c>
      <c r="AQ343" s="133">
        <v>0.24759999999999999</v>
      </c>
      <c r="AR343" s="133">
        <v>0.54530000000000001</v>
      </c>
      <c r="AS343" s="133">
        <v>2.0167999999999999</v>
      </c>
      <c r="AT343" s="133">
        <v>3.9188000000000001</v>
      </c>
    </row>
    <row r="344" spans="2:46">
      <c r="B344">
        <v>1985</v>
      </c>
      <c r="C344">
        <v>5</v>
      </c>
      <c r="D344">
        <v>0.68630000000000002</v>
      </c>
      <c r="E344">
        <v>8.6272000000000002</v>
      </c>
      <c r="F344">
        <v>0.1467</v>
      </c>
      <c r="G344">
        <v>0.74390000000000001</v>
      </c>
      <c r="H344">
        <v>0.17069999999999999</v>
      </c>
      <c r="I344">
        <v>2.6907999999999999</v>
      </c>
      <c r="J344">
        <v>0.28029999999999999</v>
      </c>
      <c r="K344">
        <v>0.1111</v>
      </c>
      <c r="L344">
        <v>8.2100000000000006E-2</v>
      </c>
      <c r="M344">
        <v>0.43680000000000002</v>
      </c>
      <c r="N344">
        <v>1.1791</v>
      </c>
      <c r="O344">
        <v>1.6662999999999999</v>
      </c>
      <c r="AI344" s="133">
        <v>0.68630000000000002</v>
      </c>
      <c r="AJ344" s="133">
        <v>8.6272000000000002</v>
      </c>
      <c r="AK344" s="133">
        <v>0.1467</v>
      </c>
      <c r="AL344" s="133">
        <v>0.74390000000000001</v>
      </c>
      <c r="AM344" s="133">
        <v>0.17069999999999999</v>
      </c>
      <c r="AN344" s="133">
        <v>2.6907999999999999</v>
      </c>
      <c r="AO344" s="133">
        <v>0.28029999999999999</v>
      </c>
      <c r="AP344" s="133">
        <v>0.1111</v>
      </c>
      <c r="AQ344" s="133">
        <v>8.2100000000000006E-2</v>
      </c>
      <c r="AR344" s="133">
        <v>0.43680000000000002</v>
      </c>
      <c r="AS344" s="133">
        <v>1.1791</v>
      </c>
      <c r="AT344" s="133">
        <v>1.6662999999999999</v>
      </c>
    </row>
    <row r="345" spans="2:46">
      <c r="B345">
        <v>1985</v>
      </c>
      <c r="C345">
        <v>6</v>
      </c>
      <c r="D345">
        <v>0.32079999999999997</v>
      </c>
      <c r="E345">
        <v>2.3075000000000001</v>
      </c>
      <c r="F345">
        <v>0.1065</v>
      </c>
      <c r="G345">
        <v>0.80230000000000001</v>
      </c>
      <c r="H345">
        <v>0.16400000000000001</v>
      </c>
      <c r="I345">
        <v>1.0872999999999999</v>
      </c>
      <c r="J345">
        <v>1.67E-2</v>
      </c>
      <c r="K345">
        <v>0.22559999999999999</v>
      </c>
      <c r="L345">
        <v>6.8500000000000005E-2</v>
      </c>
      <c r="M345">
        <v>0.27939999999999998</v>
      </c>
      <c r="N345">
        <v>6.6500000000000004E-2</v>
      </c>
      <c r="O345">
        <v>0.83409999999999995</v>
      </c>
      <c r="AI345" s="133">
        <v>0.32079999999999997</v>
      </c>
      <c r="AJ345" s="133">
        <v>2.3075000000000001</v>
      </c>
      <c r="AK345" s="133">
        <v>0.1065</v>
      </c>
      <c r="AL345" s="133">
        <v>0.80230000000000001</v>
      </c>
      <c r="AM345" s="133">
        <v>0.16400000000000001</v>
      </c>
      <c r="AN345" s="133">
        <v>1.0872999999999999</v>
      </c>
      <c r="AO345" s="133">
        <v>1.67E-2</v>
      </c>
      <c r="AP345" s="133">
        <v>0.22559999999999999</v>
      </c>
      <c r="AQ345" s="133">
        <v>6.8500000000000005E-2</v>
      </c>
      <c r="AR345" s="133">
        <v>0.27939999999999998</v>
      </c>
      <c r="AS345" s="133">
        <v>6.6500000000000004E-2</v>
      </c>
      <c r="AT345" s="133">
        <v>0.83409999999999995</v>
      </c>
    </row>
    <row r="346" spans="2:46">
      <c r="B346">
        <v>1985</v>
      </c>
      <c r="C346">
        <v>7</v>
      </c>
      <c r="D346">
        <v>9.0899999999999995E-2</v>
      </c>
      <c r="E346">
        <v>9.3600000000000003E-2</v>
      </c>
      <c r="F346">
        <v>3.9899999999999998E-2</v>
      </c>
      <c r="G346">
        <v>0.1366</v>
      </c>
      <c r="H346">
        <v>3.8699999999999998E-2</v>
      </c>
      <c r="I346">
        <v>0.12640000000000001</v>
      </c>
      <c r="J346">
        <v>2.3099999999999999E-2</v>
      </c>
      <c r="K346">
        <v>5.1400000000000001E-2</v>
      </c>
      <c r="L346">
        <v>6.2199999999999998E-2</v>
      </c>
      <c r="M346">
        <v>2.0899999999999998E-2</v>
      </c>
      <c r="N346">
        <v>9.3700000000000006E-2</v>
      </c>
      <c r="O346">
        <v>0.38350000000000001</v>
      </c>
      <c r="AI346" s="133">
        <v>9.0899999999999995E-2</v>
      </c>
      <c r="AJ346" s="133">
        <v>9.3600000000000003E-2</v>
      </c>
      <c r="AK346" s="133">
        <v>3.9899999999999998E-2</v>
      </c>
      <c r="AL346" s="133">
        <v>0.1366</v>
      </c>
      <c r="AM346" s="133">
        <v>3.8699999999999998E-2</v>
      </c>
      <c r="AN346" s="133">
        <v>0.12640000000000001</v>
      </c>
      <c r="AO346" s="133">
        <v>2.3099999999999999E-2</v>
      </c>
      <c r="AP346" s="133">
        <v>5.1400000000000001E-2</v>
      </c>
      <c r="AQ346" s="133">
        <v>6.2199999999999998E-2</v>
      </c>
      <c r="AR346" s="133">
        <v>2.0899999999999998E-2</v>
      </c>
      <c r="AS346" s="133">
        <v>9.3700000000000006E-2</v>
      </c>
      <c r="AT346" s="133">
        <v>0.38350000000000001</v>
      </c>
    </row>
    <row r="347" spans="2:46">
      <c r="B347">
        <v>1985</v>
      </c>
      <c r="C347">
        <v>8</v>
      </c>
      <c r="D347">
        <v>0.92979999999999996</v>
      </c>
      <c r="E347">
        <v>5.3625999999999996</v>
      </c>
      <c r="F347">
        <v>0.63290000000000002</v>
      </c>
      <c r="G347">
        <v>3.1276000000000002</v>
      </c>
      <c r="H347">
        <v>0.73609999999999998</v>
      </c>
      <c r="I347">
        <v>2.7877000000000001</v>
      </c>
      <c r="J347">
        <v>0.1643</v>
      </c>
      <c r="K347">
        <v>0.25169999999999998</v>
      </c>
      <c r="L347">
        <v>0.26429999999999998</v>
      </c>
      <c r="M347">
        <v>1.2694000000000001</v>
      </c>
      <c r="N347">
        <v>4.0465</v>
      </c>
      <c r="O347">
        <v>3.2046999999999999</v>
      </c>
      <c r="AI347" s="133">
        <v>0.92979999999999996</v>
      </c>
      <c r="AJ347" s="133">
        <v>5.3625999999999996</v>
      </c>
      <c r="AK347" s="133">
        <v>0.63290000000000002</v>
      </c>
      <c r="AL347" s="133">
        <v>3.1276000000000002</v>
      </c>
      <c r="AM347" s="133">
        <v>0.73609999999999998</v>
      </c>
      <c r="AN347" s="133">
        <v>2.7877000000000001</v>
      </c>
      <c r="AO347" s="133">
        <v>0.1643</v>
      </c>
      <c r="AP347" s="133">
        <v>0.25169999999999998</v>
      </c>
      <c r="AQ347" s="133">
        <v>0.26429999999999998</v>
      </c>
      <c r="AR347" s="133">
        <v>1.2694000000000001</v>
      </c>
      <c r="AS347" s="133">
        <v>4.0465</v>
      </c>
      <c r="AT347" s="133">
        <v>3.2046999999999999</v>
      </c>
    </row>
    <row r="348" spans="2:46">
      <c r="B348">
        <v>1985</v>
      </c>
      <c r="C348">
        <v>9</v>
      </c>
      <c r="D348">
        <v>0.24010000000000001</v>
      </c>
      <c r="E348">
        <v>5.1017999999999999</v>
      </c>
      <c r="F348">
        <v>0.4294</v>
      </c>
      <c r="G348">
        <v>1.8992</v>
      </c>
      <c r="H348">
        <v>0.46389999999999998</v>
      </c>
      <c r="I348">
        <v>0.92720000000000002</v>
      </c>
      <c r="J348">
        <v>3.2099999999999997E-2</v>
      </c>
      <c r="K348">
        <v>4.7000000000000002E-3</v>
      </c>
      <c r="L348">
        <v>4.24E-2</v>
      </c>
      <c r="M348">
        <v>0.88929999999999998</v>
      </c>
      <c r="N348">
        <v>1.7284999999999999</v>
      </c>
      <c r="O348">
        <v>1.9873000000000001</v>
      </c>
      <c r="AI348" s="133">
        <v>0.24010000000000001</v>
      </c>
      <c r="AJ348" s="133">
        <v>5.1017999999999999</v>
      </c>
      <c r="AK348" s="133">
        <v>0.4294</v>
      </c>
      <c r="AL348" s="133">
        <v>1.8992</v>
      </c>
      <c r="AM348" s="133">
        <v>0.46389999999999998</v>
      </c>
      <c r="AN348" s="133">
        <v>0.92720000000000002</v>
      </c>
      <c r="AO348" s="133">
        <v>3.2099999999999997E-2</v>
      </c>
      <c r="AP348" s="133">
        <v>4.7000000000000002E-3</v>
      </c>
      <c r="AQ348" s="133">
        <v>4.24E-2</v>
      </c>
      <c r="AR348" s="133">
        <v>0.88929999999999998</v>
      </c>
      <c r="AS348" s="133">
        <v>1.7284999999999999</v>
      </c>
      <c r="AT348" s="133">
        <v>1.9873000000000001</v>
      </c>
    </row>
    <row r="349" spans="2:46">
      <c r="B349">
        <v>1985</v>
      </c>
      <c r="C349">
        <v>10</v>
      </c>
      <c r="D349">
        <v>0.50839999999999996</v>
      </c>
      <c r="E349">
        <v>2.1589</v>
      </c>
      <c r="F349">
        <v>0.4894</v>
      </c>
      <c r="G349">
        <v>1.7532000000000001</v>
      </c>
      <c r="H349">
        <v>0.46450000000000002</v>
      </c>
      <c r="I349">
        <v>2.0350000000000001</v>
      </c>
      <c r="J349">
        <v>8.9800000000000005E-2</v>
      </c>
      <c r="K349">
        <v>0.24590000000000001</v>
      </c>
      <c r="L349">
        <v>0.13719999999999999</v>
      </c>
      <c r="M349">
        <v>0.51060000000000005</v>
      </c>
      <c r="N349">
        <v>1.3456999999999999</v>
      </c>
      <c r="O349">
        <v>2.2879999999999998</v>
      </c>
      <c r="AI349" s="133">
        <v>0.50839999999999996</v>
      </c>
      <c r="AJ349" s="133">
        <v>2.1589</v>
      </c>
      <c r="AK349" s="133">
        <v>0.4894</v>
      </c>
      <c r="AL349" s="133">
        <v>1.7532000000000001</v>
      </c>
      <c r="AM349" s="133">
        <v>0.46450000000000002</v>
      </c>
      <c r="AN349" s="133">
        <v>2.0350000000000001</v>
      </c>
      <c r="AO349" s="133">
        <v>8.9800000000000005E-2</v>
      </c>
      <c r="AP349" s="133">
        <v>0.24590000000000001</v>
      </c>
      <c r="AQ349" s="133">
        <v>0.13719999999999999</v>
      </c>
      <c r="AR349" s="133">
        <v>0.51060000000000005</v>
      </c>
      <c r="AS349" s="133">
        <v>1.3456999999999999</v>
      </c>
      <c r="AT349" s="133">
        <v>2.2879999999999998</v>
      </c>
    </row>
    <row r="350" spans="2:46">
      <c r="B350">
        <v>1985</v>
      </c>
      <c r="C350">
        <v>11</v>
      </c>
      <c r="D350">
        <v>0.1263</v>
      </c>
      <c r="E350">
        <v>1.7978000000000001</v>
      </c>
      <c r="F350">
        <v>0.1037</v>
      </c>
      <c r="G350">
        <v>0.75990000000000002</v>
      </c>
      <c r="H350">
        <v>0.1885</v>
      </c>
      <c r="I350">
        <v>0.56899999999999995</v>
      </c>
      <c r="J350">
        <v>2.24E-2</v>
      </c>
      <c r="K350">
        <v>2E-3</v>
      </c>
      <c r="L350">
        <v>5.4199999999999998E-2</v>
      </c>
      <c r="M350">
        <v>0.31340000000000001</v>
      </c>
      <c r="N350">
        <v>0.623</v>
      </c>
      <c r="O350">
        <v>0.70199999999999996</v>
      </c>
      <c r="AI350" s="133">
        <v>0.1263</v>
      </c>
      <c r="AJ350" s="133">
        <v>1.7978000000000001</v>
      </c>
      <c r="AK350" s="133">
        <v>0.1037</v>
      </c>
      <c r="AL350" s="133">
        <v>0.75990000000000002</v>
      </c>
      <c r="AM350" s="133">
        <v>0.1885</v>
      </c>
      <c r="AN350" s="133">
        <v>0.56899999999999995</v>
      </c>
      <c r="AO350" s="133">
        <v>2.24E-2</v>
      </c>
      <c r="AP350" s="133">
        <v>2E-3</v>
      </c>
      <c r="AQ350" s="133">
        <v>5.4199999999999998E-2</v>
      </c>
      <c r="AR350" s="133">
        <v>0.31340000000000001</v>
      </c>
      <c r="AS350" s="133">
        <v>0.623</v>
      </c>
      <c r="AT350" s="133">
        <v>0.70199999999999996</v>
      </c>
    </row>
    <row r="351" spans="2:46">
      <c r="B351">
        <v>1985</v>
      </c>
      <c r="C351">
        <v>12</v>
      </c>
      <c r="D351">
        <v>0.13650000000000001</v>
      </c>
      <c r="E351">
        <v>3.2222</v>
      </c>
      <c r="F351">
        <v>0.18360000000000001</v>
      </c>
      <c r="G351">
        <v>1.2021999999999999</v>
      </c>
      <c r="H351">
        <v>0.29339999999999999</v>
      </c>
      <c r="I351">
        <v>0.66410000000000002</v>
      </c>
      <c r="J351">
        <v>1.9800000000000002E-2</v>
      </c>
      <c r="K351">
        <v>0</v>
      </c>
      <c r="L351">
        <v>0</v>
      </c>
      <c r="M351">
        <v>0.61350000000000005</v>
      </c>
      <c r="N351">
        <v>1.1075999999999999</v>
      </c>
      <c r="O351">
        <v>1.1111</v>
      </c>
      <c r="AI351" s="133">
        <v>0.13650000000000001</v>
      </c>
      <c r="AJ351" s="133">
        <v>3.2222</v>
      </c>
      <c r="AK351" s="133">
        <v>0.18360000000000001</v>
      </c>
      <c r="AL351" s="133">
        <v>1.2021999999999999</v>
      </c>
      <c r="AM351" s="133">
        <v>0.29339999999999999</v>
      </c>
      <c r="AN351" s="133">
        <v>0.66410000000000002</v>
      </c>
      <c r="AO351" s="133">
        <v>1.9800000000000002E-2</v>
      </c>
      <c r="AP351" s="133">
        <v>0</v>
      </c>
      <c r="AQ351" s="133">
        <v>0</v>
      </c>
      <c r="AR351" s="133">
        <v>0.61350000000000005</v>
      </c>
      <c r="AS351" s="133">
        <v>1.1075999999999999</v>
      </c>
      <c r="AT351" s="133">
        <v>1.1111</v>
      </c>
    </row>
    <row r="352" spans="2:46">
      <c r="B352">
        <v>1985</v>
      </c>
      <c r="C352">
        <v>13</v>
      </c>
      <c r="D352">
        <v>0.748</v>
      </c>
      <c r="E352">
        <v>4.6858000000000004</v>
      </c>
      <c r="F352">
        <v>0.20030000000000001</v>
      </c>
      <c r="G352">
        <v>1.2910999999999999</v>
      </c>
      <c r="H352">
        <v>0.50629999999999997</v>
      </c>
      <c r="I352">
        <v>1.4244000000000001</v>
      </c>
      <c r="J352">
        <v>0</v>
      </c>
      <c r="K352">
        <v>0.1179</v>
      </c>
      <c r="L352">
        <v>0.1744</v>
      </c>
      <c r="M352">
        <v>0.72119999999999995</v>
      </c>
      <c r="N352">
        <v>1.1543000000000001</v>
      </c>
      <c r="O352">
        <v>2.3245</v>
      </c>
      <c r="AI352" s="133">
        <v>0.748</v>
      </c>
      <c r="AJ352" s="133">
        <v>4.6858000000000004</v>
      </c>
      <c r="AK352" s="133">
        <v>0.20030000000000001</v>
      </c>
      <c r="AL352" s="133">
        <v>1.2910999999999999</v>
      </c>
      <c r="AM352" s="133">
        <v>0.50629999999999997</v>
      </c>
      <c r="AN352" s="133">
        <v>1.4244000000000001</v>
      </c>
      <c r="AO352" s="133">
        <v>0</v>
      </c>
      <c r="AP352" s="133">
        <v>0.1179</v>
      </c>
      <c r="AQ352" s="133">
        <v>0.1744</v>
      </c>
      <c r="AR352" s="133">
        <v>0.72119999999999995</v>
      </c>
      <c r="AS352" s="133">
        <v>1.1543000000000001</v>
      </c>
      <c r="AT352" s="133">
        <v>2.3245</v>
      </c>
    </row>
    <row r="353" spans="2:46">
      <c r="B353">
        <v>1985</v>
      </c>
      <c r="C353">
        <v>14</v>
      </c>
      <c r="D353">
        <v>2.3199999999999998E-2</v>
      </c>
      <c r="E353">
        <v>0.3397</v>
      </c>
      <c r="F353">
        <v>1.52E-2</v>
      </c>
      <c r="G353">
        <v>0.1482</v>
      </c>
      <c r="H353">
        <v>3.5900000000000001E-2</v>
      </c>
      <c r="I353">
        <v>7.0499999999999993E-2</v>
      </c>
      <c r="J353">
        <v>2.3999999999999998E-3</v>
      </c>
      <c r="K353">
        <v>2.3E-3</v>
      </c>
      <c r="L353">
        <v>5.0000000000000001E-4</v>
      </c>
      <c r="M353">
        <v>6.1499999999999999E-2</v>
      </c>
      <c r="N353">
        <v>0.1255</v>
      </c>
      <c r="O353">
        <v>0.1363</v>
      </c>
      <c r="AI353" s="133">
        <v>2.3199999999999998E-2</v>
      </c>
      <c r="AJ353" s="133">
        <v>0.3397</v>
      </c>
      <c r="AK353" s="133">
        <v>1.52E-2</v>
      </c>
      <c r="AL353" s="133">
        <v>0.1482</v>
      </c>
      <c r="AM353" s="133">
        <v>3.5900000000000001E-2</v>
      </c>
      <c r="AN353" s="133">
        <v>7.0499999999999993E-2</v>
      </c>
      <c r="AO353" s="133">
        <v>2.3999999999999998E-3</v>
      </c>
      <c r="AP353" s="133">
        <v>2.3E-3</v>
      </c>
      <c r="AQ353" s="133">
        <v>5.0000000000000001E-4</v>
      </c>
      <c r="AR353" s="133">
        <v>6.1499999999999999E-2</v>
      </c>
      <c r="AS353" s="133">
        <v>0.1255</v>
      </c>
      <c r="AT353" s="133">
        <v>0.1363</v>
      </c>
    </row>
    <row r="354" spans="2:46">
      <c r="B354">
        <v>1985</v>
      </c>
      <c r="C354">
        <v>15</v>
      </c>
      <c r="D354">
        <v>3.5799999999999998E-2</v>
      </c>
      <c r="E354">
        <v>0.14149999999999999</v>
      </c>
      <c r="F354">
        <v>6.1000000000000004E-3</v>
      </c>
      <c r="G354">
        <v>6.4899999999999999E-2</v>
      </c>
      <c r="H354">
        <v>2.5999999999999999E-2</v>
      </c>
      <c r="I354">
        <v>0.1242</v>
      </c>
      <c r="J354">
        <v>1.38E-2</v>
      </c>
      <c r="K354">
        <v>3.8E-3</v>
      </c>
      <c r="L354">
        <v>4.0000000000000002E-4</v>
      </c>
      <c r="M354">
        <v>2.92E-2</v>
      </c>
      <c r="N354">
        <v>6.2700000000000006E-2</v>
      </c>
      <c r="O354">
        <v>8.6099999999999996E-2</v>
      </c>
      <c r="AI354" s="133">
        <v>3.5799999999999998E-2</v>
      </c>
      <c r="AJ354" s="133">
        <v>0.14149999999999999</v>
      </c>
      <c r="AK354" s="133">
        <v>6.1000000000000004E-3</v>
      </c>
      <c r="AL354" s="133">
        <v>6.4899999999999999E-2</v>
      </c>
      <c r="AM354" s="133">
        <v>2.5999999999999999E-2</v>
      </c>
      <c r="AN354" s="133">
        <v>0.1242</v>
      </c>
      <c r="AO354" s="133">
        <v>1.38E-2</v>
      </c>
      <c r="AP354" s="133">
        <v>3.8E-3</v>
      </c>
      <c r="AQ354" s="133">
        <v>4.0000000000000002E-4</v>
      </c>
      <c r="AR354" s="133">
        <v>2.92E-2</v>
      </c>
      <c r="AS354" s="133">
        <v>6.2700000000000006E-2</v>
      </c>
      <c r="AT354" s="133">
        <v>8.6099999999999996E-2</v>
      </c>
    </row>
    <row r="355" spans="2:46">
      <c r="B355">
        <v>1985</v>
      </c>
      <c r="C355">
        <v>16</v>
      </c>
      <c r="D355">
        <v>1.23E-2</v>
      </c>
      <c r="E355">
        <v>0.17949999999999999</v>
      </c>
      <c r="F355">
        <v>8.0000000000000002E-3</v>
      </c>
      <c r="G355">
        <v>7.8399999999999997E-2</v>
      </c>
      <c r="H355">
        <v>1.9E-2</v>
      </c>
      <c r="I355">
        <v>3.7199999999999997E-2</v>
      </c>
      <c r="J355">
        <v>1.2999999999999999E-3</v>
      </c>
      <c r="K355">
        <v>1.1999999999999999E-3</v>
      </c>
      <c r="L355">
        <v>2.0000000000000001E-4</v>
      </c>
      <c r="M355">
        <v>3.2500000000000001E-2</v>
      </c>
      <c r="N355">
        <v>6.6400000000000001E-2</v>
      </c>
      <c r="O355">
        <v>7.1999999999999995E-2</v>
      </c>
      <c r="AI355" s="133">
        <v>1.23E-2</v>
      </c>
      <c r="AJ355" s="133">
        <v>0.17949999999999999</v>
      </c>
      <c r="AK355" s="133">
        <v>8.0000000000000002E-3</v>
      </c>
      <c r="AL355" s="133">
        <v>7.8399999999999997E-2</v>
      </c>
      <c r="AM355" s="133">
        <v>1.9E-2</v>
      </c>
      <c r="AN355" s="133">
        <v>3.7199999999999997E-2</v>
      </c>
      <c r="AO355" s="133">
        <v>1.2999999999999999E-3</v>
      </c>
      <c r="AP355" s="133">
        <v>1.1999999999999999E-3</v>
      </c>
      <c r="AQ355" s="133">
        <v>2.0000000000000001E-4</v>
      </c>
      <c r="AR355" s="133">
        <v>3.2500000000000001E-2</v>
      </c>
      <c r="AS355" s="133">
        <v>6.6400000000000001E-2</v>
      </c>
      <c r="AT355" s="133">
        <v>7.1999999999999995E-2</v>
      </c>
    </row>
    <row r="356" spans="2:46">
      <c r="B356">
        <v>1986</v>
      </c>
      <c r="C356">
        <v>1</v>
      </c>
      <c r="D356">
        <v>0.1227</v>
      </c>
      <c r="E356">
        <v>5.4999999999999997E-3</v>
      </c>
      <c r="F356">
        <v>6.54E-2</v>
      </c>
      <c r="G356">
        <v>0.2697</v>
      </c>
      <c r="H356">
        <v>9.5799999999999996E-2</v>
      </c>
      <c r="I356">
        <v>0.2094</v>
      </c>
      <c r="J356">
        <v>1.0999999999999999E-2</v>
      </c>
      <c r="K356">
        <v>7.9600000000000004E-2</v>
      </c>
      <c r="L356">
        <v>3.1300000000000001E-2</v>
      </c>
      <c r="M356">
        <v>7.9899999999999999E-2</v>
      </c>
      <c r="N356">
        <v>0.1159</v>
      </c>
      <c r="O356">
        <v>0.26450000000000001</v>
      </c>
      <c r="AI356" s="133">
        <v>0.1227</v>
      </c>
      <c r="AJ356" s="133">
        <v>5.4999999999999997E-3</v>
      </c>
      <c r="AK356" s="133">
        <v>6.54E-2</v>
      </c>
      <c r="AL356" s="133">
        <v>0.2697</v>
      </c>
      <c r="AM356" s="133">
        <v>9.5799999999999996E-2</v>
      </c>
      <c r="AN356" s="133">
        <v>0.2094</v>
      </c>
      <c r="AO356" s="133">
        <v>1.0999999999999999E-2</v>
      </c>
      <c r="AP356" s="133">
        <v>7.9600000000000004E-2</v>
      </c>
      <c r="AQ356" s="133">
        <v>3.1300000000000001E-2</v>
      </c>
      <c r="AR356" s="133">
        <v>7.9899999999999999E-2</v>
      </c>
      <c r="AS356" s="133">
        <v>0.1159</v>
      </c>
      <c r="AT356" s="133">
        <v>0.26450000000000001</v>
      </c>
    </row>
    <row r="357" spans="2:46">
      <c r="B357">
        <v>1986</v>
      </c>
      <c r="C357">
        <v>2</v>
      </c>
      <c r="D357">
        <v>0.2324</v>
      </c>
      <c r="E357">
        <v>0.13689999999999999</v>
      </c>
      <c r="F357">
        <v>1.9300000000000001E-2</v>
      </c>
      <c r="G357">
        <v>0.41599999999999998</v>
      </c>
      <c r="H357">
        <v>0.1424</v>
      </c>
      <c r="I357">
        <v>1.3071999999999999</v>
      </c>
      <c r="J357">
        <v>8.8200000000000001E-2</v>
      </c>
      <c r="K357">
        <v>5.4100000000000002E-2</v>
      </c>
      <c r="L357">
        <v>0.1333</v>
      </c>
      <c r="M357">
        <v>0.1615</v>
      </c>
      <c r="N357">
        <v>6.0699999999999997E-2</v>
      </c>
      <c r="O357">
        <v>0.27760000000000001</v>
      </c>
      <c r="AI357" s="133">
        <v>0.2324</v>
      </c>
      <c r="AJ357" s="133">
        <v>0.13689999999999999</v>
      </c>
      <c r="AK357" s="133">
        <v>1.9300000000000001E-2</v>
      </c>
      <c r="AL357" s="133">
        <v>0.41599999999999998</v>
      </c>
      <c r="AM357" s="133">
        <v>0.1424</v>
      </c>
      <c r="AN357" s="133">
        <v>1.3071999999999999</v>
      </c>
      <c r="AO357" s="133">
        <v>8.8200000000000001E-2</v>
      </c>
      <c r="AP357" s="133">
        <v>5.4100000000000002E-2</v>
      </c>
      <c r="AQ357" s="133">
        <v>0.1333</v>
      </c>
      <c r="AR357" s="133">
        <v>0.1615</v>
      </c>
      <c r="AS357" s="133">
        <v>6.0699999999999997E-2</v>
      </c>
      <c r="AT357" s="133">
        <v>0.27760000000000001</v>
      </c>
    </row>
    <row r="358" spans="2:46">
      <c r="B358">
        <v>1986</v>
      </c>
      <c r="C358">
        <v>3</v>
      </c>
      <c r="D358">
        <v>0.51880000000000004</v>
      </c>
      <c r="E358">
        <v>0.57720000000000005</v>
      </c>
      <c r="F358">
        <v>0.20499999999999999</v>
      </c>
      <c r="G358">
        <v>1.3962000000000001</v>
      </c>
      <c r="H358">
        <v>0.47499999999999998</v>
      </c>
      <c r="I358">
        <v>1.7085999999999999</v>
      </c>
      <c r="J358">
        <v>0.1368</v>
      </c>
      <c r="K358">
        <v>0.20019999999999999</v>
      </c>
      <c r="L358">
        <v>9.2200000000000004E-2</v>
      </c>
      <c r="M358">
        <v>0.43869999999999998</v>
      </c>
      <c r="N358">
        <v>0.76039999999999996</v>
      </c>
      <c r="O358">
        <v>1.4391</v>
      </c>
      <c r="AI358" s="133">
        <v>0.51880000000000004</v>
      </c>
      <c r="AJ358" s="133">
        <v>0.57720000000000005</v>
      </c>
      <c r="AK358" s="133">
        <v>0.20499999999999999</v>
      </c>
      <c r="AL358" s="133">
        <v>1.3962000000000001</v>
      </c>
      <c r="AM358" s="133">
        <v>0.47499999999999998</v>
      </c>
      <c r="AN358" s="133">
        <v>1.7085999999999999</v>
      </c>
      <c r="AO358" s="133">
        <v>0.1368</v>
      </c>
      <c r="AP358" s="133">
        <v>0.20019999999999999</v>
      </c>
      <c r="AQ358" s="133">
        <v>9.2200000000000004E-2</v>
      </c>
      <c r="AR358" s="133">
        <v>0.43869999999999998</v>
      </c>
      <c r="AS358" s="133">
        <v>0.76039999999999996</v>
      </c>
      <c r="AT358" s="133">
        <v>1.4391</v>
      </c>
    </row>
    <row r="359" spans="2:46">
      <c r="B359">
        <v>1986</v>
      </c>
      <c r="C359">
        <v>4</v>
      </c>
      <c r="D359">
        <v>1.0238</v>
      </c>
      <c r="E359">
        <v>6.7709999999999999</v>
      </c>
      <c r="F359">
        <v>0.23219999999999999</v>
      </c>
      <c r="G359">
        <v>1.5726</v>
      </c>
      <c r="H359">
        <v>0.40899999999999997</v>
      </c>
      <c r="I359">
        <v>2.4802</v>
      </c>
      <c r="J359">
        <v>0.17510000000000001</v>
      </c>
      <c r="K359">
        <v>0.1837</v>
      </c>
      <c r="L359">
        <v>0.2092</v>
      </c>
      <c r="M359">
        <v>1.1234</v>
      </c>
      <c r="N359">
        <v>2.0129999999999999</v>
      </c>
      <c r="O359">
        <v>7.2610999999999999</v>
      </c>
      <c r="AI359" s="133">
        <v>1.0238</v>
      </c>
      <c r="AJ359" s="133">
        <v>6.7709999999999999</v>
      </c>
      <c r="AK359" s="133">
        <v>0.23219999999999999</v>
      </c>
      <c r="AL359" s="133">
        <v>1.5726</v>
      </c>
      <c r="AM359" s="133">
        <v>0.40899999999999997</v>
      </c>
      <c r="AN359" s="133">
        <v>2.4802</v>
      </c>
      <c r="AO359" s="133">
        <v>0.17510000000000001</v>
      </c>
      <c r="AP359" s="133">
        <v>0.1837</v>
      </c>
      <c r="AQ359" s="133">
        <v>0.2092</v>
      </c>
      <c r="AR359" s="133">
        <v>1.1234</v>
      </c>
      <c r="AS359" s="133">
        <v>2.0129999999999999</v>
      </c>
      <c r="AT359" s="133">
        <v>7.2610999999999999</v>
      </c>
    </row>
    <row r="360" spans="2:46">
      <c r="B360">
        <v>1986</v>
      </c>
      <c r="C360">
        <v>5</v>
      </c>
      <c r="D360">
        <v>0.64710000000000001</v>
      </c>
      <c r="E360">
        <v>10.913</v>
      </c>
      <c r="F360">
        <v>0.19189999999999999</v>
      </c>
      <c r="G360">
        <v>1.345</v>
      </c>
      <c r="H360">
        <v>0.3085</v>
      </c>
      <c r="I360">
        <v>2.5823</v>
      </c>
      <c r="J360">
        <v>0.3342</v>
      </c>
      <c r="K360">
        <v>5.96E-2</v>
      </c>
      <c r="L360">
        <v>4.7800000000000002E-2</v>
      </c>
      <c r="M360">
        <v>0.83220000000000005</v>
      </c>
      <c r="N360">
        <v>1.9568000000000001</v>
      </c>
      <c r="O360">
        <v>2.7435</v>
      </c>
      <c r="AI360" s="133">
        <v>0.64710000000000001</v>
      </c>
      <c r="AJ360" s="133">
        <v>10.913</v>
      </c>
      <c r="AK360" s="133">
        <v>0.19189999999999999</v>
      </c>
      <c r="AL360" s="133">
        <v>1.345</v>
      </c>
      <c r="AM360" s="133">
        <v>0.3085</v>
      </c>
      <c r="AN360" s="133">
        <v>2.5823</v>
      </c>
      <c r="AO360" s="133">
        <v>0.3342</v>
      </c>
      <c r="AP360" s="133">
        <v>5.96E-2</v>
      </c>
      <c r="AQ360" s="133">
        <v>4.7800000000000002E-2</v>
      </c>
      <c r="AR360" s="133">
        <v>0.83220000000000005</v>
      </c>
      <c r="AS360" s="133">
        <v>1.9568000000000001</v>
      </c>
      <c r="AT360" s="133">
        <v>2.7435</v>
      </c>
    </row>
    <row r="361" spans="2:46">
      <c r="B361">
        <v>1986</v>
      </c>
      <c r="C361">
        <v>6</v>
      </c>
      <c r="D361">
        <v>0.41520000000000001</v>
      </c>
      <c r="E361">
        <v>1.5457000000000001</v>
      </c>
      <c r="F361">
        <v>0.27439999999999998</v>
      </c>
      <c r="G361">
        <v>1.2039</v>
      </c>
      <c r="H361">
        <v>0.25540000000000002</v>
      </c>
      <c r="I361">
        <v>2.4348999999999998</v>
      </c>
      <c r="J361">
        <v>3.9600000000000003E-2</v>
      </c>
      <c r="K361">
        <v>0.3039</v>
      </c>
      <c r="L361">
        <v>0.1106</v>
      </c>
      <c r="M361">
        <v>0.59899999999999998</v>
      </c>
      <c r="N361">
        <v>0.50370000000000004</v>
      </c>
      <c r="O361">
        <v>1.2443</v>
      </c>
      <c r="AI361" s="133">
        <v>0.41520000000000001</v>
      </c>
      <c r="AJ361" s="133">
        <v>1.5457000000000001</v>
      </c>
      <c r="AK361" s="133">
        <v>0.27439999999999998</v>
      </c>
      <c r="AL361" s="133">
        <v>1.2039</v>
      </c>
      <c r="AM361" s="133">
        <v>0.25540000000000002</v>
      </c>
      <c r="AN361" s="133">
        <v>2.4348999999999998</v>
      </c>
      <c r="AO361" s="133">
        <v>3.9600000000000003E-2</v>
      </c>
      <c r="AP361" s="133">
        <v>0.3039</v>
      </c>
      <c r="AQ361" s="133">
        <v>0.1106</v>
      </c>
      <c r="AR361" s="133">
        <v>0.59899999999999998</v>
      </c>
      <c r="AS361" s="133">
        <v>0.50370000000000004</v>
      </c>
      <c r="AT361" s="133">
        <v>1.2443</v>
      </c>
    </row>
    <row r="362" spans="2:46">
      <c r="B362">
        <v>1986</v>
      </c>
      <c r="C362">
        <v>7</v>
      </c>
      <c r="D362">
        <v>8.2500000000000004E-2</v>
      </c>
      <c r="E362">
        <v>6.4000000000000001E-2</v>
      </c>
      <c r="F362">
        <v>5.7500000000000002E-2</v>
      </c>
      <c r="G362">
        <v>0.32500000000000001</v>
      </c>
      <c r="H362">
        <v>0.10150000000000001</v>
      </c>
      <c r="I362">
        <v>0.19070000000000001</v>
      </c>
      <c r="J362">
        <v>1.7500000000000002E-2</v>
      </c>
      <c r="K362">
        <v>3.85E-2</v>
      </c>
      <c r="L362">
        <v>3.8899999999999997E-2</v>
      </c>
      <c r="M362">
        <v>7.4300000000000005E-2</v>
      </c>
      <c r="N362">
        <v>0.13739999999999999</v>
      </c>
      <c r="O362">
        <v>0.30570000000000003</v>
      </c>
      <c r="AI362" s="133">
        <v>8.2500000000000004E-2</v>
      </c>
      <c r="AJ362" s="133">
        <v>6.4000000000000001E-2</v>
      </c>
      <c r="AK362" s="133">
        <v>5.7500000000000002E-2</v>
      </c>
      <c r="AL362" s="133">
        <v>0.32500000000000001</v>
      </c>
      <c r="AM362" s="133">
        <v>0.10150000000000001</v>
      </c>
      <c r="AN362" s="133">
        <v>0.19070000000000001</v>
      </c>
      <c r="AO362" s="133">
        <v>1.7500000000000002E-2</v>
      </c>
      <c r="AP362" s="133">
        <v>3.85E-2</v>
      </c>
      <c r="AQ362" s="133">
        <v>3.8899999999999997E-2</v>
      </c>
      <c r="AR362" s="133">
        <v>7.4300000000000005E-2</v>
      </c>
      <c r="AS362" s="133">
        <v>0.13739999999999999</v>
      </c>
      <c r="AT362" s="133">
        <v>0.30570000000000003</v>
      </c>
    </row>
    <row r="363" spans="2:46">
      <c r="B363">
        <v>1986</v>
      </c>
      <c r="C363">
        <v>8</v>
      </c>
      <c r="D363">
        <v>0.90949999999999998</v>
      </c>
      <c r="E363">
        <v>8.4810999999999996</v>
      </c>
      <c r="F363">
        <v>0.74619999999999997</v>
      </c>
      <c r="G363">
        <v>4.1189</v>
      </c>
      <c r="H363">
        <v>0.95220000000000005</v>
      </c>
      <c r="I363">
        <v>3.7673000000000001</v>
      </c>
      <c r="J363">
        <v>3.8300000000000001E-2</v>
      </c>
      <c r="K363">
        <v>0.1535</v>
      </c>
      <c r="L363">
        <v>0.45319999999999999</v>
      </c>
      <c r="M363">
        <v>0.82020000000000004</v>
      </c>
      <c r="N363">
        <v>3.4085000000000001</v>
      </c>
      <c r="O363">
        <v>4.4485999999999999</v>
      </c>
      <c r="AI363" s="133">
        <v>0.90949999999999998</v>
      </c>
      <c r="AJ363" s="133">
        <v>8.4810999999999996</v>
      </c>
      <c r="AK363" s="133">
        <v>0.74619999999999997</v>
      </c>
      <c r="AL363" s="133">
        <v>4.1189</v>
      </c>
      <c r="AM363" s="133">
        <v>0.95220000000000005</v>
      </c>
      <c r="AN363" s="133">
        <v>3.7673000000000001</v>
      </c>
      <c r="AO363" s="133">
        <v>3.8300000000000001E-2</v>
      </c>
      <c r="AP363" s="133">
        <v>0.1535</v>
      </c>
      <c r="AQ363" s="133">
        <v>0.45319999999999999</v>
      </c>
      <c r="AR363" s="133">
        <v>0.82020000000000004</v>
      </c>
      <c r="AS363" s="133">
        <v>3.4085000000000001</v>
      </c>
      <c r="AT363" s="133">
        <v>4.4485999999999999</v>
      </c>
    </row>
    <row r="364" spans="2:46">
      <c r="B364">
        <v>1986</v>
      </c>
      <c r="C364">
        <v>9</v>
      </c>
      <c r="D364">
        <v>0.34379999999999999</v>
      </c>
      <c r="E364">
        <v>6.2099000000000002</v>
      </c>
      <c r="F364">
        <v>0.3548</v>
      </c>
      <c r="G364">
        <v>2.6875</v>
      </c>
      <c r="H364">
        <v>0.67030000000000001</v>
      </c>
      <c r="I364">
        <v>1.1559999999999999</v>
      </c>
      <c r="J364">
        <v>7.3000000000000001E-3</v>
      </c>
      <c r="K364">
        <v>5.45E-2</v>
      </c>
      <c r="L364">
        <v>4.2700000000000002E-2</v>
      </c>
      <c r="M364">
        <v>0.59</v>
      </c>
      <c r="N364">
        <v>0.77400000000000002</v>
      </c>
      <c r="O364">
        <v>2.0135999999999998</v>
      </c>
      <c r="AI364" s="133">
        <v>0.34379999999999999</v>
      </c>
      <c r="AJ364" s="133">
        <v>6.2099000000000002</v>
      </c>
      <c r="AK364" s="133">
        <v>0.3548</v>
      </c>
      <c r="AL364" s="133">
        <v>2.6875</v>
      </c>
      <c r="AM364" s="133">
        <v>0.67030000000000001</v>
      </c>
      <c r="AN364" s="133">
        <v>1.1559999999999999</v>
      </c>
      <c r="AO364" s="133">
        <v>7.3000000000000001E-3</v>
      </c>
      <c r="AP364" s="133">
        <v>5.45E-2</v>
      </c>
      <c r="AQ364" s="133">
        <v>4.2700000000000002E-2</v>
      </c>
      <c r="AR364" s="133">
        <v>0.59</v>
      </c>
      <c r="AS364" s="133">
        <v>0.77400000000000002</v>
      </c>
      <c r="AT364" s="133">
        <v>2.0135999999999998</v>
      </c>
    </row>
    <row r="365" spans="2:46">
      <c r="B365">
        <v>1986</v>
      </c>
      <c r="C365">
        <v>10</v>
      </c>
      <c r="D365">
        <v>0.68969999999999998</v>
      </c>
      <c r="E365">
        <v>1.7395</v>
      </c>
      <c r="F365">
        <v>0.62050000000000005</v>
      </c>
      <c r="G365">
        <v>3.1549999999999998</v>
      </c>
      <c r="H365">
        <v>0.92369999999999997</v>
      </c>
      <c r="I365">
        <v>2.6353</v>
      </c>
      <c r="J365">
        <v>0.1303</v>
      </c>
      <c r="K365">
        <v>0.40450000000000003</v>
      </c>
      <c r="L365">
        <v>0.1794</v>
      </c>
      <c r="M365">
        <v>0.43490000000000001</v>
      </c>
      <c r="N365">
        <v>2.0310000000000001</v>
      </c>
      <c r="O365">
        <v>3.1009000000000002</v>
      </c>
      <c r="AI365" s="133">
        <v>0.68969999999999998</v>
      </c>
      <c r="AJ365" s="133">
        <v>1.7395</v>
      </c>
      <c r="AK365" s="133">
        <v>0.62050000000000005</v>
      </c>
      <c r="AL365" s="133">
        <v>3.1549999999999998</v>
      </c>
      <c r="AM365" s="133">
        <v>0.92369999999999997</v>
      </c>
      <c r="AN365" s="133">
        <v>2.6353</v>
      </c>
      <c r="AO365" s="133">
        <v>0.1303</v>
      </c>
      <c r="AP365" s="133">
        <v>0.40450000000000003</v>
      </c>
      <c r="AQ365" s="133">
        <v>0.1794</v>
      </c>
      <c r="AR365" s="133">
        <v>0.43490000000000001</v>
      </c>
      <c r="AS365" s="133">
        <v>2.0310000000000001</v>
      </c>
      <c r="AT365" s="133">
        <v>3.1009000000000002</v>
      </c>
    </row>
    <row r="366" spans="2:46">
      <c r="B366">
        <v>1986</v>
      </c>
      <c r="C366">
        <v>11</v>
      </c>
      <c r="D366">
        <v>0.16250000000000001</v>
      </c>
      <c r="E366">
        <v>2.1488999999999998</v>
      </c>
      <c r="F366">
        <v>0.13739999999999999</v>
      </c>
      <c r="G366">
        <v>1.0170999999999999</v>
      </c>
      <c r="H366">
        <v>0.25309999999999999</v>
      </c>
      <c r="I366">
        <v>0.66890000000000005</v>
      </c>
      <c r="J366">
        <v>1.5100000000000001E-2</v>
      </c>
      <c r="K366">
        <v>1.15E-2</v>
      </c>
      <c r="L366">
        <v>5.7099999999999998E-2</v>
      </c>
      <c r="M366">
        <v>0.22090000000000001</v>
      </c>
      <c r="N366">
        <v>0.32040000000000002</v>
      </c>
      <c r="O366">
        <v>0.69350000000000001</v>
      </c>
      <c r="AI366" s="133">
        <v>0.16250000000000001</v>
      </c>
      <c r="AJ366" s="133">
        <v>2.1488999999999998</v>
      </c>
      <c r="AK366" s="133">
        <v>0.13739999999999999</v>
      </c>
      <c r="AL366" s="133">
        <v>1.0170999999999999</v>
      </c>
      <c r="AM366" s="133">
        <v>0.25309999999999999</v>
      </c>
      <c r="AN366" s="133">
        <v>0.66890000000000005</v>
      </c>
      <c r="AO366" s="133">
        <v>1.5100000000000001E-2</v>
      </c>
      <c r="AP366" s="133">
        <v>1.15E-2</v>
      </c>
      <c r="AQ366" s="133">
        <v>5.7099999999999998E-2</v>
      </c>
      <c r="AR366" s="133">
        <v>0.22090000000000001</v>
      </c>
      <c r="AS366" s="133">
        <v>0.32040000000000002</v>
      </c>
      <c r="AT366" s="133">
        <v>0.69350000000000001</v>
      </c>
    </row>
    <row r="367" spans="2:46">
      <c r="B367">
        <v>1986</v>
      </c>
      <c r="C367">
        <v>12</v>
      </c>
      <c r="D367">
        <v>0.20960000000000001</v>
      </c>
      <c r="E367">
        <v>4.0035999999999996</v>
      </c>
      <c r="F367">
        <v>0.25609999999999999</v>
      </c>
      <c r="G367">
        <v>1.7361</v>
      </c>
      <c r="H367">
        <v>0.43090000000000001</v>
      </c>
      <c r="I367">
        <v>0.8508</v>
      </c>
      <c r="J367">
        <v>3.5999999999999999E-3</v>
      </c>
      <c r="K367">
        <v>0</v>
      </c>
      <c r="L367">
        <v>0</v>
      </c>
      <c r="M367">
        <v>0.43</v>
      </c>
      <c r="N367">
        <v>0.49059999999999998</v>
      </c>
      <c r="O367">
        <v>1.0955999999999999</v>
      </c>
      <c r="AI367" s="133">
        <v>0.20960000000000001</v>
      </c>
      <c r="AJ367" s="133">
        <v>4.0035999999999996</v>
      </c>
      <c r="AK367" s="133">
        <v>0.25609999999999999</v>
      </c>
      <c r="AL367" s="133">
        <v>1.7361</v>
      </c>
      <c r="AM367" s="133">
        <v>0.43090000000000001</v>
      </c>
      <c r="AN367" s="133">
        <v>0.8508</v>
      </c>
      <c r="AO367" s="133">
        <v>3.5999999999999999E-3</v>
      </c>
      <c r="AP367" s="133">
        <v>0</v>
      </c>
      <c r="AQ367" s="133">
        <v>0</v>
      </c>
      <c r="AR367" s="133">
        <v>0.43</v>
      </c>
      <c r="AS367" s="133">
        <v>0.49059999999999998</v>
      </c>
      <c r="AT367" s="133">
        <v>1.0955999999999999</v>
      </c>
    </row>
    <row r="368" spans="2:46">
      <c r="B368">
        <v>1986</v>
      </c>
      <c r="C368">
        <v>13</v>
      </c>
      <c r="D368">
        <v>0.70599999999999996</v>
      </c>
      <c r="E368">
        <v>4.1501000000000001</v>
      </c>
      <c r="F368">
        <v>0.24249999999999999</v>
      </c>
      <c r="G368">
        <v>3.8182</v>
      </c>
      <c r="H368">
        <v>1.2759</v>
      </c>
      <c r="I368">
        <v>2.6421999999999999</v>
      </c>
      <c r="J368">
        <v>0</v>
      </c>
      <c r="K368">
        <v>0.19969999999999999</v>
      </c>
      <c r="L368">
        <v>0.35060000000000002</v>
      </c>
      <c r="M368">
        <v>2.2124999999999999</v>
      </c>
      <c r="N368">
        <v>1.6167</v>
      </c>
      <c r="O368">
        <v>3.4723000000000002</v>
      </c>
      <c r="AI368" s="133">
        <v>0.70599999999999996</v>
      </c>
      <c r="AJ368" s="133">
        <v>4.1501000000000001</v>
      </c>
      <c r="AK368" s="133">
        <v>0.24249999999999999</v>
      </c>
      <c r="AL368" s="133">
        <v>3.8182</v>
      </c>
      <c r="AM368" s="133">
        <v>1.2759</v>
      </c>
      <c r="AN368" s="133">
        <v>2.6421999999999999</v>
      </c>
      <c r="AO368" s="133">
        <v>0</v>
      </c>
      <c r="AP368" s="133">
        <v>0.19969999999999999</v>
      </c>
      <c r="AQ368" s="133">
        <v>0.35060000000000002</v>
      </c>
      <c r="AR368" s="133">
        <v>2.2124999999999999</v>
      </c>
      <c r="AS368" s="133">
        <v>1.6167</v>
      </c>
      <c r="AT368" s="133">
        <v>3.4723000000000002</v>
      </c>
    </row>
    <row r="369" spans="2:46">
      <c r="B369">
        <v>1986</v>
      </c>
      <c r="C369">
        <v>14</v>
      </c>
      <c r="D369">
        <v>3.2599999999999997E-2</v>
      </c>
      <c r="E369">
        <v>0.42230000000000001</v>
      </c>
      <c r="F369">
        <v>2.2100000000000002E-2</v>
      </c>
      <c r="G369">
        <v>0.20899999999999999</v>
      </c>
      <c r="H369">
        <v>5.0299999999999997E-2</v>
      </c>
      <c r="I369">
        <v>8.7599999999999997E-2</v>
      </c>
      <c r="J369">
        <v>5.0000000000000001E-4</v>
      </c>
      <c r="K369">
        <v>3.8E-3</v>
      </c>
      <c r="L369">
        <v>1E-4</v>
      </c>
      <c r="M369">
        <v>3.9899999999999998E-2</v>
      </c>
      <c r="N369">
        <v>5.5599999999999997E-2</v>
      </c>
      <c r="O369">
        <v>0.13900000000000001</v>
      </c>
      <c r="AI369" s="133">
        <v>3.2599999999999997E-2</v>
      </c>
      <c r="AJ369" s="133">
        <v>0.42230000000000001</v>
      </c>
      <c r="AK369" s="133">
        <v>2.2100000000000002E-2</v>
      </c>
      <c r="AL369" s="133">
        <v>0.20899999999999999</v>
      </c>
      <c r="AM369" s="133">
        <v>5.0299999999999997E-2</v>
      </c>
      <c r="AN369" s="133">
        <v>8.7599999999999997E-2</v>
      </c>
      <c r="AO369" s="133">
        <v>5.0000000000000001E-4</v>
      </c>
      <c r="AP369" s="133">
        <v>3.8E-3</v>
      </c>
      <c r="AQ369" s="133">
        <v>1E-4</v>
      </c>
      <c r="AR369" s="133">
        <v>3.9899999999999998E-2</v>
      </c>
      <c r="AS369" s="133">
        <v>5.5599999999999997E-2</v>
      </c>
      <c r="AT369" s="133">
        <v>0.13900000000000001</v>
      </c>
    </row>
    <row r="370" spans="2:46">
      <c r="B370">
        <v>1986</v>
      </c>
      <c r="C370">
        <v>15</v>
      </c>
      <c r="D370">
        <v>6.8199999999999997E-2</v>
      </c>
      <c r="E370">
        <v>3.2000000000000001E-2</v>
      </c>
      <c r="F370">
        <v>1.7899999999999999E-2</v>
      </c>
      <c r="G370">
        <v>0.124</v>
      </c>
      <c r="H370">
        <v>4.9599999999999998E-2</v>
      </c>
      <c r="I370">
        <v>0.14360000000000001</v>
      </c>
      <c r="J370">
        <v>5.1999999999999998E-3</v>
      </c>
      <c r="K370">
        <v>1.35E-2</v>
      </c>
      <c r="L370">
        <v>8.9999999999999998E-4</v>
      </c>
      <c r="M370">
        <v>1.2E-2</v>
      </c>
      <c r="N370">
        <v>8.7900000000000006E-2</v>
      </c>
      <c r="O370">
        <v>0.1338</v>
      </c>
      <c r="AI370" s="133">
        <v>6.8199999999999997E-2</v>
      </c>
      <c r="AJ370" s="133">
        <v>3.2000000000000001E-2</v>
      </c>
      <c r="AK370" s="133">
        <v>1.7899999999999999E-2</v>
      </c>
      <c r="AL370" s="133">
        <v>0.124</v>
      </c>
      <c r="AM370" s="133">
        <v>4.9599999999999998E-2</v>
      </c>
      <c r="AN370" s="133">
        <v>0.14360000000000001</v>
      </c>
      <c r="AO370" s="133">
        <v>5.1999999999999998E-3</v>
      </c>
      <c r="AP370" s="133">
        <v>1.35E-2</v>
      </c>
      <c r="AQ370" s="133">
        <v>8.9999999999999998E-4</v>
      </c>
      <c r="AR370" s="133">
        <v>1.2E-2</v>
      </c>
      <c r="AS370" s="133">
        <v>8.7900000000000006E-2</v>
      </c>
      <c r="AT370" s="133">
        <v>0.1338</v>
      </c>
    </row>
    <row r="371" spans="2:46">
      <c r="B371">
        <v>1986</v>
      </c>
      <c r="C371">
        <v>16</v>
      </c>
      <c r="D371">
        <v>1.7100000000000001E-2</v>
      </c>
      <c r="E371">
        <v>0.22070000000000001</v>
      </c>
      <c r="F371">
        <v>1.1599999999999999E-2</v>
      </c>
      <c r="G371">
        <v>0.1094</v>
      </c>
      <c r="H371">
        <v>2.64E-2</v>
      </c>
      <c r="I371">
        <v>4.58E-2</v>
      </c>
      <c r="J371">
        <v>2.9999999999999997E-4</v>
      </c>
      <c r="K371">
        <v>2E-3</v>
      </c>
      <c r="L371">
        <v>0</v>
      </c>
      <c r="M371">
        <v>2.0799999999999999E-2</v>
      </c>
      <c r="N371">
        <v>2.9100000000000001E-2</v>
      </c>
      <c r="O371">
        <v>7.2599999999999998E-2</v>
      </c>
      <c r="AI371" s="133">
        <v>1.7100000000000001E-2</v>
      </c>
      <c r="AJ371" s="133">
        <v>0.22070000000000001</v>
      </c>
      <c r="AK371" s="133">
        <v>1.1599999999999999E-2</v>
      </c>
      <c r="AL371" s="133">
        <v>0.1094</v>
      </c>
      <c r="AM371" s="133">
        <v>2.64E-2</v>
      </c>
      <c r="AN371" s="133">
        <v>4.58E-2</v>
      </c>
      <c r="AO371" s="133">
        <v>2.9999999999999997E-4</v>
      </c>
      <c r="AP371" s="133">
        <v>2E-3</v>
      </c>
      <c r="AQ371" s="133">
        <v>0</v>
      </c>
      <c r="AR371" s="133">
        <v>2.0799999999999999E-2</v>
      </c>
      <c r="AS371" s="133">
        <v>2.9100000000000001E-2</v>
      </c>
      <c r="AT371" s="133">
        <v>7.2599999999999998E-2</v>
      </c>
    </row>
    <row r="372" spans="2:46">
      <c r="B372">
        <v>1987</v>
      </c>
      <c r="C372">
        <v>1</v>
      </c>
      <c r="D372">
        <v>7.85E-2</v>
      </c>
      <c r="E372">
        <v>0.29699999999999999</v>
      </c>
      <c r="F372">
        <v>1.52E-2</v>
      </c>
      <c r="G372">
        <v>0.1686</v>
      </c>
      <c r="H372">
        <v>5.9900000000000002E-2</v>
      </c>
      <c r="I372">
        <v>0.19209999999999999</v>
      </c>
      <c r="J372">
        <v>1.01E-2</v>
      </c>
      <c r="K372">
        <v>5.4899999999999997E-2</v>
      </c>
      <c r="L372">
        <v>4.9000000000000002E-2</v>
      </c>
      <c r="M372">
        <v>0.1208</v>
      </c>
      <c r="N372">
        <v>2.0199999999999999E-2</v>
      </c>
      <c r="O372">
        <v>0.58169999999999999</v>
      </c>
      <c r="AI372" s="133">
        <v>7.85E-2</v>
      </c>
      <c r="AJ372" s="133">
        <v>0.29699999999999999</v>
      </c>
      <c r="AK372" s="133">
        <v>1.52E-2</v>
      </c>
      <c r="AL372" s="133">
        <v>0.1686</v>
      </c>
      <c r="AM372" s="133">
        <v>5.9900000000000002E-2</v>
      </c>
      <c r="AN372" s="133">
        <v>0.19209999999999999</v>
      </c>
      <c r="AO372" s="133">
        <v>1.01E-2</v>
      </c>
      <c r="AP372" s="133">
        <v>5.4899999999999997E-2</v>
      </c>
      <c r="AQ372" s="133">
        <v>4.9000000000000002E-2</v>
      </c>
      <c r="AR372" s="133">
        <v>0.1208</v>
      </c>
      <c r="AS372" s="133">
        <v>2.0199999999999999E-2</v>
      </c>
      <c r="AT372" s="133">
        <v>0.58169999999999999</v>
      </c>
    </row>
    <row r="373" spans="2:46">
      <c r="B373">
        <v>1987</v>
      </c>
      <c r="C373">
        <v>2</v>
      </c>
      <c r="D373">
        <v>0.24310000000000001</v>
      </c>
      <c r="E373">
        <v>0.30659999999999998</v>
      </c>
      <c r="F373">
        <v>1.17E-2</v>
      </c>
      <c r="G373">
        <v>0.61709999999999998</v>
      </c>
      <c r="H373">
        <v>0.2112</v>
      </c>
      <c r="I373">
        <v>1.4995000000000001</v>
      </c>
      <c r="J373">
        <v>7.9600000000000004E-2</v>
      </c>
      <c r="K373">
        <v>7.0400000000000004E-2</v>
      </c>
      <c r="L373">
        <v>5.7299999999999997E-2</v>
      </c>
      <c r="M373">
        <v>0.27400000000000002</v>
      </c>
      <c r="N373">
        <v>2.1700000000000001E-2</v>
      </c>
      <c r="O373">
        <v>0.61950000000000005</v>
      </c>
      <c r="AI373" s="133">
        <v>0.24310000000000001</v>
      </c>
      <c r="AJ373" s="133">
        <v>0.30659999999999998</v>
      </c>
      <c r="AK373" s="133">
        <v>1.17E-2</v>
      </c>
      <c r="AL373" s="133">
        <v>0.61709999999999998</v>
      </c>
      <c r="AM373" s="133">
        <v>0.2112</v>
      </c>
      <c r="AN373" s="133">
        <v>1.4995000000000001</v>
      </c>
      <c r="AO373" s="133">
        <v>7.9600000000000004E-2</v>
      </c>
      <c r="AP373" s="133">
        <v>7.0400000000000004E-2</v>
      </c>
      <c r="AQ373" s="133">
        <v>5.7299999999999997E-2</v>
      </c>
      <c r="AR373" s="133">
        <v>0.27400000000000002</v>
      </c>
      <c r="AS373" s="133">
        <v>2.1700000000000001E-2</v>
      </c>
      <c r="AT373" s="133">
        <v>0.61950000000000005</v>
      </c>
    </row>
    <row r="374" spans="2:46">
      <c r="B374">
        <v>1987</v>
      </c>
      <c r="C374">
        <v>3</v>
      </c>
      <c r="D374">
        <v>0.65639999999999998</v>
      </c>
      <c r="E374">
        <v>0.55410000000000004</v>
      </c>
      <c r="F374">
        <v>9.4200000000000006E-2</v>
      </c>
      <c r="G374">
        <v>1.5346</v>
      </c>
      <c r="H374">
        <v>0.52210000000000001</v>
      </c>
      <c r="I374">
        <v>2.0034000000000001</v>
      </c>
      <c r="J374">
        <v>0.53420000000000001</v>
      </c>
      <c r="K374">
        <v>0.1062</v>
      </c>
      <c r="L374">
        <v>9.5600000000000004E-2</v>
      </c>
      <c r="M374">
        <v>0.93479999999999996</v>
      </c>
      <c r="N374">
        <v>0.54949999999999999</v>
      </c>
      <c r="O374">
        <v>1.5015000000000001</v>
      </c>
      <c r="AI374" s="133">
        <v>0.65639999999999998</v>
      </c>
      <c r="AJ374" s="133">
        <v>0.55410000000000004</v>
      </c>
      <c r="AK374" s="133">
        <v>9.4200000000000006E-2</v>
      </c>
      <c r="AL374" s="133">
        <v>1.5346</v>
      </c>
      <c r="AM374" s="133">
        <v>0.52210000000000001</v>
      </c>
      <c r="AN374" s="133">
        <v>2.0034000000000001</v>
      </c>
      <c r="AO374" s="133">
        <v>0.53420000000000001</v>
      </c>
      <c r="AP374" s="133">
        <v>0.1062</v>
      </c>
      <c r="AQ374" s="133">
        <v>9.5600000000000004E-2</v>
      </c>
      <c r="AR374" s="133">
        <v>0.93479999999999996</v>
      </c>
      <c r="AS374" s="133">
        <v>0.54949999999999999</v>
      </c>
      <c r="AT374" s="133">
        <v>1.5015000000000001</v>
      </c>
    </row>
    <row r="375" spans="2:46">
      <c r="B375">
        <v>1987</v>
      </c>
      <c r="C375">
        <v>4</v>
      </c>
      <c r="D375">
        <v>1.2076</v>
      </c>
      <c r="E375">
        <v>6.3625999999999996</v>
      </c>
      <c r="F375">
        <v>0.15570000000000001</v>
      </c>
      <c r="G375">
        <v>3.3732000000000002</v>
      </c>
      <c r="H375">
        <v>0.87729999999999997</v>
      </c>
      <c r="I375">
        <v>2.9304000000000001</v>
      </c>
      <c r="J375">
        <v>0.18149999999999999</v>
      </c>
      <c r="K375">
        <v>0.2137</v>
      </c>
      <c r="L375">
        <v>0.1555</v>
      </c>
      <c r="M375">
        <v>0.87729999999999997</v>
      </c>
      <c r="N375">
        <v>2.9815999999999998</v>
      </c>
      <c r="O375">
        <v>7.1950000000000003</v>
      </c>
      <c r="AI375" s="133">
        <v>1.2076</v>
      </c>
      <c r="AJ375" s="133">
        <v>6.3625999999999996</v>
      </c>
      <c r="AK375" s="133">
        <v>0.15570000000000001</v>
      </c>
      <c r="AL375" s="133">
        <v>3.3732000000000002</v>
      </c>
      <c r="AM375" s="133">
        <v>0.87729999999999997</v>
      </c>
      <c r="AN375" s="133">
        <v>2.9304000000000001</v>
      </c>
      <c r="AO375" s="133">
        <v>0.18149999999999999</v>
      </c>
      <c r="AP375" s="133">
        <v>0.2137</v>
      </c>
      <c r="AQ375" s="133">
        <v>0.1555</v>
      </c>
      <c r="AR375" s="133">
        <v>0.87729999999999997</v>
      </c>
      <c r="AS375" s="133">
        <v>2.9815999999999998</v>
      </c>
      <c r="AT375" s="133">
        <v>7.1950000000000003</v>
      </c>
    </row>
    <row r="376" spans="2:46">
      <c r="B376">
        <v>1987</v>
      </c>
      <c r="C376">
        <v>5</v>
      </c>
      <c r="D376">
        <v>0.73019999999999996</v>
      </c>
      <c r="E376">
        <v>7.7289000000000003</v>
      </c>
      <c r="F376">
        <v>0.1134</v>
      </c>
      <c r="G376">
        <v>1.0539000000000001</v>
      </c>
      <c r="H376">
        <v>0.24179999999999999</v>
      </c>
      <c r="I376">
        <v>3.2957000000000001</v>
      </c>
      <c r="J376">
        <v>0.20319999999999999</v>
      </c>
      <c r="K376">
        <v>0.13420000000000001</v>
      </c>
      <c r="L376">
        <v>0.1651</v>
      </c>
      <c r="M376">
        <v>0.17910000000000001</v>
      </c>
      <c r="N376">
        <v>2.4329999999999998</v>
      </c>
      <c r="O376">
        <v>3.1371000000000002</v>
      </c>
      <c r="AI376" s="133">
        <v>0.73019999999999996</v>
      </c>
      <c r="AJ376" s="133">
        <v>7.7289000000000003</v>
      </c>
      <c r="AK376" s="133">
        <v>0.1134</v>
      </c>
      <c r="AL376" s="133">
        <v>1.0539000000000001</v>
      </c>
      <c r="AM376" s="133">
        <v>0.24179999999999999</v>
      </c>
      <c r="AN376" s="133">
        <v>3.2957000000000001</v>
      </c>
      <c r="AO376" s="133">
        <v>0.20319999999999999</v>
      </c>
      <c r="AP376" s="133">
        <v>0.13420000000000001</v>
      </c>
      <c r="AQ376" s="133">
        <v>0.1651</v>
      </c>
      <c r="AR376" s="133">
        <v>0.17910000000000001</v>
      </c>
      <c r="AS376" s="133">
        <v>2.4329999999999998</v>
      </c>
      <c r="AT376" s="133">
        <v>3.1371000000000002</v>
      </c>
    </row>
    <row r="377" spans="2:46">
      <c r="B377">
        <v>1987</v>
      </c>
      <c r="C377">
        <v>6</v>
      </c>
      <c r="D377">
        <v>0.54749999999999999</v>
      </c>
      <c r="E377">
        <v>1.7363999999999999</v>
      </c>
      <c r="F377">
        <v>0.2001</v>
      </c>
      <c r="G377">
        <v>1.3720000000000001</v>
      </c>
      <c r="H377">
        <v>0.28100000000000003</v>
      </c>
      <c r="I377">
        <v>1.8853</v>
      </c>
      <c r="J377">
        <v>3.09E-2</v>
      </c>
      <c r="K377">
        <v>0.33450000000000002</v>
      </c>
      <c r="L377">
        <v>0.14530000000000001</v>
      </c>
      <c r="M377">
        <v>0.4607</v>
      </c>
      <c r="N377">
        <v>0.38840000000000002</v>
      </c>
      <c r="O377">
        <v>2.4476</v>
      </c>
      <c r="AI377" s="133">
        <v>0.54749999999999999</v>
      </c>
      <c r="AJ377" s="133">
        <v>1.7363999999999999</v>
      </c>
      <c r="AK377" s="133">
        <v>0.2001</v>
      </c>
      <c r="AL377" s="133">
        <v>1.3720000000000001</v>
      </c>
      <c r="AM377" s="133">
        <v>0.28100000000000003</v>
      </c>
      <c r="AN377" s="133">
        <v>1.8853</v>
      </c>
      <c r="AO377" s="133">
        <v>3.09E-2</v>
      </c>
      <c r="AP377" s="133">
        <v>0.33450000000000002</v>
      </c>
      <c r="AQ377" s="133">
        <v>0.14530000000000001</v>
      </c>
      <c r="AR377" s="133">
        <v>0.4607</v>
      </c>
      <c r="AS377" s="133">
        <v>0.38840000000000002</v>
      </c>
      <c r="AT377" s="133">
        <v>2.4476</v>
      </c>
    </row>
    <row r="378" spans="2:46">
      <c r="B378">
        <v>1987</v>
      </c>
      <c r="C378">
        <v>7</v>
      </c>
      <c r="D378">
        <v>0.14610000000000001</v>
      </c>
      <c r="E378">
        <v>0.1636</v>
      </c>
      <c r="F378">
        <v>4.5699999999999998E-2</v>
      </c>
      <c r="G378">
        <v>0.41399999999999998</v>
      </c>
      <c r="H378">
        <v>0.13370000000000001</v>
      </c>
      <c r="I378">
        <v>0.19009999999999999</v>
      </c>
      <c r="J378">
        <v>6.5699999999999995E-2</v>
      </c>
      <c r="K378">
        <v>2.58E-2</v>
      </c>
      <c r="L378">
        <v>2.0199999999999999E-2</v>
      </c>
      <c r="M378">
        <v>0.15060000000000001</v>
      </c>
      <c r="N378">
        <v>3.6499999999999998E-2</v>
      </c>
      <c r="O378">
        <v>0.49180000000000001</v>
      </c>
      <c r="AI378" s="133">
        <v>0.14610000000000001</v>
      </c>
      <c r="AJ378" s="133">
        <v>0.1636</v>
      </c>
      <c r="AK378" s="133">
        <v>4.5699999999999998E-2</v>
      </c>
      <c r="AL378" s="133">
        <v>0.41399999999999998</v>
      </c>
      <c r="AM378" s="133">
        <v>0.13370000000000001</v>
      </c>
      <c r="AN378" s="133">
        <v>0.19009999999999999</v>
      </c>
      <c r="AO378" s="133">
        <v>6.5699999999999995E-2</v>
      </c>
      <c r="AP378" s="133">
        <v>2.58E-2</v>
      </c>
      <c r="AQ378" s="133">
        <v>2.0199999999999999E-2</v>
      </c>
      <c r="AR378" s="133">
        <v>0.15060000000000001</v>
      </c>
      <c r="AS378" s="133">
        <v>3.6499999999999998E-2</v>
      </c>
      <c r="AT378" s="133">
        <v>0.49180000000000001</v>
      </c>
    </row>
    <row r="379" spans="2:46">
      <c r="B379">
        <v>1987</v>
      </c>
      <c r="C379">
        <v>8</v>
      </c>
      <c r="D379">
        <v>1.0692999999999999</v>
      </c>
      <c r="E379">
        <v>11.7979</v>
      </c>
      <c r="F379">
        <v>0.79600000000000004</v>
      </c>
      <c r="G379">
        <v>5.3003</v>
      </c>
      <c r="H379">
        <v>1.222</v>
      </c>
      <c r="I379">
        <v>4.7133000000000003</v>
      </c>
      <c r="J379">
        <v>0.14280000000000001</v>
      </c>
      <c r="K379">
        <v>0.1633</v>
      </c>
      <c r="L379">
        <v>0.55600000000000005</v>
      </c>
      <c r="M379">
        <v>1.0549999999999999</v>
      </c>
      <c r="N379">
        <v>2.8260000000000001</v>
      </c>
      <c r="O379">
        <v>5.8688000000000002</v>
      </c>
      <c r="AI379" s="133">
        <v>1.0692999999999999</v>
      </c>
      <c r="AJ379" s="133">
        <v>11.7979</v>
      </c>
      <c r="AK379" s="133">
        <v>0.79600000000000004</v>
      </c>
      <c r="AL379" s="133">
        <v>5.3003</v>
      </c>
      <c r="AM379" s="133">
        <v>1.222</v>
      </c>
      <c r="AN379" s="133">
        <v>4.7133000000000003</v>
      </c>
      <c r="AO379" s="133">
        <v>0.14280000000000001</v>
      </c>
      <c r="AP379" s="133">
        <v>0.1633</v>
      </c>
      <c r="AQ379" s="133">
        <v>0.55600000000000005</v>
      </c>
      <c r="AR379" s="133">
        <v>1.0549999999999999</v>
      </c>
      <c r="AS379" s="133">
        <v>2.8260000000000001</v>
      </c>
      <c r="AT379" s="133">
        <v>5.8688000000000002</v>
      </c>
    </row>
    <row r="380" spans="2:46">
      <c r="B380">
        <v>1987</v>
      </c>
      <c r="C380">
        <v>9</v>
      </c>
      <c r="D380">
        <v>0.46629999999999999</v>
      </c>
      <c r="E380">
        <v>8.3629999999999995</v>
      </c>
      <c r="F380">
        <v>0.45379999999999998</v>
      </c>
      <c r="G380">
        <v>3.1215000000000002</v>
      </c>
      <c r="H380">
        <v>0.71150000000000002</v>
      </c>
      <c r="I380">
        <v>2.4940000000000002</v>
      </c>
      <c r="J380">
        <v>7.1999999999999998E-3</v>
      </c>
      <c r="K380">
        <v>4.2900000000000001E-2</v>
      </c>
      <c r="L380">
        <v>0.19919999999999999</v>
      </c>
      <c r="M380">
        <v>0.6069</v>
      </c>
      <c r="N380">
        <v>1.1585000000000001</v>
      </c>
      <c r="O380">
        <v>3.1191</v>
      </c>
      <c r="AI380" s="133">
        <v>0.46629999999999999</v>
      </c>
      <c r="AJ380" s="133">
        <v>8.3629999999999995</v>
      </c>
      <c r="AK380" s="133">
        <v>0.45379999999999998</v>
      </c>
      <c r="AL380" s="133">
        <v>3.1215000000000002</v>
      </c>
      <c r="AM380" s="133">
        <v>0.71150000000000002</v>
      </c>
      <c r="AN380" s="133">
        <v>2.4940000000000002</v>
      </c>
      <c r="AO380" s="133">
        <v>7.1999999999999998E-3</v>
      </c>
      <c r="AP380" s="133">
        <v>4.2900000000000001E-2</v>
      </c>
      <c r="AQ380" s="133">
        <v>0.19919999999999999</v>
      </c>
      <c r="AR380" s="133">
        <v>0.6069</v>
      </c>
      <c r="AS380" s="133">
        <v>1.1585000000000001</v>
      </c>
      <c r="AT380" s="133">
        <v>3.1191</v>
      </c>
    </row>
    <row r="381" spans="2:46">
      <c r="B381">
        <v>1987</v>
      </c>
      <c r="C381">
        <v>10</v>
      </c>
      <c r="D381">
        <v>0.92430000000000001</v>
      </c>
      <c r="E381">
        <v>1.744</v>
      </c>
      <c r="F381">
        <v>0.78349999999999997</v>
      </c>
      <c r="G381">
        <v>3.2934999999999999</v>
      </c>
      <c r="H381">
        <v>0.81130000000000002</v>
      </c>
      <c r="I381">
        <v>4.7239000000000004</v>
      </c>
      <c r="J381">
        <v>1.5699999999999999E-2</v>
      </c>
      <c r="K381">
        <v>0.57079999999999997</v>
      </c>
      <c r="L381">
        <v>0.36420000000000002</v>
      </c>
      <c r="M381">
        <v>1.2390000000000001</v>
      </c>
      <c r="N381">
        <v>1.6426000000000001</v>
      </c>
      <c r="O381">
        <v>3.9373999999999998</v>
      </c>
      <c r="AI381" s="133">
        <v>0.92430000000000001</v>
      </c>
      <c r="AJ381" s="133">
        <v>1.744</v>
      </c>
      <c r="AK381" s="133">
        <v>0.78349999999999997</v>
      </c>
      <c r="AL381" s="133">
        <v>3.2934999999999999</v>
      </c>
      <c r="AM381" s="133">
        <v>0.81130000000000002</v>
      </c>
      <c r="AN381" s="133">
        <v>4.7239000000000004</v>
      </c>
      <c r="AO381" s="133">
        <v>1.5699999999999999E-2</v>
      </c>
      <c r="AP381" s="133">
        <v>0.57079999999999997</v>
      </c>
      <c r="AQ381" s="133">
        <v>0.36420000000000002</v>
      </c>
      <c r="AR381" s="133">
        <v>1.2390000000000001</v>
      </c>
      <c r="AS381" s="133">
        <v>1.6426000000000001</v>
      </c>
      <c r="AT381" s="133">
        <v>3.9373999999999998</v>
      </c>
    </row>
    <row r="382" spans="2:46">
      <c r="B382">
        <v>1987</v>
      </c>
      <c r="C382">
        <v>11</v>
      </c>
      <c r="D382">
        <v>0.2041</v>
      </c>
      <c r="E382">
        <v>2.8176999999999999</v>
      </c>
      <c r="F382">
        <v>0.18360000000000001</v>
      </c>
      <c r="G382">
        <v>1.1316999999999999</v>
      </c>
      <c r="H382">
        <v>0.26490000000000002</v>
      </c>
      <c r="I382">
        <v>1.1496</v>
      </c>
      <c r="J382">
        <v>1.55E-2</v>
      </c>
      <c r="K382">
        <v>2.75E-2</v>
      </c>
      <c r="L382">
        <v>0.1144</v>
      </c>
      <c r="M382">
        <v>0.24709999999999999</v>
      </c>
      <c r="N382">
        <v>0.44590000000000002</v>
      </c>
      <c r="O382">
        <v>0.92869999999999997</v>
      </c>
      <c r="AI382" s="133">
        <v>0.2041</v>
      </c>
      <c r="AJ382" s="133">
        <v>2.8176999999999999</v>
      </c>
      <c r="AK382" s="133">
        <v>0.18360000000000001</v>
      </c>
      <c r="AL382" s="133">
        <v>1.1316999999999999</v>
      </c>
      <c r="AM382" s="133">
        <v>0.26490000000000002</v>
      </c>
      <c r="AN382" s="133">
        <v>1.1496</v>
      </c>
      <c r="AO382" s="133">
        <v>1.55E-2</v>
      </c>
      <c r="AP382" s="133">
        <v>2.75E-2</v>
      </c>
      <c r="AQ382" s="133">
        <v>0.1144</v>
      </c>
      <c r="AR382" s="133">
        <v>0.24709999999999999</v>
      </c>
      <c r="AS382" s="133">
        <v>0.44590000000000002</v>
      </c>
      <c r="AT382" s="133">
        <v>0.92869999999999997</v>
      </c>
    </row>
    <row r="383" spans="2:46">
      <c r="B383">
        <v>1987</v>
      </c>
      <c r="C383">
        <v>12</v>
      </c>
      <c r="D383">
        <v>0.2974</v>
      </c>
      <c r="E383">
        <v>5.4915000000000003</v>
      </c>
      <c r="F383">
        <v>0.35799999999999998</v>
      </c>
      <c r="G383">
        <v>1.9898</v>
      </c>
      <c r="H383">
        <v>0.45860000000000001</v>
      </c>
      <c r="I383">
        <v>1.8532</v>
      </c>
      <c r="J383">
        <v>2.5999999999999999E-3</v>
      </c>
      <c r="K383">
        <v>0</v>
      </c>
      <c r="L383">
        <v>1.4E-3</v>
      </c>
      <c r="M383">
        <v>0.49359999999999998</v>
      </c>
      <c r="N383">
        <v>0.75660000000000005</v>
      </c>
      <c r="O383">
        <v>1.5986</v>
      </c>
      <c r="AI383" s="133">
        <v>0.2974</v>
      </c>
      <c r="AJ383" s="133">
        <v>5.4915000000000003</v>
      </c>
      <c r="AK383" s="133">
        <v>0.35799999999999998</v>
      </c>
      <c r="AL383" s="133">
        <v>1.9898</v>
      </c>
      <c r="AM383" s="133">
        <v>0.45860000000000001</v>
      </c>
      <c r="AN383" s="133">
        <v>1.8532</v>
      </c>
      <c r="AO383" s="133">
        <v>2.5999999999999999E-3</v>
      </c>
      <c r="AP383" s="133">
        <v>0</v>
      </c>
      <c r="AQ383" s="133">
        <v>1.4E-3</v>
      </c>
      <c r="AR383" s="133">
        <v>0.49359999999999998</v>
      </c>
      <c r="AS383" s="133">
        <v>0.75660000000000005</v>
      </c>
      <c r="AT383" s="133">
        <v>1.5986</v>
      </c>
    </row>
    <row r="384" spans="2:46">
      <c r="B384">
        <v>1987</v>
      </c>
      <c r="C384">
        <v>13</v>
      </c>
      <c r="D384">
        <v>0.69650000000000001</v>
      </c>
      <c r="E384">
        <v>6.1981000000000002</v>
      </c>
      <c r="F384">
        <v>0.1177</v>
      </c>
      <c r="G384">
        <v>3.0026999999999999</v>
      </c>
      <c r="H384">
        <v>0.98219999999999996</v>
      </c>
      <c r="I384">
        <v>1.9613</v>
      </c>
      <c r="J384">
        <v>2.69E-2</v>
      </c>
      <c r="K384">
        <v>0.52110000000000001</v>
      </c>
      <c r="L384">
        <v>0.38469999999999999</v>
      </c>
      <c r="M384">
        <v>1.1385000000000001</v>
      </c>
      <c r="N384">
        <v>1.8249</v>
      </c>
      <c r="O384">
        <v>4.1909000000000001</v>
      </c>
      <c r="AI384" s="133">
        <v>0.69650000000000001</v>
      </c>
      <c r="AJ384" s="133">
        <v>6.1981000000000002</v>
      </c>
      <c r="AK384" s="133">
        <v>0.1177</v>
      </c>
      <c r="AL384" s="133">
        <v>3.0026999999999999</v>
      </c>
      <c r="AM384" s="133">
        <v>0.98219999999999996</v>
      </c>
      <c r="AN384" s="133">
        <v>1.9613</v>
      </c>
      <c r="AO384" s="133">
        <v>2.69E-2</v>
      </c>
      <c r="AP384" s="133">
        <v>0.52110000000000001</v>
      </c>
      <c r="AQ384" s="133">
        <v>0.38469999999999999</v>
      </c>
      <c r="AR384" s="133">
        <v>1.1385000000000001</v>
      </c>
      <c r="AS384" s="133">
        <v>1.8249</v>
      </c>
      <c r="AT384" s="133">
        <v>4.1909000000000001</v>
      </c>
    </row>
    <row r="385" spans="2:46">
      <c r="B385">
        <v>1987</v>
      </c>
      <c r="C385">
        <v>14</v>
      </c>
      <c r="D385">
        <v>4.99E-2</v>
      </c>
      <c r="E385">
        <v>0.58030000000000004</v>
      </c>
      <c r="F385">
        <v>2.7400000000000001E-2</v>
      </c>
      <c r="G385">
        <v>0.23530000000000001</v>
      </c>
      <c r="H385">
        <v>5.8700000000000002E-2</v>
      </c>
      <c r="I385">
        <v>0.18659999999999999</v>
      </c>
      <c r="J385">
        <v>2.9999999999999997E-4</v>
      </c>
      <c r="K385">
        <v>5.0000000000000001E-3</v>
      </c>
      <c r="L385">
        <v>6.7999999999999996E-3</v>
      </c>
      <c r="M385">
        <v>4.1200000000000001E-2</v>
      </c>
      <c r="N385">
        <v>8.43E-2</v>
      </c>
      <c r="O385">
        <v>0.22270000000000001</v>
      </c>
      <c r="AI385" s="133">
        <v>4.99E-2</v>
      </c>
      <c r="AJ385" s="133">
        <v>0.58030000000000004</v>
      </c>
      <c r="AK385" s="133">
        <v>2.7400000000000001E-2</v>
      </c>
      <c r="AL385" s="133">
        <v>0.23530000000000001</v>
      </c>
      <c r="AM385" s="133">
        <v>5.8700000000000002E-2</v>
      </c>
      <c r="AN385" s="133">
        <v>0.18659999999999999</v>
      </c>
      <c r="AO385" s="133">
        <v>2.9999999999999997E-4</v>
      </c>
      <c r="AP385" s="133">
        <v>5.0000000000000001E-3</v>
      </c>
      <c r="AQ385" s="133">
        <v>6.7999999999999996E-3</v>
      </c>
      <c r="AR385" s="133">
        <v>4.1200000000000001E-2</v>
      </c>
      <c r="AS385" s="133">
        <v>8.43E-2</v>
      </c>
      <c r="AT385" s="133">
        <v>0.22270000000000001</v>
      </c>
    </row>
    <row r="386" spans="2:46">
      <c r="B386">
        <v>1987</v>
      </c>
      <c r="C386">
        <v>15</v>
      </c>
      <c r="D386">
        <v>7.1900000000000006E-2</v>
      </c>
      <c r="E386">
        <v>3.1600000000000003E-2</v>
      </c>
      <c r="F386">
        <v>8.6E-3</v>
      </c>
      <c r="G386">
        <v>6.6500000000000004E-2</v>
      </c>
      <c r="H386">
        <v>2.6599999999999999E-2</v>
      </c>
      <c r="I386">
        <v>0.2238</v>
      </c>
      <c r="J386">
        <v>6.9999999999999999E-4</v>
      </c>
      <c r="K386">
        <v>2.7099999999999999E-2</v>
      </c>
      <c r="L386">
        <v>4.7000000000000002E-3</v>
      </c>
      <c r="M386">
        <v>7.85E-2</v>
      </c>
      <c r="N386">
        <v>9.6199999999999994E-2</v>
      </c>
      <c r="O386">
        <v>8.72E-2</v>
      </c>
      <c r="AI386" s="133">
        <v>7.1900000000000006E-2</v>
      </c>
      <c r="AJ386" s="133">
        <v>3.1600000000000003E-2</v>
      </c>
      <c r="AK386" s="133">
        <v>8.6E-3</v>
      </c>
      <c r="AL386" s="133">
        <v>6.6500000000000004E-2</v>
      </c>
      <c r="AM386" s="133">
        <v>2.6599999999999999E-2</v>
      </c>
      <c r="AN386" s="133">
        <v>0.2238</v>
      </c>
      <c r="AO386" s="133">
        <v>6.9999999999999999E-4</v>
      </c>
      <c r="AP386" s="133">
        <v>2.7099999999999999E-2</v>
      </c>
      <c r="AQ386" s="133">
        <v>4.7000000000000002E-3</v>
      </c>
      <c r="AR386" s="133">
        <v>7.85E-2</v>
      </c>
      <c r="AS386" s="133">
        <v>9.6199999999999994E-2</v>
      </c>
      <c r="AT386" s="133">
        <v>8.72E-2</v>
      </c>
    </row>
    <row r="387" spans="2:46">
      <c r="B387">
        <v>1987</v>
      </c>
      <c r="C387">
        <v>16</v>
      </c>
      <c r="D387">
        <v>2.58E-2</v>
      </c>
      <c r="E387">
        <v>0.30020000000000002</v>
      </c>
      <c r="F387">
        <v>1.4200000000000001E-2</v>
      </c>
      <c r="G387">
        <v>0.1221</v>
      </c>
      <c r="H387">
        <v>3.04E-2</v>
      </c>
      <c r="I387">
        <v>9.6699999999999994E-2</v>
      </c>
      <c r="J387">
        <v>2.0000000000000001E-4</v>
      </c>
      <c r="K387">
        <v>2.5999999999999999E-3</v>
      </c>
      <c r="L387">
        <v>3.5000000000000001E-3</v>
      </c>
      <c r="M387">
        <v>2.1299999999999999E-2</v>
      </c>
      <c r="N387">
        <v>4.3700000000000003E-2</v>
      </c>
      <c r="O387">
        <v>0.1152</v>
      </c>
      <c r="AI387" s="133">
        <v>2.58E-2</v>
      </c>
      <c r="AJ387" s="133">
        <v>0.30020000000000002</v>
      </c>
      <c r="AK387" s="133">
        <v>1.4200000000000001E-2</v>
      </c>
      <c r="AL387" s="133">
        <v>0.1221</v>
      </c>
      <c r="AM387" s="133">
        <v>3.04E-2</v>
      </c>
      <c r="AN387" s="133">
        <v>9.6699999999999994E-2</v>
      </c>
      <c r="AO387" s="133">
        <v>2.0000000000000001E-4</v>
      </c>
      <c r="AP387" s="133">
        <v>2.5999999999999999E-3</v>
      </c>
      <c r="AQ387" s="133">
        <v>3.5000000000000001E-3</v>
      </c>
      <c r="AR387" s="133">
        <v>2.1299999999999999E-2</v>
      </c>
      <c r="AS387" s="133">
        <v>4.3700000000000003E-2</v>
      </c>
      <c r="AT387" s="133">
        <v>0.1152</v>
      </c>
    </row>
    <row r="388" spans="2:46">
      <c r="B388">
        <v>1988</v>
      </c>
      <c r="C388">
        <v>1</v>
      </c>
      <c r="D388">
        <v>0.18190000000000001</v>
      </c>
      <c r="E388">
        <v>0</v>
      </c>
      <c r="F388">
        <v>4.8999999999999998E-3</v>
      </c>
      <c r="G388">
        <v>0.97889999999999999</v>
      </c>
      <c r="H388">
        <v>0.34760000000000002</v>
      </c>
      <c r="I388">
        <v>0.183</v>
      </c>
      <c r="J388">
        <v>9.5999999999999992E-3</v>
      </c>
      <c r="K388">
        <v>9.4100000000000003E-2</v>
      </c>
      <c r="L388">
        <v>4.1200000000000001E-2</v>
      </c>
      <c r="M388">
        <v>7.51E-2</v>
      </c>
      <c r="N388">
        <v>5.4899999999999997E-2</v>
      </c>
      <c r="O388">
        <v>0.36580000000000001</v>
      </c>
      <c r="AI388" s="133">
        <v>0.18190000000000001</v>
      </c>
      <c r="AJ388" s="133">
        <v>0</v>
      </c>
      <c r="AK388" s="133">
        <v>4.8999999999999998E-3</v>
      </c>
      <c r="AL388" s="133">
        <v>0.97889999999999999</v>
      </c>
      <c r="AM388" s="133">
        <v>0.34760000000000002</v>
      </c>
      <c r="AN388" s="133">
        <v>0.183</v>
      </c>
      <c r="AO388" s="133">
        <v>9.5999999999999992E-3</v>
      </c>
      <c r="AP388" s="133">
        <v>9.4100000000000003E-2</v>
      </c>
      <c r="AQ388" s="133">
        <v>4.1200000000000001E-2</v>
      </c>
      <c r="AR388" s="133">
        <v>7.51E-2</v>
      </c>
      <c r="AS388" s="133">
        <v>5.4899999999999997E-2</v>
      </c>
      <c r="AT388" s="133">
        <v>0.36580000000000001</v>
      </c>
    </row>
    <row r="389" spans="2:46">
      <c r="B389">
        <v>1988</v>
      </c>
      <c r="C389">
        <v>2</v>
      </c>
      <c r="D389">
        <v>0.24249999999999999</v>
      </c>
      <c r="E389">
        <v>0.27389999999999998</v>
      </c>
      <c r="F389">
        <v>2.7699999999999999E-2</v>
      </c>
      <c r="G389">
        <v>0.66720000000000002</v>
      </c>
      <c r="H389">
        <v>0.22839999999999999</v>
      </c>
      <c r="I389">
        <v>0.86129999999999995</v>
      </c>
      <c r="J389">
        <v>5.1999999999999998E-2</v>
      </c>
      <c r="K389">
        <v>0.12809999999999999</v>
      </c>
      <c r="L389">
        <v>7.0000000000000001E-3</v>
      </c>
      <c r="M389">
        <v>0.48699999999999999</v>
      </c>
      <c r="N389">
        <v>2.0999999999999999E-3</v>
      </c>
      <c r="O389">
        <v>1.669</v>
      </c>
      <c r="AI389" s="133">
        <v>0.24249999999999999</v>
      </c>
      <c r="AJ389" s="133">
        <v>0.27389999999999998</v>
      </c>
      <c r="AK389" s="133">
        <v>2.7699999999999999E-2</v>
      </c>
      <c r="AL389" s="133">
        <v>0.66720000000000002</v>
      </c>
      <c r="AM389" s="133">
        <v>0.22839999999999999</v>
      </c>
      <c r="AN389" s="133">
        <v>0.86129999999999995</v>
      </c>
      <c r="AO389" s="133">
        <v>5.1999999999999998E-2</v>
      </c>
      <c r="AP389" s="133">
        <v>0.12809999999999999</v>
      </c>
      <c r="AQ389" s="133">
        <v>7.0000000000000001E-3</v>
      </c>
      <c r="AR389" s="133">
        <v>0.48699999999999999</v>
      </c>
      <c r="AS389" s="133">
        <v>2.0999999999999999E-3</v>
      </c>
      <c r="AT389" s="133">
        <v>1.669</v>
      </c>
    </row>
    <row r="390" spans="2:46">
      <c r="B390">
        <v>1988</v>
      </c>
      <c r="C390">
        <v>3</v>
      </c>
      <c r="D390">
        <v>0.65849999999999997</v>
      </c>
      <c r="E390">
        <v>0.56320000000000003</v>
      </c>
      <c r="F390">
        <v>0.13489999999999999</v>
      </c>
      <c r="G390">
        <v>1.2238</v>
      </c>
      <c r="H390">
        <v>0.4163</v>
      </c>
      <c r="I390">
        <v>2.4211999999999998</v>
      </c>
      <c r="J390">
        <v>0.15260000000000001</v>
      </c>
      <c r="K390">
        <v>0.17630000000000001</v>
      </c>
      <c r="L390">
        <v>0.12570000000000001</v>
      </c>
      <c r="M390">
        <v>1.0290999999999999</v>
      </c>
      <c r="N390">
        <v>0.52390000000000003</v>
      </c>
      <c r="O390">
        <v>1.7353000000000001</v>
      </c>
      <c r="AI390" s="133">
        <v>0.65849999999999997</v>
      </c>
      <c r="AJ390" s="133">
        <v>0.56320000000000003</v>
      </c>
      <c r="AK390" s="133">
        <v>0.13489999999999999</v>
      </c>
      <c r="AL390" s="133">
        <v>1.2238</v>
      </c>
      <c r="AM390" s="133">
        <v>0.4163</v>
      </c>
      <c r="AN390" s="133">
        <v>2.4211999999999998</v>
      </c>
      <c r="AO390" s="133">
        <v>0.15260000000000001</v>
      </c>
      <c r="AP390" s="133">
        <v>0.17630000000000001</v>
      </c>
      <c r="AQ390" s="133">
        <v>0.12570000000000001</v>
      </c>
      <c r="AR390" s="133">
        <v>1.0290999999999999</v>
      </c>
      <c r="AS390" s="133">
        <v>0.52390000000000003</v>
      </c>
      <c r="AT390" s="133">
        <v>1.7353000000000001</v>
      </c>
    </row>
    <row r="391" spans="2:46">
      <c r="B391">
        <v>1988</v>
      </c>
      <c r="C391">
        <v>4</v>
      </c>
      <c r="D391">
        <v>0.91800000000000004</v>
      </c>
      <c r="E391">
        <v>5.1315</v>
      </c>
      <c r="F391">
        <v>0.2296</v>
      </c>
      <c r="G391">
        <v>2.3875999999999999</v>
      </c>
      <c r="H391">
        <v>0.62090000000000001</v>
      </c>
      <c r="I391">
        <v>3.3515000000000001</v>
      </c>
      <c r="J391">
        <v>0.17810000000000001</v>
      </c>
      <c r="K391">
        <v>0.3841</v>
      </c>
      <c r="L391">
        <v>0.37690000000000001</v>
      </c>
      <c r="M391">
        <v>1.8691</v>
      </c>
      <c r="N391">
        <v>0.92090000000000005</v>
      </c>
      <c r="O391">
        <v>4.2252999999999998</v>
      </c>
      <c r="AI391" s="133">
        <v>0.91800000000000004</v>
      </c>
      <c r="AJ391" s="133">
        <v>5.1315</v>
      </c>
      <c r="AK391" s="133">
        <v>0.2296</v>
      </c>
      <c r="AL391" s="133">
        <v>2.3875999999999999</v>
      </c>
      <c r="AM391" s="133">
        <v>0.62090000000000001</v>
      </c>
      <c r="AN391" s="133">
        <v>3.3515000000000001</v>
      </c>
      <c r="AO391" s="133">
        <v>0.17810000000000001</v>
      </c>
      <c r="AP391" s="133">
        <v>0.3841</v>
      </c>
      <c r="AQ391" s="133">
        <v>0.37690000000000001</v>
      </c>
      <c r="AR391" s="133">
        <v>1.8691</v>
      </c>
      <c r="AS391" s="133">
        <v>0.92090000000000005</v>
      </c>
      <c r="AT391" s="133">
        <v>4.2252999999999998</v>
      </c>
    </row>
    <row r="392" spans="2:46">
      <c r="B392">
        <v>1988</v>
      </c>
      <c r="C392">
        <v>5</v>
      </c>
      <c r="D392">
        <v>0.5383</v>
      </c>
      <c r="E392">
        <v>3.7713000000000001</v>
      </c>
      <c r="F392">
        <v>7.2400000000000006E-2</v>
      </c>
      <c r="G392">
        <v>2.0398000000000001</v>
      </c>
      <c r="H392">
        <v>0.46789999999999998</v>
      </c>
      <c r="I392">
        <v>2.5634999999999999</v>
      </c>
      <c r="J392">
        <v>0.1386</v>
      </c>
      <c r="K392">
        <v>3.95E-2</v>
      </c>
      <c r="L392">
        <v>0.1573</v>
      </c>
      <c r="M392">
        <v>0.36070000000000002</v>
      </c>
      <c r="N392">
        <v>2.0695999999999999</v>
      </c>
      <c r="O392">
        <v>2.5971000000000002</v>
      </c>
      <c r="AI392" s="133">
        <v>0.5383</v>
      </c>
      <c r="AJ392" s="133">
        <v>3.7713000000000001</v>
      </c>
      <c r="AK392" s="133">
        <v>7.2400000000000006E-2</v>
      </c>
      <c r="AL392" s="133">
        <v>2.0398000000000001</v>
      </c>
      <c r="AM392" s="133">
        <v>0.46789999999999998</v>
      </c>
      <c r="AN392" s="133">
        <v>2.5634999999999999</v>
      </c>
      <c r="AO392" s="133">
        <v>0.1386</v>
      </c>
      <c r="AP392" s="133">
        <v>3.95E-2</v>
      </c>
      <c r="AQ392" s="133">
        <v>0.1573</v>
      </c>
      <c r="AR392" s="133">
        <v>0.36070000000000002</v>
      </c>
      <c r="AS392" s="133">
        <v>2.0695999999999999</v>
      </c>
      <c r="AT392" s="133">
        <v>2.5971000000000002</v>
      </c>
    </row>
    <row r="393" spans="2:46">
      <c r="B393">
        <v>1988</v>
      </c>
      <c r="C393">
        <v>6</v>
      </c>
      <c r="D393">
        <v>0.41789999999999999</v>
      </c>
      <c r="E393">
        <v>1.7004999999999999</v>
      </c>
      <c r="F393">
        <v>0.1963</v>
      </c>
      <c r="G393">
        <v>1.8326</v>
      </c>
      <c r="H393">
        <v>0.37390000000000001</v>
      </c>
      <c r="I393">
        <v>2.3712</v>
      </c>
      <c r="J393">
        <v>3.6799999999999999E-2</v>
      </c>
      <c r="K393">
        <v>0.32779999999999998</v>
      </c>
      <c r="L393">
        <v>0.1263</v>
      </c>
      <c r="M393">
        <v>0.5413</v>
      </c>
      <c r="N393">
        <v>0.70830000000000004</v>
      </c>
      <c r="O393">
        <v>1.3861000000000001</v>
      </c>
      <c r="AI393" s="133">
        <v>0.41789999999999999</v>
      </c>
      <c r="AJ393" s="133">
        <v>1.7004999999999999</v>
      </c>
      <c r="AK393" s="133">
        <v>0.1963</v>
      </c>
      <c r="AL393" s="133">
        <v>1.8326</v>
      </c>
      <c r="AM393" s="133">
        <v>0.37390000000000001</v>
      </c>
      <c r="AN393" s="133">
        <v>2.3712</v>
      </c>
      <c r="AO393" s="133">
        <v>3.6799999999999999E-2</v>
      </c>
      <c r="AP393" s="133">
        <v>0.32779999999999998</v>
      </c>
      <c r="AQ393" s="133">
        <v>0.1263</v>
      </c>
      <c r="AR393" s="133">
        <v>0.5413</v>
      </c>
      <c r="AS393" s="133">
        <v>0.70830000000000004</v>
      </c>
      <c r="AT393" s="133">
        <v>1.3861000000000001</v>
      </c>
    </row>
    <row r="394" spans="2:46">
      <c r="B394">
        <v>1988</v>
      </c>
      <c r="C394">
        <v>7</v>
      </c>
      <c r="D394">
        <v>0.1114</v>
      </c>
      <c r="E394">
        <v>4.41E-2</v>
      </c>
      <c r="F394">
        <v>4.5900000000000003E-2</v>
      </c>
      <c r="G394">
        <v>0.23860000000000001</v>
      </c>
      <c r="H394">
        <v>7.0099999999999996E-2</v>
      </c>
      <c r="I394">
        <v>0.2</v>
      </c>
      <c r="J394">
        <v>2.1600000000000001E-2</v>
      </c>
      <c r="K394">
        <v>6.7799999999999999E-2</v>
      </c>
      <c r="L394">
        <v>1.4500000000000001E-2</v>
      </c>
      <c r="M394">
        <v>0.1447</v>
      </c>
      <c r="N394">
        <v>0.1101</v>
      </c>
      <c r="O394">
        <v>0.46200000000000002</v>
      </c>
      <c r="AI394" s="133">
        <v>0.1114</v>
      </c>
      <c r="AJ394" s="133">
        <v>4.41E-2</v>
      </c>
      <c r="AK394" s="133">
        <v>4.5900000000000003E-2</v>
      </c>
      <c r="AL394" s="133">
        <v>0.23860000000000001</v>
      </c>
      <c r="AM394" s="133">
        <v>7.0099999999999996E-2</v>
      </c>
      <c r="AN394" s="133">
        <v>0.2</v>
      </c>
      <c r="AO394" s="133">
        <v>2.1600000000000001E-2</v>
      </c>
      <c r="AP394" s="133">
        <v>6.7799999999999999E-2</v>
      </c>
      <c r="AQ394" s="133">
        <v>1.4500000000000001E-2</v>
      </c>
      <c r="AR394" s="133">
        <v>0.1447</v>
      </c>
      <c r="AS394" s="133">
        <v>0.1101</v>
      </c>
      <c r="AT394" s="133">
        <v>0.46200000000000002</v>
      </c>
    </row>
    <row r="395" spans="2:46">
      <c r="B395">
        <v>1988</v>
      </c>
      <c r="C395">
        <v>8</v>
      </c>
      <c r="D395">
        <v>0.95660000000000001</v>
      </c>
      <c r="E395">
        <v>6.6837999999999997</v>
      </c>
      <c r="F395">
        <v>0.71220000000000006</v>
      </c>
      <c r="G395">
        <v>5.1184000000000003</v>
      </c>
      <c r="H395">
        <v>1.2115</v>
      </c>
      <c r="I395">
        <v>4.1779000000000002</v>
      </c>
      <c r="J395">
        <v>0.17430000000000001</v>
      </c>
      <c r="K395">
        <v>0.64080000000000004</v>
      </c>
      <c r="L395">
        <v>0.4657</v>
      </c>
      <c r="M395">
        <v>1.3424</v>
      </c>
      <c r="N395">
        <v>2.4255</v>
      </c>
      <c r="O395">
        <v>5.1372999999999998</v>
      </c>
      <c r="AI395" s="133">
        <v>0.95660000000000001</v>
      </c>
      <c r="AJ395" s="133">
        <v>6.6837999999999997</v>
      </c>
      <c r="AK395" s="133">
        <v>0.71220000000000006</v>
      </c>
      <c r="AL395" s="133">
        <v>5.1184000000000003</v>
      </c>
      <c r="AM395" s="133">
        <v>1.2115</v>
      </c>
      <c r="AN395" s="133">
        <v>4.1779000000000002</v>
      </c>
      <c r="AO395" s="133">
        <v>0.17430000000000001</v>
      </c>
      <c r="AP395" s="133">
        <v>0.64080000000000004</v>
      </c>
      <c r="AQ395" s="133">
        <v>0.4657</v>
      </c>
      <c r="AR395" s="133">
        <v>1.3424</v>
      </c>
      <c r="AS395" s="133">
        <v>2.4255</v>
      </c>
      <c r="AT395" s="133">
        <v>5.1372999999999998</v>
      </c>
    </row>
    <row r="396" spans="2:46">
      <c r="B396">
        <v>1988</v>
      </c>
      <c r="C396">
        <v>9</v>
      </c>
      <c r="D396">
        <v>0.38519999999999999</v>
      </c>
      <c r="E396">
        <v>5.8103999999999996</v>
      </c>
      <c r="F396">
        <v>0.40739999999999998</v>
      </c>
      <c r="G396">
        <v>3.0253000000000001</v>
      </c>
      <c r="H396">
        <v>0.71589999999999998</v>
      </c>
      <c r="I396">
        <v>2.004</v>
      </c>
      <c r="J396">
        <v>5.4899999999999997E-2</v>
      </c>
      <c r="K396">
        <v>0.1336</v>
      </c>
      <c r="L396">
        <v>0.18709999999999999</v>
      </c>
      <c r="M396">
        <v>0.71750000000000003</v>
      </c>
      <c r="N396">
        <v>1.3809</v>
      </c>
      <c r="O396">
        <v>3.4245000000000001</v>
      </c>
      <c r="AI396" s="133">
        <v>0.38519999999999999</v>
      </c>
      <c r="AJ396" s="133">
        <v>5.8103999999999996</v>
      </c>
      <c r="AK396" s="133">
        <v>0.40739999999999998</v>
      </c>
      <c r="AL396" s="133">
        <v>3.0253000000000001</v>
      </c>
      <c r="AM396" s="133">
        <v>0.71589999999999998</v>
      </c>
      <c r="AN396" s="133">
        <v>2.004</v>
      </c>
      <c r="AO396" s="133">
        <v>5.4899999999999997E-2</v>
      </c>
      <c r="AP396" s="133">
        <v>0.1336</v>
      </c>
      <c r="AQ396" s="133">
        <v>0.18709999999999999</v>
      </c>
      <c r="AR396" s="133">
        <v>0.71750000000000003</v>
      </c>
      <c r="AS396" s="133">
        <v>1.3809</v>
      </c>
      <c r="AT396" s="133">
        <v>3.4245000000000001</v>
      </c>
    </row>
    <row r="397" spans="2:46">
      <c r="B397">
        <v>1988</v>
      </c>
      <c r="C397">
        <v>10</v>
      </c>
      <c r="D397">
        <v>0.74250000000000005</v>
      </c>
      <c r="E397">
        <v>2.3856000000000002</v>
      </c>
      <c r="F397">
        <v>0.56010000000000004</v>
      </c>
      <c r="G397">
        <v>4.5568999999999997</v>
      </c>
      <c r="H397">
        <v>1.3952</v>
      </c>
      <c r="I397">
        <v>3.0954999999999999</v>
      </c>
      <c r="J397">
        <v>9.9000000000000008E-3</v>
      </c>
      <c r="K397">
        <v>0.85760000000000003</v>
      </c>
      <c r="L397">
        <v>0.25659999999999999</v>
      </c>
      <c r="M397">
        <v>1.5015000000000001</v>
      </c>
      <c r="N397">
        <v>2.5223</v>
      </c>
      <c r="O397">
        <v>4.3056999999999999</v>
      </c>
      <c r="AI397" s="133">
        <v>0.74250000000000005</v>
      </c>
      <c r="AJ397" s="133">
        <v>2.3856000000000002</v>
      </c>
      <c r="AK397" s="133">
        <v>0.56010000000000004</v>
      </c>
      <c r="AL397" s="133">
        <v>4.5568999999999997</v>
      </c>
      <c r="AM397" s="133">
        <v>1.3952</v>
      </c>
      <c r="AN397" s="133">
        <v>3.0954999999999999</v>
      </c>
      <c r="AO397" s="133">
        <v>9.9000000000000008E-3</v>
      </c>
      <c r="AP397" s="133">
        <v>0.85760000000000003</v>
      </c>
      <c r="AQ397" s="133">
        <v>0.25659999999999999</v>
      </c>
      <c r="AR397" s="133">
        <v>1.5015000000000001</v>
      </c>
      <c r="AS397" s="133">
        <v>2.5223</v>
      </c>
      <c r="AT397" s="133">
        <v>4.3056999999999999</v>
      </c>
    </row>
    <row r="398" spans="2:46">
      <c r="B398">
        <v>1988</v>
      </c>
      <c r="C398">
        <v>11</v>
      </c>
      <c r="D398">
        <v>0.1802</v>
      </c>
      <c r="E398">
        <v>2.0024000000000002</v>
      </c>
      <c r="F398">
        <v>0.16170000000000001</v>
      </c>
      <c r="G398">
        <v>1.091</v>
      </c>
      <c r="H398">
        <v>0.2621</v>
      </c>
      <c r="I398">
        <v>0.98980000000000001</v>
      </c>
      <c r="J398">
        <v>3.1300000000000001E-2</v>
      </c>
      <c r="K398">
        <v>5.2299999999999999E-2</v>
      </c>
      <c r="L398">
        <v>0.1042</v>
      </c>
      <c r="M398">
        <v>0.2661</v>
      </c>
      <c r="N398">
        <v>0.50390000000000001</v>
      </c>
      <c r="O398">
        <v>1.0668</v>
      </c>
      <c r="AI398" s="133">
        <v>0.1802</v>
      </c>
      <c r="AJ398" s="133">
        <v>2.0024000000000002</v>
      </c>
      <c r="AK398" s="133">
        <v>0.16170000000000001</v>
      </c>
      <c r="AL398" s="133">
        <v>1.091</v>
      </c>
      <c r="AM398" s="133">
        <v>0.2621</v>
      </c>
      <c r="AN398" s="133">
        <v>0.98980000000000001</v>
      </c>
      <c r="AO398" s="133">
        <v>3.1300000000000001E-2</v>
      </c>
      <c r="AP398" s="133">
        <v>5.2299999999999999E-2</v>
      </c>
      <c r="AQ398" s="133">
        <v>0.1042</v>
      </c>
      <c r="AR398" s="133">
        <v>0.2661</v>
      </c>
      <c r="AS398" s="133">
        <v>0.50390000000000001</v>
      </c>
      <c r="AT398" s="133">
        <v>1.0668</v>
      </c>
    </row>
    <row r="399" spans="2:46">
      <c r="B399">
        <v>1988</v>
      </c>
      <c r="C399">
        <v>12</v>
      </c>
      <c r="D399">
        <v>0.24540000000000001</v>
      </c>
      <c r="E399">
        <v>3.8107000000000002</v>
      </c>
      <c r="F399">
        <v>0.31619999999999998</v>
      </c>
      <c r="G399">
        <v>1.9579</v>
      </c>
      <c r="H399">
        <v>0.4657</v>
      </c>
      <c r="I399">
        <v>1.5018</v>
      </c>
      <c r="J399">
        <v>3.49E-2</v>
      </c>
      <c r="K399">
        <v>0</v>
      </c>
      <c r="L399">
        <v>7.2800000000000004E-2</v>
      </c>
      <c r="M399">
        <v>0.54390000000000005</v>
      </c>
      <c r="N399">
        <v>0.88600000000000001</v>
      </c>
      <c r="O399">
        <v>1.9034</v>
      </c>
      <c r="AI399" s="133">
        <v>0.24540000000000001</v>
      </c>
      <c r="AJ399" s="133">
        <v>3.8107000000000002</v>
      </c>
      <c r="AK399" s="133">
        <v>0.31619999999999998</v>
      </c>
      <c r="AL399" s="133">
        <v>1.9579</v>
      </c>
      <c r="AM399" s="133">
        <v>0.4657</v>
      </c>
      <c r="AN399" s="133">
        <v>1.5018</v>
      </c>
      <c r="AO399" s="133">
        <v>3.49E-2</v>
      </c>
      <c r="AP399" s="133">
        <v>0</v>
      </c>
      <c r="AQ399" s="133">
        <v>7.2800000000000004E-2</v>
      </c>
      <c r="AR399" s="133">
        <v>0.54390000000000005</v>
      </c>
      <c r="AS399" s="133">
        <v>0.88600000000000001</v>
      </c>
      <c r="AT399" s="133">
        <v>1.9034</v>
      </c>
    </row>
    <row r="400" spans="2:46">
      <c r="B400">
        <v>1988</v>
      </c>
      <c r="C400">
        <v>13</v>
      </c>
      <c r="D400">
        <v>0.60260000000000002</v>
      </c>
      <c r="E400">
        <v>3.4258000000000002</v>
      </c>
      <c r="F400">
        <v>0.13039999999999999</v>
      </c>
      <c r="G400">
        <v>2.6046999999999998</v>
      </c>
      <c r="H400">
        <v>0.80400000000000005</v>
      </c>
      <c r="I400">
        <v>1.4015</v>
      </c>
      <c r="J400">
        <v>1E-4</v>
      </c>
      <c r="K400">
        <v>0.33460000000000001</v>
      </c>
      <c r="L400">
        <v>0.38829999999999998</v>
      </c>
      <c r="M400">
        <v>1.1767000000000001</v>
      </c>
      <c r="N400">
        <v>3.4603999999999999</v>
      </c>
      <c r="O400">
        <v>3.7423999999999999</v>
      </c>
      <c r="AI400" s="133">
        <v>0.60260000000000002</v>
      </c>
      <c r="AJ400" s="133">
        <v>3.4258000000000002</v>
      </c>
      <c r="AK400" s="133">
        <v>0.13039999999999999</v>
      </c>
      <c r="AL400" s="133">
        <v>2.6046999999999998</v>
      </c>
      <c r="AM400" s="133">
        <v>0.80400000000000005</v>
      </c>
      <c r="AN400" s="133">
        <v>1.4015</v>
      </c>
      <c r="AO400" s="133">
        <v>1E-4</v>
      </c>
      <c r="AP400" s="133">
        <v>0.33460000000000001</v>
      </c>
      <c r="AQ400" s="133">
        <v>0.38829999999999998</v>
      </c>
      <c r="AR400" s="133">
        <v>1.1767000000000001</v>
      </c>
      <c r="AS400" s="133">
        <v>3.4603999999999999</v>
      </c>
      <c r="AT400" s="133">
        <v>3.7423999999999999</v>
      </c>
    </row>
    <row r="401" spans="2:46">
      <c r="B401">
        <v>1988</v>
      </c>
      <c r="C401">
        <v>14</v>
      </c>
      <c r="D401">
        <v>4.2200000000000001E-2</v>
      </c>
      <c r="E401">
        <v>0.40610000000000002</v>
      </c>
      <c r="F401">
        <v>2.5600000000000001E-2</v>
      </c>
      <c r="G401">
        <v>0.23369999999999999</v>
      </c>
      <c r="H401">
        <v>5.7500000000000002E-2</v>
      </c>
      <c r="I401">
        <v>0.152</v>
      </c>
      <c r="J401">
        <v>3.8E-3</v>
      </c>
      <c r="K401">
        <v>1.17E-2</v>
      </c>
      <c r="L401">
        <v>7.4999999999999997E-3</v>
      </c>
      <c r="M401">
        <v>4.9500000000000002E-2</v>
      </c>
      <c r="N401">
        <v>9.8900000000000002E-2</v>
      </c>
      <c r="O401">
        <v>0.25</v>
      </c>
      <c r="AI401" s="133">
        <v>4.2200000000000001E-2</v>
      </c>
      <c r="AJ401" s="133">
        <v>0.40610000000000002</v>
      </c>
      <c r="AK401" s="133">
        <v>2.5600000000000001E-2</v>
      </c>
      <c r="AL401" s="133">
        <v>0.23369999999999999</v>
      </c>
      <c r="AM401" s="133">
        <v>5.7500000000000002E-2</v>
      </c>
      <c r="AN401" s="133">
        <v>0.152</v>
      </c>
      <c r="AO401" s="133">
        <v>3.8E-3</v>
      </c>
      <c r="AP401" s="133">
        <v>1.17E-2</v>
      </c>
      <c r="AQ401" s="133">
        <v>7.4999999999999997E-3</v>
      </c>
      <c r="AR401" s="133">
        <v>4.9500000000000002E-2</v>
      </c>
      <c r="AS401" s="133">
        <v>9.8900000000000002E-2</v>
      </c>
      <c r="AT401" s="133">
        <v>0.25</v>
      </c>
    </row>
    <row r="402" spans="2:46">
      <c r="B402">
        <v>1988</v>
      </c>
      <c r="C402">
        <v>15</v>
      </c>
      <c r="D402">
        <v>5.7299999999999997E-2</v>
      </c>
      <c r="E402">
        <v>8.2000000000000003E-2</v>
      </c>
      <c r="F402">
        <v>1.12E-2</v>
      </c>
      <c r="G402">
        <v>0.1076</v>
      </c>
      <c r="H402">
        <v>4.2999999999999997E-2</v>
      </c>
      <c r="I402">
        <v>0.16039999999999999</v>
      </c>
      <c r="J402">
        <v>4.7999999999999996E-3</v>
      </c>
      <c r="K402">
        <v>4.1200000000000001E-2</v>
      </c>
      <c r="L402">
        <v>1.9E-2</v>
      </c>
      <c r="M402">
        <v>4.07E-2</v>
      </c>
      <c r="N402">
        <v>0.1678</v>
      </c>
      <c r="O402">
        <v>0.1467</v>
      </c>
      <c r="AI402" s="133">
        <v>5.7299999999999997E-2</v>
      </c>
      <c r="AJ402" s="133">
        <v>8.2000000000000003E-2</v>
      </c>
      <c r="AK402" s="133">
        <v>1.12E-2</v>
      </c>
      <c r="AL402" s="133">
        <v>0.1076</v>
      </c>
      <c r="AM402" s="133">
        <v>4.2999999999999997E-2</v>
      </c>
      <c r="AN402" s="133">
        <v>0.16039999999999999</v>
      </c>
      <c r="AO402" s="133">
        <v>4.7999999999999996E-3</v>
      </c>
      <c r="AP402" s="133">
        <v>4.1200000000000001E-2</v>
      </c>
      <c r="AQ402" s="133">
        <v>1.9E-2</v>
      </c>
      <c r="AR402" s="133">
        <v>4.07E-2</v>
      </c>
      <c r="AS402" s="133">
        <v>0.1678</v>
      </c>
      <c r="AT402" s="133">
        <v>0.1467</v>
      </c>
    </row>
    <row r="403" spans="2:46">
      <c r="B403">
        <v>1988</v>
      </c>
      <c r="C403">
        <v>16</v>
      </c>
      <c r="D403">
        <v>2.1299999999999999E-2</v>
      </c>
      <c r="E403">
        <v>0.20499999999999999</v>
      </c>
      <c r="F403">
        <v>1.29E-2</v>
      </c>
      <c r="G403">
        <v>0.11890000000000001</v>
      </c>
      <c r="H403">
        <v>2.92E-2</v>
      </c>
      <c r="I403">
        <v>7.6999999999999999E-2</v>
      </c>
      <c r="J403">
        <v>1.9E-3</v>
      </c>
      <c r="K403">
        <v>5.8999999999999999E-3</v>
      </c>
      <c r="L403">
        <v>3.8E-3</v>
      </c>
      <c r="M403">
        <v>2.5000000000000001E-2</v>
      </c>
      <c r="N403">
        <v>5.0099999999999999E-2</v>
      </c>
      <c r="O403">
        <v>0.1263</v>
      </c>
      <c r="AI403" s="133">
        <v>2.1299999999999999E-2</v>
      </c>
      <c r="AJ403" s="133">
        <v>0.20499999999999999</v>
      </c>
      <c r="AK403" s="133">
        <v>1.29E-2</v>
      </c>
      <c r="AL403" s="133">
        <v>0.11890000000000001</v>
      </c>
      <c r="AM403" s="133">
        <v>2.92E-2</v>
      </c>
      <c r="AN403" s="133">
        <v>7.6999999999999999E-2</v>
      </c>
      <c r="AO403" s="133">
        <v>1.9E-3</v>
      </c>
      <c r="AP403" s="133">
        <v>5.8999999999999999E-3</v>
      </c>
      <c r="AQ403" s="133">
        <v>3.8E-3</v>
      </c>
      <c r="AR403" s="133">
        <v>2.5000000000000001E-2</v>
      </c>
      <c r="AS403" s="133">
        <v>5.0099999999999999E-2</v>
      </c>
      <c r="AT403" s="133">
        <v>0.1263</v>
      </c>
    </row>
    <row r="404" spans="2:46">
      <c r="B404">
        <v>1989</v>
      </c>
      <c r="C404">
        <v>1</v>
      </c>
      <c r="D404">
        <v>9.4299999999999995E-2</v>
      </c>
      <c r="E404">
        <v>0.36049999999999999</v>
      </c>
      <c r="F404">
        <v>9.9000000000000008E-3</v>
      </c>
      <c r="G404">
        <v>0.2001</v>
      </c>
      <c r="H404">
        <v>7.1099999999999997E-2</v>
      </c>
      <c r="I404">
        <v>0.14480000000000001</v>
      </c>
      <c r="J404">
        <v>7.6E-3</v>
      </c>
      <c r="K404">
        <v>0.24099999999999999</v>
      </c>
      <c r="L404">
        <v>5.0000000000000001E-3</v>
      </c>
      <c r="M404">
        <v>6.8900000000000003E-2</v>
      </c>
      <c r="N404">
        <v>0.26590000000000003</v>
      </c>
      <c r="O404">
        <v>0.17860000000000001</v>
      </c>
      <c r="AI404" s="133">
        <v>9.4299999999999995E-2</v>
      </c>
      <c r="AJ404" s="133">
        <v>0.36049999999999999</v>
      </c>
      <c r="AK404" s="133">
        <v>9.9000000000000008E-3</v>
      </c>
      <c r="AL404" s="133">
        <v>0.2001</v>
      </c>
      <c r="AM404" s="133">
        <v>7.1099999999999997E-2</v>
      </c>
      <c r="AN404" s="133">
        <v>0.14480000000000001</v>
      </c>
      <c r="AO404" s="133">
        <v>7.6E-3</v>
      </c>
      <c r="AP404" s="133">
        <v>0.24099999999999999</v>
      </c>
      <c r="AQ404" s="133">
        <v>5.0000000000000001E-3</v>
      </c>
      <c r="AR404" s="133">
        <v>6.8900000000000003E-2</v>
      </c>
      <c r="AS404" s="133">
        <v>0.26590000000000003</v>
      </c>
      <c r="AT404" s="133">
        <v>0.17860000000000001</v>
      </c>
    </row>
    <row r="405" spans="2:46">
      <c r="B405">
        <v>1989</v>
      </c>
      <c r="C405">
        <v>2</v>
      </c>
      <c r="D405">
        <v>0.19639999999999999</v>
      </c>
      <c r="E405">
        <v>0.2581</v>
      </c>
      <c r="F405">
        <v>5.1499999999999997E-2</v>
      </c>
      <c r="G405">
        <v>0.81299999999999994</v>
      </c>
      <c r="H405">
        <v>0.2782</v>
      </c>
      <c r="I405">
        <v>0.98450000000000004</v>
      </c>
      <c r="J405">
        <v>5.2499999999999998E-2</v>
      </c>
      <c r="K405">
        <v>0.15859999999999999</v>
      </c>
      <c r="L405">
        <v>9.4999999999999998E-3</v>
      </c>
      <c r="M405">
        <v>0.2266</v>
      </c>
      <c r="N405">
        <v>0.29599999999999999</v>
      </c>
      <c r="O405">
        <v>0.54120000000000001</v>
      </c>
      <c r="AI405" s="133">
        <v>0.19639999999999999</v>
      </c>
      <c r="AJ405" s="133">
        <v>0.2581</v>
      </c>
      <c r="AK405" s="133">
        <v>5.1499999999999997E-2</v>
      </c>
      <c r="AL405" s="133">
        <v>0.81299999999999994</v>
      </c>
      <c r="AM405" s="133">
        <v>0.2782</v>
      </c>
      <c r="AN405" s="133">
        <v>0.98450000000000004</v>
      </c>
      <c r="AO405" s="133">
        <v>5.2499999999999998E-2</v>
      </c>
      <c r="AP405" s="133">
        <v>0.15859999999999999</v>
      </c>
      <c r="AQ405" s="133">
        <v>9.4999999999999998E-3</v>
      </c>
      <c r="AR405" s="133">
        <v>0.2266</v>
      </c>
      <c r="AS405" s="133">
        <v>0.29599999999999999</v>
      </c>
      <c r="AT405" s="133">
        <v>0.54120000000000001</v>
      </c>
    </row>
    <row r="406" spans="2:46">
      <c r="B406">
        <v>1989</v>
      </c>
      <c r="C406">
        <v>3</v>
      </c>
      <c r="D406">
        <v>0.73509999999999998</v>
      </c>
      <c r="E406">
        <v>0.87429999999999997</v>
      </c>
      <c r="F406">
        <v>0.13300000000000001</v>
      </c>
      <c r="G406">
        <v>2.2934000000000001</v>
      </c>
      <c r="H406">
        <v>0.7802</v>
      </c>
      <c r="I406">
        <v>2.0909</v>
      </c>
      <c r="J406">
        <v>0.30159999999999998</v>
      </c>
      <c r="K406">
        <v>0.36699999999999999</v>
      </c>
      <c r="L406">
        <v>0.2447</v>
      </c>
      <c r="M406">
        <v>0.60729999999999995</v>
      </c>
      <c r="N406">
        <v>0.60829999999999995</v>
      </c>
      <c r="O406">
        <v>2.5506000000000002</v>
      </c>
      <c r="AI406" s="133">
        <v>0.73509999999999998</v>
      </c>
      <c r="AJ406" s="133">
        <v>0.87429999999999997</v>
      </c>
      <c r="AK406" s="133">
        <v>0.13300000000000001</v>
      </c>
      <c r="AL406" s="133">
        <v>2.2934000000000001</v>
      </c>
      <c r="AM406" s="133">
        <v>0.7802</v>
      </c>
      <c r="AN406" s="133">
        <v>2.0909</v>
      </c>
      <c r="AO406" s="133">
        <v>0.30159999999999998</v>
      </c>
      <c r="AP406" s="133">
        <v>0.36699999999999999</v>
      </c>
      <c r="AQ406" s="133">
        <v>0.2447</v>
      </c>
      <c r="AR406" s="133">
        <v>0.60729999999999995</v>
      </c>
      <c r="AS406" s="133">
        <v>0.60829999999999995</v>
      </c>
      <c r="AT406" s="133">
        <v>2.5506000000000002</v>
      </c>
    </row>
    <row r="407" spans="2:46">
      <c r="B407">
        <v>1989</v>
      </c>
      <c r="C407">
        <v>4</v>
      </c>
      <c r="D407">
        <v>1.1651</v>
      </c>
      <c r="E407">
        <v>3.5878999999999999</v>
      </c>
      <c r="F407">
        <v>0.23580000000000001</v>
      </c>
      <c r="G407">
        <v>2.8995000000000002</v>
      </c>
      <c r="H407">
        <v>0.75409999999999999</v>
      </c>
      <c r="I407">
        <v>3.5728</v>
      </c>
      <c r="J407">
        <v>0.30869999999999997</v>
      </c>
      <c r="K407">
        <v>0.29210000000000003</v>
      </c>
      <c r="L407">
        <v>0.54610000000000003</v>
      </c>
      <c r="M407">
        <v>0.93420000000000003</v>
      </c>
      <c r="N407">
        <v>1.27</v>
      </c>
      <c r="O407">
        <v>4.2552000000000003</v>
      </c>
      <c r="AI407" s="133">
        <v>1.1651</v>
      </c>
      <c r="AJ407" s="133">
        <v>3.5878999999999999</v>
      </c>
      <c r="AK407" s="133">
        <v>0.23580000000000001</v>
      </c>
      <c r="AL407" s="133">
        <v>2.8995000000000002</v>
      </c>
      <c r="AM407" s="133">
        <v>0.75409999999999999</v>
      </c>
      <c r="AN407" s="133">
        <v>3.5728</v>
      </c>
      <c r="AO407" s="133">
        <v>0.30869999999999997</v>
      </c>
      <c r="AP407" s="133">
        <v>0.29210000000000003</v>
      </c>
      <c r="AQ407" s="133">
        <v>0.54610000000000003</v>
      </c>
      <c r="AR407" s="133">
        <v>0.93420000000000003</v>
      </c>
      <c r="AS407" s="133">
        <v>1.27</v>
      </c>
      <c r="AT407" s="133">
        <v>4.2552000000000003</v>
      </c>
    </row>
    <row r="408" spans="2:46">
      <c r="B408">
        <v>1989</v>
      </c>
      <c r="C408">
        <v>5</v>
      </c>
      <c r="D408">
        <v>0.53849999999999998</v>
      </c>
      <c r="E408">
        <v>3.8277000000000001</v>
      </c>
      <c r="F408">
        <v>0.15229999999999999</v>
      </c>
      <c r="G408">
        <v>1.9978</v>
      </c>
      <c r="H408">
        <v>0.45829999999999999</v>
      </c>
      <c r="I408">
        <v>4.9585999999999997</v>
      </c>
      <c r="J408">
        <v>0.2651</v>
      </c>
      <c r="K408">
        <v>0.1036</v>
      </c>
      <c r="L408">
        <v>0.62519999999999998</v>
      </c>
      <c r="M408">
        <v>0.59470000000000001</v>
      </c>
      <c r="N408">
        <v>0.68489999999999995</v>
      </c>
      <c r="O408">
        <v>1.7990999999999999</v>
      </c>
      <c r="AI408" s="133">
        <v>0.53849999999999998</v>
      </c>
      <c r="AJ408" s="133">
        <v>3.8277000000000001</v>
      </c>
      <c r="AK408" s="133">
        <v>0.15229999999999999</v>
      </c>
      <c r="AL408" s="133">
        <v>1.9978</v>
      </c>
      <c r="AM408" s="133">
        <v>0.45829999999999999</v>
      </c>
      <c r="AN408" s="133">
        <v>4.9585999999999997</v>
      </c>
      <c r="AO408" s="133">
        <v>0.2651</v>
      </c>
      <c r="AP408" s="133">
        <v>0.1036</v>
      </c>
      <c r="AQ408" s="133">
        <v>0.62519999999999998</v>
      </c>
      <c r="AR408" s="133">
        <v>0.59470000000000001</v>
      </c>
      <c r="AS408" s="133">
        <v>0.68489999999999995</v>
      </c>
      <c r="AT408" s="133">
        <v>1.7990999999999999</v>
      </c>
    </row>
    <row r="409" spans="2:46">
      <c r="B409">
        <v>1989</v>
      </c>
      <c r="C409">
        <v>6</v>
      </c>
      <c r="D409">
        <v>0.37969999999999998</v>
      </c>
      <c r="E409">
        <v>2.2103999999999999</v>
      </c>
      <c r="F409">
        <v>0.14749999999999999</v>
      </c>
      <c r="G409">
        <v>1.3734</v>
      </c>
      <c r="H409">
        <v>0.27360000000000001</v>
      </c>
      <c r="I409">
        <v>1.2736000000000001</v>
      </c>
      <c r="J409">
        <v>1.6799999999999999E-2</v>
      </c>
      <c r="K409">
        <v>0.32169999999999999</v>
      </c>
      <c r="L409">
        <v>0.15670000000000001</v>
      </c>
      <c r="M409">
        <v>0.40770000000000001</v>
      </c>
      <c r="N409">
        <v>0.27029999999999998</v>
      </c>
      <c r="O409">
        <v>0.98750000000000004</v>
      </c>
      <c r="AI409" s="133">
        <v>0.37969999999999998</v>
      </c>
      <c r="AJ409" s="133">
        <v>2.2103999999999999</v>
      </c>
      <c r="AK409" s="133">
        <v>0.14749999999999999</v>
      </c>
      <c r="AL409" s="133">
        <v>1.3734</v>
      </c>
      <c r="AM409" s="133">
        <v>0.27360000000000001</v>
      </c>
      <c r="AN409" s="133">
        <v>1.2736000000000001</v>
      </c>
      <c r="AO409" s="133">
        <v>1.6799999999999999E-2</v>
      </c>
      <c r="AP409" s="133">
        <v>0.32169999999999999</v>
      </c>
      <c r="AQ409" s="133">
        <v>0.15670000000000001</v>
      </c>
      <c r="AR409" s="133">
        <v>0.40770000000000001</v>
      </c>
      <c r="AS409" s="133">
        <v>0.27029999999999998</v>
      </c>
      <c r="AT409" s="133">
        <v>0.98750000000000004</v>
      </c>
    </row>
    <row r="410" spans="2:46">
      <c r="B410">
        <v>1989</v>
      </c>
      <c r="C410">
        <v>7</v>
      </c>
      <c r="D410">
        <v>0.11609999999999999</v>
      </c>
      <c r="E410">
        <v>0.12809999999999999</v>
      </c>
      <c r="F410">
        <v>3.6700000000000003E-2</v>
      </c>
      <c r="G410">
        <v>0.2104</v>
      </c>
      <c r="H410">
        <v>6.0299999999999999E-2</v>
      </c>
      <c r="I410">
        <v>0.19650000000000001</v>
      </c>
      <c r="J410">
        <v>6.9099999999999995E-2</v>
      </c>
      <c r="K410">
        <v>0.17150000000000001</v>
      </c>
      <c r="L410">
        <v>8.6099999999999996E-2</v>
      </c>
      <c r="M410">
        <v>4.9299999999999997E-2</v>
      </c>
      <c r="N410">
        <v>9.5799999999999996E-2</v>
      </c>
      <c r="O410">
        <v>0.74109999999999998</v>
      </c>
      <c r="AI410" s="133">
        <v>0.11609999999999999</v>
      </c>
      <c r="AJ410" s="133">
        <v>0.12809999999999999</v>
      </c>
      <c r="AK410" s="133">
        <v>3.6700000000000003E-2</v>
      </c>
      <c r="AL410" s="133">
        <v>0.2104</v>
      </c>
      <c r="AM410" s="133">
        <v>6.0299999999999999E-2</v>
      </c>
      <c r="AN410" s="133">
        <v>0.19650000000000001</v>
      </c>
      <c r="AO410" s="133">
        <v>6.9099999999999995E-2</v>
      </c>
      <c r="AP410" s="133">
        <v>0.17150000000000001</v>
      </c>
      <c r="AQ410" s="133">
        <v>8.6099999999999996E-2</v>
      </c>
      <c r="AR410" s="133">
        <v>4.9299999999999997E-2</v>
      </c>
      <c r="AS410" s="133">
        <v>9.5799999999999996E-2</v>
      </c>
      <c r="AT410" s="133">
        <v>0.74109999999999998</v>
      </c>
    </row>
    <row r="411" spans="2:46">
      <c r="B411">
        <v>1989</v>
      </c>
      <c r="C411">
        <v>8</v>
      </c>
      <c r="D411">
        <v>0.86650000000000005</v>
      </c>
      <c r="E411">
        <v>10.824</v>
      </c>
      <c r="F411">
        <v>0.86219999999999997</v>
      </c>
      <c r="G411">
        <v>5.9791999999999996</v>
      </c>
      <c r="H411">
        <v>1.3502000000000001</v>
      </c>
      <c r="I411">
        <v>5.9029999999999996</v>
      </c>
      <c r="J411">
        <v>0.1027</v>
      </c>
      <c r="K411">
        <v>0.45290000000000002</v>
      </c>
      <c r="L411">
        <v>0.63449999999999995</v>
      </c>
      <c r="M411">
        <v>1.3238000000000001</v>
      </c>
      <c r="N411">
        <v>3.2667999999999999</v>
      </c>
      <c r="O411">
        <v>6.1901999999999999</v>
      </c>
      <c r="AI411" s="133">
        <v>0.86650000000000005</v>
      </c>
      <c r="AJ411" s="133">
        <v>10.824</v>
      </c>
      <c r="AK411" s="133">
        <v>0.86219999999999997</v>
      </c>
      <c r="AL411" s="133">
        <v>5.9791999999999996</v>
      </c>
      <c r="AM411" s="133">
        <v>1.3502000000000001</v>
      </c>
      <c r="AN411" s="133">
        <v>5.9029999999999996</v>
      </c>
      <c r="AO411" s="133">
        <v>0.1027</v>
      </c>
      <c r="AP411" s="133">
        <v>0.45290000000000002</v>
      </c>
      <c r="AQ411" s="133">
        <v>0.63449999999999995</v>
      </c>
      <c r="AR411" s="133">
        <v>1.3238000000000001</v>
      </c>
      <c r="AS411" s="133">
        <v>3.2667999999999999</v>
      </c>
      <c r="AT411" s="133">
        <v>6.1901999999999999</v>
      </c>
    </row>
    <row r="412" spans="2:46">
      <c r="B412">
        <v>1989</v>
      </c>
      <c r="C412">
        <v>9</v>
      </c>
      <c r="D412">
        <v>0.39779999999999999</v>
      </c>
      <c r="E412">
        <v>5.5614999999999997</v>
      </c>
      <c r="F412">
        <v>0.48730000000000001</v>
      </c>
      <c r="G412">
        <v>3.5137</v>
      </c>
      <c r="H412">
        <v>0.79400000000000004</v>
      </c>
      <c r="I412">
        <v>2.9836</v>
      </c>
      <c r="J412">
        <v>2.4899999999999999E-2</v>
      </c>
      <c r="K412">
        <v>0.20569999999999999</v>
      </c>
      <c r="L412">
        <v>0.30709999999999998</v>
      </c>
      <c r="M412">
        <v>0.67949999999999999</v>
      </c>
      <c r="N412">
        <v>2.0550999999999999</v>
      </c>
      <c r="O412">
        <v>4.6721000000000004</v>
      </c>
      <c r="AI412" s="133">
        <v>0.39779999999999999</v>
      </c>
      <c r="AJ412" s="133">
        <v>5.5614999999999997</v>
      </c>
      <c r="AK412" s="133">
        <v>0.48730000000000001</v>
      </c>
      <c r="AL412" s="133">
        <v>3.5137</v>
      </c>
      <c r="AM412" s="133">
        <v>0.79400000000000004</v>
      </c>
      <c r="AN412" s="133">
        <v>2.9836</v>
      </c>
      <c r="AO412" s="133">
        <v>2.4899999999999999E-2</v>
      </c>
      <c r="AP412" s="133">
        <v>0.20569999999999999</v>
      </c>
      <c r="AQ412" s="133">
        <v>0.30709999999999998</v>
      </c>
      <c r="AR412" s="133">
        <v>0.67949999999999999</v>
      </c>
      <c r="AS412" s="133">
        <v>2.0550999999999999</v>
      </c>
      <c r="AT412" s="133">
        <v>4.6721000000000004</v>
      </c>
    </row>
    <row r="413" spans="2:46">
      <c r="B413">
        <v>1989</v>
      </c>
      <c r="C413">
        <v>10</v>
      </c>
      <c r="D413">
        <v>0.96479999999999999</v>
      </c>
      <c r="E413">
        <v>2.7023000000000001</v>
      </c>
      <c r="F413">
        <v>0.98140000000000005</v>
      </c>
      <c r="G413">
        <v>5.2686999999999999</v>
      </c>
      <c r="H413">
        <v>1.3947000000000001</v>
      </c>
      <c r="I413">
        <v>6.3945999999999996</v>
      </c>
      <c r="J413">
        <v>2.5000000000000001E-2</v>
      </c>
      <c r="K413">
        <v>0.75260000000000005</v>
      </c>
      <c r="L413">
        <v>0.42659999999999998</v>
      </c>
      <c r="M413">
        <v>0.84899999999999998</v>
      </c>
      <c r="N413">
        <v>1.3302</v>
      </c>
      <c r="O413">
        <v>6.3285</v>
      </c>
      <c r="AI413" s="133">
        <v>0.96479999999999999</v>
      </c>
      <c r="AJ413" s="133">
        <v>2.7023000000000001</v>
      </c>
      <c r="AK413" s="133">
        <v>0.98140000000000005</v>
      </c>
      <c r="AL413" s="133">
        <v>5.2686999999999999</v>
      </c>
      <c r="AM413" s="133">
        <v>1.3947000000000001</v>
      </c>
      <c r="AN413" s="133">
        <v>6.3945999999999996</v>
      </c>
      <c r="AO413" s="133">
        <v>2.5000000000000001E-2</v>
      </c>
      <c r="AP413" s="133">
        <v>0.75260000000000005</v>
      </c>
      <c r="AQ413" s="133">
        <v>0.42659999999999998</v>
      </c>
      <c r="AR413" s="133">
        <v>0.84899999999999998</v>
      </c>
      <c r="AS413" s="133">
        <v>1.3302</v>
      </c>
      <c r="AT413" s="133">
        <v>6.3285</v>
      </c>
    </row>
    <row r="414" spans="2:46">
      <c r="B414">
        <v>1989</v>
      </c>
      <c r="C414">
        <v>11</v>
      </c>
      <c r="D414">
        <v>0.18790000000000001</v>
      </c>
      <c r="E414">
        <v>1.9338</v>
      </c>
      <c r="F414">
        <v>0.19589999999999999</v>
      </c>
      <c r="G414">
        <v>1.2453000000000001</v>
      </c>
      <c r="H414">
        <v>0.29020000000000001</v>
      </c>
      <c r="I414">
        <v>1.3326</v>
      </c>
      <c r="J414">
        <v>2.2800000000000001E-2</v>
      </c>
      <c r="K414">
        <v>7.7299999999999994E-2</v>
      </c>
      <c r="L414">
        <v>0.1507</v>
      </c>
      <c r="M414">
        <v>0.27129999999999999</v>
      </c>
      <c r="N414">
        <v>0.71299999999999997</v>
      </c>
      <c r="O414">
        <v>1.3614999999999999</v>
      </c>
      <c r="AI414" s="133">
        <v>0.18790000000000001</v>
      </c>
      <c r="AJ414" s="133">
        <v>1.9338</v>
      </c>
      <c r="AK414" s="133">
        <v>0.19589999999999999</v>
      </c>
      <c r="AL414" s="133">
        <v>1.2453000000000001</v>
      </c>
      <c r="AM414" s="133">
        <v>0.29020000000000001</v>
      </c>
      <c r="AN414" s="133">
        <v>1.3326</v>
      </c>
      <c r="AO414" s="133">
        <v>2.2800000000000001E-2</v>
      </c>
      <c r="AP414" s="133">
        <v>7.7299999999999994E-2</v>
      </c>
      <c r="AQ414" s="133">
        <v>0.1507</v>
      </c>
      <c r="AR414" s="133">
        <v>0.27129999999999999</v>
      </c>
      <c r="AS414" s="133">
        <v>0.71299999999999997</v>
      </c>
      <c r="AT414" s="133">
        <v>1.3614999999999999</v>
      </c>
    </row>
    <row r="415" spans="2:46">
      <c r="B415">
        <v>1989</v>
      </c>
      <c r="C415">
        <v>12</v>
      </c>
      <c r="D415">
        <v>0.26050000000000001</v>
      </c>
      <c r="E415">
        <v>3.7107000000000001</v>
      </c>
      <c r="F415">
        <v>0.39679999999999999</v>
      </c>
      <c r="G415">
        <v>2.266</v>
      </c>
      <c r="H415">
        <v>0.51890000000000003</v>
      </c>
      <c r="I415">
        <v>2.2486999999999999</v>
      </c>
      <c r="J415">
        <v>1.44E-2</v>
      </c>
      <c r="K415">
        <v>0</v>
      </c>
      <c r="L415">
        <v>0.17680000000000001</v>
      </c>
      <c r="M415">
        <v>0.5655</v>
      </c>
      <c r="N415">
        <v>1.3562000000000001</v>
      </c>
      <c r="O415">
        <v>2.5695999999999999</v>
      </c>
      <c r="AI415" s="133">
        <v>0.26050000000000001</v>
      </c>
      <c r="AJ415" s="133">
        <v>3.7107000000000001</v>
      </c>
      <c r="AK415" s="133">
        <v>0.39679999999999999</v>
      </c>
      <c r="AL415" s="133">
        <v>2.266</v>
      </c>
      <c r="AM415" s="133">
        <v>0.51890000000000003</v>
      </c>
      <c r="AN415" s="133">
        <v>2.2486999999999999</v>
      </c>
      <c r="AO415" s="133">
        <v>1.44E-2</v>
      </c>
      <c r="AP415" s="133">
        <v>0</v>
      </c>
      <c r="AQ415" s="133">
        <v>0.17680000000000001</v>
      </c>
      <c r="AR415" s="133">
        <v>0.5655</v>
      </c>
      <c r="AS415" s="133">
        <v>1.3562000000000001</v>
      </c>
      <c r="AT415" s="133">
        <v>2.5695999999999999</v>
      </c>
    </row>
    <row r="416" spans="2:46">
      <c r="B416">
        <v>1989</v>
      </c>
      <c r="C416">
        <v>13</v>
      </c>
      <c r="D416">
        <v>0.76990000000000003</v>
      </c>
      <c r="E416">
        <v>4.6252000000000004</v>
      </c>
      <c r="F416">
        <v>0.13370000000000001</v>
      </c>
      <c r="G416">
        <v>2.3483999999999998</v>
      </c>
      <c r="H416">
        <v>0.91090000000000004</v>
      </c>
      <c r="I416">
        <v>2.5396000000000001</v>
      </c>
      <c r="J416">
        <v>2.9999999999999997E-4</v>
      </c>
      <c r="K416">
        <v>0.35239999999999999</v>
      </c>
      <c r="L416">
        <v>0.53690000000000004</v>
      </c>
      <c r="M416">
        <v>1.5853999999999999</v>
      </c>
      <c r="N416">
        <v>2.5880999999999998</v>
      </c>
      <c r="O416">
        <v>2.3942999999999999</v>
      </c>
      <c r="AI416" s="133">
        <v>0.76990000000000003</v>
      </c>
      <c r="AJ416" s="133">
        <v>4.6252000000000004</v>
      </c>
      <c r="AK416" s="133">
        <v>0.13370000000000001</v>
      </c>
      <c r="AL416" s="133">
        <v>2.3483999999999998</v>
      </c>
      <c r="AM416" s="133">
        <v>0.91090000000000004</v>
      </c>
      <c r="AN416" s="133">
        <v>2.5396000000000001</v>
      </c>
      <c r="AO416" s="133">
        <v>2.9999999999999997E-4</v>
      </c>
      <c r="AP416" s="133">
        <v>0.35239999999999999</v>
      </c>
      <c r="AQ416" s="133">
        <v>0.53690000000000004</v>
      </c>
      <c r="AR416" s="133">
        <v>1.5853999999999999</v>
      </c>
      <c r="AS416" s="133">
        <v>2.5880999999999998</v>
      </c>
      <c r="AT416" s="133">
        <v>2.3942999999999999</v>
      </c>
    </row>
    <row r="417" spans="2:46">
      <c r="B417">
        <v>1989</v>
      </c>
      <c r="C417">
        <v>14</v>
      </c>
      <c r="D417">
        <v>5.0999999999999997E-2</v>
      </c>
      <c r="E417">
        <v>0.40450000000000003</v>
      </c>
      <c r="F417">
        <v>3.1E-2</v>
      </c>
      <c r="G417">
        <v>0.27960000000000002</v>
      </c>
      <c r="H417">
        <v>6.9900000000000004E-2</v>
      </c>
      <c r="I417">
        <v>0.23150000000000001</v>
      </c>
      <c r="J417">
        <v>1.4E-3</v>
      </c>
      <c r="K417">
        <v>1.6400000000000001E-2</v>
      </c>
      <c r="L417">
        <v>1.46E-2</v>
      </c>
      <c r="M417">
        <v>4.9200000000000001E-2</v>
      </c>
      <c r="N417">
        <v>0.15390000000000001</v>
      </c>
      <c r="O417">
        <v>0.3543</v>
      </c>
      <c r="AI417" s="133">
        <v>5.0999999999999997E-2</v>
      </c>
      <c r="AJ417" s="133">
        <v>0.40450000000000003</v>
      </c>
      <c r="AK417" s="133">
        <v>3.1E-2</v>
      </c>
      <c r="AL417" s="133">
        <v>0.27960000000000002</v>
      </c>
      <c r="AM417" s="133">
        <v>6.9900000000000004E-2</v>
      </c>
      <c r="AN417" s="133">
        <v>0.23150000000000001</v>
      </c>
      <c r="AO417" s="133">
        <v>1.4E-3</v>
      </c>
      <c r="AP417" s="133">
        <v>1.6400000000000001E-2</v>
      </c>
      <c r="AQ417" s="133">
        <v>1.46E-2</v>
      </c>
      <c r="AR417" s="133">
        <v>4.9200000000000001E-2</v>
      </c>
      <c r="AS417" s="133">
        <v>0.15390000000000001</v>
      </c>
      <c r="AT417" s="133">
        <v>0.3543</v>
      </c>
    </row>
    <row r="418" spans="2:46">
      <c r="B418">
        <v>1989</v>
      </c>
      <c r="C418">
        <v>15</v>
      </c>
      <c r="D418">
        <v>7.22E-2</v>
      </c>
      <c r="E418">
        <v>7.1599999999999997E-2</v>
      </c>
      <c r="F418">
        <v>5.8999999999999999E-3</v>
      </c>
      <c r="G418">
        <v>0.12989999999999999</v>
      </c>
      <c r="H418">
        <v>5.1900000000000002E-2</v>
      </c>
      <c r="I418">
        <v>0.29089999999999999</v>
      </c>
      <c r="J418">
        <v>5.0000000000000001E-4</v>
      </c>
      <c r="K418">
        <v>5.0599999999999999E-2</v>
      </c>
      <c r="L418">
        <v>2E-3</v>
      </c>
      <c r="M418">
        <v>8.3900000000000002E-2</v>
      </c>
      <c r="N418">
        <v>0.12</v>
      </c>
      <c r="O418">
        <v>0.1764</v>
      </c>
      <c r="AI418" s="133">
        <v>7.22E-2</v>
      </c>
      <c r="AJ418" s="133">
        <v>7.1599999999999997E-2</v>
      </c>
      <c r="AK418" s="133">
        <v>5.8999999999999999E-3</v>
      </c>
      <c r="AL418" s="133">
        <v>0.12989999999999999</v>
      </c>
      <c r="AM418" s="133">
        <v>5.1900000000000002E-2</v>
      </c>
      <c r="AN418" s="133">
        <v>0.29089999999999999</v>
      </c>
      <c r="AO418" s="133">
        <v>5.0000000000000001E-4</v>
      </c>
      <c r="AP418" s="133">
        <v>5.0599999999999999E-2</v>
      </c>
      <c r="AQ418" s="133">
        <v>2E-3</v>
      </c>
      <c r="AR418" s="133">
        <v>8.3900000000000002E-2</v>
      </c>
      <c r="AS418" s="133">
        <v>0.12</v>
      </c>
      <c r="AT418" s="133">
        <v>0.1764</v>
      </c>
    </row>
    <row r="419" spans="2:46">
      <c r="B419">
        <v>1989</v>
      </c>
      <c r="C419">
        <v>16</v>
      </c>
      <c r="D419">
        <v>2.4899999999999999E-2</v>
      </c>
      <c r="E419">
        <v>0.1966</v>
      </c>
      <c r="F419">
        <v>1.5100000000000001E-2</v>
      </c>
      <c r="G419">
        <v>0.13750000000000001</v>
      </c>
      <c r="H419">
        <v>3.4299999999999997E-2</v>
      </c>
      <c r="I419">
        <v>0.113</v>
      </c>
      <c r="J419">
        <v>6.9999999999999999E-4</v>
      </c>
      <c r="K419">
        <v>8.0000000000000002E-3</v>
      </c>
      <c r="L419">
        <v>7.1000000000000004E-3</v>
      </c>
      <c r="M419">
        <v>2.3900000000000001E-2</v>
      </c>
      <c r="N419">
        <v>7.51E-2</v>
      </c>
      <c r="O419">
        <v>0.1726</v>
      </c>
      <c r="AI419" s="133">
        <v>2.4899999999999999E-2</v>
      </c>
      <c r="AJ419" s="133">
        <v>0.1966</v>
      </c>
      <c r="AK419" s="133">
        <v>1.5100000000000001E-2</v>
      </c>
      <c r="AL419" s="133">
        <v>0.13750000000000001</v>
      </c>
      <c r="AM419" s="133">
        <v>3.4299999999999997E-2</v>
      </c>
      <c r="AN419" s="133">
        <v>0.113</v>
      </c>
      <c r="AO419" s="133">
        <v>6.9999999999999999E-4</v>
      </c>
      <c r="AP419" s="133">
        <v>8.0000000000000002E-3</v>
      </c>
      <c r="AQ419" s="133">
        <v>7.1000000000000004E-3</v>
      </c>
      <c r="AR419" s="133">
        <v>2.3900000000000001E-2</v>
      </c>
      <c r="AS419" s="133">
        <v>7.51E-2</v>
      </c>
      <c r="AT419" s="133">
        <v>0.1726</v>
      </c>
    </row>
    <row r="420" spans="2:46">
      <c r="B420">
        <v>1990</v>
      </c>
      <c r="C420">
        <v>1</v>
      </c>
      <c r="D420">
        <v>0.1007</v>
      </c>
      <c r="E420">
        <v>2.3900000000000001E-2</v>
      </c>
      <c r="F420">
        <v>6.3E-3</v>
      </c>
      <c r="G420">
        <v>0.32</v>
      </c>
      <c r="H420">
        <v>0.11360000000000001</v>
      </c>
      <c r="I420">
        <v>0.15229999999999999</v>
      </c>
      <c r="J420">
        <v>1.17E-2</v>
      </c>
      <c r="K420">
        <v>0.16020000000000001</v>
      </c>
      <c r="L420">
        <v>0.1789</v>
      </c>
      <c r="M420">
        <v>7.9100000000000004E-2</v>
      </c>
      <c r="N420">
        <v>3.0599999999999999E-2</v>
      </c>
      <c r="O420">
        <v>0.39679999999999999</v>
      </c>
      <c r="AI420" s="133">
        <v>0.1007</v>
      </c>
      <c r="AJ420" s="133">
        <v>2.3900000000000001E-2</v>
      </c>
      <c r="AK420" s="133">
        <v>6.3E-3</v>
      </c>
      <c r="AL420" s="133">
        <v>0.32</v>
      </c>
      <c r="AM420" s="133">
        <v>0.11360000000000001</v>
      </c>
      <c r="AN420" s="133">
        <v>0.15229999999999999</v>
      </c>
      <c r="AO420" s="133">
        <v>1.17E-2</v>
      </c>
      <c r="AP420" s="133">
        <v>0.16020000000000001</v>
      </c>
      <c r="AQ420" s="133">
        <v>0.1789</v>
      </c>
      <c r="AR420" s="133">
        <v>7.9100000000000004E-2</v>
      </c>
      <c r="AS420" s="133">
        <v>3.0599999999999999E-2</v>
      </c>
      <c r="AT420" s="133">
        <v>0.39679999999999999</v>
      </c>
    </row>
    <row r="421" spans="2:46">
      <c r="B421">
        <v>1990</v>
      </c>
      <c r="C421">
        <v>2</v>
      </c>
      <c r="D421">
        <v>0.1221</v>
      </c>
      <c r="E421">
        <v>0.5413</v>
      </c>
      <c r="F421">
        <v>2.9000000000000001E-2</v>
      </c>
      <c r="G421">
        <v>0.48609999999999998</v>
      </c>
      <c r="H421">
        <v>0.16639999999999999</v>
      </c>
      <c r="I421">
        <v>1.2952999999999999</v>
      </c>
      <c r="J421">
        <v>8.4699999999999998E-2</v>
      </c>
      <c r="K421">
        <v>0.21</v>
      </c>
      <c r="L421">
        <v>6.4399999999999999E-2</v>
      </c>
      <c r="M421">
        <v>0.47939999999999999</v>
      </c>
      <c r="N421">
        <v>5.67E-2</v>
      </c>
      <c r="O421">
        <v>0.91839999999999999</v>
      </c>
      <c r="AI421" s="133">
        <v>0.1221</v>
      </c>
      <c r="AJ421" s="133">
        <v>0.5413</v>
      </c>
      <c r="AK421" s="133">
        <v>2.9000000000000001E-2</v>
      </c>
      <c r="AL421" s="133">
        <v>0.48609999999999998</v>
      </c>
      <c r="AM421" s="133">
        <v>0.16639999999999999</v>
      </c>
      <c r="AN421" s="133">
        <v>1.2952999999999999</v>
      </c>
      <c r="AO421" s="133">
        <v>8.4699999999999998E-2</v>
      </c>
      <c r="AP421" s="133">
        <v>0.21</v>
      </c>
      <c r="AQ421" s="133">
        <v>6.4399999999999999E-2</v>
      </c>
      <c r="AR421" s="133">
        <v>0.47939999999999999</v>
      </c>
      <c r="AS421" s="133">
        <v>5.67E-2</v>
      </c>
      <c r="AT421" s="133">
        <v>0.91839999999999999</v>
      </c>
    </row>
    <row r="422" spans="2:46">
      <c r="B422">
        <v>1990</v>
      </c>
      <c r="C422">
        <v>3</v>
      </c>
      <c r="D422">
        <v>0.62119999999999997</v>
      </c>
      <c r="E422">
        <v>1.4437</v>
      </c>
      <c r="F422">
        <v>0.1111</v>
      </c>
      <c r="G422">
        <v>2.1852999999999998</v>
      </c>
      <c r="H422">
        <v>0.74339999999999995</v>
      </c>
      <c r="I422">
        <v>2.4927000000000001</v>
      </c>
      <c r="J422">
        <v>0.32690000000000002</v>
      </c>
      <c r="K422">
        <v>0.43630000000000002</v>
      </c>
      <c r="L422">
        <v>3.61E-2</v>
      </c>
      <c r="M422">
        <v>0.72940000000000005</v>
      </c>
      <c r="N422">
        <v>0.30659999999999998</v>
      </c>
      <c r="O422">
        <v>1.6471</v>
      </c>
      <c r="AI422" s="133">
        <v>0.62119999999999997</v>
      </c>
      <c r="AJ422" s="133">
        <v>1.4437</v>
      </c>
      <c r="AK422" s="133">
        <v>0.1111</v>
      </c>
      <c r="AL422" s="133">
        <v>2.1852999999999998</v>
      </c>
      <c r="AM422" s="133">
        <v>0.74339999999999995</v>
      </c>
      <c r="AN422" s="133">
        <v>2.4927000000000001</v>
      </c>
      <c r="AO422" s="133">
        <v>0.32690000000000002</v>
      </c>
      <c r="AP422" s="133">
        <v>0.43630000000000002</v>
      </c>
      <c r="AQ422" s="133">
        <v>3.61E-2</v>
      </c>
      <c r="AR422" s="133">
        <v>0.72940000000000005</v>
      </c>
      <c r="AS422" s="133">
        <v>0.30659999999999998</v>
      </c>
      <c r="AT422" s="133">
        <v>1.6471</v>
      </c>
    </row>
    <row r="423" spans="2:46">
      <c r="B423">
        <v>1990</v>
      </c>
      <c r="C423">
        <v>4</v>
      </c>
      <c r="D423">
        <v>1.1893</v>
      </c>
      <c r="E423">
        <v>2.6734</v>
      </c>
      <c r="F423">
        <v>0.1371</v>
      </c>
      <c r="G423">
        <v>2.7473000000000001</v>
      </c>
      <c r="H423">
        <v>0.71450000000000002</v>
      </c>
      <c r="I423">
        <v>2.2927</v>
      </c>
      <c r="J423">
        <v>0.15770000000000001</v>
      </c>
      <c r="K423">
        <v>0.59499999999999997</v>
      </c>
      <c r="L423">
        <v>0.21490000000000001</v>
      </c>
      <c r="M423">
        <v>1.6768000000000001</v>
      </c>
      <c r="N423">
        <v>1.0264</v>
      </c>
      <c r="O423">
        <v>3.4346999999999999</v>
      </c>
      <c r="AI423" s="133">
        <v>1.1893</v>
      </c>
      <c r="AJ423" s="133">
        <v>2.6734</v>
      </c>
      <c r="AK423" s="133">
        <v>0.1371</v>
      </c>
      <c r="AL423" s="133">
        <v>2.7473000000000001</v>
      </c>
      <c r="AM423" s="133">
        <v>0.71450000000000002</v>
      </c>
      <c r="AN423" s="133">
        <v>2.2927</v>
      </c>
      <c r="AO423" s="133">
        <v>0.15770000000000001</v>
      </c>
      <c r="AP423" s="133">
        <v>0.59499999999999997</v>
      </c>
      <c r="AQ423" s="133">
        <v>0.21490000000000001</v>
      </c>
      <c r="AR423" s="133">
        <v>1.6768000000000001</v>
      </c>
      <c r="AS423" s="133">
        <v>1.0264</v>
      </c>
      <c r="AT423" s="133">
        <v>3.4346999999999999</v>
      </c>
    </row>
    <row r="424" spans="2:46">
      <c r="B424">
        <v>1990</v>
      </c>
      <c r="C424">
        <v>5</v>
      </c>
      <c r="D424">
        <v>0.49509999999999998</v>
      </c>
      <c r="E424">
        <v>3.9013</v>
      </c>
      <c r="F424">
        <v>9.9299999999999999E-2</v>
      </c>
      <c r="G424">
        <v>1.8472</v>
      </c>
      <c r="H424">
        <v>0.42370000000000002</v>
      </c>
      <c r="I424">
        <v>2.7646999999999999</v>
      </c>
      <c r="J424">
        <v>0.14460000000000001</v>
      </c>
      <c r="K424">
        <v>0.17269999999999999</v>
      </c>
      <c r="L424">
        <v>0.11550000000000001</v>
      </c>
      <c r="M424">
        <v>0.70520000000000005</v>
      </c>
      <c r="N424">
        <v>0.79479999999999995</v>
      </c>
      <c r="O424">
        <v>1.4094</v>
      </c>
      <c r="AI424" s="133">
        <v>0.49509999999999998</v>
      </c>
      <c r="AJ424" s="133">
        <v>3.9013</v>
      </c>
      <c r="AK424" s="133">
        <v>9.9299999999999999E-2</v>
      </c>
      <c r="AL424" s="133">
        <v>1.8472</v>
      </c>
      <c r="AM424" s="133">
        <v>0.42370000000000002</v>
      </c>
      <c r="AN424" s="133">
        <v>2.7646999999999999</v>
      </c>
      <c r="AO424" s="133">
        <v>0.14460000000000001</v>
      </c>
      <c r="AP424" s="133">
        <v>0.17269999999999999</v>
      </c>
      <c r="AQ424" s="133">
        <v>0.11550000000000001</v>
      </c>
      <c r="AR424" s="133">
        <v>0.70520000000000005</v>
      </c>
      <c r="AS424" s="133">
        <v>0.79479999999999995</v>
      </c>
      <c r="AT424" s="133">
        <v>1.4094</v>
      </c>
    </row>
    <row r="425" spans="2:46">
      <c r="B425">
        <v>1990</v>
      </c>
      <c r="C425">
        <v>6</v>
      </c>
      <c r="D425">
        <v>0.3745</v>
      </c>
      <c r="E425">
        <v>2.9253</v>
      </c>
      <c r="F425">
        <v>0.16350000000000001</v>
      </c>
      <c r="G425">
        <v>2.1246</v>
      </c>
      <c r="H425">
        <v>0.42270000000000002</v>
      </c>
      <c r="I425">
        <v>1.8313999999999999</v>
      </c>
      <c r="J425">
        <v>2.5399999999999999E-2</v>
      </c>
      <c r="K425">
        <v>0.50790000000000002</v>
      </c>
      <c r="L425">
        <v>9.6100000000000005E-2</v>
      </c>
      <c r="M425">
        <v>0.1726</v>
      </c>
      <c r="N425">
        <v>0.42930000000000001</v>
      </c>
      <c r="O425">
        <v>1.4505999999999999</v>
      </c>
      <c r="AI425" s="133">
        <v>0.3745</v>
      </c>
      <c r="AJ425" s="133">
        <v>2.9253</v>
      </c>
      <c r="AK425" s="133">
        <v>0.16350000000000001</v>
      </c>
      <c r="AL425" s="133">
        <v>2.1246</v>
      </c>
      <c r="AM425" s="133">
        <v>0.42270000000000002</v>
      </c>
      <c r="AN425" s="133">
        <v>1.8313999999999999</v>
      </c>
      <c r="AO425" s="133">
        <v>2.5399999999999999E-2</v>
      </c>
      <c r="AP425" s="133">
        <v>0.50790000000000002</v>
      </c>
      <c r="AQ425" s="133">
        <v>9.6100000000000005E-2</v>
      </c>
      <c r="AR425" s="133">
        <v>0.1726</v>
      </c>
      <c r="AS425" s="133">
        <v>0.42930000000000001</v>
      </c>
      <c r="AT425" s="133">
        <v>1.4505999999999999</v>
      </c>
    </row>
    <row r="426" spans="2:46">
      <c r="B426">
        <v>1990</v>
      </c>
      <c r="C426">
        <v>7</v>
      </c>
      <c r="D426">
        <v>0.13400000000000001</v>
      </c>
      <c r="E426">
        <v>0.16250000000000001</v>
      </c>
      <c r="F426">
        <v>4.4600000000000001E-2</v>
      </c>
      <c r="G426">
        <v>0.18090000000000001</v>
      </c>
      <c r="H426">
        <v>4.9500000000000002E-2</v>
      </c>
      <c r="I426">
        <v>0.20230000000000001</v>
      </c>
      <c r="J426">
        <v>0.1603</v>
      </c>
      <c r="K426">
        <v>0.15659999999999999</v>
      </c>
      <c r="L426">
        <v>1.6E-2</v>
      </c>
      <c r="M426">
        <v>8.6699999999999999E-2</v>
      </c>
      <c r="N426">
        <v>2.8000000000000001E-2</v>
      </c>
      <c r="O426">
        <v>0.62580000000000002</v>
      </c>
      <c r="AI426" s="133">
        <v>0.13400000000000001</v>
      </c>
      <c r="AJ426" s="133">
        <v>0.16250000000000001</v>
      </c>
      <c r="AK426" s="133">
        <v>4.4600000000000001E-2</v>
      </c>
      <c r="AL426" s="133">
        <v>0.18090000000000001</v>
      </c>
      <c r="AM426" s="133">
        <v>4.9500000000000002E-2</v>
      </c>
      <c r="AN426" s="133">
        <v>0.20230000000000001</v>
      </c>
      <c r="AO426" s="133">
        <v>0.1603</v>
      </c>
      <c r="AP426" s="133">
        <v>0.15659999999999999</v>
      </c>
      <c r="AQ426" s="133">
        <v>1.6E-2</v>
      </c>
      <c r="AR426" s="133">
        <v>8.6699999999999999E-2</v>
      </c>
      <c r="AS426" s="133">
        <v>2.8000000000000001E-2</v>
      </c>
      <c r="AT426" s="133">
        <v>0.62580000000000002</v>
      </c>
    </row>
    <row r="427" spans="2:46">
      <c r="B427">
        <v>1990</v>
      </c>
      <c r="C427">
        <v>8</v>
      </c>
      <c r="D427">
        <v>0.97209999999999996</v>
      </c>
      <c r="E427">
        <v>6.6755000000000004</v>
      </c>
      <c r="F427">
        <v>0.94</v>
      </c>
      <c r="G427">
        <v>5.3013000000000003</v>
      </c>
      <c r="H427">
        <v>1.1721999999999999</v>
      </c>
      <c r="I427">
        <v>5.9638999999999998</v>
      </c>
      <c r="J427">
        <v>0.113</v>
      </c>
      <c r="K427">
        <v>0.88670000000000004</v>
      </c>
      <c r="L427">
        <v>0.86619999999999997</v>
      </c>
      <c r="M427">
        <v>1.5585</v>
      </c>
      <c r="N427">
        <v>1.4031</v>
      </c>
      <c r="O427">
        <v>6.835</v>
      </c>
      <c r="AI427" s="133">
        <v>0.97209999999999996</v>
      </c>
      <c r="AJ427" s="133">
        <v>6.6755000000000004</v>
      </c>
      <c r="AK427" s="133">
        <v>0.94</v>
      </c>
      <c r="AL427" s="133">
        <v>5.3013000000000003</v>
      </c>
      <c r="AM427" s="133">
        <v>1.1721999999999999</v>
      </c>
      <c r="AN427" s="133">
        <v>5.9638999999999998</v>
      </c>
      <c r="AO427" s="133">
        <v>0.113</v>
      </c>
      <c r="AP427" s="133">
        <v>0.88670000000000004</v>
      </c>
      <c r="AQ427" s="133">
        <v>0.86619999999999997</v>
      </c>
      <c r="AR427" s="133">
        <v>1.5585</v>
      </c>
      <c r="AS427" s="133">
        <v>1.4031</v>
      </c>
      <c r="AT427" s="133">
        <v>6.835</v>
      </c>
    </row>
    <row r="428" spans="2:46">
      <c r="B428">
        <v>1990</v>
      </c>
      <c r="C428">
        <v>9</v>
      </c>
      <c r="D428">
        <v>0.46820000000000001</v>
      </c>
      <c r="E428">
        <v>4.8433000000000002</v>
      </c>
      <c r="F428">
        <v>0.55489999999999995</v>
      </c>
      <c r="G428">
        <v>2.827</v>
      </c>
      <c r="H428">
        <v>0.58919999999999995</v>
      </c>
      <c r="I428">
        <v>3.2471000000000001</v>
      </c>
      <c r="J428">
        <v>3.3500000000000002E-2</v>
      </c>
      <c r="K428">
        <v>0.46710000000000002</v>
      </c>
      <c r="L428">
        <v>0.45300000000000001</v>
      </c>
      <c r="M428">
        <v>0.99490000000000001</v>
      </c>
      <c r="N428">
        <v>0.9073</v>
      </c>
      <c r="O428">
        <v>3.589</v>
      </c>
      <c r="AI428" s="133">
        <v>0.46820000000000001</v>
      </c>
      <c r="AJ428" s="133">
        <v>4.8433000000000002</v>
      </c>
      <c r="AK428" s="133">
        <v>0.55489999999999995</v>
      </c>
      <c r="AL428" s="133">
        <v>2.827</v>
      </c>
      <c r="AM428" s="133">
        <v>0.58919999999999995</v>
      </c>
      <c r="AN428" s="133">
        <v>3.2471000000000001</v>
      </c>
      <c r="AO428" s="133">
        <v>3.3500000000000002E-2</v>
      </c>
      <c r="AP428" s="133">
        <v>0.46710000000000002</v>
      </c>
      <c r="AQ428" s="133">
        <v>0.45300000000000001</v>
      </c>
      <c r="AR428" s="133">
        <v>0.99490000000000001</v>
      </c>
      <c r="AS428" s="133">
        <v>0.9073</v>
      </c>
      <c r="AT428" s="133">
        <v>3.589</v>
      </c>
    </row>
    <row r="429" spans="2:46">
      <c r="B429">
        <v>1990</v>
      </c>
      <c r="C429">
        <v>10</v>
      </c>
      <c r="D429">
        <v>1.2032</v>
      </c>
      <c r="E429">
        <v>1.7159</v>
      </c>
      <c r="F429">
        <v>1.0912999999999999</v>
      </c>
      <c r="G429">
        <v>4.9884000000000004</v>
      </c>
      <c r="H429">
        <v>1.1685000000000001</v>
      </c>
      <c r="I429">
        <v>8.0120000000000005</v>
      </c>
      <c r="J429">
        <v>1.6E-2</v>
      </c>
      <c r="K429">
        <v>1.6329</v>
      </c>
      <c r="L429">
        <v>0.44479999999999997</v>
      </c>
      <c r="M429">
        <v>0.83879999999999999</v>
      </c>
      <c r="N429">
        <v>0.64529999999999998</v>
      </c>
      <c r="O429">
        <v>6.2930000000000001</v>
      </c>
      <c r="AI429" s="133">
        <v>1.2032</v>
      </c>
      <c r="AJ429" s="133">
        <v>1.7159</v>
      </c>
      <c r="AK429" s="133">
        <v>1.0912999999999999</v>
      </c>
      <c r="AL429" s="133">
        <v>4.9884000000000004</v>
      </c>
      <c r="AM429" s="133">
        <v>1.1685000000000001</v>
      </c>
      <c r="AN429" s="133">
        <v>8.0120000000000005</v>
      </c>
      <c r="AO429" s="133">
        <v>1.6E-2</v>
      </c>
      <c r="AP429" s="133">
        <v>1.6329</v>
      </c>
      <c r="AQ429" s="133">
        <v>0.44479999999999997</v>
      </c>
      <c r="AR429" s="133">
        <v>0.83879999999999999</v>
      </c>
      <c r="AS429" s="133">
        <v>0.64529999999999998</v>
      </c>
      <c r="AT429" s="133">
        <v>6.2930000000000001</v>
      </c>
    </row>
    <row r="430" spans="2:46">
      <c r="B430">
        <v>1990</v>
      </c>
      <c r="C430">
        <v>11</v>
      </c>
      <c r="D430">
        <v>0.2041</v>
      </c>
      <c r="E430">
        <v>1.7163999999999999</v>
      </c>
      <c r="F430">
        <v>0.21659999999999999</v>
      </c>
      <c r="G430">
        <v>1.0376000000000001</v>
      </c>
      <c r="H430">
        <v>0.2336</v>
      </c>
      <c r="I430">
        <v>1.4262999999999999</v>
      </c>
      <c r="J430">
        <v>2.63E-2</v>
      </c>
      <c r="K430">
        <v>0.15759999999999999</v>
      </c>
      <c r="L430">
        <v>0.19520000000000001</v>
      </c>
      <c r="M430">
        <v>0.36480000000000001</v>
      </c>
      <c r="N430">
        <v>0.38169999999999998</v>
      </c>
      <c r="O430">
        <v>1.0062</v>
      </c>
      <c r="AI430" s="133">
        <v>0.2041</v>
      </c>
      <c r="AJ430" s="133">
        <v>1.7163999999999999</v>
      </c>
      <c r="AK430" s="133">
        <v>0.21659999999999999</v>
      </c>
      <c r="AL430" s="133">
        <v>1.0376000000000001</v>
      </c>
      <c r="AM430" s="133">
        <v>0.2336</v>
      </c>
      <c r="AN430" s="133">
        <v>1.4262999999999999</v>
      </c>
      <c r="AO430" s="133">
        <v>2.63E-2</v>
      </c>
      <c r="AP430" s="133">
        <v>0.15759999999999999</v>
      </c>
      <c r="AQ430" s="133">
        <v>0.19520000000000001</v>
      </c>
      <c r="AR430" s="133">
        <v>0.36480000000000001</v>
      </c>
      <c r="AS430" s="133">
        <v>0.38169999999999998</v>
      </c>
      <c r="AT430" s="133">
        <v>1.0062</v>
      </c>
    </row>
    <row r="431" spans="2:46">
      <c r="B431">
        <v>1990</v>
      </c>
      <c r="C431">
        <v>12</v>
      </c>
      <c r="D431">
        <v>0.31290000000000001</v>
      </c>
      <c r="E431">
        <v>3.2625000000000002</v>
      </c>
      <c r="F431">
        <v>0.4501</v>
      </c>
      <c r="G431">
        <v>1.8075000000000001</v>
      </c>
      <c r="H431">
        <v>0.38740000000000002</v>
      </c>
      <c r="I431">
        <v>2.4582999999999999</v>
      </c>
      <c r="J431">
        <v>2.0199999999999999E-2</v>
      </c>
      <c r="K431">
        <v>0.1953</v>
      </c>
      <c r="L431">
        <v>0.28039999999999998</v>
      </c>
      <c r="M431">
        <v>0.78839999999999999</v>
      </c>
      <c r="N431">
        <v>0.61639999999999995</v>
      </c>
      <c r="O431">
        <v>1.7865</v>
      </c>
      <c r="AI431" s="133">
        <v>0.31290000000000001</v>
      </c>
      <c r="AJ431" s="133">
        <v>3.2625000000000002</v>
      </c>
      <c r="AK431" s="133">
        <v>0.4501</v>
      </c>
      <c r="AL431" s="133">
        <v>1.8075000000000001</v>
      </c>
      <c r="AM431" s="133">
        <v>0.38740000000000002</v>
      </c>
      <c r="AN431" s="133">
        <v>2.4582999999999999</v>
      </c>
      <c r="AO431" s="133">
        <v>2.0199999999999999E-2</v>
      </c>
      <c r="AP431" s="133">
        <v>0.1953</v>
      </c>
      <c r="AQ431" s="133">
        <v>0.28039999999999998</v>
      </c>
      <c r="AR431" s="133">
        <v>0.78839999999999999</v>
      </c>
      <c r="AS431" s="133">
        <v>0.61639999999999995</v>
      </c>
      <c r="AT431" s="133">
        <v>1.7865</v>
      </c>
    </row>
    <row r="432" spans="2:46">
      <c r="B432">
        <v>1990</v>
      </c>
      <c r="C432">
        <v>13</v>
      </c>
      <c r="D432">
        <v>0.89559999999999995</v>
      </c>
      <c r="E432">
        <v>5.9179000000000004</v>
      </c>
      <c r="F432">
        <v>0.2467</v>
      </c>
      <c r="G432">
        <v>3.2772999999999999</v>
      </c>
      <c r="H432">
        <v>1.1321000000000001</v>
      </c>
      <c r="I432">
        <v>2.5828000000000002</v>
      </c>
      <c r="J432">
        <v>5.9999999999999995E-4</v>
      </c>
      <c r="K432">
        <v>0.31580000000000003</v>
      </c>
      <c r="L432">
        <v>0.33460000000000001</v>
      </c>
      <c r="M432">
        <v>1.0898000000000001</v>
      </c>
      <c r="N432">
        <v>1.8420000000000001</v>
      </c>
      <c r="O432">
        <v>4.1052</v>
      </c>
      <c r="AI432" s="133">
        <v>0.89559999999999995</v>
      </c>
      <c r="AJ432" s="133">
        <v>5.9179000000000004</v>
      </c>
      <c r="AK432" s="133">
        <v>0.2467</v>
      </c>
      <c r="AL432" s="133">
        <v>3.2772999999999999</v>
      </c>
      <c r="AM432" s="133">
        <v>1.1321000000000001</v>
      </c>
      <c r="AN432" s="133">
        <v>2.5828000000000002</v>
      </c>
      <c r="AO432" s="133">
        <v>5.9999999999999995E-4</v>
      </c>
      <c r="AP432" s="133">
        <v>0.31580000000000003</v>
      </c>
      <c r="AQ432" s="133">
        <v>0.33460000000000001</v>
      </c>
      <c r="AR432" s="133">
        <v>1.0898000000000001</v>
      </c>
      <c r="AS432" s="133">
        <v>1.8420000000000001</v>
      </c>
      <c r="AT432" s="133">
        <v>4.1052</v>
      </c>
    </row>
    <row r="433" spans="2:46">
      <c r="B433">
        <v>1990</v>
      </c>
      <c r="C433">
        <v>14</v>
      </c>
      <c r="D433">
        <v>5.6800000000000003E-2</v>
      </c>
      <c r="E433">
        <v>0.35820000000000002</v>
      </c>
      <c r="F433">
        <v>3.6200000000000003E-2</v>
      </c>
      <c r="G433">
        <v>0.23</v>
      </c>
      <c r="H433">
        <v>5.8799999999999998E-2</v>
      </c>
      <c r="I433">
        <v>0.2525</v>
      </c>
      <c r="J433">
        <v>2E-3</v>
      </c>
      <c r="K433">
        <v>3.6600000000000001E-2</v>
      </c>
      <c r="L433">
        <v>2.53E-2</v>
      </c>
      <c r="M433">
        <v>7.3599999999999999E-2</v>
      </c>
      <c r="N433">
        <v>7.0499999999999993E-2</v>
      </c>
      <c r="O433">
        <v>0.2742</v>
      </c>
      <c r="AI433" s="133">
        <v>5.6800000000000003E-2</v>
      </c>
      <c r="AJ433" s="133">
        <v>0.35820000000000002</v>
      </c>
      <c r="AK433" s="133">
        <v>3.6200000000000003E-2</v>
      </c>
      <c r="AL433" s="133">
        <v>0.23</v>
      </c>
      <c r="AM433" s="133">
        <v>5.8799999999999998E-2</v>
      </c>
      <c r="AN433" s="133">
        <v>0.2525</v>
      </c>
      <c r="AO433" s="133">
        <v>2E-3</v>
      </c>
      <c r="AP433" s="133">
        <v>3.6600000000000001E-2</v>
      </c>
      <c r="AQ433" s="133">
        <v>2.53E-2</v>
      </c>
      <c r="AR433" s="133">
        <v>7.3599999999999999E-2</v>
      </c>
      <c r="AS433" s="133">
        <v>7.0499999999999993E-2</v>
      </c>
      <c r="AT433" s="133">
        <v>0.2742</v>
      </c>
    </row>
    <row r="434" spans="2:46">
      <c r="B434">
        <v>1990</v>
      </c>
      <c r="C434">
        <v>15</v>
      </c>
      <c r="D434">
        <v>9.9900000000000003E-2</v>
      </c>
      <c r="E434">
        <v>7.6899999999999996E-2</v>
      </c>
      <c r="F434">
        <v>6.6E-3</v>
      </c>
      <c r="G434">
        <v>0.14449999999999999</v>
      </c>
      <c r="H434">
        <v>5.7799999999999997E-2</v>
      </c>
      <c r="I434">
        <v>0.31859999999999999</v>
      </c>
      <c r="J434">
        <v>5.0000000000000001E-4</v>
      </c>
      <c r="K434">
        <v>9.7199999999999995E-2</v>
      </c>
      <c r="L434">
        <v>4.1000000000000003E-3</v>
      </c>
      <c r="M434">
        <v>2.3199999999999998E-2</v>
      </c>
      <c r="N434">
        <v>4.6899999999999997E-2</v>
      </c>
      <c r="O434">
        <v>0.1186</v>
      </c>
      <c r="AI434" s="133">
        <v>9.9900000000000003E-2</v>
      </c>
      <c r="AJ434" s="133">
        <v>7.6899999999999996E-2</v>
      </c>
      <c r="AK434" s="133">
        <v>6.6E-3</v>
      </c>
      <c r="AL434" s="133">
        <v>0.14449999999999999</v>
      </c>
      <c r="AM434" s="133">
        <v>5.7799999999999997E-2</v>
      </c>
      <c r="AN434" s="133">
        <v>0.31859999999999999</v>
      </c>
      <c r="AO434" s="133">
        <v>5.0000000000000001E-4</v>
      </c>
      <c r="AP434" s="133">
        <v>9.7199999999999995E-2</v>
      </c>
      <c r="AQ434" s="133">
        <v>4.1000000000000003E-3</v>
      </c>
      <c r="AR434" s="133">
        <v>2.3199999999999998E-2</v>
      </c>
      <c r="AS434" s="133">
        <v>4.6899999999999997E-2</v>
      </c>
      <c r="AT434" s="133">
        <v>0.1186</v>
      </c>
    </row>
    <row r="435" spans="2:46">
      <c r="B435">
        <v>1990</v>
      </c>
      <c r="C435">
        <v>16</v>
      </c>
      <c r="D435">
        <v>2.75E-2</v>
      </c>
      <c r="E435">
        <v>0.1724</v>
      </c>
      <c r="F435">
        <v>1.7399999999999999E-2</v>
      </c>
      <c r="G435">
        <v>0.1125</v>
      </c>
      <c r="H435">
        <v>2.87E-2</v>
      </c>
      <c r="I435">
        <v>0.122</v>
      </c>
      <c r="J435">
        <v>8.9999999999999998E-4</v>
      </c>
      <c r="K435">
        <v>1.7600000000000001E-2</v>
      </c>
      <c r="L435">
        <v>1.2200000000000001E-2</v>
      </c>
      <c r="M435">
        <v>3.5400000000000001E-2</v>
      </c>
      <c r="N435">
        <v>3.4099999999999998E-2</v>
      </c>
      <c r="O435">
        <v>0.1323</v>
      </c>
      <c r="AI435" s="133">
        <v>2.75E-2</v>
      </c>
      <c r="AJ435" s="133">
        <v>0.1724</v>
      </c>
      <c r="AK435" s="133">
        <v>1.7399999999999999E-2</v>
      </c>
      <c r="AL435" s="133">
        <v>0.1125</v>
      </c>
      <c r="AM435" s="133">
        <v>2.87E-2</v>
      </c>
      <c r="AN435" s="133">
        <v>0.122</v>
      </c>
      <c r="AO435" s="133">
        <v>8.9999999999999998E-4</v>
      </c>
      <c r="AP435" s="133">
        <v>1.7600000000000001E-2</v>
      </c>
      <c r="AQ435" s="133">
        <v>1.2200000000000001E-2</v>
      </c>
      <c r="AR435" s="133">
        <v>3.5400000000000001E-2</v>
      </c>
      <c r="AS435" s="133">
        <v>3.4099999999999998E-2</v>
      </c>
      <c r="AT435" s="133">
        <v>0.1323</v>
      </c>
    </row>
    <row r="436" spans="2:46">
      <c r="B436">
        <v>1991</v>
      </c>
      <c r="C436">
        <v>1</v>
      </c>
      <c r="D436">
        <v>0.15140000000000001</v>
      </c>
      <c r="E436">
        <v>9.0800000000000006E-2</v>
      </c>
      <c r="F436">
        <v>3.5999999999999999E-3</v>
      </c>
      <c r="G436">
        <v>0.13189999999999999</v>
      </c>
      <c r="H436">
        <v>4.6899999999999997E-2</v>
      </c>
      <c r="I436">
        <v>0.12139999999999999</v>
      </c>
      <c r="J436">
        <v>6.4000000000000003E-3</v>
      </c>
      <c r="K436">
        <v>0.1172</v>
      </c>
      <c r="L436">
        <v>5.4100000000000002E-2</v>
      </c>
      <c r="M436">
        <v>7.6600000000000001E-2</v>
      </c>
      <c r="N436">
        <v>7.4700000000000003E-2</v>
      </c>
      <c r="O436">
        <v>0.19689999999999999</v>
      </c>
      <c r="AI436" s="133">
        <v>0.15140000000000001</v>
      </c>
      <c r="AJ436" s="133">
        <v>9.0800000000000006E-2</v>
      </c>
      <c r="AK436" s="133">
        <v>3.5999999999999999E-3</v>
      </c>
      <c r="AL436" s="133">
        <v>0.13189999999999999</v>
      </c>
      <c r="AM436" s="133">
        <v>4.6899999999999997E-2</v>
      </c>
      <c r="AN436" s="133">
        <v>0.12139999999999999</v>
      </c>
      <c r="AO436" s="133">
        <v>6.4000000000000003E-3</v>
      </c>
      <c r="AP436" s="133">
        <v>0.1172</v>
      </c>
      <c r="AQ436" s="133">
        <v>5.4100000000000002E-2</v>
      </c>
      <c r="AR436" s="133">
        <v>7.6600000000000001E-2</v>
      </c>
      <c r="AS436" s="133">
        <v>7.4700000000000003E-2</v>
      </c>
      <c r="AT436" s="133">
        <v>0.19689999999999999</v>
      </c>
    </row>
    <row r="437" spans="2:46">
      <c r="B437">
        <v>1991</v>
      </c>
      <c r="C437">
        <v>2</v>
      </c>
      <c r="D437">
        <v>0.33629999999999999</v>
      </c>
      <c r="E437">
        <v>0.66849999999999998</v>
      </c>
      <c r="F437">
        <v>7.2300000000000003E-2</v>
      </c>
      <c r="G437">
        <v>0.62760000000000005</v>
      </c>
      <c r="H437">
        <v>0.21479999999999999</v>
      </c>
      <c r="I437">
        <v>1.3297000000000001</v>
      </c>
      <c r="J437">
        <v>0.45079999999999998</v>
      </c>
      <c r="K437">
        <v>0.504</v>
      </c>
      <c r="L437">
        <v>2.7099999999999999E-2</v>
      </c>
      <c r="M437">
        <v>0.41959999999999997</v>
      </c>
      <c r="N437">
        <v>8.3500000000000005E-2</v>
      </c>
      <c r="O437">
        <v>1.1329</v>
      </c>
      <c r="AI437" s="133">
        <v>0.33629999999999999</v>
      </c>
      <c r="AJ437" s="133">
        <v>0.66849999999999998</v>
      </c>
      <c r="AK437" s="133">
        <v>7.2300000000000003E-2</v>
      </c>
      <c r="AL437" s="133">
        <v>0.62760000000000005</v>
      </c>
      <c r="AM437" s="133">
        <v>0.21479999999999999</v>
      </c>
      <c r="AN437" s="133">
        <v>1.3297000000000001</v>
      </c>
      <c r="AO437" s="133">
        <v>0.45079999999999998</v>
      </c>
      <c r="AP437" s="133">
        <v>0.504</v>
      </c>
      <c r="AQ437" s="133">
        <v>2.7099999999999999E-2</v>
      </c>
      <c r="AR437" s="133">
        <v>0.41959999999999997</v>
      </c>
      <c r="AS437" s="133">
        <v>8.3500000000000005E-2</v>
      </c>
      <c r="AT437" s="133">
        <v>1.1329</v>
      </c>
    </row>
    <row r="438" spans="2:46">
      <c r="B438">
        <v>1991</v>
      </c>
      <c r="C438">
        <v>3</v>
      </c>
      <c r="D438">
        <v>0.71779999999999999</v>
      </c>
      <c r="E438">
        <v>0.86180000000000001</v>
      </c>
      <c r="F438">
        <v>0.14560000000000001</v>
      </c>
      <c r="G438">
        <v>2.2425999999999999</v>
      </c>
      <c r="H438">
        <v>0.76290000000000002</v>
      </c>
      <c r="I438">
        <v>1.9991000000000001</v>
      </c>
      <c r="J438">
        <v>0.43280000000000002</v>
      </c>
      <c r="K438">
        <v>0.34749999999999998</v>
      </c>
      <c r="L438">
        <v>0.32690000000000002</v>
      </c>
      <c r="M438">
        <v>0.92020000000000002</v>
      </c>
      <c r="N438">
        <v>0.27229999999999999</v>
      </c>
      <c r="O438">
        <v>2.0889000000000002</v>
      </c>
      <c r="AI438" s="133">
        <v>0.71779999999999999</v>
      </c>
      <c r="AJ438" s="133">
        <v>0.86180000000000001</v>
      </c>
      <c r="AK438" s="133">
        <v>0.14560000000000001</v>
      </c>
      <c r="AL438" s="133">
        <v>2.2425999999999999</v>
      </c>
      <c r="AM438" s="133">
        <v>0.76290000000000002</v>
      </c>
      <c r="AN438" s="133">
        <v>1.9991000000000001</v>
      </c>
      <c r="AO438" s="133">
        <v>0.43280000000000002</v>
      </c>
      <c r="AP438" s="133">
        <v>0.34749999999999998</v>
      </c>
      <c r="AQ438" s="133">
        <v>0.32690000000000002</v>
      </c>
      <c r="AR438" s="133">
        <v>0.92020000000000002</v>
      </c>
      <c r="AS438" s="133">
        <v>0.27229999999999999</v>
      </c>
      <c r="AT438" s="133">
        <v>2.0889000000000002</v>
      </c>
    </row>
    <row r="439" spans="2:46">
      <c r="B439">
        <v>1991</v>
      </c>
      <c r="C439">
        <v>4</v>
      </c>
      <c r="D439">
        <v>0.97150000000000003</v>
      </c>
      <c r="E439">
        <v>1.8989</v>
      </c>
      <c r="F439">
        <v>0.19980000000000001</v>
      </c>
      <c r="G439">
        <v>3.2707999999999999</v>
      </c>
      <c r="H439">
        <v>0.85060000000000002</v>
      </c>
      <c r="I439">
        <v>2.0501</v>
      </c>
      <c r="J439">
        <v>0.19350000000000001</v>
      </c>
      <c r="K439">
        <v>0.60809999999999997</v>
      </c>
      <c r="L439">
        <v>0.17330000000000001</v>
      </c>
      <c r="M439">
        <v>1.2131000000000001</v>
      </c>
      <c r="N439">
        <v>0.67379999999999995</v>
      </c>
      <c r="O439">
        <v>2.6619000000000002</v>
      </c>
      <c r="AI439" s="133">
        <v>0.97150000000000003</v>
      </c>
      <c r="AJ439" s="133">
        <v>1.8989</v>
      </c>
      <c r="AK439" s="133">
        <v>0.19980000000000001</v>
      </c>
      <c r="AL439" s="133">
        <v>3.2707999999999999</v>
      </c>
      <c r="AM439" s="133">
        <v>0.85060000000000002</v>
      </c>
      <c r="AN439" s="133">
        <v>2.0501</v>
      </c>
      <c r="AO439" s="133">
        <v>0.19350000000000001</v>
      </c>
      <c r="AP439" s="133">
        <v>0.60809999999999997</v>
      </c>
      <c r="AQ439" s="133">
        <v>0.17330000000000001</v>
      </c>
      <c r="AR439" s="133">
        <v>1.2131000000000001</v>
      </c>
      <c r="AS439" s="133">
        <v>0.67379999999999995</v>
      </c>
      <c r="AT439" s="133">
        <v>2.6619000000000002</v>
      </c>
    </row>
    <row r="440" spans="2:46">
      <c r="B440">
        <v>1991</v>
      </c>
      <c r="C440">
        <v>5</v>
      </c>
      <c r="D440">
        <v>0.43930000000000002</v>
      </c>
      <c r="E440">
        <v>2.0512000000000001</v>
      </c>
      <c r="F440">
        <v>8.1600000000000006E-2</v>
      </c>
      <c r="G440">
        <v>1.6485000000000001</v>
      </c>
      <c r="H440">
        <v>0.37819999999999998</v>
      </c>
      <c r="I440">
        <v>1.7918000000000001</v>
      </c>
      <c r="J440">
        <v>9.3600000000000003E-2</v>
      </c>
      <c r="K440">
        <v>0.27350000000000002</v>
      </c>
      <c r="L440">
        <v>8.8099999999999998E-2</v>
      </c>
      <c r="M440">
        <v>0.89590000000000003</v>
      </c>
      <c r="N440">
        <v>0.5131</v>
      </c>
      <c r="O440">
        <v>1.6558999999999999</v>
      </c>
      <c r="AI440" s="133">
        <v>0.43930000000000002</v>
      </c>
      <c r="AJ440" s="133">
        <v>2.0512000000000001</v>
      </c>
      <c r="AK440" s="133">
        <v>8.1600000000000006E-2</v>
      </c>
      <c r="AL440" s="133">
        <v>1.6485000000000001</v>
      </c>
      <c r="AM440" s="133">
        <v>0.37819999999999998</v>
      </c>
      <c r="AN440" s="133">
        <v>1.7918000000000001</v>
      </c>
      <c r="AO440" s="133">
        <v>9.3600000000000003E-2</v>
      </c>
      <c r="AP440" s="133">
        <v>0.27350000000000002</v>
      </c>
      <c r="AQ440" s="133">
        <v>8.8099999999999998E-2</v>
      </c>
      <c r="AR440" s="133">
        <v>0.89590000000000003</v>
      </c>
      <c r="AS440" s="133">
        <v>0.5131</v>
      </c>
      <c r="AT440" s="133">
        <v>1.6558999999999999</v>
      </c>
    </row>
    <row r="441" spans="2:46">
      <c r="B441">
        <v>1991</v>
      </c>
      <c r="C441">
        <v>6</v>
      </c>
      <c r="D441">
        <v>0.48709999999999998</v>
      </c>
      <c r="E441">
        <v>1.2222</v>
      </c>
      <c r="F441">
        <v>0.1318</v>
      </c>
      <c r="G441">
        <v>0.86280000000000001</v>
      </c>
      <c r="H441">
        <v>0.17530000000000001</v>
      </c>
      <c r="I441">
        <v>1.2484</v>
      </c>
      <c r="J441">
        <v>1.6400000000000001E-2</v>
      </c>
      <c r="K441">
        <v>0.46010000000000001</v>
      </c>
      <c r="L441">
        <v>0.1363</v>
      </c>
      <c r="M441">
        <v>0.48159999999999997</v>
      </c>
      <c r="N441">
        <v>0.25409999999999999</v>
      </c>
      <c r="O441">
        <v>0.63239999999999996</v>
      </c>
      <c r="AI441" s="133">
        <v>0.48709999999999998</v>
      </c>
      <c r="AJ441" s="133">
        <v>1.2222</v>
      </c>
      <c r="AK441" s="133">
        <v>0.1318</v>
      </c>
      <c r="AL441" s="133">
        <v>0.86280000000000001</v>
      </c>
      <c r="AM441" s="133">
        <v>0.17530000000000001</v>
      </c>
      <c r="AN441" s="133">
        <v>1.2484</v>
      </c>
      <c r="AO441" s="133">
        <v>1.6400000000000001E-2</v>
      </c>
      <c r="AP441" s="133">
        <v>0.46010000000000001</v>
      </c>
      <c r="AQ441" s="133">
        <v>0.1363</v>
      </c>
      <c r="AR441" s="133">
        <v>0.48159999999999997</v>
      </c>
      <c r="AS441" s="133">
        <v>0.25409999999999999</v>
      </c>
      <c r="AT441" s="133">
        <v>0.63239999999999996</v>
      </c>
    </row>
    <row r="442" spans="2:46">
      <c r="B442">
        <v>1991</v>
      </c>
      <c r="C442">
        <v>7</v>
      </c>
      <c r="D442">
        <v>0.14319999999999999</v>
      </c>
      <c r="E442">
        <v>0.1462</v>
      </c>
      <c r="F442">
        <v>4.9500000000000002E-2</v>
      </c>
      <c r="G442">
        <v>0.38369999999999999</v>
      </c>
      <c r="H442">
        <v>0.1216</v>
      </c>
      <c r="I442">
        <v>0.21410000000000001</v>
      </c>
      <c r="J442">
        <v>0.43390000000000001</v>
      </c>
      <c r="K442">
        <v>8.1699999999999995E-2</v>
      </c>
      <c r="L442">
        <v>2.07E-2</v>
      </c>
      <c r="M442">
        <v>9.2799999999999994E-2</v>
      </c>
      <c r="N442">
        <v>0.16719999999999999</v>
      </c>
      <c r="O442">
        <v>0.67049999999999998</v>
      </c>
      <c r="AI442" s="133">
        <v>0.14319999999999999</v>
      </c>
      <c r="AJ442" s="133">
        <v>0.1462</v>
      </c>
      <c r="AK442" s="133">
        <v>4.9500000000000002E-2</v>
      </c>
      <c r="AL442" s="133">
        <v>0.38369999999999999</v>
      </c>
      <c r="AM442" s="133">
        <v>0.1216</v>
      </c>
      <c r="AN442" s="133">
        <v>0.21410000000000001</v>
      </c>
      <c r="AO442" s="133">
        <v>0.43390000000000001</v>
      </c>
      <c r="AP442" s="133">
        <v>8.1699999999999995E-2</v>
      </c>
      <c r="AQ442" s="133">
        <v>2.07E-2</v>
      </c>
      <c r="AR442" s="133">
        <v>9.2799999999999994E-2</v>
      </c>
      <c r="AS442" s="133">
        <v>0.16719999999999999</v>
      </c>
      <c r="AT442" s="133">
        <v>0.67049999999999998</v>
      </c>
    </row>
    <row r="443" spans="2:46">
      <c r="B443">
        <v>1991</v>
      </c>
      <c r="C443">
        <v>8</v>
      </c>
      <c r="D443">
        <v>1.0825</v>
      </c>
      <c r="E443">
        <v>7.4787999999999997</v>
      </c>
      <c r="F443">
        <v>0.70760000000000001</v>
      </c>
      <c r="G443">
        <v>5.8932000000000002</v>
      </c>
      <c r="H443">
        <v>1.4089</v>
      </c>
      <c r="I443">
        <v>4.7961</v>
      </c>
      <c r="J443">
        <v>9.11E-2</v>
      </c>
      <c r="K443">
        <v>0.50619999999999998</v>
      </c>
      <c r="L443">
        <v>0.72660000000000002</v>
      </c>
      <c r="M443">
        <v>0.90510000000000002</v>
      </c>
      <c r="N443">
        <v>1.7821</v>
      </c>
      <c r="O443">
        <v>5.1207000000000003</v>
      </c>
      <c r="AI443" s="133">
        <v>1.0825</v>
      </c>
      <c r="AJ443" s="133">
        <v>7.4787999999999997</v>
      </c>
      <c r="AK443" s="133">
        <v>0.70760000000000001</v>
      </c>
      <c r="AL443" s="133">
        <v>5.8932000000000002</v>
      </c>
      <c r="AM443" s="133">
        <v>1.4089</v>
      </c>
      <c r="AN443" s="133">
        <v>4.7961</v>
      </c>
      <c r="AO443" s="133">
        <v>9.11E-2</v>
      </c>
      <c r="AP443" s="133">
        <v>0.50619999999999998</v>
      </c>
      <c r="AQ443" s="133">
        <v>0.72660000000000002</v>
      </c>
      <c r="AR443" s="133">
        <v>0.90510000000000002</v>
      </c>
      <c r="AS443" s="133">
        <v>1.7821</v>
      </c>
      <c r="AT443" s="133">
        <v>5.1207000000000003</v>
      </c>
    </row>
    <row r="444" spans="2:46">
      <c r="B444">
        <v>1991</v>
      </c>
      <c r="C444">
        <v>9</v>
      </c>
      <c r="D444">
        <v>0.43140000000000001</v>
      </c>
      <c r="E444">
        <v>6.6189</v>
      </c>
      <c r="F444">
        <v>0.41839999999999999</v>
      </c>
      <c r="G444">
        <v>3.5148000000000001</v>
      </c>
      <c r="H444">
        <v>0.83640000000000003</v>
      </c>
      <c r="I444">
        <v>2.3456999999999999</v>
      </c>
      <c r="J444">
        <v>0.02</v>
      </c>
      <c r="K444">
        <v>0.41880000000000001</v>
      </c>
      <c r="L444">
        <v>0.3</v>
      </c>
      <c r="M444">
        <v>0.78700000000000003</v>
      </c>
      <c r="N444">
        <v>1.0797000000000001</v>
      </c>
      <c r="O444">
        <v>3.1152000000000002</v>
      </c>
      <c r="AI444" s="133">
        <v>0.43140000000000001</v>
      </c>
      <c r="AJ444" s="133">
        <v>6.6189</v>
      </c>
      <c r="AK444" s="133">
        <v>0.41839999999999999</v>
      </c>
      <c r="AL444" s="133">
        <v>3.5148000000000001</v>
      </c>
      <c r="AM444" s="133">
        <v>0.83640000000000003</v>
      </c>
      <c r="AN444" s="133">
        <v>2.3456999999999999</v>
      </c>
      <c r="AO444" s="133">
        <v>0.02</v>
      </c>
      <c r="AP444" s="133">
        <v>0.41880000000000001</v>
      </c>
      <c r="AQ444" s="133">
        <v>0.3</v>
      </c>
      <c r="AR444" s="133">
        <v>0.78700000000000003</v>
      </c>
      <c r="AS444" s="133">
        <v>1.0797000000000001</v>
      </c>
      <c r="AT444" s="133">
        <v>3.1152000000000002</v>
      </c>
    </row>
    <row r="445" spans="2:46">
      <c r="B445">
        <v>1991</v>
      </c>
      <c r="C445">
        <v>10</v>
      </c>
      <c r="D445">
        <v>1.3181</v>
      </c>
      <c r="E445">
        <v>1.8057000000000001</v>
      </c>
      <c r="F445">
        <v>1.3929</v>
      </c>
      <c r="G445">
        <v>6.2535999999999996</v>
      </c>
      <c r="H445">
        <v>1.5170999999999999</v>
      </c>
      <c r="I445">
        <v>9.4013000000000009</v>
      </c>
      <c r="J445">
        <v>3.7900000000000003E-2</v>
      </c>
      <c r="K445">
        <v>1.3868</v>
      </c>
      <c r="L445">
        <v>0.64190000000000003</v>
      </c>
      <c r="M445">
        <v>0.73729999999999996</v>
      </c>
      <c r="N445">
        <v>0.63370000000000004</v>
      </c>
      <c r="O445">
        <v>7.4073000000000002</v>
      </c>
      <c r="AI445" s="133">
        <v>1.3181</v>
      </c>
      <c r="AJ445" s="133">
        <v>1.8057000000000001</v>
      </c>
      <c r="AK445" s="133">
        <v>1.3929</v>
      </c>
      <c r="AL445" s="133">
        <v>6.2535999999999996</v>
      </c>
      <c r="AM445" s="133">
        <v>1.5170999999999999</v>
      </c>
      <c r="AN445" s="133">
        <v>9.4013000000000009</v>
      </c>
      <c r="AO445" s="133">
        <v>3.7900000000000003E-2</v>
      </c>
      <c r="AP445" s="133">
        <v>1.3868</v>
      </c>
      <c r="AQ445" s="133">
        <v>0.64190000000000003</v>
      </c>
      <c r="AR445" s="133">
        <v>0.73729999999999996</v>
      </c>
      <c r="AS445" s="133">
        <v>0.63370000000000004</v>
      </c>
      <c r="AT445" s="133">
        <v>7.4073000000000002</v>
      </c>
    </row>
    <row r="446" spans="2:46">
      <c r="B446">
        <v>1991</v>
      </c>
      <c r="C446">
        <v>11</v>
      </c>
      <c r="D446">
        <v>0.2044</v>
      </c>
      <c r="E446">
        <v>2.2393999999999998</v>
      </c>
      <c r="F446">
        <v>0.16700000000000001</v>
      </c>
      <c r="G446">
        <v>1.2721</v>
      </c>
      <c r="H446">
        <v>0.30769999999999997</v>
      </c>
      <c r="I446">
        <v>1.1538999999999999</v>
      </c>
      <c r="J446">
        <v>2.29E-2</v>
      </c>
      <c r="K446">
        <v>0.13969999999999999</v>
      </c>
      <c r="L446">
        <v>0.1479</v>
      </c>
      <c r="M446">
        <v>0.28070000000000001</v>
      </c>
      <c r="N446">
        <v>0.441</v>
      </c>
      <c r="O446">
        <v>0.9526</v>
      </c>
      <c r="AI446" s="133">
        <v>0.2044</v>
      </c>
      <c r="AJ446" s="133">
        <v>2.2393999999999998</v>
      </c>
      <c r="AK446" s="133">
        <v>0.16700000000000001</v>
      </c>
      <c r="AL446" s="133">
        <v>1.2721</v>
      </c>
      <c r="AM446" s="133">
        <v>0.30769999999999997</v>
      </c>
      <c r="AN446" s="133">
        <v>1.1538999999999999</v>
      </c>
      <c r="AO446" s="133">
        <v>2.29E-2</v>
      </c>
      <c r="AP446" s="133">
        <v>0.13969999999999999</v>
      </c>
      <c r="AQ446" s="133">
        <v>0.1479</v>
      </c>
      <c r="AR446" s="133">
        <v>0.28070000000000001</v>
      </c>
      <c r="AS446" s="133">
        <v>0.441</v>
      </c>
      <c r="AT446" s="133">
        <v>0.9526</v>
      </c>
    </row>
    <row r="447" spans="2:46">
      <c r="B447">
        <v>1991</v>
      </c>
      <c r="C447">
        <v>12</v>
      </c>
      <c r="D447">
        <v>0.28660000000000002</v>
      </c>
      <c r="E447">
        <v>4.4253999999999998</v>
      </c>
      <c r="F447">
        <v>0.33529999999999999</v>
      </c>
      <c r="G447">
        <v>2.3041999999999998</v>
      </c>
      <c r="H447">
        <v>0.55089999999999995</v>
      </c>
      <c r="I447">
        <v>1.7883</v>
      </c>
      <c r="J447">
        <v>1.24E-2</v>
      </c>
      <c r="K447">
        <v>0.2432</v>
      </c>
      <c r="L447">
        <v>0.1696</v>
      </c>
      <c r="M447">
        <v>0.61509999999999998</v>
      </c>
      <c r="N447">
        <v>0.73680000000000001</v>
      </c>
      <c r="O447">
        <v>1.6294</v>
      </c>
      <c r="AI447" s="133">
        <v>0.28660000000000002</v>
      </c>
      <c r="AJ447" s="133">
        <v>4.4253999999999998</v>
      </c>
      <c r="AK447" s="133">
        <v>0.33529999999999999</v>
      </c>
      <c r="AL447" s="133">
        <v>2.3041999999999998</v>
      </c>
      <c r="AM447" s="133">
        <v>0.55089999999999995</v>
      </c>
      <c r="AN447" s="133">
        <v>1.7883</v>
      </c>
      <c r="AO447" s="133">
        <v>1.24E-2</v>
      </c>
      <c r="AP447" s="133">
        <v>0.2432</v>
      </c>
      <c r="AQ447" s="133">
        <v>0.1696</v>
      </c>
      <c r="AR447" s="133">
        <v>0.61509999999999998</v>
      </c>
      <c r="AS447" s="133">
        <v>0.73680000000000001</v>
      </c>
      <c r="AT447" s="133">
        <v>1.6294</v>
      </c>
    </row>
    <row r="448" spans="2:46">
      <c r="B448">
        <v>1991</v>
      </c>
      <c r="C448">
        <v>13</v>
      </c>
      <c r="D448">
        <v>0.623</v>
      </c>
      <c r="E448">
        <v>5.1576000000000004</v>
      </c>
      <c r="F448">
        <v>0.15740000000000001</v>
      </c>
      <c r="G448">
        <v>3.0446</v>
      </c>
      <c r="H448">
        <v>1.2702</v>
      </c>
      <c r="I448">
        <v>3.8959000000000001</v>
      </c>
      <c r="J448">
        <v>1.5800000000000002E-2</v>
      </c>
      <c r="K448">
        <v>1.2692000000000001</v>
      </c>
      <c r="L448">
        <v>0.60909999999999997</v>
      </c>
      <c r="M448">
        <v>1.1877</v>
      </c>
      <c r="N448">
        <v>1.7256</v>
      </c>
      <c r="O448">
        <v>2.4</v>
      </c>
      <c r="AI448" s="133">
        <v>0.623</v>
      </c>
      <c r="AJ448" s="133">
        <v>5.1576000000000004</v>
      </c>
      <c r="AK448" s="133">
        <v>0.15740000000000001</v>
      </c>
      <c r="AL448" s="133">
        <v>3.0446</v>
      </c>
      <c r="AM448" s="133">
        <v>1.2702</v>
      </c>
      <c r="AN448" s="133">
        <v>3.8959000000000001</v>
      </c>
      <c r="AO448" s="133">
        <v>1.5800000000000002E-2</v>
      </c>
      <c r="AP448" s="133">
        <v>1.2692000000000001</v>
      </c>
      <c r="AQ448" s="133">
        <v>0.60909999999999997</v>
      </c>
      <c r="AR448" s="133">
        <v>1.1877</v>
      </c>
      <c r="AS448" s="133">
        <v>1.7256</v>
      </c>
      <c r="AT448" s="133">
        <v>2.4</v>
      </c>
    </row>
    <row r="449" spans="2:46">
      <c r="B449">
        <v>1991</v>
      </c>
      <c r="C449">
        <v>14</v>
      </c>
      <c r="D449">
        <v>5.1299999999999998E-2</v>
      </c>
      <c r="E449">
        <v>0.50180000000000002</v>
      </c>
      <c r="F449">
        <v>2.81E-2</v>
      </c>
      <c r="G449">
        <v>0.29680000000000001</v>
      </c>
      <c r="H449">
        <v>7.2700000000000001E-2</v>
      </c>
      <c r="I449">
        <v>0.18390000000000001</v>
      </c>
      <c r="J449">
        <v>5.9999999999999995E-4</v>
      </c>
      <c r="K449">
        <v>3.3500000000000002E-2</v>
      </c>
      <c r="L449">
        <v>1.8200000000000001E-2</v>
      </c>
      <c r="M449">
        <v>5.6800000000000003E-2</v>
      </c>
      <c r="N449">
        <v>8.43E-2</v>
      </c>
      <c r="O449">
        <v>0.24079999999999999</v>
      </c>
      <c r="AI449" s="133">
        <v>5.1299999999999998E-2</v>
      </c>
      <c r="AJ449" s="133">
        <v>0.50180000000000002</v>
      </c>
      <c r="AK449" s="133">
        <v>2.81E-2</v>
      </c>
      <c r="AL449" s="133">
        <v>0.29680000000000001</v>
      </c>
      <c r="AM449" s="133">
        <v>7.2700000000000001E-2</v>
      </c>
      <c r="AN449" s="133">
        <v>0.18390000000000001</v>
      </c>
      <c r="AO449" s="133">
        <v>5.9999999999999995E-4</v>
      </c>
      <c r="AP449" s="133">
        <v>3.3500000000000002E-2</v>
      </c>
      <c r="AQ449" s="133">
        <v>1.8200000000000001E-2</v>
      </c>
      <c r="AR449" s="133">
        <v>5.6800000000000003E-2</v>
      </c>
      <c r="AS449" s="133">
        <v>8.43E-2</v>
      </c>
      <c r="AT449" s="133">
        <v>0.24079999999999999</v>
      </c>
    </row>
    <row r="450" spans="2:46">
      <c r="B450">
        <v>1991</v>
      </c>
      <c r="C450">
        <v>15</v>
      </c>
      <c r="D450">
        <v>0.14119999999999999</v>
      </c>
      <c r="E450">
        <v>8.6999999999999994E-2</v>
      </c>
      <c r="F450">
        <v>1.06E-2</v>
      </c>
      <c r="G450">
        <v>0.32919999999999999</v>
      </c>
      <c r="H450">
        <v>0.13170000000000001</v>
      </c>
      <c r="I450">
        <v>0.51149999999999995</v>
      </c>
      <c r="J450">
        <v>2E-3</v>
      </c>
      <c r="K450">
        <v>7.6200000000000004E-2</v>
      </c>
      <c r="L450">
        <v>1.14E-2</v>
      </c>
      <c r="M450">
        <v>3.9899999999999998E-2</v>
      </c>
      <c r="N450">
        <v>7.9200000000000007E-2</v>
      </c>
      <c r="O450">
        <v>0.23810000000000001</v>
      </c>
      <c r="AI450" s="133">
        <v>0.14119999999999999</v>
      </c>
      <c r="AJ450" s="133">
        <v>8.6999999999999994E-2</v>
      </c>
      <c r="AK450" s="133">
        <v>1.06E-2</v>
      </c>
      <c r="AL450" s="133">
        <v>0.32919999999999999</v>
      </c>
      <c r="AM450" s="133">
        <v>0.13170000000000001</v>
      </c>
      <c r="AN450" s="133">
        <v>0.51149999999999995</v>
      </c>
      <c r="AO450" s="133">
        <v>2E-3</v>
      </c>
      <c r="AP450" s="133">
        <v>7.6200000000000004E-2</v>
      </c>
      <c r="AQ450" s="133">
        <v>1.14E-2</v>
      </c>
      <c r="AR450" s="133">
        <v>3.9899999999999998E-2</v>
      </c>
      <c r="AS450" s="133">
        <v>7.9200000000000007E-2</v>
      </c>
      <c r="AT450" s="133">
        <v>0.23810000000000001</v>
      </c>
    </row>
    <row r="451" spans="2:46">
      <c r="B451">
        <v>1991</v>
      </c>
      <c r="C451">
        <v>16</v>
      </c>
      <c r="D451">
        <v>2.4500000000000001E-2</v>
      </c>
      <c r="E451">
        <v>0.23769999999999999</v>
      </c>
      <c r="F451">
        <v>1.3299999999999999E-2</v>
      </c>
      <c r="G451">
        <v>0.14280000000000001</v>
      </c>
      <c r="H451">
        <v>3.49E-2</v>
      </c>
      <c r="I451">
        <v>8.7400000000000005E-2</v>
      </c>
      <c r="J451">
        <v>2.9999999999999997E-4</v>
      </c>
      <c r="K451">
        <v>1.5800000000000002E-2</v>
      </c>
      <c r="L451">
        <v>8.6999999999999994E-3</v>
      </c>
      <c r="M451">
        <v>2.6800000000000001E-2</v>
      </c>
      <c r="N451">
        <v>4.0099999999999997E-2</v>
      </c>
      <c r="O451">
        <v>0.1143</v>
      </c>
      <c r="AI451" s="133">
        <v>2.4500000000000001E-2</v>
      </c>
      <c r="AJ451" s="133">
        <v>0.23769999999999999</v>
      </c>
      <c r="AK451" s="133">
        <v>1.3299999999999999E-2</v>
      </c>
      <c r="AL451" s="133">
        <v>0.14280000000000001</v>
      </c>
      <c r="AM451" s="133">
        <v>3.49E-2</v>
      </c>
      <c r="AN451" s="133">
        <v>8.7400000000000005E-2</v>
      </c>
      <c r="AO451" s="133">
        <v>2.9999999999999997E-4</v>
      </c>
      <c r="AP451" s="133">
        <v>1.5800000000000002E-2</v>
      </c>
      <c r="AQ451" s="133">
        <v>8.6999999999999994E-3</v>
      </c>
      <c r="AR451" s="133">
        <v>2.6800000000000001E-2</v>
      </c>
      <c r="AS451" s="133">
        <v>4.0099999999999997E-2</v>
      </c>
      <c r="AT451" s="133">
        <v>0.1143</v>
      </c>
    </row>
    <row r="452" spans="2:46">
      <c r="B452">
        <v>1992</v>
      </c>
      <c r="C452">
        <v>1</v>
      </c>
      <c r="D452">
        <v>0.12609999999999999</v>
      </c>
      <c r="E452">
        <v>4.9000000000000002E-2</v>
      </c>
      <c r="F452">
        <v>1.4E-2</v>
      </c>
      <c r="G452">
        <v>7.22E-2</v>
      </c>
      <c r="H452">
        <v>2.5700000000000001E-2</v>
      </c>
      <c r="I452">
        <v>9.8000000000000004E-2</v>
      </c>
      <c r="J452">
        <v>1.1599999999999999E-2</v>
      </c>
      <c r="K452">
        <v>6.2300000000000001E-2</v>
      </c>
      <c r="L452">
        <v>6.1199999999999997E-2</v>
      </c>
      <c r="M452">
        <v>7.0000000000000001E-3</v>
      </c>
      <c r="N452">
        <v>0.37319999999999998</v>
      </c>
      <c r="O452">
        <v>0.18160000000000001</v>
      </c>
      <c r="AI452" s="133">
        <v>0.12609999999999999</v>
      </c>
      <c r="AJ452" s="133">
        <v>4.9000000000000002E-2</v>
      </c>
      <c r="AK452" s="133">
        <v>1.4E-2</v>
      </c>
      <c r="AL452" s="133">
        <v>7.22E-2</v>
      </c>
      <c r="AM452" s="133">
        <v>2.5700000000000001E-2</v>
      </c>
      <c r="AN452" s="133">
        <v>9.8000000000000004E-2</v>
      </c>
      <c r="AO452" s="133">
        <v>1.1599999999999999E-2</v>
      </c>
      <c r="AP452" s="133">
        <v>6.2300000000000001E-2</v>
      </c>
      <c r="AQ452" s="133">
        <v>6.1199999999999997E-2</v>
      </c>
      <c r="AR452" s="133">
        <v>7.0000000000000001E-3</v>
      </c>
      <c r="AS452" s="133">
        <v>0.37319999999999998</v>
      </c>
      <c r="AT452" s="133">
        <v>0.18160000000000001</v>
      </c>
    </row>
    <row r="453" spans="2:46">
      <c r="B453">
        <v>1992</v>
      </c>
      <c r="C453">
        <v>2</v>
      </c>
      <c r="D453">
        <v>0.1328</v>
      </c>
      <c r="E453">
        <v>0.25259999999999999</v>
      </c>
      <c r="F453">
        <v>4.3200000000000002E-2</v>
      </c>
      <c r="G453">
        <v>7.2499999999999995E-2</v>
      </c>
      <c r="H453">
        <v>2.4799999999999999E-2</v>
      </c>
      <c r="I453">
        <v>1.0832999999999999</v>
      </c>
      <c r="J453">
        <v>7.6700000000000004E-2</v>
      </c>
      <c r="K453">
        <v>0.15340000000000001</v>
      </c>
      <c r="L453">
        <v>1.0500000000000001E-2</v>
      </c>
      <c r="M453">
        <v>0.35149999999999998</v>
      </c>
      <c r="N453">
        <v>4.8399999999999999E-2</v>
      </c>
      <c r="O453">
        <v>1.1102000000000001</v>
      </c>
      <c r="AI453" s="133">
        <v>0.1328</v>
      </c>
      <c r="AJ453" s="133">
        <v>0.25259999999999999</v>
      </c>
      <c r="AK453" s="133">
        <v>4.3200000000000002E-2</v>
      </c>
      <c r="AL453" s="133">
        <v>7.2499999999999995E-2</v>
      </c>
      <c r="AM453" s="133">
        <v>2.4799999999999999E-2</v>
      </c>
      <c r="AN453" s="133">
        <v>1.0832999999999999</v>
      </c>
      <c r="AO453" s="133">
        <v>7.6700000000000004E-2</v>
      </c>
      <c r="AP453" s="133">
        <v>0.15340000000000001</v>
      </c>
      <c r="AQ453" s="133">
        <v>1.0500000000000001E-2</v>
      </c>
      <c r="AR453" s="133">
        <v>0.35149999999999998</v>
      </c>
      <c r="AS453" s="133">
        <v>4.8399999999999999E-2</v>
      </c>
      <c r="AT453" s="133">
        <v>1.1102000000000001</v>
      </c>
    </row>
    <row r="454" spans="2:46">
      <c r="B454">
        <v>1992</v>
      </c>
      <c r="C454">
        <v>3</v>
      </c>
      <c r="D454">
        <v>0.52839999999999998</v>
      </c>
      <c r="E454">
        <v>0.81179999999999997</v>
      </c>
      <c r="F454">
        <v>9.8900000000000002E-2</v>
      </c>
      <c r="G454">
        <v>1.9266000000000001</v>
      </c>
      <c r="H454">
        <v>0.65539999999999998</v>
      </c>
      <c r="I454">
        <v>1.1237999999999999</v>
      </c>
      <c r="J454">
        <v>0.26050000000000001</v>
      </c>
      <c r="K454">
        <v>1.3333999999999999</v>
      </c>
      <c r="L454">
        <v>0.18770000000000001</v>
      </c>
      <c r="M454">
        <v>0.89</v>
      </c>
      <c r="N454">
        <v>0.12280000000000001</v>
      </c>
      <c r="O454">
        <v>2.0038999999999998</v>
      </c>
      <c r="AI454" s="133">
        <v>0.52839999999999998</v>
      </c>
      <c r="AJ454" s="133">
        <v>0.81179999999999997</v>
      </c>
      <c r="AK454" s="133">
        <v>9.8900000000000002E-2</v>
      </c>
      <c r="AL454" s="133">
        <v>1.9266000000000001</v>
      </c>
      <c r="AM454" s="133">
        <v>0.65539999999999998</v>
      </c>
      <c r="AN454" s="133">
        <v>1.1237999999999999</v>
      </c>
      <c r="AO454" s="133">
        <v>0.26050000000000001</v>
      </c>
      <c r="AP454" s="133">
        <v>1.3333999999999999</v>
      </c>
      <c r="AQ454" s="133">
        <v>0.18770000000000001</v>
      </c>
      <c r="AR454" s="133">
        <v>0.89</v>
      </c>
      <c r="AS454" s="133">
        <v>0.12280000000000001</v>
      </c>
      <c r="AT454" s="133">
        <v>2.0038999999999998</v>
      </c>
    </row>
    <row r="455" spans="2:46">
      <c r="B455">
        <v>1992</v>
      </c>
      <c r="C455">
        <v>4</v>
      </c>
      <c r="D455">
        <v>0.68710000000000004</v>
      </c>
      <c r="E455">
        <v>2.0994000000000002</v>
      </c>
      <c r="F455">
        <v>0.19750000000000001</v>
      </c>
      <c r="G455">
        <v>2.3258999999999999</v>
      </c>
      <c r="H455">
        <v>0.60489999999999999</v>
      </c>
      <c r="I455">
        <v>1.6125</v>
      </c>
      <c r="J455">
        <v>0.1542</v>
      </c>
      <c r="K455">
        <v>0.63229999999999997</v>
      </c>
      <c r="L455">
        <v>0.32429999999999998</v>
      </c>
      <c r="M455">
        <v>0.435</v>
      </c>
      <c r="N455">
        <v>0.5232</v>
      </c>
      <c r="O455">
        <v>1.9374</v>
      </c>
      <c r="AI455" s="133">
        <v>0.68710000000000004</v>
      </c>
      <c r="AJ455" s="133">
        <v>2.0994000000000002</v>
      </c>
      <c r="AK455" s="133">
        <v>0.19750000000000001</v>
      </c>
      <c r="AL455" s="133">
        <v>2.3258999999999999</v>
      </c>
      <c r="AM455" s="133">
        <v>0.60489999999999999</v>
      </c>
      <c r="AN455" s="133">
        <v>1.6125</v>
      </c>
      <c r="AO455" s="133">
        <v>0.1542</v>
      </c>
      <c r="AP455" s="133">
        <v>0.63229999999999997</v>
      </c>
      <c r="AQ455" s="133">
        <v>0.32429999999999998</v>
      </c>
      <c r="AR455" s="133">
        <v>0.435</v>
      </c>
      <c r="AS455" s="133">
        <v>0.5232</v>
      </c>
      <c r="AT455" s="133">
        <v>1.9374</v>
      </c>
    </row>
    <row r="456" spans="2:46">
      <c r="B456">
        <v>1992</v>
      </c>
      <c r="C456">
        <v>5</v>
      </c>
      <c r="D456">
        <v>0.52659999999999996</v>
      </c>
      <c r="E456">
        <v>0.69879999999999998</v>
      </c>
      <c r="F456">
        <v>0.1032</v>
      </c>
      <c r="G456">
        <v>1.4936</v>
      </c>
      <c r="H456">
        <v>0.34260000000000002</v>
      </c>
      <c r="I456">
        <v>1.2743</v>
      </c>
      <c r="J456">
        <v>9.9099999999999994E-2</v>
      </c>
      <c r="K456">
        <v>0.39229999999999998</v>
      </c>
      <c r="L456">
        <v>5.7000000000000002E-2</v>
      </c>
      <c r="M456">
        <v>0.2621</v>
      </c>
      <c r="N456">
        <v>0.18940000000000001</v>
      </c>
      <c r="O456">
        <v>1.3091999999999999</v>
      </c>
      <c r="AI456" s="133">
        <v>0.52659999999999996</v>
      </c>
      <c r="AJ456" s="133">
        <v>0.69879999999999998</v>
      </c>
      <c r="AK456" s="133">
        <v>0.1032</v>
      </c>
      <c r="AL456" s="133">
        <v>1.4936</v>
      </c>
      <c r="AM456" s="133">
        <v>0.34260000000000002</v>
      </c>
      <c r="AN456" s="133">
        <v>1.2743</v>
      </c>
      <c r="AO456" s="133">
        <v>9.9099999999999994E-2</v>
      </c>
      <c r="AP456" s="133">
        <v>0.39229999999999998</v>
      </c>
      <c r="AQ456" s="133">
        <v>5.7000000000000002E-2</v>
      </c>
      <c r="AR456" s="133">
        <v>0.2621</v>
      </c>
      <c r="AS456" s="133">
        <v>0.18940000000000001</v>
      </c>
      <c r="AT456" s="133">
        <v>1.3091999999999999</v>
      </c>
    </row>
    <row r="457" spans="2:46">
      <c r="B457">
        <v>1992</v>
      </c>
      <c r="C457">
        <v>6</v>
      </c>
      <c r="D457">
        <v>0.34760000000000002</v>
      </c>
      <c r="E457">
        <v>2.4256000000000002</v>
      </c>
      <c r="F457">
        <v>0.1125</v>
      </c>
      <c r="G457">
        <v>0.81430000000000002</v>
      </c>
      <c r="H457">
        <v>0.1663</v>
      </c>
      <c r="I457">
        <v>1.3088</v>
      </c>
      <c r="J457">
        <v>1.7399999999999999E-2</v>
      </c>
      <c r="K457">
        <v>0.3448</v>
      </c>
      <c r="L457">
        <v>6.3100000000000003E-2</v>
      </c>
      <c r="M457">
        <v>0.15140000000000001</v>
      </c>
      <c r="N457">
        <v>9.8000000000000004E-2</v>
      </c>
      <c r="O457">
        <v>0.84550000000000003</v>
      </c>
      <c r="AI457" s="133">
        <v>0.34760000000000002</v>
      </c>
      <c r="AJ457" s="133">
        <v>2.4256000000000002</v>
      </c>
      <c r="AK457" s="133">
        <v>0.1125</v>
      </c>
      <c r="AL457" s="133">
        <v>0.81430000000000002</v>
      </c>
      <c r="AM457" s="133">
        <v>0.1663</v>
      </c>
      <c r="AN457" s="133">
        <v>1.3088</v>
      </c>
      <c r="AO457" s="133">
        <v>1.7399999999999999E-2</v>
      </c>
      <c r="AP457" s="133">
        <v>0.3448</v>
      </c>
      <c r="AQ457" s="133">
        <v>6.3100000000000003E-2</v>
      </c>
      <c r="AR457" s="133">
        <v>0.15140000000000001</v>
      </c>
      <c r="AS457" s="133">
        <v>9.8000000000000004E-2</v>
      </c>
      <c r="AT457" s="133">
        <v>0.84550000000000003</v>
      </c>
    </row>
    <row r="458" spans="2:46">
      <c r="B458">
        <v>1992</v>
      </c>
      <c r="C458">
        <v>7</v>
      </c>
      <c r="D458">
        <v>0.10970000000000001</v>
      </c>
      <c r="E458">
        <v>0.17780000000000001</v>
      </c>
      <c r="F458">
        <v>4.02E-2</v>
      </c>
      <c r="G458">
        <v>0.42220000000000002</v>
      </c>
      <c r="H458">
        <v>0.14199999999999999</v>
      </c>
      <c r="I458">
        <v>0.13170000000000001</v>
      </c>
      <c r="J458">
        <v>0.20580000000000001</v>
      </c>
      <c r="K458">
        <v>0.2054</v>
      </c>
      <c r="L458">
        <v>3.9399999999999998E-2</v>
      </c>
      <c r="M458">
        <v>0.1076</v>
      </c>
      <c r="N458">
        <v>1.0699999999999999E-2</v>
      </c>
      <c r="O458">
        <v>0.65149999999999997</v>
      </c>
      <c r="AI458" s="133">
        <v>0.10970000000000001</v>
      </c>
      <c r="AJ458" s="133">
        <v>0.17780000000000001</v>
      </c>
      <c r="AK458" s="133">
        <v>4.02E-2</v>
      </c>
      <c r="AL458" s="133">
        <v>0.42220000000000002</v>
      </c>
      <c r="AM458" s="133">
        <v>0.14199999999999999</v>
      </c>
      <c r="AN458" s="133">
        <v>0.13170000000000001</v>
      </c>
      <c r="AO458" s="133">
        <v>0.20580000000000001</v>
      </c>
      <c r="AP458" s="133">
        <v>0.2054</v>
      </c>
      <c r="AQ458" s="133">
        <v>3.9399999999999998E-2</v>
      </c>
      <c r="AR458" s="133">
        <v>0.1076</v>
      </c>
      <c r="AS458" s="133">
        <v>1.0699999999999999E-2</v>
      </c>
      <c r="AT458" s="133">
        <v>0.65149999999999997</v>
      </c>
    </row>
    <row r="459" spans="2:46">
      <c r="B459">
        <v>1992</v>
      </c>
      <c r="C459">
        <v>8</v>
      </c>
      <c r="D459">
        <v>0.90580000000000005</v>
      </c>
      <c r="E459">
        <v>5.1041999999999996</v>
      </c>
      <c r="F459">
        <v>0.72819999999999996</v>
      </c>
      <c r="G459">
        <v>4.5891999999999999</v>
      </c>
      <c r="H459">
        <v>1.0483</v>
      </c>
      <c r="I459">
        <v>5.1089000000000002</v>
      </c>
      <c r="J459">
        <v>0.1278</v>
      </c>
      <c r="K459">
        <v>0.67589999999999995</v>
      </c>
      <c r="L459">
        <v>0.4158</v>
      </c>
      <c r="M459">
        <v>1.5197000000000001</v>
      </c>
      <c r="N459">
        <v>0.69530000000000003</v>
      </c>
      <c r="O459">
        <v>4.4989999999999997</v>
      </c>
      <c r="AI459" s="133">
        <v>0.90580000000000005</v>
      </c>
      <c r="AJ459" s="133">
        <v>5.1041999999999996</v>
      </c>
      <c r="AK459" s="133">
        <v>0.72819999999999996</v>
      </c>
      <c r="AL459" s="133">
        <v>4.5891999999999999</v>
      </c>
      <c r="AM459" s="133">
        <v>1.0483</v>
      </c>
      <c r="AN459" s="133">
        <v>5.1089000000000002</v>
      </c>
      <c r="AO459" s="133">
        <v>0.1278</v>
      </c>
      <c r="AP459" s="133">
        <v>0.67589999999999995</v>
      </c>
      <c r="AQ459" s="133">
        <v>0.4158</v>
      </c>
      <c r="AR459" s="133">
        <v>1.5197000000000001</v>
      </c>
      <c r="AS459" s="133">
        <v>0.69530000000000003</v>
      </c>
      <c r="AT459" s="133">
        <v>4.4989999999999997</v>
      </c>
    </row>
    <row r="460" spans="2:46">
      <c r="B460">
        <v>1992</v>
      </c>
      <c r="C460">
        <v>9</v>
      </c>
      <c r="D460">
        <v>0.41449999999999998</v>
      </c>
      <c r="E460">
        <v>5.3361000000000001</v>
      </c>
      <c r="F460">
        <v>0.44450000000000001</v>
      </c>
      <c r="G460">
        <v>2.3757000000000001</v>
      </c>
      <c r="H460">
        <v>0.50629999999999997</v>
      </c>
      <c r="I460">
        <v>2.6044999999999998</v>
      </c>
      <c r="J460">
        <v>8.09E-2</v>
      </c>
      <c r="K460">
        <v>0.41839999999999999</v>
      </c>
      <c r="L460">
        <v>0.2167</v>
      </c>
      <c r="M460">
        <v>0.76300000000000001</v>
      </c>
      <c r="N460">
        <v>1.0212000000000001</v>
      </c>
      <c r="O460">
        <v>3.1501999999999999</v>
      </c>
      <c r="AI460" s="133">
        <v>0.41449999999999998</v>
      </c>
      <c r="AJ460" s="133">
        <v>5.3361000000000001</v>
      </c>
      <c r="AK460" s="133">
        <v>0.44450000000000001</v>
      </c>
      <c r="AL460" s="133">
        <v>2.3757000000000001</v>
      </c>
      <c r="AM460" s="133">
        <v>0.50629999999999997</v>
      </c>
      <c r="AN460" s="133">
        <v>2.6044999999999998</v>
      </c>
      <c r="AO460" s="133">
        <v>8.09E-2</v>
      </c>
      <c r="AP460" s="133">
        <v>0.41839999999999999</v>
      </c>
      <c r="AQ460" s="133">
        <v>0.2167</v>
      </c>
      <c r="AR460" s="133">
        <v>0.76300000000000001</v>
      </c>
      <c r="AS460" s="133">
        <v>1.0212000000000001</v>
      </c>
      <c r="AT460" s="133">
        <v>3.1501999999999999</v>
      </c>
    </row>
    <row r="461" spans="2:46">
      <c r="B461">
        <v>1992</v>
      </c>
      <c r="C461">
        <v>10</v>
      </c>
      <c r="D461">
        <v>1.1326000000000001</v>
      </c>
      <c r="E461">
        <v>1.0799000000000001</v>
      </c>
      <c r="F461">
        <v>1.2719</v>
      </c>
      <c r="G461">
        <v>6.0805999999999996</v>
      </c>
      <c r="H461">
        <v>1.4755</v>
      </c>
      <c r="I461">
        <v>9.1553000000000004</v>
      </c>
      <c r="J461">
        <v>1.9300000000000001E-2</v>
      </c>
      <c r="K461">
        <v>1.8691</v>
      </c>
      <c r="L461">
        <v>0.71050000000000002</v>
      </c>
      <c r="M461">
        <v>0.46050000000000002</v>
      </c>
      <c r="N461">
        <v>0.18770000000000001</v>
      </c>
      <c r="O461">
        <v>6.4733000000000001</v>
      </c>
      <c r="AI461" s="133">
        <v>1.1326000000000001</v>
      </c>
      <c r="AJ461" s="133">
        <v>1.0799000000000001</v>
      </c>
      <c r="AK461" s="133">
        <v>1.2719</v>
      </c>
      <c r="AL461" s="133">
        <v>6.0805999999999996</v>
      </c>
      <c r="AM461" s="133">
        <v>1.4755</v>
      </c>
      <c r="AN461" s="133">
        <v>9.1553000000000004</v>
      </c>
      <c r="AO461" s="133">
        <v>1.9300000000000001E-2</v>
      </c>
      <c r="AP461" s="133">
        <v>1.8691</v>
      </c>
      <c r="AQ461" s="133">
        <v>0.71050000000000002</v>
      </c>
      <c r="AR461" s="133">
        <v>0.46050000000000002</v>
      </c>
      <c r="AS461" s="133">
        <v>0.18770000000000001</v>
      </c>
      <c r="AT461" s="133">
        <v>6.4733000000000001</v>
      </c>
    </row>
    <row r="462" spans="2:46">
      <c r="B462">
        <v>1992</v>
      </c>
      <c r="C462">
        <v>11</v>
      </c>
      <c r="D462">
        <v>0.20569999999999999</v>
      </c>
      <c r="E462">
        <v>1.8931</v>
      </c>
      <c r="F462">
        <v>0.17899999999999999</v>
      </c>
      <c r="G462">
        <v>0.95199999999999996</v>
      </c>
      <c r="H462">
        <v>0.22109999999999999</v>
      </c>
      <c r="I462">
        <v>1.2676000000000001</v>
      </c>
      <c r="J462">
        <v>4.1700000000000001E-2</v>
      </c>
      <c r="K462">
        <v>0.14430000000000001</v>
      </c>
      <c r="L462">
        <v>0.12770000000000001</v>
      </c>
      <c r="M462">
        <v>0.2868</v>
      </c>
      <c r="N462">
        <v>0.43380000000000002</v>
      </c>
      <c r="O462">
        <v>0.98260000000000003</v>
      </c>
      <c r="AI462" s="133">
        <v>0.20569999999999999</v>
      </c>
      <c r="AJ462" s="133">
        <v>1.8931</v>
      </c>
      <c r="AK462" s="133">
        <v>0.17899999999999999</v>
      </c>
      <c r="AL462" s="133">
        <v>0.95199999999999996</v>
      </c>
      <c r="AM462" s="133">
        <v>0.22109999999999999</v>
      </c>
      <c r="AN462" s="133">
        <v>1.2676000000000001</v>
      </c>
      <c r="AO462" s="133">
        <v>4.1700000000000001E-2</v>
      </c>
      <c r="AP462" s="133">
        <v>0.14430000000000001</v>
      </c>
      <c r="AQ462" s="133">
        <v>0.12770000000000001</v>
      </c>
      <c r="AR462" s="133">
        <v>0.2868</v>
      </c>
      <c r="AS462" s="133">
        <v>0.43380000000000002</v>
      </c>
      <c r="AT462" s="133">
        <v>0.98260000000000003</v>
      </c>
    </row>
    <row r="463" spans="2:46">
      <c r="B463">
        <v>1992</v>
      </c>
      <c r="C463">
        <v>12</v>
      </c>
      <c r="D463">
        <v>0.2797</v>
      </c>
      <c r="E463">
        <v>3.6002999999999998</v>
      </c>
      <c r="F463">
        <v>0.36080000000000001</v>
      </c>
      <c r="G463">
        <v>1.54</v>
      </c>
      <c r="H463">
        <v>0.33700000000000002</v>
      </c>
      <c r="I463">
        <v>1.9959</v>
      </c>
      <c r="J463">
        <v>5.33E-2</v>
      </c>
      <c r="K463">
        <v>0.25080000000000002</v>
      </c>
      <c r="L463">
        <v>0.11990000000000001</v>
      </c>
      <c r="M463">
        <v>0.60960000000000003</v>
      </c>
      <c r="N463">
        <v>0.70450000000000002</v>
      </c>
      <c r="O463">
        <v>1.6629</v>
      </c>
      <c r="AI463" s="133">
        <v>0.2797</v>
      </c>
      <c r="AJ463" s="133">
        <v>3.6002999999999998</v>
      </c>
      <c r="AK463" s="133">
        <v>0.36080000000000001</v>
      </c>
      <c r="AL463" s="133">
        <v>1.54</v>
      </c>
      <c r="AM463" s="133">
        <v>0.33700000000000002</v>
      </c>
      <c r="AN463" s="133">
        <v>1.9959</v>
      </c>
      <c r="AO463" s="133">
        <v>5.33E-2</v>
      </c>
      <c r="AP463" s="133">
        <v>0.25080000000000002</v>
      </c>
      <c r="AQ463" s="133">
        <v>0.11990000000000001</v>
      </c>
      <c r="AR463" s="133">
        <v>0.60960000000000003</v>
      </c>
      <c r="AS463" s="133">
        <v>0.70450000000000002</v>
      </c>
      <c r="AT463" s="133">
        <v>1.6629</v>
      </c>
    </row>
    <row r="464" spans="2:46">
      <c r="B464">
        <v>1992</v>
      </c>
      <c r="C464">
        <v>13</v>
      </c>
      <c r="D464">
        <v>0.71779999999999999</v>
      </c>
      <c r="E464">
        <v>1.7751999999999999</v>
      </c>
      <c r="F464">
        <v>0.15609999999999999</v>
      </c>
      <c r="G464">
        <v>2.3035999999999999</v>
      </c>
      <c r="H464">
        <v>0.88660000000000005</v>
      </c>
      <c r="I464">
        <v>2.4969999999999999</v>
      </c>
      <c r="J464">
        <v>2.7000000000000001E-3</v>
      </c>
      <c r="K464">
        <v>0.42499999999999999</v>
      </c>
      <c r="L464">
        <v>0.28670000000000001</v>
      </c>
      <c r="M464">
        <v>0.77390000000000003</v>
      </c>
      <c r="N464">
        <v>2.2098</v>
      </c>
      <c r="O464">
        <v>3.0746000000000002</v>
      </c>
      <c r="AI464" s="133">
        <v>0.71779999999999999</v>
      </c>
      <c r="AJ464" s="133">
        <v>1.7751999999999999</v>
      </c>
      <c r="AK464" s="133">
        <v>0.15609999999999999</v>
      </c>
      <c r="AL464" s="133">
        <v>2.3035999999999999</v>
      </c>
      <c r="AM464" s="133">
        <v>0.88660000000000005</v>
      </c>
      <c r="AN464" s="133">
        <v>2.4969999999999999</v>
      </c>
      <c r="AO464" s="133">
        <v>2.7000000000000001E-3</v>
      </c>
      <c r="AP464" s="133">
        <v>0.42499999999999999</v>
      </c>
      <c r="AQ464" s="133">
        <v>0.28670000000000001</v>
      </c>
      <c r="AR464" s="133">
        <v>0.77390000000000003</v>
      </c>
      <c r="AS464" s="133">
        <v>2.2098</v>
      </c>
      <c r="AT464" s="133">
        <v>3.0746000000000002</v>
      </c>
    </row>
    <row r="465" spans="2:46">
      <c r="B465">
        <v>1992</v>
      </c>
      <c r="C465">
        <v>14</v>
      </c>
      <c r="D465">
        <v>5.2400000000000002E-2</v>
      </c>
      <c r="E465">
        <v>0.41189999999999999</v>
      </c>
      <c r="F465">
        <v>3.0099999999999998E-2</v>
      </c>
      <c r="G465">
        <v>0.21079999999999999</v>
      </c>
      <c r="H465">
        <v>5.3100000000000001E-2</v>
      </c>
      <c r="I465">
        <v>0.2039</v>
      </c>
      <c r="J465">
        <v>5.1000000000000004E-3</v>
      </c>
      <c r="K465">
        <v>3.3700000000000001E-2</v>
      </c>
      <c r="L465">
        <v>1.17E-2</v>
      </c>
      <c r="M465">
        <v>5.74E-2</v>
      </c>
      <c r="N465">
        <v>8.0199999999999994E-2</v>
      </c>
      <c r="O465">
        <v>0.25230000000000002</v>
      </c>
      <c r="AI465" s="133">
        <v>5.2400000000000002E-2</v>
      </c>
      <c r="AJ465" s="133">
        <v>0.41189999999999999</v>
      </c>
      <c r="AK465" s="133">
        <v>3.0099999999999998E-2</v>
      </c>
      <c r="AL465" s="133">
        <v>0.21079999999999999</v>
      </c>
      <c r="AM465" s="133">
        <v>5.3100000000000001E-2</v>
      </c>
      <c r="AN465" s="133">
        <v>0.2039</v>
      </c>
      <c r="AO465" s="133">
        <v>5.1000000000000004E-3</v>
      </c>
      <c r="AP465" s="133">
        <v>3.3700000000000001E-2</v>
      </c>
      <c r="AQ465" s="133">
        <v>1.17E-2</v>
      </c>
      <c r="AR465" s="133">
        <v>5.74E-2</v>
      </c>
      <c r="AS465" s="133">
        <v>8.0199999999999994E-2</v>
      </c>
      <c r="AT465" s="133">
        <v>0.25230000000000002</v>
      </c>
    </row>
    <row r="466" spans="2:46">
      <c r="B466">
        <v>1992</v>
      </c>
      <c r="C466">
        <v>15</v>
      </c>
      <c r="D466">
        <v>0.15390000000000001</v>
      </c>
      <c r="E466">
        <v>5.9799999999999999E-2</v>
      </c>
      <c r="F466">
        <v>2.9000000000000001E-2</v>
      </c>
      <c r="G466">
        <v>0.18659999999999999</v>
      </c>
      <c r="H466">
        <v>7.46E-2</v>
      </c>
      <c r="I466">
        <v>0.35470000000000002</v>
      </c>
      <c r="J466">
        <v>6.9999999999999999E-4</v>
      </c>
      <c r="K466">
        <v>7.0900000000000005E-2</v>
      </c>
      <c r="L466">
        <v>5.6300000000000003E-2</v>
      </c>
      <c r="M466">
        <v>2.9499999999999998E-2</v>
      </c>
      <c r="N466">
        <v>2.8E-3</v>
      </c>
      <c r="O466">
        <v>0.74529999999999996</v>
      </c>
      <c r="AI466" s="133">
        <v>0.15390000000000001</v>
      </c>
      <c r="AJ466" s="133">
        <v>5.9799999999999999E-2</v>
      </c>
      <c r="AK466" s="133">
        <v>2.9000000000000001E-2</v>
      </c>
      <c r="AL466" s="133">
        <v>0.18659999999999999</v>
      </c>
      <c r="AM466" s="133">
        <v>7.46E-2</v>
      </c>
      <c r="AN466" s="133">
        <v>0.35470000000000002</v>
      </c>
      <c r="AO466" s="133">
        <v>6.9999999999999999E-4</v>
      </c>
      <c r="AP466" s="133">
        <v>7.0900000000000005E-2</v>
      </c>
      <c r="AQ466" s="133">
        <v>5.6300000000000003E-2</v>
      </c>
      <c r="AR466" s="133">
        <v>2.9499999999999998E-2</v>
      </c>
      <c r="AS466" s="133">
        <v>2.8E-3</v>
      </c>
      <c r="AT466" s="133">
        <v>0.74529999999999996</v>
      </c>
    </row>
    <row r="467" spans="2:46">
      <c r="B467">
        <v>1992</v>
      </c>
      <c r="C467">
        <v>16</v>
      </c>
      <c r="D467">
        <v>2.4899999999999999E-2</v>
      </c>
      <c r="E467">
        <v>0.19400000000000001</v>
      </c>
      <c r="F467">
        <v>1.4200000000000001E-2</v>
      </c>
      <c r="G467">
        <v>0.1017</v>
      </c>
      <c r="H467">
        <v>2.5499999999999998E-2</v>
      </c>
      <c r="I467">
        <v>9.6199999999999994E-2</v>
      </c>
      <c r="J467">
        <v>2.3999999999999998E-3</v>
      </c>
      <c r="K467">
        <v>1.5800000000000002E-2</v>
      </c>
      <c r="L467">
        <v>5.5999999999999999E-3</v>
      </c>
      <c r="M467">
        <v>2.69E-2</v>
      </c>
      <c r="N467">
        <v>3.7900000000000003E-2</v>
      </c>
      <c r="O467">
        <v>0.1191</v>
      </c>
      <c r="AI467" s="133">
        <v>2.4899999999999999E-2</v>
      </c>
      <c r="AJ467" s="133">
        <v>0.19400000000000001</v>
      </c>
      <c r="AK467" s="133">
        <v>1.4200000000000001E-2</v>
      </c>
      <c r="AL467" s="133">
        <v>0.1017</v>
      </c>
      <c r="AM467" s="133">
        <v>2.5499999999999998E-2</v>
      </c>
      <c r="AN467" s="133">
        <v>9.6199999999999994E-2</v>
      </c>
      <c r="AO467" s="133">
        <v>2.3999999999999998E-3</v>
      </c>
      <c r="AP467" s="133">
        <v>1.5800000000000002E-2</v>
      </c>
      <c r="AQ467" s="133">
        <v>5.5999999999999999E-3</v>
      </c>
      <c r="AR467" s="133">
        <v>2.69E-2</v>
      </c>
      <c r="AS467" s="133">
        <v>3.7900000000000003E-2</v>
      </c>
      <c r="AT467" s="133">
        <v>0.1191</v>
      </c>
    </row>
    <row r="468" spans="2:46">
      <c r="B468">
        <v>1993</v>
      </c>
      <c r="C468">
        <v>1</v>
      </c>
      <c r="D468">
        <v>0.16300000000000001</v>
      </c>
      <c r="E468">
        <v>9.7799999999999998E-2</v>
      </c>
      <c r="F468">
        <v>1.18E-2</v>
      </c>
      <c r="G468">
        <v>0.16719999999999999</v>
      </c>
      <c r="H468">
        <v>5.9400000000000001E-2</v>
      </c>
      <c r="I468">
        <v>4.41E-2</v>
      </c>
      <c r="J468">
        <v>2.3E-3</v>
      </c>
      <c r="K468">
        <v>6.3100000000000003E-2</v>
      </c>
      <c r="L468">
        <v>3.2899999999999999E-2</v>
      </c>
      <c r="M468">
        <v>2.3800000000000002E-2</v>
      </c>
      <c r="N468">
        <v>5.6800000000000003E-2</v>
      </c>
      <c r="O468">
        <v>0.14080000000000001</v>
      </c>
      <c r="AI468" s="133">
        <v>0.16300000000000001</v>
      </c>
      <c r="AJ468" s="133">
        <v>9.7799999999999998E-2</v>
      </c>
      <c r="AK468" s="133">
        <v>1.18E-2</v>
      </c>
      <c r="AL468" s="133">
        <v>0.16719999999999999</v>
      </c>
      <c r="AM468" s="133">
        <v>5.9400000000000001E-2</v>
      </c>
      <c r="AN468" s="133">
        <v>4.41E-2</v>
      </c>
      <c r="AO468" s="133">
        <v>2.3E-3</v>
      </c>
      <c r="AP468" s="133">
        <v>6.3100000000000003E-2</v>
      </c>
      <c r="AQ468" s="133">
        <v>3.2899999999999999E-2</v>
      </c>
      <c r="AR468" s="133">
        <v>2.3800000000000002E-2</v>
      </c>
      <c r="AS468" s="133">
        <v>5.6800000000000003E-2</v>
      </c>
      <c r="AT468" s="133">
        <v>0.14080000000000001</v>
      </c>
    </row>
    <row r="469" spans="2:46">
      <c r="B469">
        <v>1993</v>
      </c>
      <c r="C469">
        <v>2</v>
      </c>
      <c r="D469">
        <v>0.2369</v>
      </c>
      <c r="E469">
        <v>5.9299999999999999E-2</v>
      </c>
      <c r="F469">
        <v>2.46E-2</v>
      </c>
      <c r="G469">
        <v>0.67620000000000002</v>
      </c>
      <c r="H469">
        <v>0.23139999999999999</v>
      </c>
      <c r="I469">
        <v>2.8873000000000002</v>
      </c>
      <c r="J469">
        <v>0.7984</v>
      </c>
      <c r="K469">
        <v>0.40050000000000002</v>
      </c>
      <c r="L469">
        <v>4.6100000000000002E-2</v>
      </c>
      <c r="M469">
        <v>0.14080000000000001</v>
      </c>
      <c r="N469">
        <v>2.1999999999999999E-2</v>
      </c>
      <c r="O469">
        <v>1.2828999999999999</v>
      </c>
      <c r="AI469" s="133">
        <v>0.2369</v>
      </c>
      <c r="AJ469" s="133">
        <v>5.9299999999999999E-2</v>
      </c>
      <c r="AK469" s="133">
        <v>2.46E-2</v>
      </c>
      <c r="AL469" s="133">
        <v>0.67620000000000002</v>
      </c>
      <c r="AM469" s="133">
        <v>0.23139999999999999</v>
      </c>
      <c r="AN469" s="133">
        <v>2.8873000000000002</v>
      </c>
      <c r="AO469" s="133">
        <v>0.7984</v>
      </c>
      <c r="AP469" s="133">
        <v>0.40050000000000002</v>
      </c>
      <c r="AQ469" s="133">
        <v>4.6100000000000002E-2</v>
      </c>
      <c r="AR469" s="133">
        <v>0.14080000000000001</v>
      </c>
      <c r="AS469" s="133">
        <v>2.1999999999999999E-2</v>
      </c>
      <c r="AT469" s="133">
        <v>1.2828999999999999</v>
      </c>
    </row>
    <row r="470" spans="2:46">
      <c r="B470">
        <v>1993</v>
      </c>
      <c r="C470">
        <v>3</v>
      </c>
      <c r="D470">
        <v>0.63649999999999995</v>
      </c>
      <c r="E470">
        <v>0.10299999999999999</v>
      </c>
      <c r="F470">
        <v>0.15</v>
      </c>
      <c r="G470">
        <v>2.0527000000000002</v>
      </c>
      <c r="H470">
        <v>0.69830000000000003</v>
      </c>
      <c r="I470">
        <v>1.097</v>
      </c>
      <c r="J470">
        <v>0.2069</v>
      </c>
      <c r="K470">
        <v>0.8</v>
      </c>
      <c r="L470">
        <v>0.1115</v>
      </c>
      <c r="M470">
        <v>0.39019999999999999</v>
      </c>
      <c r="N470">
        <v>0.15110000000000001</v>
      </c>
      <c r="O470">
        <v>1.2053</v>
      </c>
      <c r="AI470" s="133">
        <v>0.63649999999999995</v>
      </c>
      <c r="AJ470" s="133">
        <v>0.10299999999999999</v>
      </c>
      <c r="AK470" s="133">
        <v>0.15</v>
      </c>
      <c r="AL470" s="133">
        <v>2.0527000000000002</v>
      </c>
      <c r="AM470" s="133">
        <v>0.69830000000000003</v>
      </c>
      <c r="AN470" s="133">
        <v>1.097</v>
      </c>
      <c r="AO470" s="133">
        <v>0.2069</v>
      </c>
      <c r="AP470" s="133">
        <v>0.8</v>
      </c>
      <c r="AQ470" s="133">
        <v>0.1115</v>
      </c>
      <c r="AR470" s="133">
        <v>0.39019999999999999</v>
      </c>
      <c r="AS470" s="133">
        <v>0.15110000000000001</v>
      </c>
      <c r="AT470" s="133">
        <v>1.2053</v>
      </c>
    </row>
    <row r="471" spans="2:46">
      <c r="B471">
        <v>1993</v>
      </c>
      <c r="C471">
        <v>4</v>
      </c>
      <c r="D471">
        <v>0.86839999999999995</v>
      </c>
      <c r="E471">
        <v>1.7077</v>
      </c>
      <c r="F471">
        <v>0.14269999999999999</v>
      </c>
      <c r="G471">
        <v>2.9460000000000002</v>
      </c>
      <c r="H471">
        <v>0.7661</v>
      </c>
      <c r="I471">
        <v>1.1216999999999999</v>
      </c>
      <c r="J471">
        <v>6.5000000000000002E-2</v>
      </c>
      <c r="K471">
        <v>0.71260000000000001</v>
      </c>
      <c r="L471">
        <v>0.32319999999999999</v>
      </c>
      <c r="M471">
        <v>0.93179999999999996</v>
      </c>
      <c r="N471">
        <v>9.4899999999999998E-2</v>
      </c>
      <c r="O471">
        <v>2.0057</v>
      </c>
      <c r="AI471" s="133">
        <v>0.86839999999999995</v>
      </c>
      <c r="AJ471" s="133">
        <v>1.7077</v>
      </c>
      <c r="AK471" s="133">
        <v>0.14269999999999999</v>
      </c>
      <c r="AL471" s="133">
        <v>2.9460000000000002</v>
      </c>
      <c r="AM471" s="133">
        <v>0.7661</v>
      </c>
      <c r="AN471" s="133">
        <v>1.1216999999999999</v>
      </c>
      <c r="AO471" s="133">
        <v>6.5000000000000002E-2</v>
      </c>
      <c r="AP471" s="133">
        <v>0.71260000000000001</v>
      </c>
      <c r="AQ471" s="133">
        <v>0.32319999999999999</v>
      </c>
      <c r="AR471" s="133">
        <v>0.93179999999999996</v>
      </c>
      <c r="AS471" s="133">
        <v>9.4899999999999998E-2</v>
      </c>
      <c r="AT471" s="133">
        <v>2.0057</v>
      </c>
    </row>
    <row r="472" spans="2:46">
      <c r="B472">
        <v>1993</v>
      </c>
      <c r="C472">
        <v>5</v>
      </c>
      <c r="D472">
        <v>0.48520000000000002</v>
      </c>
      <c r="E472">
        <v>1.8290999999999999</v>
      </c>
      <c r="F472">
        <v>0.154</v>
      </c>
      <c r="G472">
        <v>1.109</v>
      </c>
      <c r="H472">
        <v>0.25440000000000002</v>
      </c>
      <c r="I472">
        <v>0.49370000000000003</v>
      </c>
      <c r="J472">
        <v>3.95E-2</v>
      </c>
      <c r="K472">
        <v>0.37030000000000002</v>
      </c>
      <c r="L472">
        <v>0.26939999999999997</v>
      </c>
      <c r="M472">
        <v>0.33629999999999999</v>
      </c>
      <c r="N472">
        <v>7.5700000000000003E-2</v>
      </c>
      <c r="O472">
        <v>1.8224</v>
      </c>
      <c r="AI472" s="133">
        <v>0.48520000000000002</v>
      </c>
      <c r="AJ472" s="133">
        <v>1.8290999999999999</v>
      </c>
      <c r="AK472" s="133">
        <v>0.154</v>
      </c>
      <c r="AL472" s="133">
        <v>1.109</v>
      </c>
      <c r="AM472" s="133">
        <v>0.25440000000000002</v>
      </c>
      <c r="AN472" s="133">
        <v>0.49370000000000003</v>
      </c>
      <c r="AO472" s="133">
        <v>3.95E-2</v>
      </c>
      <c r="AP472" s="133">
        <v>0.37030000000000002</v>
      </c>
      <c r="AQ472" s="133">
        <v>0.26939999999999997</v>
      </c>
      <c r="AR472" s="133">
        <v>0.33629999999999999</v>
      </c>
      <c r="AS472" s="133">
        <v>7.5700000000000003E-2</v>
      </c>
      <c r="AT472" s="133">
        <v>1.8224</v>
      </c>
    </row>
    <row r="473" spans="2:46">
      <c r="B473">
        <v>1993</v>
      </c>
      <c r="C473">
        <v>6</v>
      </c>
      <c r="D473">
        <v>0.32519999999999999</v>
      </c>
      <c r="E473">
        <v>1.5041</v>
      </c>
      <c r="F473">
        <v>0.1172</v>
      </c>
      <c r="G473">
        <v>0.90790000000000004</v>
      </c>
      <c r="H473">
        <v>0.17349999999999999</v>
      </c>
      <c r="I473">
        <v>0.38879999999999998</v>
      </c>
      <c r="J473">
        <v>7.1999999999999998E-3</v>
      </c>
      <c r="K473">
        <v>0.2923</v>
      </c>
      <c r="L473">
        <v>9.3200000000000005E-2</v>
      </c>
      <c r="M473">
        <v>0.1444</v>
      </c>
      <c r="N473">
        <v>1.34E-2</v>
      </c>
      <c r="O473">
        <v>0.71830000000000005</v>
      </c>
      <c r="AI473" s="133">
        <v>0.32519999999999999</v>
      </c>
      <c r="AJ473" s="133">
        <v>1.5041</v>
      </c>
      <c r="AK473" s="133">
        <v>0.1172</v>
      </c>
      <c r="AL473" s="133">
        <v>0.90790000000000004</v>
      </c>
      <c r="AM473" s="133">
        <v>0.17349999999999999</v>
      </c>
      <c r="AN473" s="133">
        <v>0.38879999999999998</v>
      </c>
      <c r="AO473" s="133">
        <v>7.1999999999999998E-3</v>
      </c>
      <c r="AP473" s="133">
        <v>0.2923</v>
      </c>
      <c r="AQ473" s="133">
        <v>9.3200000000000005E-2</v>
      </c>
      <c r="AR473" s="133">
        <v>0.1444</v>
      </c>
      <c r="AS473" s="133">
        <v>1.34E-2</v>
      </c>
      <c r="AT473" s="133">
        <v>0.71830000000000005</v>
      </c>
    </row>
    <row r="474" spans="2:46">
      <c r="B474">
        <v>1993</v>
      </c>
      <c r="C474">
        <v>7</v>
      </c>
      <c r="D474">
        <v>0.1226</v>
      </c>
      <c r="E474">
        <v>4.0599999999999997E-2</v>
      </c>
      <c r="F474">
        <v>8.2000000000000003E-2</v>
      </c>
      <c r="G474">
        <v>0.78969999999999996</v>
      </c>
      <c r="H474">
        <v>0.2397</v>
      </c>
      <c r="I474">
        <v>0.57369999999999999</v>
      </c>
      <c r="J474">
        <v>7.0400000000000004E-2</v>
      </c>
      <c r="K474">
        <v>0.14680000000000001</v>
      </c>
      <c r="L474">
        <v>0.06</v>
      </c>
      <c r="M474">
        <v>0.16370000000000001</v>
      </c>
      <c r="N474">
        <v>6.3899999999999998E-2</v>
      </c>
      <c r="O474">
        <v>0.57279999999999998</v>
      </c>
      <c r="AI474" s="133">
        <v>0.1226</v>
      </c>
      <c r="AJ474" s="133">
        <v>4.0599999999999997E-2</v>
      </c>
      <c r="AK474" s="133">
        <v>8.2000000000000003E-2</v>
      </c>
      <c r="AL474" s="133">
        <v>0.78969999999999996</v>
      </c>
      <c r="AM474" s="133">
        <v>0.2397</v>
      </c>
      <c r="AN474" s="133">
        <v>0.57369999999999999</v>
      </c>
      <c r="AO474" s="133">
        <v>7.0400000000000004E-2</v>
      </c>
      <c r="AP474" s="133">
        <v>0.14680000000000001</v>
      </c>
      <c r="AQ474" s="133">
        <v>0.06</v>
      </c>
      <c r="AR474" s="133">
        <v>0.16370000000000001</v>
      </c>
      <c r="AS474" s="133">
        <v>6.3899999999999998E-2</v>
      </c>
      <c r="AT474" s="133">
        <v>0.57279999999999998</v>
      </c>
    </row>
    <row r="475" spans="2:46">
      <c r="B475">
        <v>1993</v>
      </c>
      <c r="C475">
        <v>8</v>
      </c>
      <c r="D475">
        <v>0.73760000000000003</v>
      </c>
      <c r="E475">
        <v>1.6079000000000001</v>
      </c>
      <c r="F475">
        <v>0.43780000000000002</v>
      </c>
      <c r="G475">
        <v>3.7374000000000001</v>
      </c>
      <c r="H475">
        <v>0.96030000000000004</v>
      </c>
      <c r="I475">
        <v>2.855</v>
      </c>
      <c r="J475">
        <v>0.15260000000000001</v>
      </c>
      <c r="K475">
        <v>0.48849999999999999</v>
      </c>
      <c r="L475">
        <v>0.36309999999999998</v>
      </c>
      <c r="M475">
        <v>0.79169999999999996</v>
      </c>
      <c r="N475">
        <v>0.30320000000000003</v>
      </c>
      <c r="O475">
        <v>4.3428000000000004</v>
      </c>
      <c r="AI475" s="133">
        <v>0.73760000000000003</v>
      </c>
      <c r="AJ475" s="133">
        <v>1.6079000000000001</v>
      </c>
      <c r="AK475" s="133">
        <v>0.43780000000000002</v>
      </c>
      <c r="AL475" s="133">
        <v>3.7374000000000001</v>
      </c>
      <c r="AM475" s="133">
        <v>0.96030000000000004</v>
      </c>
      <c r="AN475" s="133">
        <v>2.855</v>
      </c>
      <c r="AO475" s="133">
        <v>0.15260000000000001</v>
      </c>
      <c r="AP475" s="133">
        <v>0.48849999999999999</v>
      </c>
      <c r="AQ475" s="133">
        <v>0.36309999999999998</v>
      </c>
      <c r="AR475" s="133">
        <v>0.79169999999999996</v>
      </c>
      <c r="AS475" s="133">
        <v>0.30320000000000003</v>
      </c>
      <c r="AT475" s="133">
        <v>4.3428000000000004</v>
      </c>
    </row>
    <row r="476" spans="2:46">
      <c r="B476">
        <v>1993</v>
      </c>
      <c r="C476">
        <v>9</v>
      </c>
      <c r="D476">
        <v>0.36349999999999999</v>
      </c>
      <c r="E476">
        <v>0.85729999999999995</v>
      </c>
      <c r="F476">
        <v>0.23330000000000001</v>
      </c>
      <c r="G476">
        <v>2.0640999999999998</v>
      </c>
      <c r="H476">
        <v>0.50209999999999999</v>
      </c>
      <c r="I476">
        <v>1.2732000000000001</v>
      </c>
      <c r="J476">
        <v>0.1497</v>
      </c>
      <c r="K476">
        <v>0.31340000000000001</v>
      </c>
      <c r="L476">
        <v>0.38419999999999999</v>
      </c>
      <c r="M476">
        <v>0.4985</v>
      </c>
      <c r="N476">
        <v>0.21049999999999999</v>
      </c>
      <c r="O476">
        <v>3.6496</v>
      </c>
      <c r="AI476" s="133">
        <v>0.36349999999999999</v>
      </c>
      <c r="AJ476" s="133">
        <v>0.85729999999999995</v>
      </c>
      <c r="AK476" s="133">
        <v>0.23330000000000001</v>
      </c>
      <c r="AL476" s="133">
        <v>2.0640999999999998</v>
      </c>
      <c r="AM476" s="133">
        <v>0.50209999999999999</v>
      </c>
      <c r="AN476" s="133">
        <v>1.2732000000000001</v>
      </c>
      <c r="AO476" s="133">
        <v>0.1497</v>
      </c>
      <c r="AP476" s="133">
        <v>0.31340000000000001</v>
      </c>
      <c r="AQ476" s="133">
        <v>0.38419999999999999</v>
      </c>
      <c r="AR476" s="133">
        <v>0.4985</v>
      </c>
      <c r="AS476" s="133">
        <v>0.21049999999999999</v>
      </c>
      <c r="AT476" s="133">
        <v>3.6496</v>
      </c>
    </row>
    <row r="477" spans="2:46">
      <c r="B477">
        <v>1993</v>
      </c>
      <c r="C477">
        <v>10</v>
      </c>
      <c r="D477">
        <v>0.69099999999999995</v>
      </c>
      <c r="E477">
        <v>0.68020000000000003</v>
      </c>
      <c r="F477">
        <v>0.5403</v>
      </c>
      <c r="G477">
        <v>4.4710999999999999</v>
      </c>
      <c r="H477">
        <v>1.3476999999999999</v>
      </c>
      <c r="I477">
        <v>3.4003000000000001</v>
      </c>
      <c r="J477">
        <v>3.44E-2</v>
      </c>
      <c r="K477">
        <v>1.4265000000000001</v>
      </c>
      <c r="L477">
        <v>0.35909999999999997</v>
      </c>
      <c r="M477">
        <v>0.69110000000000005</v>
      </c>
      <c r="N477">
        <v>0.31879999999999997</v>
      </c>
      <c r="O477">
        <v>4.4485000000000001</v>
      </c>
      <c r="AI477" s="133">
        <v>0.69099999999999995</v>
      </c>
      <c r="AJ477" s="133">
        <v>0.68020000000000003</v>
      </c>
      <c r="AK477" s="133">
        <v>0.5403</v>
      </c>
      <c r="AL477" s="133">
        <v>4.4710999999999999</v>
      </c>
      <c r="AM477" s="133">
        <v>1.3476999999999999</v>
      </c>
      <c r="AN477" s="133">
        <v>3.4003000000000001</v>
      </c>
      <c r="AO477" s="133">
        <v>3.44E-2</v>
      </c>
      <c r="AP477" s="133">
        <v>1.4265000000000001</v>
      </c>
      <c r="AQ477" s="133">
        <v>0.35909999999999997</v>
      </c>
      <c r="AR477" s="133">
        <v>0.69110000000000005</v>
      </c>
      <c r="AS477" s="133">
        <v>0.31879999999999997</v>
      </c>
      <c r="AT477" s="133">
        <v>4.4485000000000001</v>
      </c>
    </row>
    <row r="478" spans="2:46">
      <c r="B478">
        <v>1993</v>
      </c>
      <c r="C478">
        <v>11</v>
      </c>
      <c r="D478">
        <v>0.1948</v>
      </c>
      <c r="E478">
        <v>0.58440000000000003</v>
      </c>
      <c r="F478">
        <v>0.1032</v>
      </c>
      <c r="G478">
        <v>0.89949999999999997</v>
      </c>
      <c r="H478">
        <v>0.2258</v>
      </c>
      <c r="I478">
        <v>0.85950000000000004</v>
      </c>
      <c r="J478">
        <v>6.5100000000000005E-2</v>
      </c>
      <c r="K478">
        <v>0.106</v>
      </c>
      <c r="L478">
        <v>0.17280000000000001</v>
      </c>
      <c r="M478">
        <v>0.18729999999999999</v>
      </c>
      <c r="N478">
        <v>0.20680000000000001</v>
      </c>
      <c r="O478">
        <v>1.2563</v>
      </c>
      <c r="AI478" s="133">
        <v>0.1948</v>
      </c>
      <c r="AJ478" s="133">
        <v>0.58440000000000003</v>
      </c>
      <c r="AK478" s="133">
        <v>0.1032</v>
      </c>
      <c r="AL478" s="133">
        <v>0.89949999999999997</v>
      </c>
      <c r="AM478" s="133">
        <v>0.2258</v>
      </c>
      <c r="AN478" s="133">
        <v>0.85950000000000004</v>
      </c>
      <c r="AO478" s="133">
        <v>6.5100000000000005E-2</v>
      </c>
      <c r="AP478" s="133">
        <v>0.106</v>
      </c>
      <c r="AQ478" s="133">
        <v>0.17280000000000001</v>
      </c>
      <c r="AR478" s="133">
        <v>0.18729999999999999</v>
      </c>
      <c r="AS478" s="133">
        <v>0.20680000000000001</v>
      </c>
      <c r="AT478" s="133">
        <v>1.2563</v>
      </c>
    </row>
    <row r="479" spans="2:46">
      <c r="B479">
        <v>1993</v>
      </c>
      <c r="C479">
        <v>12</v>
      </c>
      <c r="D479">
        <v>0.24390000000000001</v>
      </c>
      <c r="E479">
        <v>0.55049999999999999</v>
      </c>
      <c r="F479">
        <v>0.18379999999999999</v>
      </c>
      <c r="G479">
        <v>1.3776999999999999</v>
      </c>
      <c r="H479">
        <v>0.33610000000000001</v>
      </c>
      <c r="I479">
        <v>1.0002</v>
      </c>
      <c r="J479">
        <v>0.1009</v>
      </c>
      <c r="K479">
        <v>0.159</v>
      </c>
      <c r="L479">
        <v>0.21929999999999999</v>
      </c>
      <c r="M479">
        <v>0.37959999999999999</v>
      </c>
      <c r="N479">
        <v>0.1656</v>
      </c>
      <c r="O479">
        <v>2.2683</v>
      </c>
      <c r="AI479" s="133">
        <v>0.24390000000000001</v>
      </c>
      <c r="AJ479" s="133">
        <v>0.55049999999999999</v>
      </c>
      <c r="AK479" s="133">
        <v>0.18379999999999999</v>
      </c>
      <c r="AL479" s="133">
        <v>1.3776999999999999</v>
      </c>
      <c r="AM479" s="133">
        <v>0.33610000000000001</v>
      </c>
      <c r="AN479" s="133">
        <v>1.0002</v>
      </c>
      <c r="AO479" s="133">
        <v>0.1009</v>
      </c>
      <c r="AP479" s="133">
        <v>0.159</v>
      </c>
      <c r="AQ479" s="133">
        <v>0.21929999999999999</v>
      </c>
      <c r="AR479" s="133">
        <v>0.37959999999999999</v>
      </c>
      <c r="AS479" s="133">
        <v>0.1656</v>
      </c>
      <c r="AT479" s="133">
        <v>2.2683</v>
      </c>
    </row>
    <row r="480" spans="2:46">
      <c r="B480">
        <v>1993</v>
      </c>
      <c r="C480">
        <v>13</v>
      </c>
      <c r="D480">
        <v>0.66069999999999995</v>
      </c>
      <c r="E480">
        <v>0.74690000000000001</v>
      </c>
      <c r="F480">
        <v>0.26450000000000001</v>
      </c>
      <c r="G480">
        <v>1.7786999999999999</v>
      </c>
      <c r="H480">
        <v>0.52459999999999996</v>
      </c>
      <c r="I480">
        <v>0.9042</v>
      </c>
      <c r="J480">
        <v>9.5399999999999999E-2</v>
      </c>
      <c r="K480">
        <v>0.68889999999999996</v>
      </c>
      <c r="L480">
        <v>0.56559999999999999</v>
      </c>
      <c r="M480">
        <v>0.80500000000000005</v>
      </c>
      <c r="N480">
        <v>9.2899999999999996E-2</v>
      </c>
      <c r="O480">
        <v>2.1280000000000001</v>
      </c>
      <c r="AI480" s="133">
        <v>0.66069999999999995</v>
      </c>
      <c r="AJ480" s="133">
        <v>0.74690000000000001</v>
      </c>
      <c r="AK480" s="133">
        <v>0.26450000000000001</v>
      </c>
      <c r="AL480" s="133">
        <v>1.7786999999999999</v>
      </c>
      <c r="AM480" s="133">
        <v>0.52459999999999996</v>
      </c>
      <c r="AN480" s="133">
        <v>0.9042</v>
      </c>
      <c r="AO480" s="133">
        <v>9.5399999999999999E-2</v>
      </c>
      <c r="AP480" s="133">
        <v>0.68889999999999996</v>
      </c>
      <c r="AQ480" s="133">
        <v>0.56559999999999999</v>
      </c>
      <c r="AR480" s="133">
        <v>0.80500000000000005</v>
      </c>
      <c r="AS480" s="133">
        <v>9.2899999999999996E-2</v>
      </c>
      <c r="AT480" s="133">
        <v>2.1280000000000001</v>
      </c>
    </row>
    <row r="481" spans="2:46">
      <c r="B481">
        <v>1993</v>
      </c>
      <c r="C481">
        <v>14</v>
      </c>
      <c r="D481">
        <v>4.1099999999999998E-2</v>
      </c>
      <c r="E481">
        <v>8.0600000000000005E-2</v>
      </c>
      <c r="F481">
        <v>1.7000000000000001E-2</v>
      </c>
      <c r="G481">
        <v>0.20180000000000001</v>
      </c>
      <c r="H481">
        <v>4.8500000000000001E-2</v>
      </c>
      <c r="I481">
        <v>0.1007</v>
      </c>
      <c r="J481">
        <v>1.0699999999999999E-2</v>
      </c>
      <c r="K481">
        <v>2.58E-2</v>
      </c>
      <c r="L481">
        <v>3.0599999999999999E-2</v>
      </c>
      <c r="M481">
        <v>3.7900000000000003E-2</v>
      </c>
      <c r="N481">
        <v>1.9199999999999998E-2</v>
      </c>
      <c r="O481">
        <v>0.29289999999999999</v>
      </c>
      <c r="AI481" s="133">
        <v>4.1099999999999998E-2</v>
      </c>
      <c r="AJ481" s="133">
        <v>8.0600000000000005E-2</v>
      </c>
      <c r="AK481" s="133">
        <v>1.7000000000000001E-2</v>
      </c>
      <c r="AL481" s="133">
        <v>0.20180000000000001</v>
      </c>
      <c r="AM481" s="133">
        <v>4.8500000000000001E-2</v>
      </c>
      <c r="AN481" s="133">
        <v>0.1007</v>
      </c>
      <c r="AO481" s="133">
        <v>1.0699999999999999E-2</v>
      </c>
      <c r="AP481" s="133">
        <v>2.58E-2</v>
      </c>
      <c r="AQ481" s="133">
        <v>3.0599999999999999E-2</v>
      </c>
      <c r="AR481" s="133">
        <v>3.7900000000000003E-2</v>
      </c>
      <c r="AS481" s="133">
        <v>1.9199999999999998E-2</v>
      </c>
      <c r="AT481" s="133">
        <v>0.29289999999999999</v>
      </c>
    </row>
    <row r="482" spans="2:46">
      <c r="B482">
        <v>1993</v>
      </c>
      <c r="C482">
        <v>15</v>
      </c>
      <c r="D482">
        <v>8.6400000000000005E-2</v>
      </c>
      <c r="E482">
        <v>2.3900000000000001E-2</v>
      </c>
      <c r="F482">
        <v>1.2E-2</v>
      </c>
      <c r="G482">
        <v>0.58320000000000005</v>
      </c>
      <c r="H482">
        <v>0.23330000000000001</v>
      </c>
      <c r="I482">
        <v>0.2283</v>
      </c>
      <c r="J482">
        <v>1.5E-3</v>
      </c>
      <c r="K482">
        <v>0.1159</v>
      </c>
      <c r="L482">
        <v>2.8E-3</v>
      </c>
      <c r="M482">
        <v>3.6799999999999999E-2</v>
      </c>
      <c r="N482">
        <v>1.9699999999999999E-2</v>
      </c>
      <c r="O482">
        <v>0.2109</v>
      </c>
      <c r="AI482" s="133">
        <v>8.6400000000000005E-2</v>
      </c>
      <c r="AJ482" s="133">
        <v>2.3900000000000001E-2</v>
      </c>
      <c r="AK482" s="133">
        <v>1.2E-2</v>
      </c>
      <c r="AL482" s="133">
        <v>0.58320000000000005</v>
      </c>
      <c r="AM482" s="133">
        <v>0.23330000000000001</v>
      </c>
      <c r="AN482" s="133">
        <v>0.2283</v>
      </c>
      <c r="AO482" s="133">
        <v>1.5E-3</v>
      </c>
      <c r="AP482" s="133">
        <v>0.1159</v>
      </c>
      <c r="AQ482" s="133">
        <v>2.8E-3</v>
      </c>
      <c r="AR482" s="133">
        <v>3.6799999999999999E-2</v>
      </c>
      <c r="AS482" s="133">
        <v>1.9699999999999999E-2</v>
      </c>
      <c r="AT482" s="133">
        <v>0.2109</v>
      </c>
    </row>
    <row r="483" spans="2:46">
      <c r="B483">
        <v>1993</v>
      </c>
      <c r="C483">
        <v>16</v>
      </c>
      <c r="D483">
        <v>1.95E-2</v>
      </c>
      <c r="E483">
        <v>3.8699999999999998E-2</v>
      </c>
      <c r="F483">
        <v>8.0000000000000002E-3</v>
      </c>
      <c r="G483">
        <v>9.7500000000000003E-2</v>
      </c>
      <c r="H483">
        <v>2.3400000000000001E-2</v>
      </c>
      <c r="I483">
        <v>4.7600000000000003E-2</v>
      </c>
      <c r="J483">
        <v>5.0000000000000001E-3</v>
      </c>
      <c r="K483">
        <v>1.21E-2</v>
      </c>
      <c r="L483">
        <v>1.4500000000000001E-2</v>
      </c>
      <c r="M483">
        <v>1.77E-2</v>
      </c>
      <c r="N483">
        <v>9.1999999999999998E-3</v>
      </c>
      <c r="O483">
        <v>0.13780000000000001</v>
      </c>
      <c r="AI483" s="133">
        <v>1.95E-2</v>
      </c>
      <c r="AJ483" s="133">
        <v>3.8699999999999998E-2</v>
      </c>
      <c r="AK483" s="133">
        <v>8.0000000000000002E-3</v>
      </c>
      <c r="AL483" s="133">
        <v>9.7500000000000003E-2</v>
      </c>
      <c r="AM483" s="133">
        <v>2.3400000000000001E-2</v>
      </c>
      <c r="AN483" s="133">
        <v>4.7600000000000003E-2</v>
      </c>
      <c r="AO483" s="133">
        <v>5.0000000000000001E-3</v>
      </c>
      <c r="AP483" s="133">
        <v>1.21E-2</v>
      </c>
      <c r="AQ483" s="133">
        <v>1.4500000000000001E-2</v>
      </c>
      <c r="AR483" s="133">
        <v>1.77E-2</v>
      </c>
      <c r="AS483" s="133">
        <v>9.1999999999999998E-3</v>
      </c>
      <c r="AT483" s="133">
        <v>0.13780000000000001</v>
      </c>
    </row>
    <row r="484" spans="2:46">
      <c r="B484">
        <v>1994</v>
      </c>
      <c r="C484">
        <v>1</v>
      </c>
      <c r="D484">
        <v>0.20699999999999999</v>
      </c>
      <c r="E484">
        <v>4.4200000000000003E-2</v>
      </c>
      <c r="F484">
        <v>1.6899999999999998E-2</v>
      </c>
      <c r="G484">
        <v>0.47520000000000001</v>
      </c>
      <c r="H484">
        <v>0.16869999999999999</v>
      </c>
      <c r="I484">
        <v>0.19670000000000001</v>
      </c>
      <c r="J484">
        <v>1.04E-2</v>
      </c>
      <c r="K484">
        <v>0.18090000000000001</v>
      </c>
      <c r="L484">
        <v>5.8500000000000003E-2</v>
      </c>
      <c r="M484">
        <v>0.1232</v>
      </c>
      <c r="N484">
        <v>2.2599999999999999E-2</v>
      </c>
      <c r="O484">
        <v>9.9599999999999994E-2</v>
      </c>
      <c r="AI484" s="133">
        <v>0.20699999999999999</v>
      </c>
      <c r="AJ484" s="133">
        <v>4.4200000000000003E-2</v>
      </c>
      <c r="AK484" s="133">
        <v>1.6899999999999998E-2</v>
      </c>
      <c r="AL484" s="133">
        <v>0.47520000000000001</v>
      </c>
      <c r="AM484" s="133">
        <v>0.16869999999999999</v>
      </c>
      <c r="AN484" s="133">
        <v>0.19670000000000001</v>
      </c>
      <c r="AO484" s="133">
        <v>1.04E-2</v>
      </c>
      <c r="AP484" s="133">
        <v>0.18090000000000001</v>
      </c>
      <c r="AQ484" s="133">
        <v>5.8500000000000003E-2</v>
      </c>
      <c r="AR484" s="133">
        <v>0.1232</v>
      </c>
      <c r="AS484" s="133">
        <v>2.2599999999999999E-2</v>
      </c>
      <c r="AT484" s="133">
        <v>9.9599999999999994E-2</v>
      </c>
    </row>
    <row r="485" spans="2:46">
      <c r="B485">
        <v>1994</v>
      </c>
      <c r="C485">
        <v>2</v>
      </c>
      <c r="D485">
        <v>0.29409999999999997</v>
      </c>
      <c r="E485">
        <v>0.12139999999999999</v>
      </c>
      <c r="F485">
        <v>4.8099999999999997E-2</v>
      </c>
      <c r="G485">
        <v>0.38579999999999998</v>
      </c>
      <c r="H485">
        <v>0.13200000000000001</v>
      </c>
      <c r="I485">
        <v>0.45319999999999999</v>
      </c>
      <c r="J485">
        <v>0.35360000000000003</v>
      </c>
      <c r="K485">
        <v>0.42959999999999998</v>
      </c>
      <c r="L485">
        <v>0.1812</v>
      </c>
      <c r="M485">
        <v>0.11219999999999999</v>
      </c>
      <c r="N485">
        <v>2.4799999999999999E-2</v>
      </c>
      <c r="O485">
        <v>0.60660000000000003</v>
      </c>
      <c r="AI485" s="133">
        <v>0.29409999999999997</v>
      </c>
      <c r="AJ485" s="133">
        <v>0.12139999999999999</v>
      </c>
      <c r="AK485" s="133">
        <v>4.8099999999999997E-2</v>
      </c>
      <c r="AL485" s="133">
        <v>0.38579999999999998</v>
      </c>
      <c r="AM485" s="133">
        <v>0.13200000000000001</v>
      </c>
      <c r="AN485" s="133">
        <v>0.45319999999999999</v>
      </c>
      <c r="AO485" s="133">
        <v>0.35360000000000003</v>
      </c>
      <c r="AP485" s="133">
        <v>0.42959999999999998</v>
      </c>
      <c r="AQ485" s="133">
        <v>0.1812</v>
      </c>
      <c r="AR485" s="133">
        <v>0.11219999999999999</v>
      </c>
      <c r="AS485" s="133">
        <v>2.4799999999999999E-2</v>
      </c>
      <c r="AT485" s="133">
        <v>0.60660000000000003</v>
      </c>
    </row>
    <row r="486" spans="2:46">
      <c r="B486">
        <v>1994</v>
      </c>
      <c r="C486">
        <v>3</v>
      </c>
      <c r="D486">
        <v>0.54420000000000002</v>
      </c>
      <c r="E486">
        <v>0.497</v>
      </c>
      <c r="F486">
        <v>0.13850000000000001</v>
      </c>
      <c r="G486">
        <v>1.7056</v>
      </c>
      <c r="H486">
        <v>0.58020000000000005</v>
      </c>
      <c r="I486">
        <v>1.7795000000000001</v>
      </c>
      <c r="J486">
        <v>0.34110000000000001</v>
      </c>
      <c r="K486">
        <v>1.7373000000000001</v>
      </c>
      <c r="L486">
        <v>0.25879999999999997</v>
      </c>
      <c r="M486">
        <v>0.29670000000000002</v>
      </c>
      <c r="N486">
        <v>5.1900000000000002E-2</v>
      </c>
      <c r="O486">
        <v>1.39</v>
      </c>
      <c r="AI486" s="133">
        <v>0.54420000000000002</v>
      </c>
      <c r="AJ486" s="133">
        <v>0.497</v>
      </c>
      <c r="AK486" s="133">
        <v>0.13850000000000001</v>
      </c>
      <c r="AL486" s="133">
        <v>1.7056</v>
      </c>
      <c r="AM486" s="133">
        <v>0.58020000000000005</v>
      </c>
      <c r="AN486" s="133">
        <v>1.7795000000000001</v>
      </c>
      <c r="AO486" s="133">
        <v>0.34110000000000001</v>
      </c>
      <c r="AP486" s="133">
        <v>1.7373000000000001</v>
      </c>
      <c r="AQ486" s="133">
        <v>0.25879999999999997</v>
      </c>
      <c r="AR486" s="133">
        <v>0.29670000000000002</v>
      </c>
      <c r="AS486" s="133">
        <v>5.1900000000000002E-2</v>
      </c>
      <c r="AT486" s="133">
        <v>1.39</v>
      </c>
    </row>
    <row r="487" spans="2:46">
      <c r="B487">
        <v>1994</v>
      </c>
      <c r="C487">
        <v>4</v>
      </c>
      <c r="D487">
        <v>0.80940000000000001</v>
      </c>
      <c r="E487">
        <v>0.84389999999999998</v>
      </c>
      <c r="F487">
        <v>0.1641</v>
      </c>
      <c r="G487">
        <v>2.3218000000000001</v>
      </c>
      <c r="H487">
        <v>0.6038</v>
      </c>
      <c r="I487">
        <v>0.56330000000000002</v>
      </c>
      <c r="J487">
        <v>0.16289999999999999</v>
      </c>
      <c r="K487">
        <v>0.39739999999999998</v>
      </c>
      <c r="L487">
        <v>0.2465</v>
      </c>
      <c r="M487">
        <v>0.93879999999999997</v>
      </c>
      <c r="N487">
        <v>0.19109999999999999</v>
      </c>
      <c r="O487">
        <v>1.6937</v>
      </c>
      <c r="AI487" s="133">
        <v>0.80940000000000001</v>
      </c>
      <c r="AJ487" s="133">
        <v>0.84389999999999998</v>
      </c>
      <c r="AK487" s="133">
        <v>0.1641</v>
      </c>
      <c r="AL487" s="133">
        <v>2.3218000000000001</v>
      </c>
      <c r="AM487" s="133">
        <v>0.6038</v>
      </c>
      <c r="AN487" s="133">
        <v>0.56330000000000002</v>
      </c>
      <c r="AO487" s="133">
        <v>0.16289999999999999</v>
      </c>
      <c r="AP487" s="133">
        <v>0.39739999999999998</v>
      </c>
      <c r="AQ487" s="133">
        <v>0.2465</v>
      </c>
      <c r="AR487" s="133">
        <v>0.93879999999999997</v>
      </c>
      <c r="AS487" s="133">
        <v>0.19109999999999999</v>
      </c>
      <c r="AT487" s="133">
        <v>1.6937</v>
      </c>
    </row>
    <row r="488" spans="2:46">
      <c r="B488">
        <v>1994</v>
      </c>
      <c r="C488">
        <v>5</v>
      </c>
      <c r="D488">
        <v>0.3619</v>
      </c>
      <c r="E488">
        <v>1.5339</v>
      </c>
      <c r="F488">
        <v>7.2700000000000001E-2</v>
      </c>
      <c r="G488">
        <v>1.224</v>
      </c>
      <c r="H488">
        <v>0.28079999999999999</v>
      </c>
      <c r="I488">
        <v>7.7700000000000005E-2</v>
      </c>
      <c r="J488">
        <v>2.0299999999999999E-2</v>
      </c>
      <c r="K488">
        <v>0.18160000000000001</v>
      </c>
      <c r="L488">
        <v>0.39989999999999998</v>
      </c>
      <c r="M488">
        <v>0.60440000000000005</v>
      </c>
      <c r="N488">
        <v>4.7199999999999999E-2</v>
      </c>
      <c r="O488">
        <v>1.2425999999999999</v>
      </c>
      <c r="AI488" s="133">
        <v>0.3619</v>
      </c>
      <c r="AJ488" s="133">
        <v>1.5339</v>
      </c>
      <c r="AK488" s="133">
        <v>7.2700000000000001E-2</v>
      </c>
      <c r="AL488" s="133">
        <v>1.224</v>
      </c>
      <c r="AM488" s="133">
        <v>0.28079999999999999</v>
      </c>
      <c r="AN488" s="133">
        <v>7.7700000000000005E-2</v>
      </c>
      <c r="AO488" s="133">
        <v>2.0299999999999999E-2</v>
      </c>
      <c r="AP488" s="133">
        <v>0.18160000000000001</v>
      </c>
      <c r="AQ488" s="133">
        <v>0.39989999999999998</v>
      </c>
      <c r="AR488" s="133">
        <v>0.60440000000000005</v>
      </c>
      <c r="AS488" s="133">
        <v>4.7199999999999999E-2</v>
      </c>
      <c r="AT488" s="133">
        <v>1.2425999999999999</v>
      </c>
    </row>
    <row r="489" spans="2:46">
      <c r="B489">
        <v>1994</v>
      </c>
      <c r="C489">
        <v>6</v>
      </c>
      <c r="D489">
        <v>0.31190000000000001</v>
      </c>
      <c r="E489">
        <v>0.54049999999999998</v>
      </c>
      <c r="F489">
        <v>0.10929999999999999</v>
      </c>
      <c r="G489">
        <v>0.89370000000000005</v>
      </c>
      <c r="H489">
        <v>0.1736</v>
      </c>
      <c r="I489">
        <v>0.66679999999999995</v>
      </c>
      <c r="J489">
        <v>7.6E-3</v>
      </c>
      <c r="K489">
        <v>0.13170000000000001</v>
      </c>
      <c r="L489">
        <v>5.9400000000000001E-2</v>
      </c>
      <c r="M489">
        <v>0.18629999999999999</v>
      </c>
      <c r="N489">
        <v>1.26E-2</v>
      </c>
      <c r="O489">
        <v>0.74360000000000004</v>
      </c>
      <c r="AI489" s="133">
        <v>0.31190000000000001</v>
      </c>
      <c r="AJ489" s="133">
        <v>0.54049999999999998</v>
      </c>
      <c r="AK489" s="133">
        <v>0.10929999999999999</v>
      </c>
      <c r="AL489" s="133">
        <v>0.89370000000000005</v>
      </c>
      <c r="AM489" s="133">
        <v>0.1736</v>
      </c>
      <c r="AN489" s="133">
        <v>0.66679999999999995</v>
      </c>
      <c r="AO489" s="133">
        <v>7.6E-3</v>
      </c>
      <c r="AP489" s="133">
        <v>0.13170000000000001</v>
      </c>
      <c r="AQ489" s="133">
        <v>5.9400000000000001E-2</v>
      </c>
      <c r="AR489" s="133">
        <v>0.18629999999999999</v>
      </c>
      <c r="AS489" s="133">
        <v>1.26E-2</v>
      </c>
      <c r="AT489" s="133">
        <v>0.74360000000000004</v>
      </c>
    </row>
    <row r="490" spans="2:46">
      <c r="B490">
        <v>1994</v>
      </c>
      <c r="C490">
        <v>7</v>
      </c>
      <c r="D490">
        <v>8.6199999999999999E-2</v>
      </c>
      <c r="E490">
        <v>1.14E-2</v>
      </c>
      <c r="F490">
        <v>4.2599999999999999E-2</v>
      </c>
      <c r="G490">
        <v>0.224</v>
      </c>
      <c r="H490">
        <v>6.2E-2</v>
      </c>
      <c r="I490">
        <v>0.24990000000000001</v>
      </c>
      <c r="J490">
        <v>5.7500000000000002E-2</v>
      </c>
      <c r="K490">
        <v>0.4521</v>
      </c>
      <c r="L490">
        <v>4.6100000000000002E-2</v>
      </c>
      <c r="M490">
        <v>0.1022</v>
      </c>
      <c r="N490">
        <v>4.1000000000000003E-3</v>
      </c>
      <c r="O490">
        <v>0.40239999999999998</v>
      </c>
      <c r="AI490" s="133">
        <v>8.6199999999999999E-2</v>
      </c>
      <c r="AJ490" s="133">
        <v>1.14E-2</v>
      </c>
      <c r="AK490" s="133">
        <v>4.2599999999999999E-2</v>
      </c>
      <c r="AL490" s="133">
        <v>0.224</v>
      </c>
      <c r="AM490" s="133">
        <v>6.2E-2</v>
      </c>
      <c r="AN490" s="133">
        <v>0.24990000000000001</v>
      </c>
      <c r="AO490" s="133">
        <v>5.7500000000000002E-2</v>
      </c>
      <c r="AP490" s="133">
        <v>0.4521</v>
      </c>
      <c r="AQ490" s="133">
        <v>4.6100000000000002E-2</v>
      </c>
      <c r="AR490" s="133">
        <v>0.1022</v>
      </c>
      <c r="AS490" s="133">
        <v>4.1000000000000003E-3</v>
      </c>
      <c r="AT490" s="133">
        <v>0.40239999999999998</v>
      </c>
    </row>
    <row r="491" spans="2:46">
      <c r="B491">
        <v>1994</v>
      </c>
      <c r="C491">
        <v>8</v>
      </c>
      <c r="D491">
        <v>0.68410000000000004</v>
      </c>
      <c r="E491">
        <v>1.571</v>
      </c>
      <c r="F491">
        <v>0.3246</v>
      </c>
      <c r="G491">
        <v>2.9177</v>
      </c>
      <c r="H491">
        <v>0.78949999999999998</v>
      </c>
      <c r="I491">
        <v>2.1709000000000001</v>
      </c>
      <c r="J491">
        <v>0.38129999999999997</v>
      </c>
      <c r="K491">
        <v>0.9889</v>
      </c>
      <c r="L491">
        <v>0.45450000000000002</v>
      </c>
      <c r="M491">
        <v>0.70730000000000004</v>
      </c>
      <c r="N491">
        <v>0.25609999999999999</v>
      </c>
      <c r="O491">
        <v>2.7595000000000001</v>
      </c>
      <c r="AI491" s="133">
        <v>0.68410000000000004</v>
      </c>
      <c r="AJ491" s="133">
        <v>1.571</v>
      </c>
      <c r="AK491" s="133">
        <v>0.3246</v>
      </c>
      <c r="AL491" s="133">
        <v>2.9177</v>
      </c>
      <c r="AM491" s="133">
        <v>0.78949999999999998</v>
      </c>
      <c r="AN491" s="133">
        <v>2.1709000000000001</v>
      </c>
      <c r="AO491" s="133">
        <v>0.38129999999999997</v>
      </c>
      <c r="AP491" s="133">
        <v>0.9889</v>
      </c>
      <c r="AQ491" s="133">
        <v>0.45450000000000002</v>
      </c>
      <c r="AR491" s="133">
        <v>0.70730000000000004</v>
      </c>
      <c r="AS491" s="133">
        <v>0.25609999999999999</v>
      </c>
      <c r="AT491" s="133">
        <v>2.7595000000000001</v>
      </c>
    </row>
    <row r="492" spans="2:46">
      <c r="B492">
        <v>1994</v>
      </c>
      <c r="C492">
        <v>9</v>
      </c>
      <c r="D492">
        <v>0.30420000000000003</v>
      </c>
      <c r="E492">
        <v>0.80059999999999998</v>
      </c>
      <c r="F492">
        <v>0.17860000000000001</v>
      </c>
      <c r="G492">
        <v>1.637</v>
      </c>
      <c r="H492">
        <v>0.432</v>
      </c>
      <c r="I492">
        <v>0.50480000000000003</v>
      </c>
      <c r="J492">
        <v>0.1108</v>
      </c>
      <c r="K492">
        <v>0.23269999999999999</v>
      </c>
      <c r="L492">
        <v>0.217</v>
      </c>
      <c r="M492">
        <v>0.72</v>
      </c>
      <c r="N492">
        <v>6.0900000000000003E-2</v>
      </c>
      <c r="O492">
        <v>2.6518000000000002</v>
      </c>
      <c r="AI492" s="133">
        <v>0.30420000000000003</v>
      </c>
      <c r="AJ492" s="133">
        <v>0.80059999999999998</v>
      </c>
      <c r="AK492" s="133">
        <v>0.17860000000000001</v>
      </c>
      <c r="AL492" s="133">
        <v>1.637</v>
      </c>
      <c r="AM492" s="133">
        <v>0.432</v>
      </c>
      <c r="AN492" s="133">
        <v>0.50480000000000003</v>
      </c>
      <c r="AO492" s="133">
        <v>0.1108</v>
      </c>
      <c r="AP492" s="133">
        <v>0.23269999999999999</v>
      </c>
      <c r="AQ492" s="133">
        <v>0.217</v>
      </c>
      <c r="AR492" s="133">
        <v>0.72</v>
      </c>
      <c r="AS492" s="133">
        <v>6.0900000000000003E-2</v>
      </c>
      <c r="AT492" s="133">
        <v>2.6518000000000002</v>
      </c>
    </row>
    <row r="493" spans="2:46">
      <c r="B493">
        <v>1994</v>
      </c>
      <c r="C493">
        <v>10</v>
      </c>
      <c r="D493">
        <v>0.46960000000000002</v>
      </c>
      <c r="E493">
        <v>0.72360000000000002</v>
      </c>
      <c r="F493">
        <v>0.32919999999999999</v>
      </c>
      <c r="G493">
        <v>1.3824000000000001</v>
      </c>
      <c r="H493">
        <v>0.40200000000000002</v>
      </c>
      <c r="I493">
        <v>1.2862</v>
      </c>
      <c r="J493">
        <v>9.5999999999999992E-3</v>
      </c>
      <c r="K493">
        <v>1.0886</v>
      </c>
      <c r="L493">
        <v>0.32490000000000002</v>
      </c>
      <c r="M493">
        <v>0.74760000000000004</v>
      </c>
      <c r="N493">
        <v>7.6100000000000001E-2</v>
      </c>
      <c r="O493">
        <v>2.8849999999999998</v>
      </c>
      <c r="AI493" s="133">
        <v>0.46960000000000002</v>
      </c>
      <c r="AJ493" s="133">
        <v>0.72360000000000002</v>
      </c>
      <c r="AK493" s="133">
        <v>0.32919999999999999</v>
      </c>
      <c r="AL493" s="133">
        <v>1.3824000000000001</v>
      </c>
      <c r="AM493" s="133">
        <v>0.40200000000000002</v>
      </c>
      <c r="AN493" s="133">
        <v>1.2862</v>
      </c>
      <c r="AO493" s="133">
        <v>9.5999999999999992E-3</v>
      </c>
      <c r="AP493" s="133">
        <v>1.0886</v>
      </c>
      <c r="AQ493" s="133">
        <v>0.32490000000000002</v>
      </c>
      <c r="AR493" s="133">
        <v>0.74760000000000004</v>
      </c>
      <c r="AS493" s="133">
        <v>7.6100000000000001E-2</v>
      </c>
      <c r="AT493" s="133">
        <v>2.8849999999999998</v>
      </c>
    </row>
    <row r="494" spans="2:46">
      <c r="B494">
        <v>1994</v>
      </c>
      <c r="C494">
        <v>11</v>
      </c>
      <c r="D494">
        <v>0.18029999999999999</v>
      </c>
      <c r="E494">
        <v>0.58220000000000005</v>
      </c>
      <c r="F494">
        <v>7.9799999999999996E-2</v>
      </c>
      <c r="G494">
        <v>0.80330000000000001</v>
      </c>
      <c r="H494">
        <v>0.21149999999999999</v>
      </c>
      <c r="I494">
        <v>0.63660000000000005</v>
      </c>
      <c r="J494">
        <v>5.5199999999999999E-2</v>
      </c>
      <c r="K494">
        <v>7.8600000000000003E-2</v>
      </c>
      <c r="L494">
        <v>0.1226</v>
      </c>
      <c r="M494">
        <v>0.23799999999999999</v>
      </c>
      <c r="N494">
        <v>0.1739</v>
      </c>
      <c r="O494">
        <v>1.0465</v>
      </c>
      <c r="AI494" s="133">
        <v>0.18029999999999999</v>
      </c>
      <c r="AJ494" s="133">
        <v>0.58220000000000005</v>
      </c>
      <c r="AK494" s="133">
        <v>7.9799999999999996E-2</v>
      </c>
      <c r="AL494" s="133">
        <v>0.80330000000000001</v>
      </c>
      <c r="AM494" s="133">
        <v>0.21149999999999999</v>
      </c>
      <c r="AN494" s="133">
        <v>0.63660000000000005</v>
      </c>
      <c r="AO494" s="133">
        <v>5.5199999999999999E-2</v>
      </c>
      <c r="AP494" s="133">
        <v>7.8600000000000003E-2</v>
      </c>
      <c r="AQ494" s="133">
        <v>0.1226</v>
      </c>
      <c r="AR494" s="133">
        <v>0.23799999999999999</v>
      </c>
      <c r="AS494" s="133">
        <v>0.1739</v>
      </c>
      <c r="AT494" s="133">
        <v>1.0465</v>
      </c>
    </row>
    <row r="495" spans="2:46">
      <c r="B495">
        <v>1994</v>
      </c>
      <c r="C495">
        <v>12</v>
      </c>
      <c r="D495">
        <v>0.19850000000000001</v>
      </c>
      <c r="E495">
        <v>0.48970000000000002</v>
      </c>
      <c r="F495">
        <v>0.12609999999999999</v>
      </c>
      <c r="G495">
        <v>1.1114999999999999</v>
      </c>
      <c r="H495">
        <v>0.28970000000000001</v>
      </c>
      <c r="I495">
        <v>0.42270000000000002</v>
      </c>
      <c r="J495">
        <v>7.5200000000000003E-2</v>
      </c>
      <c r="K495">
        <v>9.11E-2</v>
      </c>
      <c r="L495">
        <v>9.9099999999999994E-2</v>
      </c>
      <c r="M495">
        <v>0.4945</v>
      </c>
      <c r="N495">
        <v>7.0099999999999996E-2</v>
      </c>
      <c r="O495">
        <v>1.7302</v>
      </c>
      <c r="AI495" s="133">
        <v>0.19850000000000001</v>
      </c>
      <c r="AJ495" s="133">
        <v>0.48970000000000002</v>
      </c>
      <c r="AK495" s="133">
        <v>0.12609999999999999</v>
      </c>
      <c r="AL495" s="133">
        <v>1.1114999999999999</v>
      </c>
      <c r="AM495" s="133">
        <v>0.28970000000000001</v>
      </c>
      <c r="AN495" s="133">
        <v>0.42270000000000002</v>
      </c>
      <c r="AO495" s="133">
        <v>7.5200000000000003E-2</v>
      </c>
      <c r="AP495" s="133">
        <v>9.11E-2</v>
      </c>
      <c r="AQ495" s="133">
        <v>9.9099999999999994E-2</v>
      </c>
      <c r="AR495" s="133">
        <v>0.4945</v>
      </c>
      <c r="AS495" s="133">
        <v>7.0099999999999996E-2</v>
      </c>
      <c r="AT495" s="133">
        <v>1.7302</v>
      </c>
    </row>
    <row r="496" spans="2:46">
      <c r="B496">
        <v>1994</v>
      </c>
      <c r="C496">
        <v>13</v>
      </c>
      <c r="D496">
        <v>0.64939999999999998</v>
      </c>
      <c r="E496">
        <v>0.1181</v>
      </c>
      <c r="F496">
        <v>0.19350000000000001</v>
      </c>
      <c r="G496">
        <v>1.8793</v>
      </c>
      <c r="H496">
        <v>0.54369999999999996</v>
      </c>
      <c r="I496">
        <v>0.89410000000000001</v>
      </c>
      <c r="J496">
        <v>9.1899999999999996E-2</v>
      </c>
      <c r="K496">
        <v>0.43020000000000003</v>
      </c>
      <c r="L496">
        <v>0.151</v>
      </c>
      <c r="M496">
        <v>0.35449999999999998</v>
      </c>
      <c r="N496">
        <v>0.1086</v>
      </c>
      <c r="O496">
        <v>2.2195999999999998</v>
      </c>
      <c r="AI496" s="133">
        <v>0.64939999999999998</v>
      </c>
      <c r="AJ496" s="133">
        <v>0.1181</v>
      </c>
      <c r="AK496" s="133">
        <v>0.19350000000000001</v>
      </c>
      <c r="AL496" s="133">
        <v>1.8793</v>
      </c>
      <c r="AM496" s="133">
        <v>0.54369999999999996</v>
      </c>
      <c r="AN496" s="133">
        <v>0.89410000000000001</v>
      </c>
      <c r="AO496" s="133">
        <v>9.1899999999999996E-2</v>
      </c>
      <c r="AP496" s="133">
        <v>0.43020000000000003</v>
      </c>
      <c r="AQ496" s="133">
        <v>0.151</v>
      </c>
      <c r="AR496" s="133">
        <v>0.35449999999999998</v>
      </c>
      <c r="AS496" s="133">
        <v>0.1086</v>
      </c>
      <c r="AT496" s="133">
        <v>2.2195999999999998</v>
      </c>
    </row>
    <row r="497" spans="2:46">
      <c r="B497">
        <v>1994</v>
      </c>
      <c r="C497">
        <v>14</v>
      </c>
      <c r="D497">
        <v>3.2199999999999999E-2</v>
      </c>
      <c r="E497">
        <v>8.5400000000000004E-2</v>
      </c>
      <c r="F497">
        <v>1.49E-2</v>
      </c>
      <c r="G497">
        <v>0.18029999999999999</v>
      </c>
      <c r="H497">
        <v>4.2099999999999999E-2</v>
      </c>
      <c r="I497">
        <v>4.0800000000000003E-2</v>
      </c>
      <c r="J497">
        <v>7.7000000000000002E-3</v>
      </c>
      <c r="K497">
        <v>1.9800000000000002E-2</v>
      </c>
      <c r="L497">
        <v>2.2100000000000002E-2</v>
      </c>
      <c r="M497">
        <v>5.57E-2</v>
      </c>
      <c r="N497">
        <v>8.2000000000000007E-3</v>
      </c>
      <c r="O497">
        <v>0.2223</v>
      </c>
      <c r="AI497" s="133">
        <v>3.2199999999999999E-2</v>
      </c>
      <c r="AJ497" s="133">
        <v>8.5400000000000004E-2</v>
      </c>
      <c r="AK497" s="133">
        <v>1.49E-2</v>
      </c>
      <c r="AL497" s="133">
        <v>0.18029999999999999</v>
      </c>
      <c r="AM497" s="133">
        <v>4.2099999999999999E-2</v>
      </c>
      <c r="AN497" s="133">
        <v>4.0800000000000003E-2</v>
      </c>
      <c r="AO497" s="133">
        <v>7.7000000000000002E-3</v>
      </c>
      <c r="AP497" s="133">
        <v>1.9800000000000002E-2</v>
      </c>
      <c r="AQ497" s="133">
        <v>2.2100000000000002E-2</v>
      </c>
      <c r="AR497" s="133">
        <v>5.57E-2</v>
      </c>
      <c r="AS497" s="133">
        <v>8.2000000000000007E-3</v>
      </c>
      <c r="AT497" s="133">
        <v>0.2223</v>
      </c>
    </row>
    <row r="498" spans="2:46">
      <c r="B498">
        <v>1994</v>
      </c>
      <c r="C498">
        <v>15</v>
      </c>
      <c r="D498">
        <v>6.7500000000000004E-2</v>
      </c>
      <c r="E498">
        <v>1.23E-2</v>
      </c>
      <c r="F498">
        <v>1.89E-2</v>
      </c>
      <c r="G498">
        <v>0.2079</v>
      </c>
      <c r="H498">
        <v>8.3099999999999993E-2</v>
      </c>
      <c r="I498">
        <v>0.17780000000000001</v>
      </c>
      <c r="J498">
        <v>8.9999999999999998E-4</v>
      </c>
      <c r="K498">
        <v>7.7299999999999994E-2</v>
      </c>
      <c r="L498">
        <v>0.2109</v>
      </c>
      <c r="M498">
        <v>8.8000000000000005E-3</v>
      </c>
      <c r="N498">
        <v>1.8599999999999998E-2</v>
      </c>
      <c r="O498">
        <v>0.92059999999999997</v>
      </c>
      <c r="AI498" s="133">
        <v>6.7500000000000004E-2</v>
      </c>
      <c r="AJ498" s="133">
        <v>1.23E-2</v>
      </c>
      <c r="AK498" s="133">
        <v>1.89E-2</v>
      </c>
      <c r="AL498" s="133">
        <v>0.2079</v>
      </c>
      <c r="AM498" s="133">
        <v>8.3099999999999993E-2</v>
      </c>
      <c r="AN498" s="133">
        <v>0.17780000000000001</v>
      </c>
      <c r="AO498" s="133">
        <v>8.9999999999999998E-4</v>
      </c>
      <c r="AP498" s="133">
        <v>7.7299999999999994E-2</v>
      </c>
      <c r="AQ498" s="133">
        <v>0.2109</v>
      </c>
      <c r="AR498" s="133">
        <v>8.8000000000000005E-3</v>
      </c>
      <c r="AS498" s="133">
        <v>1.8599999999999998E-2</v>
      </c>
      <c r="AT498" s="133">
        <v>0.92059999999999997</v>
      </c>
    </row>
    <row r="499" spans="2:46">
      <c r="B499">
        <v>1994</v>
      </c>
      <c r="C499">
        <v>16</v>
      </c>
      <c r="D499">
        <v>1.52E-2</v>
      </c>
      <c r="E499">
        <v>4.0899999999999999E-2</v>
      </c>
      <c r="F499">
        <v>7.0000000000000001E-3</v>
      </c>
      <c r="G499">
        <v>8.6800000000000002E-2</v>
      </c>
      <c r="H499">
        <v>2.0199999999999999E-2</v>
      </c>
      <c r="I499">
        <v>1.9300000000000001E-2</v>
      </c>
      <c r="J499">
        <v>3.5999999999999999E-3</v>
      </c>
      <c r="K499">
        <v>9.1000000000000004E-3</v>
      </c>
      <c r="L499">
        <v>1.0500000000000001E-2</v>
      </c>
      <c r="M499">
        <v>2.5600000000000001E-2</v>
      </c>
      <c r="N499">
        <v>4.1000000000000003E-3</v>
      </c>
      <c r="O499">
        <v>0.1033</v>
      </c>
      <c r="AI499" s="133">
        <v>1.52E-2</v>
      </c>
      <c r="AJ499" s="133">
        <v>4.0899999999999999E-2</v>
      </c>
      <c r="AK499" s="133">
        <v>7.0000000000000001E-3</v>
      </c>
      <c r="AL499" s="133">
        <v>8.6800000000000002E-2</v>
      </c>
      <c r="AM499" s="133">
        <v>2.0199999999999999E-2</v>
      </c>
      <c r="AN499" s="133">
        <v>1.9300000000000001E-2</v>
      </c>
      <c r="AO499" s="133">
        <v>3.5999999999999999E-3</v>
      </c>
      <c r="AP499" s="133">
        <v>9.1000000000000004E-3</v>
      </c>
      <c r="AQ499" s="133">
        <v>1.0500000000000001E-2</v>
      </c>
      <c r="AR499" s="133">
        <v>2.5600000000000001E-2</v>
      </c>
      <c r="AS499" s="133">
        <v>4.1000000000000003E-3</v>
      </c>
      <c r="AT499" s="133">
        <v>0.1033</v>
      </c>
    </row>
    <row r="500" spans="2:46">
      <c r="B500">
        <v>1995</v>
      </c>
      <c r="C500">
        <v>1</v>
      </c>
      <c r="D500">
        <v>0.14360000000000001</v>
      </c>
      <c r="E500">
        <v>4.1200000000000001E-2</v>
      </c>
      <c r="F500">
        <v>2.75E-2</v>
      </c>
      <c r="G500">
        <v>0.22819999999999999</v>
      </c>
      <c r="H500">
        <v>8.1000000000000003E-2</v>
      </c>
      <c r="I500">
        <v>0.15429999999999999</v>
      </c>
      <c r="J500">
        <v>8.0999999999999996E-3</v>
      </c>
      <c r="K500">
        <v>0.20899999999999999</v>
      </c>
      <c r="L500">
        <v>3.2500000000000001E-2</v>
      </c>
      <c r="M500">
        <v>6.8000000000000005E-2</v>
      </c>
      <c r="N500">
        <v>7.6E-3</v>
      </c>
      <c r="O500">
        <v>0.30809999999999998</v>
      </c>
      <c r="AI500" s="133">
        <v>0.14360000000000001</v>
      </c>
      <c r="AJ500" s="133">
        <v>4.1200000000000001E-2</v>
      </c>
      <c r="AK500" s="133">
        <v>2.75E-2</v>
      </c>
      <c r="AL500" s="133">
        <v>0.22819999999999999</v>
      </c>
      <c r="AM500" s="133">
        <v>8.1000000000000003E-2</v>
      </c>
      <c r="AN500" s="133">
        <v>0.15429999999999999</v>
      </c>
      <c r="AO500" s="133">
        <v>8.0999999999999996E-3</v>
      </c>
      <c r="AP500" s="133">
        <v>0.20899999999999999</v>
      </c>
      <c r="AQ500" s="133">
        <v>3.2500000000000001E-2</v>
      </c>
      <c r="AR500" s="133">
        <v>6.8000000000000005E-2</v>
      </c>
      <c r="AS500" s="133">
        <v>7.6E-3</v>
      </c>
      <c r="AT500" s="133">
        <v>0.30809999999999998</v>
      </c>
    </row>
    <row r="501" spans="2:46">
      <c r="B501">
        <v>1995</v>
      </c>
      <c r="C501">
        <v>2</v>
      </c>
      <c r="D501">
        <v>0.17399999999999999</v>
      </c>
      <c r="E501">
        <v>0.13150000000000001</v>
      </c>
      <c r="F501">
        <v>3.6400000000000002E-2</v>
      </c>
      <c r="G501">
        <v>0.3221</v>
      </c>
      <c r="H501">
        <v>0.11020000000000001</v>
      </c>
      <c r="I501">
        <v>0.3987</v>
      </c>
      <c r="J501">
        <v>6.0999999999999999E-2</v>
      </c>
      <c r="K501">
        <v>0.21010000000000001</v>
      </c>
      <c r="L501">
        <v>1.77E-2</v>
      </c>
      <c r="M501">
        <v>0.93149999999999999</v>
      </c>
      <c r="N501">
        <v>6.4399999999999999E-2</v>
      </c>
      <c r="O501">
        <v>0.35110000000000002</v>
      </c>
      <c r="AI501" s="133">
        <v>0.17399999999999999</v>
      </c>
      <c r="AJ501" s="133">
        <v>0.13150000000000001</v>
      </c>
      <c r="AK501" s="133">
        <v>3.6400000000000002E-2</v>
      </c>
      <c r="AL501" s="133">
        <v>0.3221</v>
      </c>
      <c r="AM501" s="133">
        <v>0.11020000000000001</v>
      </c>
      <c r="AN501" s="133">
        <v>0.3987</v>
      </c>
      <c r="AO501" s="133">
        <v>6.0999999999999999E-2</v>
      </c>
      <c r="AP501" s="133">
        <v>0.21010000000000001</v>
      </c>
      <c r="AQ501" s="133">
        <v>1.77E-2</v>
      </c>
      <c r="AR501" s="133">
        <v>0.93149999999999999</v>
      </c>
      <c r="AS501" s="133">
        <v>6.4399999999999999E-2</v>
      </c>
      <c r="AT501" s="133">
        <v>0.35110000000000002</v>
      </c>
    </row>
    <row r="502" spans="2:46">
      <c r="B502">
        <v>1995</v>
      </c>
      <c r="C502">
        <v>3</v>
      </c>
      <c r="D502">
        <v>0.43380000000000002</v>
      </c>
      <c r="E502">
        <v>0.51929999999999998</v>
      </c>
      <c r="F502">
        <v>0.15390000000000001</v>
      </c>
      <c r="G502">
        <v>1.204</v>
      </c>
      <c r="H502">
        <v>0.40960000000000002</v>
      </c>
      <c r="I502">
        <v>2.2740999999999998</v>
      </c>
      <c r="J502">
        <v>0.43290000000000001</v>
      </c>
      <c r="K502">
        <v>1.0697000000000001</v>
      </c>
      <c r="L502">
        <v>0.13489999999999999</v>
      </c>
      <c r="M502">
        <v>0.71860000000000002</v>
      </c>
      <c r="N502">
        <v>2.5499999999999998E-2</v>
      </c>
      <c r="O502">
        <v>2.339</v>
      </c>
      <c r="AI502" s="133">
        <v>0.43380000000000002</v>
      </c>
      <c r="AJ502" s="133">
        <v>0.51929999999999998</v>
      </c>
      <c r="AK502" s="133">
        <v>0.15390000000000001</v>
      </c>
      <c r="AL502" s="133">
        <v>1.204</v>
      </c>
      <c r="AM502" s="133">
        <v>0.40960000000000002</v>
      </c>
      <c r="AN502" s="133">
        <v>2.2740999999999998</v>
      </c>
      <c r="AO502" s="133">
        <v>0.43290000000000001</v>
      </c>
      <c r="AP502" s="133">
        <v>1.0697000000000001</v>
      </c>
      <c r="AQ502" s="133">
        <v>0.13489999999999999</v>
      </c>
      <c r="AR502" s="133">
        <v>0.71860000000000002</v>
      </c>
      <c r="AS502" s="133">
        <v>2.5499999999999998E-2</v>
      </c>
      <c r="AT502" s="133">
        <v>2.339</v>
      </c>
    </row>
    <row r="503" spans="2:46">
      <c r="B503">
        <v>1995</v>
      </c>
      <c r="C503">
        <v>4</v>
      </c>
      <c r="D503">
        <v>0.86360000000000003</v>
      </c>
      <c r="E503">
        <v>1.0269999999999999</v>
      </c>
      <c r="F503">
        <v>0.1777</v>
      </c>
      <c r="G503">
        <v>3.1168</v>
      </c>
      <c r="H503">
        <v>0.81059999999999999</v>
      </c>
      <c r="I503">
        <v>0.94620000000000004</v>
      </c>
      <c r="J503">
        <v>0.13819999999999999</v>
      </c>
      <c r="K503">
        <v>1.1002000000000001</v>
      </c>
      <c r="L503">
        <v>0.46029999999999999</v>
      </c>
      <c r="M503">
        <v>0.75639999999999996</v>
      </c>
      <c r="N503">
        <v>0.17169999999999999</v>
      </c>
      <c r="O503">
        <v>1.4559</v>
      </c>
      <c r="AI503" s="133">
        <v>0.86360000000000003</v>
      </c>
      <c r="AJ503" s="133">
        <v>1.0269999999999999</v>
      </c>
      <c r="AK503" s="133">
        <v>0.1777</v>
      </c>
      <c r="AL503" s="133">
        <v>3.1168</v>
      </c>
      <c r="AM503" s="133">
        <v>0.81059999999999999</v>
      </c>
      <c r="AN503" s="133">
        <v>0.94620000000000004</v>
      </c>
      <c r="AO503" s="133">
        <v>0.13819999999999999</v>
      </c>
      <c r="AP503" s="133">
        <v>1.1002000000000001</v>
      </c>
      <c r="AQ503" s="133">
        <v>0.46029999999999999</v>
      </c>
      <c r="AR503" s="133">
        <v>0.75639999999999996</v>
      </c>
      <c r="AS503" s="133">
        <v>0.17169999999999999</v>
      </c>
      <c r="AT503" s="133">
        <v>1.4559</v>
      </c>
    </row>
    <row r="504" spans="2:46">
      <c r="B504">
        <v>1995</v>
      </c>
      <c r="C504">
        <v>5</v>
      </c>
      <c r="D504">
        <v>0.36470000000000002</v>
      </c>
      <c r="E504">
        <v>0.40310000000000001</v>
      </c>
      <c r="F504">
        <v>9.5600000000000004E-2</v>
      </c>
      <c r="G504">
        <v>2.1665999999999999</v>
      </c>
      <c r="H504">
        <v>0.497</v>
      </c>
      <c r="I504">
        <v>0.58709999999999996</v>
      </c>
      <c r="J504">
        <v>4.4299999999999999E-2</v>
      </c>
      <c r="K504">
        <v>0.39529999999999998</v>
      </c>
      <c r="L504">
        <v>0.48370000000000002</v>
      </c>
      <c r="M504">
        <v>0.48060000000000003</v>
      </c>
      <c r="N504">
        <v>3.4700000000000002E-2</v>
      </c>
      <c r="O504">
        <v>1.6923999999999999</v>
      </c>
      <c r="AI504" s="133">
        <v>0.36470000000000002</v>
      </c>
      <c r="AJ504" s="133">
        <v>0.40310000000000001</v>
      </c>
      <c r="AK504" s="133">
        <v>9.5600000000000004E-2</v>
      </c>
      <c r="AL504" s="133">
        <v>2.1665999999999999</v>
      </c>
      <c r="AM504" s="133">
        <v>0.497</v>
      </c>
      <c r="AN504" s="133">
        <v>0.58709999999999996</v>
      </c>
      <c r="AO504" s="133">
        <v>4.4299999999999999E-2</v>
      </c>
      <c r="AP504" s="133">
        <v>0.39529999999999998</v>
      </c>
      <c r="AQ504" s="133">
        <v>0.48370000000000002</v>
      </c>
      <c r="AR504" s="133">
        <v>0.48060000000000003</v>
      </c>
      <c r="AS504" s="133">
        <v>3.4700000000000002E-2</v>
      </c>
      <c r="AT504" s="133">
        <v>1.6923999999999999</v>
      </c>
    </row>
    <row r="505" spans="2:46">
      <c r="B505">
        <v>1995</v>
      </c>
      <c r="C505">
        <v>6</v>
      </c>
      <c r="D505">
        <v>0.29020000000000001</v>
      </c>
      <c r="E505">
        <v>0.53180000000000005</v>
      </c>
      <c r="F505">
        <v>6.5799999999999997E-2</v>
      </c>
      <c r="G505">
        <v>0.70179999999999998</v>
      </c>
      <c r="H505">
        <v>0.13150000000000001</v>
      </c>
      <c r="I505">
        <v>0.21240000000000001</v>
      </c>
      <c r="J505">
        <v>5.9999999999999995E-4</v>
      </c>
      <c r="K505">
        <v>0.39379999999999998</v>
      </c>
      <c r="L505">
        <v>2.01E-2</v>
      </c>
      <c r="M505">
        <v>0.71509999999999996</v>
      </c>
      <c r="N505">
        <v>5.1200000000000002E-2</v>
      </c>
      <c r="O505">
        <v>1.0181</v>
      </c>
      <c r="AI505" s="133">
        <v>0.29020000000000001</v>
      </c>
      <c r="AJ505" s="133">
        <v>0.53180000000000005</v>
      </c>
      <c r="AK505" s="133">
        <v>6.5799999999999997E-2</v>
      </c>
      <c r="AL505" s="133">
        <v>0.70179999999999998</v>
      </c>
      <c r="AM505" s="133">
        <v>0.13150000000000001</v>
      </c>
      <c r="AN505" s="133">
        <v>0.21240000000000001</v>
      </c>
      <c r="AO505" s="133">
        <v>5.9999999999999995E-4</v>
      </c>
      <c r="AP505" s="133">
        <v>0.39379999999999998</v>
      </c>
      <c r="AQ505" s="133">
        <v>2.01E-2</v>
      </c>
      <c r="AR505" s="133">
        <v>0.71509999999999996</v>
      </c>
      <c r="AS505" s="133">
        <v>5.1200000000000002E-2</v>
      </c>
      <c r="AT505" s="133">
        <v>1.0181</v>
      </c>
    </row>
    <row r="506" spans="2:46">
      <c r="B506">
        <v>1995</v>
      </c>
      <c r="C506">
        <v>7</v>
      </c>
      <c r="D506">
        <v>0.10199999999999999</v>
      </c>
      <c r="E506">
        <v>0.19189999999999999</v>
      </c>
      <c r="F506">
        <v>3.8699999999999998E-2</v>
      </c>
      <c r="G506">
        <v>0.23599999999999999</v>
      </c>
      <c r="H506">
        <v>7.5899999999999995E-2</v>
      </c>
      <c r="I506">
        <v>0.12959999999999999</v>
      </c>
      <c r="J506">
        <v>4.6300000000000001E-2</v>
      </c>
      <c r="K506">
        <v>0.2278</v>
      </c>
      <c r="L506">
        <v>3.3399999999999999E-2</v>
      </c>
      <c r="M506">
        <v>0.1138</v>
      </c>
      <c r="N506">
        <v>2.4199999999999999E-2</v>
      </c>
      <c r="O506">
        <v>0.32500000000000001</v>
      </c>
      <c r="AI506" s="133">
        <v>0.10199999999999999</v>
      </c>
      <c r="AJ506" s="133">
        <v>0.19189999999999999</v>
      </c>
      <c r="AK506" s="133">
        <v>3.8699999999999998E-2</v>
      </c>
      <c r="AL506" s="133">
        <v>0.23599999999999999</v>
      </c>
      <c r="AM506" s="133">
        <v>7.5899999999999995E-2</v>
      </c>
      <c r="AN506" s="133">
        <v>0.12959999999999999</v>
      </c>
      <c r="AO506" s="133">
        <v>4.6300000000000001E-2</v>
      </c>
      <c r="AP506" s="133">
        <v>0.2278</v>
      </c>
      <c r="AQ506" s="133">
        <v>3.3399999999999999E-2</v>
      </c>
      <c r="AR506" s="133">
        <v>0.1138</v>
      </c>
      <c r="AS506" s="133">
        <v>2.4199999999999999E-2</v>
      </c>
      <c r="AT506" s="133">
        <v>0.32500000000000001</v>
      </c>
    </row>
    <row r="507" spans="2:46">
      <c r="B507">
        <v>1995</v>
      </c>
      <c r="C507">
        <v>8</v>
      </c>
      <c r="D507">
        <v>0.63349999999999995</v>
      </c>
      <c r="E507">
        <v>1.6758999999999999</v>
      </c>
      <c r="F507">
        <v>0.34689999999999999</v>
      </c>
      <c r="G507">
        <v>3.0556000000000001</v>
      </c>
      <c r="H507">
        <v>0.84089999999999998</v>
      </c>
      <c r="I507">
        <v>2.1053999999999999</v>
      </c>
      <c r="J507">
        <v>0.3377</v>
      </c>
      <c r="K507">
        <v>0.95640000000000003</v>
      </c>
      <c r="L507">
        <v>0.18099999999999999</v>
      </c>
      <c r="M507">
        <v>0.41670000000000001</v>
      </c>
      <c r="N507">
        <v>0.36890000000000001</v>
      </c>
      <c r="O507">
        <v>1.9538</v>
      </c>
      <c r="AI507" s="133">
        <v>0.63349999999999995</v>
      </c>
      <c r="AJ507" s="133">
        <v>1.6758999999999999</v>
      </c>
      <c r="AK507" s="133">
        <v>0.34689999999999999</v>
      </c>
      <c r="AL507" s="133">
        <v>3.0556000000000001</v>
      </c>
      <c r="AM507" s="133">
        <v>0.84089999999999998</v>
      </c>
      <c r="AN507" s="133">
        <v>2.1053999999999999</v>
      </c>
      <c r="AO507" s="133">
        <v>0.3377</v>
      </c>
      <c r="AP507" s="133">
        <v>0.95640000000000003</v>
      </c>
      <c r="AQ507" s="133">
        <v>0.18099999999999999</v>
      </c>
      <c r="AR507" s="133">
        <v>0.41670000000000001</v>
      </c>
      <c r="AS507" s="133">
        <v>0.36890000000000001</v>
      </c>
      <c r="AT507" s="133">
        <v>1.9538</v>
      </c>
    </row>
    <row r="508" spans="2:46">
      <c r="B508">
        <v>1995</v>
      </c>
      <c r="C508">
        <v>9</v>
      </c>
      <c r="D508">
        <v>0.26019999999999999</v>
      </c>
      <c r="E508">
        <v>0.74629999999999996</v>
      </c>
      <c r="F508">
        <v>0.1497</v>
      </c>
      <c r="G508">
        <v>1.1405000000000001</v>
      </c>
      <c r="H508">
        <v>0.30620000000000003</v>
      </c>
      <c r="I508">
        <v>0.33960000000000001</v>
      </c>
      <c r="J508">
        <v>0.1384</v>
      </c>
      <c r="K508">
        <v>0.46750000000000003</v>
      </c>
      <c r="L508">
        <v>7.0599999999999996E-2</v>
      </c>
      <c r="M508">
        <v>0.32350000000000001</v>
      </c>
      <c r="N508">
        <v>8.3500000000000005E-2</v>
      </c>
      <c r="O508">
        <v>1.1926000000000001</v>
      </c>
      <c r="AI508" s="133">
        <v>0.26019999999999999</v>
      </c>
      <c r="AJ508" s="133">
        <v>0.74629999999999996</v>
      </c>
      <c r="AK508" s="133">
        <v>0.1497</v>
      </c>
      <c r="AL508" s="133">
        <v>1.1405000000000001</v>
      </c>
      <c r="AM508" s="133">
        <v>0.30620000000000003</v>
      </c>
      <c r="AN508" s="133">
        <v>0.33960000000000001</v>
      </c>
      <c r="AO508" s="133">
        <v>0.1384</v>
      </c>
      <c r="AP508" s="133">
        <v>0.46750000000000003</v>
      </c>
      <c r="AQ508" s="133">
        <v>7.0599999999999996E-2</v>
      </c>
      <c r="AR508" s="133">
        <v>0.32350000000000001</v>
      </c>
      <c r="AS508" s="133">
        <v>8.3500000000000005E-2</v>
      </c>
      <c r="AT508" s="133">
        <v>1.1926000000000001</v>
      </c>
    </row>
    <row r="509" spans="2:46">
      <c r="B509">
        <v>1995</v>
      </c>
      <c r="C509">
        <v>10</v>
      </c>
      <c r="D509">
        <v>0.4612</v>
      </c>
      <c r="E509">
        <v>0.17699999999999999</v>
      </c>
      <c r="F509">
        <v>0.25840000000000002</v>
      </c>
      <c r="G509">
        <v>1.7891999999999999</v>
      </c>
      <c r="H509">
        <v>0.60489999999999999</v>
      </c>
      <c r="I509">
        <v>0.58840000000000003</v>
      </c>
      <c r="J509">
        <v>1.1374</v>
      </c>
      <c r="K509">
        <v>1.7457</v>
      </c>
      <c r="L509">
        <v>0.35399999999999998</v>
      </c>
      <c r="M509">
        <v>0.80059999999999998</v>
      </c>
      <c r="N509">
        <v>0.18990000000000001</v>
      </c>
      <c r="O509">
        <v>1.3943000000000001</v>
      </c>
      <c r="AI509" s="133">
        <v>0.4612</v>
      </c>
      <c r="AJ509" s="133">
        <v>0.17699999999999999</v>
      </c>
      <c r="AK509" s="133">
        <v>0.25840000000000002</v>
      </c>
      <c r="AL509" s="133">
        <v>1.7891999999999999</v>
      </c>
      <c r="AM509" s="133">
        <v>0.60489999999999999</v>
      </c>
      <c r="AN509" s="133">
        <v>0.58840000000000003</v>
      </c>
      <c r="AO509" s="133">
        <v>1.1374</v>
      </c>
      <c r="AP509" s="133">
        <v>1.7457</v>
      </c>
      <c r="AQ509" s="133">
        <v>0.35399999999999998</v>
      </c>
      <c r="AR509" s="133">
        <v>0.80059999999999998</v>
      </c>
      <c r="AS509" s="133">
        <v>0.18990000000000001</v>
      </c>
      <c r="AT509" s="133">
        <v>1.3943000000000001</v>
      </c>
    </row>
    <row r="510" spans="2:46">
      <c r="B510">
        <v>1995</v>
      </c>
      <c r="C510">
        <v>11</v>
      </c>
      <c r="D510">
        <v>0.17530000000000001</v>
      </c>
      <c r="E510">
        <v>0.59340000000000004</v>
      </c>
      <c r="F510">
        <v>7.0900000000000005E-2</v>
      </c>
      <c r="G510">
        <v>0.68020000000000003</v>
      </c>
      <c r="H510">
        <v>0.1822</v>
      </c>
      <c r="I510">
        <v>0.61529999999999996</v>
      </c>
      <c r="J510">
        <v>6.4100000000000004E-2</v>
      </c>
      <c r="K510">
        <v>0.1429</v>
      </c>
      <c r="L510">
        <v>8.2699999999999996E-2</v>
      </c>
      <c r="M510">
        <v>0.12039999999999999</v>
      </c>
      <c r="N510">
        <v>0.1915</v>
      </c>
      <c r="O510">
        <v>0.66410000000000002</v>
      </c>
      <c r="AI510" s="133">
        <v>0.17530000000000001</v>
      </c>
      <c r="AJ510" s="133">
        <v>0.59340000000000004</v>
      </c>
      <c r="AK510" s="133">
        <v>7.0900000000000005E-2</v>
      </c>
      <c r="AL510" s="133">
        <v>0.68020000000000003</v>
      </c>
      <c r="AM510" s="133">
        <v>0.1822</v>
      </c>
      <c r="AN510" s="133">
        <v>0.61529999999999996</v>
      </c>
      <c r="AO510" s="133">
        <v>6.4100000000000004E-2</v>
      </c>
      <c r="AP510" s="133">
        <v>0.1429</v>
      </c>
      <c r="AQ510" s="133">
        <v>8.2699999999999996E-2</v>
      </c>
      <c r="AR510" s="133">
        <v>0.12039999999999999</v>
      </c>
      <c r="AS510" s="133">
        <v>0.1915</v>
      </c>
      <c r="AT510" s="133">
        <v>0.66410000000000002</v>
      </c>
    </row>
    <row r="511" spans="2:46">
      <c r="B511">
        <v>1995</v>
      </c>
      <c r="C511">
        <v>12</v>
      </c>
      <c r="D511">
        <v>0.17369999999999999</v>
      </c>
      <c r="E511">
        <v>0.4541</v>
      </c>
      <c r="F511">
        <v>0.1014</v>
      </c>
      <c r="G511">
        <v>0.77959999999999996</v>
      </c>
      <c r="H511">
        <v>0.20630000000000001</v>
      </c>
      <c r="I511">
        <v>0.30590000000000001</v>
      </c>
      <c r="J511">
        <v>9.2899999999999996E-2</v>
      </c>
      <c r="K511">
        <v>0.2349</v>
      </c>
      <c r="L511">
        <v>1.1999999999999999E-3</v>
      </c>
      <c r="M511">
        <v>0.21990000000000001</v>
      </c>
      <c r="N511">
        <v>0.09</v>
      </c>
      <c r="O511">
        <v>0.80469999999999997</v>
      </c>
      <c r="AI511" s="133">
        <v>0.17369999999999999</v>
      </c>
      <c r="AJ511" s="133">
        <v>0.4541</v>
      </c>
      <c r="AK511" s="133">
        <v>0.1014</v>
      </c>
      <c r="AL511" s="133">
        <v>0.77959999999999996</v>
      </c>
      <c r="AM511" s="133">
        <v>0.20630000000000001</v>
      </c>
      <c r="AN511" s="133">
        <v>0.30590000000000001</v>
      </c>
      <c r="AO511" s="133">
        <v>9.2899999999999996E-2</v>
      </c>
      <c r="AP511" s="133">
        <v>0.2349</v>
      </c>
      <c r="AQ511" s="133">
        <v>1.1999999999999999E-3</v>
      </c>
      <c r="AR511" s="133">
        <v>0.21990000000000001</v>
      </c>
      <c r="AS511" s="133">
        <v>0.09</v>
      </c>
      <c r="AT511" s="133">
        <v>0.80469999999999997</v>
      </c>
    </row>
    <row r="512" spans="2:46">
      <c r="B512">
        <v>1995</v>
      </c>
      <c r="C512">
        <v>13</v>
      </c>
      <c r="D512">
        <v>0.63959999999999995</v>
      </c>
      <c r="E512">
        <v>0.3095</v>
      </c>
      <c r="F512">
        <v>0.24729999999999999</v>
      </c>
      <c r="G512">
        <v>1.7904</v>
      </c>
      <c r="H512">
        <v>0.46060000000000001</v>
      </c>
      <c r="I512">
        <v>0.49459999999999998</v>
      </c>
      <c r="J512">
        <v>2.3400000000000001E-2</v>
      </c>
      <c r="K512">
        <v>1.1809000000000001</v>
      </c>
      <c r="L512">
        <v>0.3286</v>
      </c>
      <c r="M512">
        <v>0.14199999999999999</v>
      </c>
      <c r="N512">
        <v>7.1800000000000003E-2</v>
      </c>
      <c r="O512">
        <v>2.3809999999999998</v>
      </c>
      <c r="AI512" s="133">
        <v>0.63959999999999995</v>
      </c>
      <c r="AJ512" s="133">
        <v>0.3095</v>
      </c>
      <c r="AK512" s="133">
        <v>0.24729999999999999</v>
      </c>
      <c r="AL512" s="133">
        <v>1.7904</v>
      </c>
      <c r="AM512" s="133">
        <v>0.46060000000000001</v>
      </c>
      <c r="AN512" s="133">
        <v>0.49459999999999998</v>
      </c>
      <c r="AO512" s="133">
        <v>2.3400000000000001E-2</v>
      </c>
      <c r="AP512" s="133">
        <v>1.1809000000000001</v>
      </c>
      <c r="AQ512" s="133">
        <v>0.3286</v>
      </c>
      <c r="AR512" s="133">
        <v>0.14199999999999999</v>
      </c>
      <c r="AS512" s="133">
        <v>7.1800000000000003E-2</v>
      </c>
      <c r="AT512" s="133">
        <v>2.3809999999999998</v>
      </c>
    </row>
    <row r="513" spans="2:46">
      <c r="B513">
        <v>1995</v>
      </c>
      <c r="C513">
        <v>14</v>
      </c>
      <c r="D513">
        <v>2.92E-2</v>
      </c>
      <c r="E513">
        <v>9.0399999999999994E-2</v>
      </c>
      <c r="F513">
        <v>1.3599999999999999E-2</v>
      </c>
      <c r="G513">
        <v>0.14779999999999999</v>
      </c>
      <c r="H513">
        <v>3.4200000000000001E-2</v>
      </c>
      <c r="I513">
        <v>2.8000000000000001E-2</v>
      </c>
      <c r="J513">
        <v>9.7000000000000003E-3</v>
      </c>
      <c r="K513">
        <v>3.6999999999999998E-2</v>
      </c>
      <c r="L513">
        <v>1.26E-2</v>
      </c>
      <c r="M513">
        <v>2.58E-2</v>
      </c>
      <c r="N513">
        <v>1.03E-2</v>
      </c>
      <c r="O513">
        <v>0.1164</v>
      </c>
      <c r="AI513" s="133">
        <v>2.92E-2</v>
      </c>
      <c r="AJ513" s="133">
        <v>9.0399999999999994E-2</v>
      </c>
      <c r="AK513" s="133">
        <v>1.3599999999999999E-2</v>
      </c>
      <c r="AL513" s="133">
        <v>0.14779999999999999</v>
      </c>
      <c r="AM513" s="133">
        <v>3.4200000000000001E-2</v>
      </c>
      <c r="AN513" s="133">
        <v>2.8000000000000001E-2</v>
      </c>
      <c r="AO513" s="133">
        <v>9.7000000000000003E-3</v>
      </c>
      <c r="AP513" s="133">
        <v>3.6999999999999998E-2</v>
      </c>
      <c r="AQ513" s="133">
        <v>1.26E-2</v>
      </c>
      <c r="AR513" s="133">
        <v>2.58E-2</v>
      </c>
      <c r="AS513" s="133">
        <v>1.03E-2</v>
      </c>
      <c r="AT513" s="133">
        <v>0.1164</v>
      </c>
    </row>
    <row r="514" spans="2:46">
      <c r="B514">
        <v>1995</v>
      </c>
      <c r="C514">
        <v>15</v>
      </c>
      <c r="D514">
        <v>8.6599999999999996E-2</v>
      </c>
      <c r="E514">
        <v>3.4599999999999999E-2</v>
      </c>
      <c r="F514">
        <v>2.24E-2</v>
      </c>
      <c r="G514">
        <v>9.9099999999999994E-2</v>
      </c>
      <c r="H514">
        <v>3.9600000000000003E-2</v>
      </c>
      <c r="I514">
        <v>0.13059999999999999</v>
      </c>
      <c r="J514">
        <v>8.9399999999999993E-2</v>
      </c>
      <c r="K514">
        <v>4.7300000000000002E-2</v>
      </c>
      <c r="L514">
        <v>7.2900000000000006E-2</v>
      </c>
      <c r="M514">
        <v>5.4600000000000003E-2</v>
      </c>
      <c r="N514">
        <v>1.8700000000000001E-2</v>
      </c>
      <c r="O514">
        <v>0.17180000000000001</v>
      </c>
      <c r="AI514" s="133">
        <v>8.6599999999999996E-2</v>
      </c>
      <c r="AJ514" s="133">
        <v>3.4599999999999999E-2</v>
      </c>
      <c r="AK514" s="133">
        <v>2.24E-2</v>
      </c>
      <c r="AL514" s="133">
        <v>9.9099999999999994E-2</v>
      </c>
      <c r="AM514" s="133">
        <v>3.9600000000000003E-2</v>
      </c>
      <c r="AN514" s="133">
        <v>0.13059999999999999</v>
      </c>
      <c r="AO514" s="133">
        <v>8.9399999999999993E-2</v>
      </c>
      <c r="AP514" s="133">
        <v>4.7300000000000002E-2</v>
      </c>
      <c r="AQ514" s="133">
        <v>7.2900000000000006E-2</v>
      </c>
      <c r="AR514" s="133">
        <v>5.4600000000000003E-2</v>
      </c>
      <c r="AS514" s="133">
        <v>1.8700000000000001E-2</v>
      </c>
      <c r="AT514" s="133">
        <v>0.17180000000000001</v>
      </c>
    </row>
    <row r="515" spans="2:46">
      <c r="B515">
        <v>1995</v>
      </c>
      <c r="C515">
        <v>16</v>
      </c>
      <c r="D515">
        <v>1.3899999999999999E-2</v>
      </c>
      <c r="E515">
        <v>4.3799999999999999E-2</v>
      </c>
      <c r="F515">
        <v>6.4000000000000003E-3</v>
      </c>
      <c r="G515">
        <v>7.22E-2</v>
      </c>
      <c r="H515">
        <v>1.67E-2</v>
      </c>
      <c r="I515">
        <v>1.35E-2</v>
      </c>
      <c r="J515">
        <v>4.4000000000000003E-3</v>
      </c>
      <c r="K515">
        <v>1.7000000000000001E-2</v>
      </c>
      <c r="L515">
        <v>6.1999999999999998E-3</v>
      </c>
      <c r="M515">
        <v>1.1900000000000001E-2</v>
      </c>
      <c r="N515">
        <v>5.1000000000000004E-3</v>
      </c>
      <c r="O515">
        <v>5.5E-2</v>
      </c>
      <c r="AI515" s="133">
        <v>1.3899999999999999E-2</v>
      </c>
      <c r="AJ515" s="133">
        <v>4.3799999999999999E-2</v>
      </c>
      <c r="AK515" s="133">
        <v>6.4000000000000003E-3</v>
      </c>
      <c r="AL515" s="133">
        <v>7.22E-2</v>
      </c>
      <c r="AM515" s="133">
        <v>1.67E-2</v>
      </c>
      <c r="AN515" s="133">
        <v>1.35E-2</v>
      </c>
      <c r="AO515" s="133">
        <v>4.4000000000000003E-3</v>
      </c>
      <c r="AP515" s="133">
        <v>1.7000000000000001E-2</v>
      </c>
      <c r="AQ515" s="133">
        <v>6.1999999999999998E-3</v>
      </c>
      <c r="AR515" s="133">
        <v>1.1900000000000001E-2</v>
      </c>
      <c r="AS515" s="133">
        <v>5.1000000000000004E-3</v>
      </c>
      <c r="AT515" s="133">
        <v>5.5E-2</v>
      </c>
    </row>
    <row r="516" spans="2:46">
      <c r="B516">
        <v>1996</v>
      </c>
      <c r="C516">
        <v>1</v>
      </c>
      <c r="D516">
        <v>0.11169999999999999</v>
      </c>
      <c r="E516">
        <v>7.4999999999999997E-3</v>
      </c>
      <c r="F516">
        <v>2.0500000000000001E-2</v>
      </c>
      <c r="G516">
        <v>8.3500000000000005E-2</v>
      </c>
      <c r="H516">
        <v>2.9700000000000001E-2</v>
      </c>
      <c r="I516">
        <v>0.1084</v>
      </c>
      <c r="J516">
        <v>5.7000000000000002E-3</v>
      </c>
      <c r="K516">
        <v>1.89E-2</v>
      </c>
      <c r="L516">
        <v>5.6800000000000003E-2</v>
      </c>
      <c r="M516">
        <v>0.1227</v>
      </c>
      <c r="N516">
        <v>2.7099999999999999E-2</v>
      </c>
      <c r="O516">
        <v>0.80700000000000005</v>
      </c>
      <c r="AI516" s="133">
        <v>0.11169999999999999</v>
      </c>
      <c r="AJ516" s="133">
        <v>7.4999999999999997E-3</v>
      </c>
      <c r="AK516" s="133">
        <v>2.0500000000000001E-2</v>
      </c>
      <c r="AL516" s="133">
        <v>8.3500000000000005E-2</v>
      </c>
      <c r="AM516" s="133">
        <v>2.9700000000000001E-2</v>
      </c>
      <c r="AN516" s="133">
        <v>0.1084</v>
      </c>
      <c r="AO516" s="133">
        <v>5.7000000000000002E-3</v>
      </c>
      <c r="AP516" s="133">
        <v>1.89E-2</v>
      </c>
      <c r="AQ516" s="133">
        <v>5.6800000000000003E-2</v>
      </c>
      <c r="AR516" s="133">
        <v>0.1227</v>
      </c>
      <c r="AS516" s="133">
        <v>2.7099999999999999E-2</v>
      </c>
      <c r="AT516" s="133">
        <v>0.80700000000000005</v>
      </c>
    </row>
    <row r="517" spans="2:46">
      <c r="B517">
        <v>1996</v>
      </c>
      <c r="C517">
        <v>2</v>
      </c>
      <c r="D517">
        <v>0.19839999999999999</v>
      </c>
      <c r="E517">
        <v>0.4778</v>
      </c>
      <c r="F517">
        <v>7.1800000000000003E-2</v>
      </c>
      <c r="G517">
        <v>1.2825</v>
      </c>
      <c r="H517">
        <v>0.43890000000000001</v>
      </c>
      <c r="I517">
        <v>1.7411000000000001</v>
      </c>
      <c r="J517">
        <v>9.7900000000000001E-2</v>
      </c>
      <c r="K517">
        <v>0.25330000000000003</v>
      </c>
      <c r="L517">
        <v>1.29E-2</v>
      </c>
      <c r="M517">
        <v>9.4899999999999998E-2</v>
      </c>
      <c r="N517">
        <v>7.3400000000000007E-2</v>
      </c>
      <c r="O517">
        <v>0.79790000000000005</v>
      </c>
      <c r="AI517" s="133">
        <v>0.19839999999999999</v>
      </c>
      <c r="AJ517" s="133">
        <v>0.4778</v>
      </c>
      <c r="AK517" s="133">
        <v>7.1800000000000003E-2</v>
      </c>
      <c r="AL517" s="133">
        <v>1.2825</v>
      </c>
      <c r="AM517" s="133">
        <v>0.43890000000000001</v>
      </c>
      <c r="AN517" s="133">
        <v>1.7411000000000001</v>
      </c>
      <c r="AO517" s="133">
        <v>9.7900000000000001E-2</v>
      </c>
      <c r="AP517" s="133">
        <v>0.25330000000000003</v>
      </c>
      <c r="AQ517" s="133">
        <v>1.29E-2</v>
      </c>
      <c r="AR517" s="133">
        <v>9.4899999999999998E-2</v>
      </c>
      <c r="AS517" s="133">
        <v>7.3400000000000007E-2</v>
      </c>
      <c r="AT517" s="133">
        <v>0.79790000000000005</v>
      </c>
    </row>
    <row r="518" spans="2:46">
      <c r="B518">
        <v>1996</v>
      </c>
      <c r="C518">
        <v>3</v>
      </c>
      <c r="D518">
        <v>0.51419999999999999</v>
      </c>
      <c r="E518">
        <v>0.222</v>
      </c>
      <c r="F518">
        <v>0.122</v>
      </c>
      <c r="G518">
        <v>0.98180000000000001</v>
      </c>
      <c r="H518">
        <v>0.33400000000000002</v>
      </c>
      <c r="I518">
        <v>1.3493999999999999</v>
      </c>
      <c r="J518">
        <v>0.2172</v>
      </c>
      <c r="K518">
        <v>0.38740000000000002</v>
      </c>
      <c r="L518">
        <v>6.8099999999999994E-2</v>
      </c>
      <c r="M518">
        <v>0.47220000000000001</v>
      </c>
      <c r="N518">
        <v>0.219</v>
      </c>
      <c r="O518">
        <v>1.8586</v>
      </c>
      <c r="AI518" s="133">
        <v>0.51419999999999999</v>
      </c>
      <c r="AJ518" s="133">
        <v>0.222</v>
      </c>
      <c r="AK518" s="133">
        <v>0.122</v>
      </c>
      <c r="AL518" s="133">
        <v>0.98180000000000001</v>
      </c>
      <c r="AM518" s="133">
        <v>0.33400000000000002</v>
      </c>
      <c r="AN518" s="133">
        <v>1.3493999999999999</v>
      </c>
      <c r="AO518" s="133">
        <v>0.2172</v>
      </c>
      <c r="AP518" s="133">
        <v>0.38740000000000002</v>
      </c>
      <c r="AQ518" s="133">
        <v>6.8099999999999994E-2</v>
      </c>
      <c r="AR518" s="133">
        <v>0.47220000000000001</v>
      </c>
      <c r="AS518" s="133">
        <v>0.219</v>
      </c>
      <c r="AT518" s="133">
        <v>1.8586</v>
      </c>
    </row>
    <row r="519" spans="2:46">
      <c r="B519">
        <v>1996</v>
      </c>
      <c r="C519">
        <v>4</v>
      </c>
      <c r="D519">
        <v>0.52490000000000003</v>
      </c>
      <c r="E519">
        <v>1.1031</v>
      </c>
      <c r="F519">
        <v>0.15429999999999999</v>
      </c>
      <c r="G519">
        <v>2.2103000000000002</v>
      </c>
      <c r="H519">
        <v>0.57479999999999998</v>
      </c>
      <c r="I519">
        <v>0.85750000000000004</v>
      </c>
      <c r="J519">
        <v>7.9899999999999999E-2</v>
      </c>
      <c r="K519">
        <v>0.80769999999999997</v>
      </c>
      <c r="L519">
        <v>0.20649999999999999</v>
      </c>
      <c r="M519">
        <v>0.5252</v>
      </c>
      <c r="N519">
        <v>0.4229</v>
      </c>
      <c r="O519">
        <v>2.1374</v>
      </c>
      <c r="AI519" s="133">
        <v>0.52490000000000003</v>
      </c>
      <c r="AJ519" s="133">
        <v>1.1031</v>
      </c>
      <c r="AK519" s="133">
        <v>0.15429999999999999</v>
      </c>
      <c r="AL519" s="133">
        <v>2.2103000000000002</v>
      </c>
      <c r="AM519" s="133">
        <v>0.57479999999999998</v>
      </c>
      <c r="AN519" s="133">
        <v>0.85750000000000004</v>
      </c>
      <c r="AO519" s="133">
        <v>7.9899999999999999E-2</v>
      </c>
      <c r="AP519" s="133">
        <v>0.80769999999999997</v>
      </c>
      <c r="AQ519" s="133">
        <v>0.20649999999999999</v>
      </c>
      <c r="AR519" s="133">
        <v>0.5252</v>
      </c>
      <c r="AS519" s="133">
        <v>0.4229</v>
      </c>
      <c r="AT519" s="133">
        <v>2.1374</v>
      </c>
    </row>
    <row r="520" spans="2:46">
      <c r="B520">
        <v>1996</v>
      </c>
      <c r="C520">
        <v>5</v>
      </c>
      <c r="D520">
        <v>0.31519999999999998</v>
      </c>
      <c r="E520">
        <v>1.0152000000000001</v>
      </c>
      <c r="F520">
        <v>8.2299999999999998E-2</v>
      </c>
      <c r="G520">
        <v>1.0853999999999999</v>
      </c>
      <c r="H520">
        <v>0.249</v>
      </c>
      <c r="I520">
        <v>0.97089999999999999</v>
      </c>
      <c r="J520">
        <v>7.6200000000000004E-2</v>
      </c>
      <c r="K520">
        <v>0.79400000000000004</v>
      </c>
      <c r="L520">
        <v>0.3231</v>
      </c>
      <c r="M520">
        <v>0.1399</v>
      </c>
      <c r="N520">
        <v>0.26040000000000002</v>
      </c>
      <c r="O520">
        <v>1.2661</v>
      </c>
      <c r="AI520" s="133">
        <v>0.31519999999999998</v>
      </c>
      <c r="AJ520" s="133">
        <v>1.0152000000000001</v>
      </c>
      <c r="AK520" s="133">
        <v>8.2299999999999998E-2</v>
      </c>
      <c r="AL520" s="133">
        <v>1.0853999999999999</v>
      </c>
      <c r="AM520" s="133">
        <v>0.249</v>
      </c>
      <c r="AN520" s="133">
        <v>0.97089999999999999</v>
      </c>
      <c r="AO520" s="133">
        <v>7.6200000000000004E-2</v>
      </c>
      <c r="AP520" s="133">
        <v>0.79400000000000004</v>
      </c>
      <c r="AQ520" s="133">
        <v>0.3231</v>
      </c>
      <c r="AR520" s="133">
        <v>0.1399</v>
      </c>
      <c r="AS520" s="133">
        <v>0.26040000000000002</v>
      </c>
      <c r="AT520" s="133">
        <v>1.2661</v>
      </c>
    </row>
    <row r="521" spans="2:46">
      <c r="B521">
        <v>1996</v>
      </c>
      <c r="C521">
        <v>6</v>
      </c>
      <c r="D521">
        <v>0.35849999999999999</v>
      </c>
      <c r="E521">
        <v>0.74629999999999996</v>
      </c>
      <c r="F521">
        <v>0.10050000000000001</v>
      </c>
      <c r="G521">
        <v>0.70660000000000001</v>
      </c>
      <c r="H521">
        <v>0.13780000000000001</v>
      </c>
      <c r="I521">
        <v>0.71389999999999998</v>
      </c>
      <c r="J521">
        <v>3.6499999999999998E-2</v>
      </c>
      <c r="K521">
        <v>0.1459</v>
      </c>
      <c r="L521">
        <v>8.4500000000000006E-2</v>
      </c>
      <c r="M521">
        <v>0.187</v>
      </c>
      <c r="N521">
        <v>9.2499999999999999E-2</v>
      </c>
      <c r="O521">
        <v>0.54169999999999996</v>
      </c>
      <c r="AI521" s="133">
        <v>0.35849999999999999</v>
      </c>
      <c r="AJ521" s="133">
        <v>0.74629999999999996</v>
      </c>
      <c r="AK521" s="133">
        <v>0.10050000000000001</v>
      </c>
      <c r="AL521" s="133">
        <v>0.70660000000000001</v>
      </c>
      <c r="AM521" s="133">
        <v>0.13780000000000001</v>
      </c>
      <c r="AN521" s="133">
        <v>0.71389999999999998</v>
      </c>
      <c r="AO521" s="133">
        <v>3.6499999999999998E-2</v>
      </c>
      <c r="AP521" s="133">
        <v>0.1459</v>
      </c>
      <c r="AQ521" s="133">
        <v>8.4500000000000006E-2</v>
      </c>
      <c r="AR521" s="133">
        <v>0.187</v>
      </c>
      <c r="AS521" s="133">
        <v>9.2499999999999999E-2</v>
      </c>
      <c r="AT521" s="133">
        <v>0.54169999999999996</v>
      </c>
    </row>
    <row r="522" spans="2:46">
      <c r="B522">
        <v>1996</v>
      </c>
      <c r="C522">
        <v>7</v>
      </c>
      <c r="D522">
        <v>6.6100000000000006E-2</v>
      </c>
      <c r="E522">
        <v>0</v>
      </c>
      <c r="F522">
        <v>2.2499999999999999E-2</v>
      </c>
      <c r="G522">
        <v>0.39700000000000002</v>
      </c>
      <c r="H522">
        <v>0.13819999999999999</v>
      </c>
      <c r="I522">
        <v>7.5499999999999998E-2</v>
      </c>
      <c r="J522">
        <v>4.7199999999999999E-2</v>
      </c>
      <c r="K522">
        <v>8.6199999999999999E-2</v>
      </c>
      <c r="L522">
        <v>5.0000000000000001E-3</v>
      </c>
      <c r="M522">
        <v>0.17</v>
      </c>
      <c r="N522">
        <v>1.83E-2</v>
      </c>
      <c r="O522">
        <v>0.3301</v>
      </c>
      <c r="AI522" s="133">
        <v>6.6100000000000006E-2</v>
      </c>
      <c r="AJ522" s="133">
        <v>0</v>
      </c>
      <c r="AK522" s="133">
        <v>2.2499999999999999E-2</v>
      </c>
      <c r="AL522" s="133">
        <v>0.39700000000000002</v>
      </c>
      <c r="AM522" s="133">
        <v>0.13819999999999999</v>
      </c>
      <c r="AN522" s="133">
        <v>7.5499999999999998E-2</v>
      </c>
      <c r="AO522" s="133">
        <v>4.7199999999999999E-2</v>
      </c>
      <c r="AP522" s="133">
        <v>8.6199999999999999E-2</v>
      </c>
      <c r="AQ522" s="133">
        <v>5.0000000000000001E-3</v>
      </c>
      <c r="AR522" s="133">
        <v>0.17</v>
      </c>
      <c r="AS522" s="133">
        <v>1.83E-2</v>
      </c>
      <c r="AT522" s="133">
        <v>0.3301</v>
      </c>
    </row>
    <row r="523" spans="2:46">
      <c r="B523">
        <v>1996</v>
      </c>
      <c r="C523">
        <v>8</v>
      </c>
      <c r="D523">
        <v>0.76370000000000005</v>
      </c>
      <c r="E523">
        <v>1.1956</v>
      </c>
      <c r="F523">
        <v>0.39500000000000002</v>
      </c>
      <c r="G523">
        <v>3.431</v>
      </c>
      <c r="H523">
        <v>0.9103</v>
      </c>
      <c r="I523">
        <v>2.8307000000000002</v>
      </c>
      <c r="J523">
        <v>0.21010000000000001</v>
      </c>
      <c r="K523">
        <v>0.41049999999999998</v>
      </c>
      <c r="L523">
        <v>0.49270000000000003</v>
      </c>
      <c r="M523">
        <v>0.38150000000000001</v>
      </c>
      <c r="N523">
        <v>0.30270000000000002</v>
      </c>
      <c r="O523">
        <v>3.2656000000000001</v>
      </c>
      <c r="AI523" s="133">
        <v>0.76370000000000005</v>
      </c>
      <c r="AJ523" s="133">
        <v>1.1956</v>
      </c>
      <c r="AK523" s="133">
        <v>0.39500000000000002</v>
      </c>
      <c r="AL523" s="133">
        <v>3.431</v>
      </c>
      <c r="AM523" s="133">
        <v>0.9103</v>
      </c>
      <c r="AN523" s="133">
        <v>2.8307000000000002</v>
      </c>
      <c r="AO523" s="133">
        <v>0.21010000000000001</v>
      </c>
      <c r="AP523" s="133">
        <v>0.41049999999999998</v>
      </c>
      <c r="AQ523" s="133">
        <v>0.49270000000000003</v>
      </c>
      <c r="AR523" s="133">
        <v>0.38150000000000001</v>
      </c>
      <c r="AS523" s="133">
        <v>0.30270000000000002</v>
      </c>
      <c r="AT523" s="133">
        <v>3.2656000000000001</v>
      </c>
    </row>
    <row r="524" spans="2:46">
      <c r="B524">
        <v>1996</v>
      </c>
      <c r="C524">
        <v>9</v>
      </c>
      <c r="D524">
        <v>0.3599</v>
      </c>
      <c r="E524">
        <v>0.58150000000000002</v>
      </c>
      <c r="F524">
        <v>0.2296</v>
      </c>
      <c r="G524">
        <v>1.1167</v>
      </c>
      <c r="H524">
        <v>0.28610000000000002</v>
      </c>
      <c r="I524">
        <v>0.6008</v>
      </c>
      <c r="J524">
        <v>5.3800000000000001E-2</v>
      </c>
      <c r="K524">
        <v>0.28239999999999998</v>
      </c>
      <c r="L524">
        <v>0.15890000000000001</v>
      </c>
      <c r="M524">
        <v>0.13370000000000001</v>
      </c>
      <c r="N524">
        <v>9.64E-2</v>
      </c>
      <c r="O524">
        <v>1.4080999999999999</v>
      </c>
      <c r="AI524" s="133">
        <v>0.3599</v>
      </c>
      <c r="AJ524" s="133">
        <v>0.58150000000000002</v>
      </c>
      <c r="AK524" s="133">
        <v>0.2296</v>
      </c>
      <c r="AL524" s="133">
        <v>1.1167</v>
      </c>
      <c r="AM524" s="133">
        <v>0.28610000000000002</v>
      </c>
      <c r="AN524" s="133">
        <v>0.6008</v>
      </c>
      <c r="AO524" s="133">
        <v>5.3800000000000001E-2</v>
      </c>
      <c r="AP524" s="133">
        <v>0.28239999999999998</v>
      </c>
      <c r="AQ524" s="133">
        <v>0.15890000000000001</v>
      </c>
      <c r="AR524" s="133">
        <v>0.13370000000000001</v>
      </c>
      <c r="AS524" s="133">
        <v>9.64E-2</v>
      </c>
      <c r="AT524" s="133">
        <v>1.4080999999999999</v>
      </c>
    </row>
    <row r="525" spans="2:46">
      <c r="B525">
        <v>1996</v>
      </c>
      <c r="C525">
        <v>10</v>
      </c>
      <c r="D525">
        <v>0.54979999999999996</v>
      </c>
      <c r="E525">
        <v>0.43669999999999998</v>
      </c>
      <c r="F525">
        <v>0.33779999999999999</v>
      </c>
      <c r="G525">
        <v>1.9812000000000001</v>
      </c>
      <c r="H525">
        <v>0.61260000000000003</v>
      </c>
      <c r="I525">
        <v>1.3957999999999999</v>
      </c>
      <c r="J525">
        <v>0.1193</v>
      </c>
      <c r="K525">
        <v>0.92800000000000005</v>
      </c>
      <c r="L525">
        <v>0.46779999999999999</v>
      </c>
      <c r="M525">
        <v>0.6331</v>
      </c>
      <c r="N525">
        <v>0.13139999999999999</v>
      </c>
      <c r="O525">
        <v>2.0461999999999998</v>
      </c>
      <c r="AI525" s="133">
        <v>0.54979999999999996</v>
      </c>
      <c r="AJ525" s="133">
        <v>0.43669999999999998</v>
      </c>
      <c r="AK525" s="133">
        <v>0.33779999999999999</v>
      </c>
      <c r="AL525" s="133">
        <v>1.9812000000000001</v>
      </c>
      <c r="AM525" s="133">
        <v>0.61260000000000003</v>
      </c>
      <c r="AN525" s="133">
        <v>1.3957999999999999</v>
      </c>
      <c r="AO525" s="133">
        <v>0.1193</v>
      </c>
      <c r="AP525" s="133">
        <v>0.92800000000000005</v>
      </c>
      <c r="AQ525" s="133">
        <v>0.46779999999999999</v>
      </c>
      <c r="AR525" s="133">
        <v>0.6331</v>
      </c>
      <c r="AS525" s="133">
        <v>0.13139999999999999</v>
      </c>
      <c r="AT525" s="133">
        <v>2.0461999999999998</v>
      </c>
    </row>
    <row r="526" spans="2:46">
      <c r="B526">
        <v>1996</v>
      </c>
      <c r="C526">
        <v>11</v>
      </c>
      <c r="D526">
        <v>0.21129999999999999</v>
      </c>
      <c r="E526">
        <v>0.58689999999999998</v>
      </c>
      <c r="F526">
        <v>9.8400000000000001E-2</v>
      </c>
      <c r="G526">
        <v>0.69530000000000003</v>
      </c>
      <c r="H526">
        <v>0.1835</v>
      </c>
      <c r="I526">
        <v>0.73140000000000005</v>
      </c>
      <c r="J526">
        <v>4.1500000000000002E-2</v>
      </c>
      <c r="K526">
        <v>9.5299999999999996E-2</v>
      </c>
      <c r="L526">
        <v>0.113</v>
      </c>
      <c r="M526">
        <v>7.1099999999999997E-2</v>
      </c>
      <c r="N526">
        <v>0.20669999999999999</v>
      </c>
      <c r="O526">
        <v>0.7288</v>
      </c>
      <c r="AI526" s="133">
        <v>0.21129999999999999</v>
      </c>
      <c r="AJ526" s="133">
        <v>0.58689999999999998</v>
      </c>
      <c r="AK526" s="133">
        <v>9.8400000000000001E-2</v>
      </c>
      <c r="AL526" s="133">
        <v>0.69530000000000003</v>
      </c>
      <c r="AM526" s="133">
        <v>0.1835</v>
      </c>
      <c r="AN526" s="133">
        <v>0.73140000000000005</v>
      </c>
      <c r="AO526" s="133">
        <v>4.1500000000000002E-2</v>
      </c>
      <c r="AP526" s="133">
        <v>9.5299999999999996E-2</v>
      </c>
      <c r="AQ526" s="133">
        <v>0.113</v>
      </c>
      <c r="AR526" s="133">
        <v>7.1099999999999997E-2</v>
      </c>
      <c r="AS526" s="133">
        <v>0.20669999999999999</v>
      </c>
      <c r="AT526" s="133">
        <v>0.7288</v>
      </c>
    </row>
    <row r="527" spans="2:46">
      <c r="B527">
        <v>1996</v>
      </c>
      <c r="C527">
        <v>12</v>
      </c>
      <c r="D527">
        <v>0.24340000000000001</v>
      </c>
      <c r="E527">
        <v>0.37190000000000001</v>
      </c>
      <c r="F527">
        <v>0.1608</v>
      </c>
      <c r="G527">
        <v>0.76249999999999996</v>
      </c>
      <c r="H527">
        <v>0.19489999999999999</v>
      </c>
      <c r="I527">
        <v>0.50600000000000001</v>
      </c>
      <c r="J527">
        <v>3.7199999999999997E-2</v>
      </c>
      <c r="K527">
        <v>0.1191</v>
      </c>
      <c r="L527">
        <v>6.5199999999999994E-2</v>
      </c>
      <c r="M527">
        <v>0.1052</v>
      </c>
      <c r="N527">
        <v>0.104</v>
      </c>
      <c r="O527">
        <v>0.90749999999999997</v>
      </c>
      <c r="AI527" s="133">
        <v>0.24340000000000001</v>
      </c>
      <c r="AJ527" s="133">
        <v>0.37190000000000001</v>
      </c>
      <c r="AK527" s="133">
        <v>0.1608</v>
      </c>
      <c r="AL527" s="133">
        <v>0.76249999999999996</v>
      </c>
      <c r="AM527" s="133">
        <v>0.19489999999999999</v>
      </c>
      <c r="AN527" s="133">
        <v>0.50600000000000001</v>
      </c>
      <c r="AO527" s="133">
        <v>3.7199999999999997E-2</v>
      </c>
      <c r="AP527" s="133">
        <v>0.1191</v>
      </c>
      <c r="AQ527" s="133">
        <v>6.5199999999999994E-2</v>
      </c>
      <c r="AR527" s="133">
        <v>0.1052</v>
      </c>
      <c r="AS527" s="133">
        <v>0.104</v>
      </c>
      <c r="AT527" s="133">
        <v>0.90749999999999997</v>
      </c>
    </row>
    <row r="528" spans="2:46">
      <c r="B528">
        <v>1996</v>
      </c>
      <c r="C528">
        <v>13</v>
      </c>
      <c r="D528">
        <v>0.80620000000000003</v>
      </c>
      <c r="E528">
        <v>0.82010000000000005</v>
      </c>
      <c r="F528">
        <v>0.17599999999999999</v>
      </c>
      <c r="G528">
        <v>2.4138000000000002</v>
      </c>
      <c r="H528">
        <v>0.623</v>
      </c>
      <c r="I528">
        <v>0.62819999999999998</v>
      </c>
      <c r="J528">
        <v>4.4000000000000003E-3</v>
      </c>
      <c r="K528">
        <v>0.68600000000000005</v>
      </c>
      <c r="L528">
        <v>0.14080000000000001</v>
      </c>
      <c r="M528">
        <v>0.18590000000000001</v>
      </c>
      <c r="N528">
        <v>6.2E-2</v>
      </c>
      <c r="O528">
        <v>1.6990000000000001</v>
      </c>
      <c r="AI528" s="133">
        <v>0.80620000000000003</v>
      </c>
      <c r="AJ528" s="133">
        <v>0.82010000000000005</v>
      </c>
      <c r="AK528" s="133">
        <v>0.17599999999999999</v>
      </c>
      <c r="AL528" s="133">
        <v>2.4138000000000002</v>
      </c>
      <c r="AM528" s="133">
        <v>0.623</v>
      </c>
      <c r="AN528" s="133">
        <v>0.62819999999999998</v>
      </c>
      <c r="AO528" s="133">
        <v>4.4000000000000003E-3</v>
      </c>
      <c r="AP528" s="133">
        <v>0.68600000000000005</v>
      </c>
      <c r="AQ528" s="133">
        <v>0.14080000000000001</v>
      </c>
      <c r="AR528" s="133">
        <v>0.18590000000000001</v>
      </c>
      <c r="AS528" s="133">
        <v>6.2E-2</v>
      </c>
      <c r="AT528" s="133">
        <v>1.6990000000000001</v>
      </c>
    </row>
    <row r="529" spans="2:46">
      <c r="B529">
        <v>1996</v>
      </c>
      <c r="C529">
        <v>14</v>
      </c>
      <c r="D529">
        <v>3.9399999999999998E-2</v>
      </c>
      <c r="E529">
        <v>8.7900000000000006E-2</v>
      </c>
      <c r="F529">
        <v>1.9900000000000001E-2</v>
      </c>
      <c r="G529">
        <v>0.15010000000000001</v>
      </c>
      <c r="H529">
        <v>3.5099999999999999E-2</v>
      </c>
      <c r="I529">
        <v>4.82E-2</v>
      </c>
      <c r="J529">
        <v>3.0999999999999999E-3</v>
      </c>
      <c r="K529">
        <v>2.3099999999999999E-2</v>
      </c>
      <c r="L529">
        <v>1.9400000000000001E-2</v>
      </c>
      <c r="M529">
        <v>1.17E-2</v>
      </c>
      <c r="N529">
        <v>1.17E-2</v>
      </c>
      <c r="O529">
        <v>0.13719999999999999</v>
      </c>
      <c r="AI529" s="133">
        <v>3.9399999999999998E-2</v>
      </c>
      <c r="AJ529" s="133">
        <v>8.7900000000000006E-2</v>
      </c>
      <c r="AK529" s="133">
        <v>1.9900000000000001E-2</v>
      </c>
      <c r="AL529" s="133">
        <v>0.15010000000000001</v>
      </c>
      <c r="AM529" s="133">
        <v>3.5099999999999999E-2</v>
      </c>
      <c r="AN529" s="133">
        <v>4.82E-2</v>
      </c>
      <c r="AO529" s="133">
        <v>3.0999999999999999E-3</v>
      </c>
      <c r="AP529" s="133">
        <v>2.3099999999999999E-2</v>
      </c>
      <c r="AQ529" s="133">
        <v>1.9400000000000001E-2</v>
      </c>
      <c r="AR529" s="133">
        <v>1.17E-2</v>
      </c>
      <c r="AS529" s="133">
        <v>1.17E-2</v>
      </c>
      <c r="AT529" s="133">
        <v>0.13719999999999999</v>
      </c>
    </row>
    <row r="530" spans="2:46">
      <c r="B530">
        <v>1996</v>
      </c>
      <c r="C530">
        <v>15</v>
      </c>
      <c r="D530">
        <v>7.5600000000000001E-2</v>
      </c>
      <c r="E530">
        <v>1.8700000000000001E-2</v>
      </c>
      <c r="F530">
        <v>7.1000000000000004E-3</v>
      </c>
      <c r="G530">
        <v>0.122</v>
      </c>
      <c r="H530">
        <v>4.8800000000000003E-2</v>
      </c>
      <c r="I530">
        <v>0.1036</v>
      </c>
      <c r="J530">
        <v>1.47E-2</v>
      </c>
      <c r="K530">
        <v>0.31929999999999997</v>
      </c>
      <c r="L530">
        <v>8.0000000000000002E-3</v>
      </c>
      <c r="M530">
        <v>8.9999999999999993E-3</v>
      </c>
      <c r="N530">
        <v>4.1200000000000001E-2</v>
      </c>
      <c r="O530">
        <v>9.6699999999999994E-2</v>
      </c>
      <c r="AI530" s="133">
        <v>7.5600000000000001E-2</v>
      </c>
      <c r="AJ530" s="133">
        <v>1.8700000000000001E-2</v>
      </c>
      <c r="AK530" s="133">
        <v>7.1000000000000004E-3</v>
      </c>
      <c r="AL530" s="133">
        <v>0.122</v>
      </c>
      <c r="AM530" s="133">
        <v>4.8800000000000003E-2</v>
      </c>
      <c r="AN530" s="133">
        <v>0.1036</v>
      </c>
      <c r="AO530" s="133">
        <v>1.47E-2</v>
      </c>
      <c r="AP530" s="133">
        <v>0.31929999999999997</v>
      </c>
      <c r="AQ530" s="133">
        <v>8.0000000000000002E-3</v>
      </c>
      <c r="AR530" s="133">
        <v>8.9999999999999993E-3</v>
      </c>
      <c r="AS530" s="133">
        <v>4.1200000000000001E-2</v>
      </c>
      <c r="AT530" s="133">
        <v>9.6699999999999994E-2</v>
      </c>
    </row>
    <row r="531" spans="2:46">
      <c r="B531">
        <v>1996</v>
      </c>
      <c r="C531">
        <v>16</v>
      </c>
      <c r="D531">
        <v>1.8599999999999998E-2</v>
      </c>
      <c r="E531">
        <v>4.3400000000000001E-2</v>
      </c>
      <c r="F531">
        <v>9.2999999999999992E-3</v>
      </c>
      <c r="G531">
        <v>7.3599999999999999E-2</v>
      </c>
      <c r="H531">
        <v>1.72E-2</v>
      </c>
      <c r="I531">
        <v>2.2800000000000001E-2</v>
      </c>
      <c r="J531">
        <v>1.4E-3</v>
      </c>
      <c r="K531">
        <v>1.06E-2</v>
      </c>
      <c r="L531">
        <v>9.2999999999999992E-3</v>
      </c>
      <c r="M531">
        <v>5.4999999999999997E-3</v>
      </c>
      <c r="N531">
        <v>5.7999999999999996E-3</v>
      </c>
      <c r="O531">
        <v>6.4799999999999996E-2</v>
      </c>
      <c r="AI531" s="133">
        <v>1.8599999999999998E-2</v>
      </c>
      <c r="AJ531" s="133">
        <v>4.3400000000000001E-2</v>
      </c>
      <c r="AK531" s="133">
        <v>9.2999999999999992E-3</v>
      </c>
      <c r="AL531" s="133">
        <v>7.3599999999999999E-2</v>
      </c>
      <c r="AM531" s="133">
        <v>1.72E-2</v>
      </c>
      <c r="AN531" s="133">
        <v>2.2800000000000001E-2</v>
      </c>
      <c r="AO531" s="133">
        <v>1.4E-3</v>
      </c>
      <c r="AP531" s="133">
        <v>1.06E-2</v>
      </c>
      <c r="AQ531" s="133">
        <v>9.2999999999999992E-3</v>
      </c>
      <c r="AR531" s="133">
        <v>5.4999999999999997E-3</v>
      </c>
      <c r="AS531" s="133">
        <v>5.7999999999999996E-3</v>
      </c>
      <c r="AT531" s="133">
        <v>6.4799999999999996E-2</v>
      </c>
    </row>
    <row r="532" spans="2:46">
      <c r="B532">
        <v>1997</v>
      </c>
      <c r="C532">
        <v>1</v>
      </c>
      <c r="D532">
        <v>0.1547</v>
      </c>
      <c r="E532">
        <v>9.4000000000000004E-3</v>
      </c>
      <c r="F532">
        <v>2.0400000000000001E-2</v>
      </c>
      <c r="G532">
        <v>4.7300000000000002E-2</v>
      </c>
      <c r="H532">
        <v>1.6799999999999999E-2</v>
      </c>
      <c r="I532">
        <v>0.11070000000000001</v>
      </c>
      <c r="J532">
        <v>5.7999999999999996E-3</v>
      </c>
      <c r="K532">
        <v>0.11310000000000001</v>
      </c>
      <c r="L532">
        <v>1.72E-2</v>
      </c>
      <c r="M532">
        <v>0.11119999999999999</v>
      </c>
      <c r="N532">
        <v>3.49E-2</v>
      </c>
      <c r="O532">
        <v>0.25319999999999998</v>
      </c>
      <c r="AI532" s="133">
        <v>0.1547</v>
      </c>
      <c r="AJ532" s="133">
        <v>9.4000000000000004E-3</v>
      </c>
      <c r="AK532" s="133">
        <v>2.0400000000000001E-2</v>
      </c>
      <c r="AL532" s="133">
        <v>4.7300000000000002E-2</v>
      </c>
      <c r="AM532" s="133">
        <v>1.6799999999999999E-2</v>
      </c>
      <c r="AN532" s="133">
        <v>0.11070000000000001</v>
      </c>
      <c r="AO532" s="133">
        <v>5.7999999999999996E-3</v>
      </c>
      <c r="AP532" s="133">
        <v>0.11310000000000001</v>
      </c>
      <c r="AQ532" s="133">
        <v>1.72E-2</v>
      </c>
      <c r="AR532" s="133">
        <v>0.11119999999999999</v>
      </c>
      <c r="AS532" s="133">
        <v>3.49E-2</v>
      </c>
      <c r="AT532" s="133">
        <v>0.25319999999999998</v>
      </c>
    </row>
    <row r="533" spans="2:46">
      <c r="B533">
        <v>1997</v>
      </c>
      <c r="C533">
        <v>2</v>
      </c>
      <c r="D533">
        <v>0.2223</v>
      </c>
      <c r="E533">
        <v>0.1915</v>
      </c>
      <c r="F533">
        <v>5.8000000000000003E-2</v>
      </c>
      <c r="G533">
        <v>0.32229999999999998</v>
      </c>
      <c r="H533">
        <v>0.1103</v>
      </c>
      <c r="I533">
        <v>0.96950000000000003</v>
      </c>
      <c r="J533">
        <v>9.2700000000000005E-2</v>
      </c>
      <c r="K533">
        <v>0.26240000000000002</v>
      </c>
      <c r="L533">
        <v>1.95E-2</v>
      </c>
      <c r="M533">
        <v>0.38140000000000002</v>
      </c>
      <c r="N533">
        <v>0.1386</v>
      </c>
      <c r="O533">
        <v>0.59279999999999999</v>
      </c>
      <c r="AI533" s="133">
        <v>0.2223</v>
      </c>
      <c r="AJ533" s="133">
        <v>0.1915</v>
      </c>
      <c r="AK533" s="133">
        <v>5.8000000000000003E-2</v>
      </c>
      <c r="AL533" s="133">
        <v>0.32229999999999998</v>
      </c>
      <c r="AM533" s="133">
        <v>0.1103</v>
      </c>
      <c r="AN533" s="133">
        <v>0.96950000000000003</v>
      </c>
      <c r="AO533" s="133">
        <v>9.2700000000000005E-2</v>
      </c>
      <c r="AP533" s="133">
        <v>0.26240000000000002</v>
      </c>
      <c r="AQ533" s="133">
        <v>1.95E-2</v>
      </c>
      <c r="AR533" s="133">
        <v>0.38140000000000002</v>
      </c>
      <c r="AS533" s="133">
        <v>0.1386</v>
      </c>
      <c r="AT533" s="133">
        <v>0.59279999999999999</v>
      </c>
    </row>
    <row r="534" spans="2:46">
      <c r="B534">
        <v>1997</v>
      </c>
      <c r="C534">
        <v>3</v>
      </c>
      <c r="D534">
        <v>0.42970000000000003</v>
      </c>
      <c r="E534">
        <v>0.1353</v>
      </c>
      <c r="F534">
        <v>8.3599999999999994E-2</v>
      </c>
      <c r="G534">
        <v>0.92079999999999995</v>
      </c>
      <c r="H534">
        <v>0.31330000000000002</v>
      </c>
      <c r="I534">
        <v>1.4148000000000001</v>
      </c>
      <c r="J534">
        <v>0.221</v>
      </c>
      <c r="K534">
        <v>0.41570000000000001</v>
      </c>
      <c r="L534">
        <v>8.0600000000000005E-2</v>
      </c>
      <c r="M534">
        <v>0.36809999999999998</v>
      </c>
      <c r="N534">
        <v>7.6999999999999999E-2</v>
      </c>
      <c r="O534">
        <v>1.0528999999999999</v>
      </c>
      <c r="AI534" s="133">
        <v>0.42970000000000003</v>
      </c>
      <c r="AJ534" s="133">
        <v>0.1353</v>
      </c>
      <c r="AK534" s="133">
        <v>8.3599999999999994E-2</v>
      </c>
      <c r="AL534" s="133">
        <v>0.92079999999999995</v>
      </c>
      <c r="AM534" s="133">
        <v>0.31330000000000002</v>
      </c>
      <c r="AN534" s="133">
        <v>1.4148000000000001</v>
      </c>
      <c r="AO534" s="133">
        <v>0.221</v>
      </c>
      <c r="AP534" s="133">
        <v>0.41570000000000001</v>
      </c>
      <c r="AQ534" s="133">
        <v>8.0600000000000005E-2</v>
      </c>
      <c r="AR534" s="133">
        <v>0.36809999999999998</v>
      </c>
      <c r="AS534" s="133">
        <v>7.6999999999999999E-2</v>
      </c>
      <c r="AT534" s="133">
        <v>1.0528999999999999</v>
      </c>
    </row>
    <row r="535" spans="2:46">
      <c r="B535">
        <v>1997</v>
      </c>
      <c r="C535">
        <v>4</v>
      </c>
      <c r="D535">
        <v>0.63049999999999995</v>
      </c>
      <c r="E535">
        <v>1.6837</v>
      </c>
      <c r="F535">
        <v>0.223</v>
      </c>
      <c r="G535">
        <v>2.3628</v>
      </c>
      <c r="H535">
        <v>0.61450000000000005</v>
      </c>
      <c r="I535">
        <v>1.3555999999999999</v>
      </c>
      <c r="J535">
        <v>9.4899999999999998E-2</v>
      </c>
      <c r="K535">
        <v>0.68730000000000002</v>
      </c>
      <c r="L535">
        <v>0.12809999999999999</v>
      </c>
      <c r="M535">
        <v>1.7174</v>
      </c>
      <c r="N535">
        <v>0.60070000000000001</v>
      </c>
      <c r="O535">
        <v>2.3460000000000001</v>
      </c>
      <c r="AI535" s="133">
        <v>0.63049999999999995</v>
      </c>
      <c r="AJ535" s="133">
        <v>1.6837</v>
      </c>
      <c r="AK535" s="133">
        <v>0.223</v>
      </c>
      <c r="AL535" s="133">
        <v>2.3628</v>
      </c>
      <c r="AM535" s="133">
        <v>0.61450000000000005</v>
      </c>
      <c r="AN535" s="133">
        <v>1.3555999999999999</v>
      </c>
      <c r="AO535" s="133">
        <v>9.4899999999999998E-2</v>
      </c>
      <c r="AP535" s="133">
        <v>0.68730000000000002</v>
      </c>
      <c r="AQ535" s="133">
        <v>0.12809999999999999</v>
      </c>
      <c r="AR535" s="133">
        <v>1.7174</v>
      </c>
      <c r="AS535" s="133">
        <v>0.60070000000000001</v>
      </c>
      <c r="AT535" s="133">
        <v>2.3460000000000001</v>
      </c>
    </row>
    <row r="536" spans="2:46">
      <c r="B536">
        <v>1997</v>
      </c>
      <c r="C536">
        <v>5</v>
      </c>
      <c r="D536">
        <v>0.37619999999999998</v>
      </c>
      <c r="E536">
        <v>2.3368000000000002</v>
      </c>
      <c r="F536">
        <v>0.24049999999999999</v>
      </c>
      <c r="G536">
        <v>1.5792999999999999</v>
      </c>
      <c r="H536">
        <v>0.36230000000000001</v>
      </c>
      <c r="I536">
        <v>1.4543999999999999</v>
      </c>
      <c r="J536">
        <v>8.1900000000000001E-2</v>
      </c>
      <c r="K536">
        <v>0.33760000000000001</v>
      </c>
      <c r="L536">
        <v>0.1744</v>
      </c>
      <c r="M536">
        <v>1.0751999999999999</v>
      </c>
      <c r="N536">
        <v>0.24740000000000001</v>
      </c>
      <c r="O536">
        <v>1.2757000000000001</v>
      </c>
      <c r="AI536" s="133">
        <v>0.37619999999999998</v>
      </c>
      <c r="AJ536" s="133">
        <v>2.3368000000000002</v>
      </c>
      <c r="AK536" s="133">
        <v>0.24049999999999999</v>
      </c>
      <c r="AL536" s="133">
        <v>1.5792999999999999</v>
      </c>
      <c r="AM536" s="133">
        <v>0.36230000000000001</v>
      </c>
      <c r="AN536" s="133">
        <v>1.4543999999999999</v>
      </c>
      <c r="AO536" s="133">
        <v>8.1900000000000001E-2</v>
      </c>
      <c r="AP536" s="133">
        <v>0.33760000000000001</v>
      </c>
      <c r="AQ536" s="133">
        <v>0.1744</v>
      </c>
      <c r="AR536" s="133">
        <v>1.0751999999999999</v>
      </c>
      <c r="AS536" s="133">
        <v>0.24740000000000001</v>
      </c>
      <c r="AT536" s="133">
        <v>1.2757000000000001</v>
      </c>
    </row>
    <row r="537" spans="2:46">
      <c r="B537">
        <v>1997</v>
      </c>
      <c r="C537">
        <v>6</v>
      </c>
      <c r="D537">
        <v>0.29880000000000001</v>
      </c>
      <c r="E537">
        <v>1.4039999999999999</v>
      </c>
      <c r="F537">
        <v>0.1125</v>
      </c>
      <c r="G537">
        <v>0.98419999999999996</v>
      </c>
      <c r="H537">
        <v>0.18410000000000001</v>
      </c>
      <c r="I537">
        <v>0.14810000000000001</v>
      </c>
      <c r="J537">
        <v>5.3E-3</v>
      </c>
      <c r="K537">
        <v>0.3533</v>
      </c>
      <c r="L537">
        <v>0.1066</v>
      </c>
      <c r="M537">
        <v>2.35E-2</v>
      </c>
      <c r="N537">
        <v>6.4799999999999996E-2</v>
      </c>
      <c r="O537">
        <v>0.56020000000000003</v>
      </c>
      <c r="AI537" s="133">
        <v>0.29880000000000001</v>
      </c>
      <c r="AJ537" s="133">
        <v>1.4039999999999999</v>
      </c>
      <c r="AK537" s="133">
        <v>0.1125</v>
      </c>
      <c r="AL537" s="133">
        <v>0.98419999999999996</v>
      </c>
      <c r="AM537" s="133">
        <v>0.18410000000000001</v>
      </c>
      <c r="AN537" s="133">
        <v>0.14810000000000001</v>
      </c>
      <c r="AO537" s="133">
        <v>5.3E-3</v>
      </c>
      <c r="AP537" s="133">
        <v>0.3533</v>
      </c>
      <c r="AQ537" s="133">
        <v>0.1066</v>
      </c>
      <c r="AR537" s="133">
        <v>2.35E-2</v>
      </c>
      <c r="AS537" s="133">
        <v>6.4799999999999996E-2</v>
      </c>
      <c r="AT537" s="133">
        <v>0.56020000000000003</v>
      </c>
    </row>
    <row r="538" spans="2:46">
      <c r="B538">
        <v>1997</v>
      </c>
      <c r="C538">
        <v>7</v>
      </c>
      <c r="D538">
        <v>0.13150000000000001</v>
      </c>
      <c r="E538">
        <v>6.8099999999999994E-2</v>
      </c>
      <c r="F538">
        <v>3.4599999999999999E-2</v>
      </c>
      <c r="G538">
        <v>0.42380000000000001</v>
      </c>
      <c r="H538">
        <v>0.14560000000000001</v>
      </c>
      <c r="I538">
        <v>0.10589999999999999</v>
      </c>
      <c r="J538">
        <v>6.8199999999999997E-2</v>
      </c>
      <c r="K538">
        <v>7.3400000000000007E-2</v>
      </c>
      <c r="L538">
        <v>6.7000000000000002E-3</v>
      </c>
      <c r="M538">
        <v>2.47E-2</v>
      </c>
      <c r="N538">
        <v>0.02</v>
      </c>
      <c r="O538">
        <v>0.25180000000000002</v>
      </c>
      <c r="AI538" s="133">
        <v>0.13150000000000001</v>
      </c>
      <c r="AJ538" s="133">
        <v>6.8099999999999994E-2</v>
      </c>
      <c r="AK538" s="133">
        <v>3.4599999999999999E-2</v>
      </c>
      <c r="AL538" s="133">
        <v>0.42380000000000001</v>
      </c>
      <c r="AM538" s="133">
        <v>0.14560000000000001</v>
      </c>
      <c r="AN538" s="133">
        <v>0.10589999999999999</v>
      </c>
      <c r="AO538" s="133">
        <v>6.8199999999999997E-2</v>
      </c>
      <c r="AP538" s="133">
        <v>7.3400000000000007E-2</v>
      </c>
      <c r="AQ538" s="133">
        <v>6.7000000000000002E-3</v>
      </c>
      <c r="AR538" s="133">
        <v>2.47E-2</v>
      </c>
      <c r="AS538" s="133">
        <v>0.02</v>
      </c>
      <c r="AT538" s="133">
        <v>0.25180000000000002</v>
      </c>
    </row>
    <row r="539" spans="2:46">
      <c r="B539">
        <v>1997</v>
      </c>
      <c r="C539">
        <v>8</v>
      </c>
      <c r="D539">
        <v>0.4582</v>
      </c>
      <c r="E539">
        <v>1.9375</v>
      </c>
      <c r="F539">
        <v>0.35610000000000003</v>
      </c>
      <c r="G539">
        <v>3.5901000000000001</v>
      </c>
      <c r="H539">
        <v>0.98180000000000001</v>
      </c>
      <c r="I539">
        <v>2.5289999999999999</v>
      </c>
      <c r="J539">
        <v>0.13800000000000001</v>
      </c>
      <c r="K539">
        <v>0.40129999999999999</v>
      </c>
      <c r="L539">
        <v>0.26479999999999998</v>
      </c>
      <c r="M539">
        <v>0.2591</v>
      </c>
      <c r="N539">
        <v>0.41370000000000001</v>
      </c>
      <c r="O539">
        <v>2.3784000000000001</v>
      </c>
      <c r="AI539" s="133">
        <v>0.4582</v>
      </c>
      <c r="AJ539" s="133">
        <v>1.9375</v>
      </c>
      <c r="AK539" s="133">
        <v>0.35610000000000003</v>
      </c>
      <c r="AL539" s="133">
        <v>3.5901000000000001</v>
      </c>
      <c r="AM539" s="133">
        <v>0.98180000000000001</v>
      </c>
      <c r="AN539" s="133">
        <v>2.5289999999999999</v>
      </c>
      <c r="AO539" s="133">
        <v>0.13800000000000001</v>
      </c>
      <c r="AP539" s="133">
        <v>0.40129999999999999</v>
      </c>
      <c r="AQ539" s="133">
        <v>0.26479999999999998</v>
      </c>
      <c r="AR539" s="133">
        <v>0.2591</v>
      </c>
      <c r="AS539" s="133">
        <v>0.41370000000000001</v>
      </c>
      <c r="AT539" s="133">
        <v>2.3784000000000001</v>
      </c>
    </row>
    <row r="540" spans="2:46">
      <c r="B540">
        <v>1997</v>
      </c>
      <c r="C540">
        <v>9</v>
      </c>
      <c r="D540">
        <v>0.2147</v>
      </c>
      <c r="E540">
        <v>0.35170000000000001</v>
      </c>
      <c r="F540">
        <v>0.2014</v>
      </c>
      <c r="G540">
        <v>1.4280999999999999</v>
      </c>
      <c r="H540">
        <v>0.3659</v>
      </c>
      <c r="I540">
        <v>0.74950000000000006</v>
      </c>
      <c r="J540">
        <v>2.6599999999999999E-2</v>
      </c>
      <c r="K540">
        <v>0.20780000000000001</v>
      </c>
      <c r="L540">
        <v>0.13420000000000001</v>
      </c>
      <c r="M540">
        <v>0.25490000000000002</v>
      </c>
      <c r="N540">
        <v>4.3700000000000003E-2</v>
      </c>
      <c r="O540">
        <v>1.702</v>
      </c>
      <c r="AI540" s="133">
        <v>0.2147</v>
      </c>
      <c r="AJ540" s="133">
        <v>0.35170000000000001</v>
      </c>
      <c r="AK540" s="133">
        <v>0.2014</v>
      </c>
      <c r="AL540" s="133">
        <v>1.4280999999999999</v>
      </c>
      <c r="AM540" s="133">
        <v>0.3659</v>
      </c>
      <c r="AN540" s="133">
        <v>0.74950000000000006</v>
      </c>
      <c r="AO540" s="133">
        <v>2.6599999999999999E-2</v>
      </c>
      <c r="AP540" s="133">
        <v>0.20780000000000001</v>
      </c>
      <c r="AQ540" s="133">
        <v>0.13420000000000001</v>
      </c>
      <c r="AR540" s="133">
        <v>0.25490000000000002</v>
      </c>
      <c r="AS540" s="133">
        <v>4.3700000000000003E-2</v>
      </c>
      <c r="AT540" s="133">
        <v>1.702</v>
      </c>
    </row>
    <row r="541" spans="2:46">
      <c r="B541">
        <v>1997</v>
      </c>
      <c r="C541">
        <v>10</v>
      </c>
      <c r="D541">
        <v>0.67879999999999996</v>
      </c>
      <c r="E541">
        <v>0.81720000000000004</v>
      </c>
      <c r="F541">
        <v>0.52010000000000001</v>
      </c>
      <c r="G541">
        <v>1.9129</v>
      </c>
      <c r="H541">
        <v>0.51739999999999997</v>
      </c>
      <c r="I541">
        <v>2.3205</v>
      </c>
      <c r="J541">
        <v>0.3664</v>
      </c>
      <c r="K541">
        <v>1.1969000000000001</v>
      </c>
      <c r="L541">
        <v>0.13850000000000001</v>
      </c>
      <c r="M541">
        <v>0.82330000000000003</v>
      </c>
      <c r="N541">
        <v>9.69E-2</v>
      </c>
      <c r="O541">
        <v>2.2827999999999999</v>
      </c>
      <c r="AI541" s="133">
        <v>0.67879999999999996</v>
      </c>
      <c r="AJ541" s="133">
        <v>0.81720000000000004</v>
      </c>
      <c r="AK541" s="133">
        <v>0.52010000000000001</v>
      </c>
      <c r="AL541" s="133">
        <v>1.9129</v>
      </c>
      <c r="AM541" s="133">
        <v>0.51739999999999997</v>
      </c>
      <c r="AN541" s="133">
        <v>2.3205</v>
      </c>
      <c r="AO541" s="133">
        <v>0.3664</v>
      </c>
      <c r="AP541" s="133">
        <v>1.1969000000000001</v>
      </c>
      <c r="AQ541" s="133">
        <v>0.13850000000000001</v>
      </c>
      <c r="AR541" s="133">
        <v>0.82330000000000003</v>
      </c>
      <c r="AS541" s="133">
        <v>9.69E-2</v>
      </c>
      <c r="AT541" s="133">
        <v>2.2827999999999999</v>
      </c>
    </row>
    <row r="542" spans="2:46">
      <c r="B542">
        <v>1997</v>
      </c>
      <c r="C542">
        <v>11</v>
      </c>
      <c r="D542">
        <v>0.17860000000000001</v>
      </c>
      <c r="E542">
        <v>0.5635</v>
      </c>
      <c r="F542">
        <v>9.4E-2</v>
      </c>
      <c r="G542">
        <v>0.80879999999999996</v>
      </c>
      <c r="H542">
        <v>0.21210000000000001</v>
      </c>
      <c r="I542">
        <v>0.81269999999999998</v>
      </c>
      <c r="J542">
        <v>3.5299999999999998E-2</v>
      </c>
      <c r="K542">
        <v>7.9399999999999998E-2</v>
      </c>
      <c r="L542">
        <v>0.111</v>
      </c>
      <c r="M542">
        <v>0.1109</v>
      </c>
      <c r="N542">
        <v>0.2036</v>
      </c>
      <c r="O542">
        <v>0.83089999999999997</v>
      </c>
      <c r="AI542" s="133">
        <v>0.17860000000000001</v>
      </c>
      <c r="AJ542" s="133">
        <v>0.5635</v>
      </c>
      <c r="AK542" s="133">
        <v>9.4E-2</v>
      </c>
      <c r="AL542" s="133">
        <v>0.80879999999999996</v>
      </c>
      <c r="AM542" s="133">
        <v>0.21210000000000001</v>
      </c>
      <c r="AN542" s="133">
        <v>0.81269999999999998</v>
      </c>
      <c r="AO542" s="133">
        <v>3.5299999999999998E-2</v>
      </c>
      <c r="AP542" s="133">
        <v>7.9399999999999998E-2</v>
      </c>
      <c r="AQ542" s="133">
        <v>0.111</v>
      </c>
      <c r="AR542" s="133">
        <v>0.1109</v>
      </c>
      <c r="AS542" s="133">
        <v>0.2036</v>
      </c>
      <c r="AT542" s="133">
        <v>0.83089999999999997</v>
      </c>
    </row>
    <row r="543" spans="2:46">
      <c r="B543">
        <v>1997</v>
      </c>
      <c r="C543">
        <v>12</v>
      </c>
      <c r="D543">
        <v>0.152</v>
      </c>
      <c r="E543">
        <v>0.24379999999999999</v>
      </c>
      <c r="F543">
        <v>0.14660000000000001</v>
      </c>
      <c r="G543">
        <v>0.97170000000000001</v>
      </c>
      <c r="H543">
        <v>0.248</v>
      </c>
      <c r="I543">
        <v>0.62539999999999996</v>
      </c>
      <c r="J543">
        <v>1.95E-2</v>
      </c>
      <c r="K543">
        <v>7.5700000000000003E-2</v>
      </c>
      <c r="L543">
        <v>5.3900000000000003E-2</v>
      </c>
      <c r="M543">
        <v>0.19040000000000001</v>
      </c>
      <c r="N543">
        <v>7.4899999999999994E-2</v>
      </c>
      <c r="O543">
        <v>1.0814999999999999</v>
      </c>
      <c r="AI543" s="133">
        <v>0.152</v>
      </c>
      <c r="AJ543" s="133">
        <v>0.24379999999999999</v>
      </c>
      <c r="AK543" s="133">
        <v>0.14660000000000001</v>
      </c>
      <c r="AL543" s="133">
        <v>0.97170000000000001</v>
      </c>
      <c r="AM543" s="133">
        <v>0.248</v>
      </c>
      <c r="AN543" s="133">
        <v>0.62539999999999996</v>
      </c>
      <c r="AO543" s="133">
        <v>1.95E-2</v>
      </c>
      <c r="AP543" s="133">
        <v>7.5700000000000003E-2</v>
      </c>
      <c r="AQ543" s="133">
        <v>5.3900000000000003E-2</v>
      </c>
      <c r="AR543" s="133">
        <v>0.19040000000000001</v>
      </c>
      <c r="AS543" s="133">
        <v>7.4899999999999994E-2</v>
      </c>
      <c r="AT543" s="133">
        <v>1.0814999999999999</v>
      </c>
    </row>
    <row r="544" spans="2:46">
      <c r="B544">
        <v>1997</v>
      </c>
      <c r="C544">
        <v>13</v>
      </c>
      <c r="D544">
        <v>0.752</v>
      </c>
      <c r="E544">
        <v>1.3201000000000001</v>
      </c>
      <c r="F544">
        <v>0.151</v>
      </c>
      <c r="G544">
        <v>2.2938000000000001</v>
      </c>
      <c r="H544">
        <v>0.64900000000000002</v>
      </c>
      <c r="I544">
        <v>1.0129999999999999</v>
      </c>
      <c r="J544">
        <v>4.48E-2</v>
      </c>
      <c r="K544">
        <v>0.44490000000000002</v>
      </c>
      <c r="L544">
        <v>0.25619999999999998</v>
      </c>
      <c r="M544">
        <v>0.34370000000000001</v>
      </c>
      <c r="N544">
        <v>0.1976</v>
      </c>
      <c r="O544">
        <v>1.6355</v>
      </c>
      <c r="AI544" s="133">
        <v>0.752</v>
      </c>
      <c r="AJ544" s="133">
        <v>1.3201000000000001</v>
      </c>
      <c r="AK544" s="133">
        <v>0.151</v>
      </c>
      <c r="AL544" s="133">
        <v>2.2938000000000001</v>
      </c>
      <c r="AM544" s="133">
        <v>0.64900000000000002</v>
      </c>
      <c r="AN544" s="133">
        <v>1.0129999999999999</v>
      </c>
      <c r="AO544" s="133">
        <v>4.48E-2</v>
      </c>
      <c r="AP544" s="133">
        <v>0.44490000000000002</v>
      </c>
      <c r="AQ544" s="133">
        <v>0.25619999999999998</v>
      </c>
      <c r="AR544" s="133">
        <v>0.34370000000000001</v>
      </c>
      <c r="AS544" s="133">
        <v>0.1976</v>
      </c>
      <c r="AT544" s="133">
        <v>1.6355</v>
      </c>
    </row>
    <row r="545" spans="2:46">
      <c r="B545">
        <v>1997</v>
      </c>
      <c r="C545">
        <v>14</v>
      </c>
      <c r="D545">
        <v>3.0300000000000001E-2</v>
      </c>
      <c r="E545">
        <v>8.1299999999999997E-2</v>
      </c>
      <c r="F545">
        <v>1.8100000000000002E-2</v>
      </c>
      <c r="G545">
        <v>0.17929999999999999</v>
      </c>
      <c r="H545">
        <v>4.2099999999999999E-2</v>
      </c>
      <c r="I545">
        <v>5.9700000000000003E-2</v>
      </c>
      <c r="J545">
        <v>8.9999999999999998E-4</v>
      </c>
      <c r="K545">
        <v>1.78E-2</v>
      </c>
      <c r="L545">
        <v>1.8100000000000002E-2</v>
      </c>
      <c r="M545">
        <v>2.18E-2</v>
      </c>
      <c r="N545">
        <v>8.0999999999999996E-3</v>
      </c>
      <c r="O545">
        <v>0.16520000000000001</v>
      </c>
      <c r="AI545" s="133">
        <v>3.0300000000000001E-2</v>
      </c>
      <c r="AJ545" s="133">
        <v>8.1299999999999997E-2</v>
      </c>
      <c r="AK545" s="133">
        <v>1.8100000000000002E-2</v>
      </c>
      <c r="AL545" s="133">
        <v>0.17929999999999999</v>
      </c>
      <c r="AM545" s="133">
        <v>4.2099999999999999E-2</v>
      </c>
      <c r="AN545" s="133">
        <v>5.9700000000000003E-2</v>
      </c>
      <c r="AO545" s="133">
        <v>8.9999999999999998E-4</v>
      </c>
      <c r="AP545" s="133">
        <v>1.78E-2</v>
      </c>
      <c r="AQ545" s="133">
        <v>1.8100000000000002E-2</v>
      </c>
      <c r="AR545" s="133">
        <v>2.18E-2</v>
      </c>
      <c r="AS545" s="133">
        <v>8.0999999999999996E-3</v>
      </c>
      <c r="AT545" s="133">
        <v>0.16520000000000001</v>
      </c>
    </row>
    <row r="546" spans="2:46">
      <c r="B546">
        <v>1997</v>
      </c>
      <c r="C546">
        <v>15</v>
      </c>
      <c r="D546">
        <v>7.5300000000000006E-2</v>
      </c>
      <c r="E546">
        <v>0.03</v>
      </c>
      <c r="F546">
        <v>1.3599999999999999E-2</v>
      </c>
      <c r="G546">
        <v>8.1600000000000006E-2</v>
      </c>
      <c r="H546">
        <v>3.2599999999999997E-2</v>
      </c>
      <c r="I546">
        <v>0.17150000000000001</v>
      </c>
      <c r="J546">
        <v>2.8500000000000001E-2</v>
      </c>
      <c r="K546">
        <v>0.112</v>
      </c>
      <c r="L546">
        <v>4.0000000000000002E-4</v>
      </c>
      <c r="M546">
        <v>7.0099999999999996E-2</v>
      </c>
      <c r="N546">
        <v>3.2000000000000002E-3</v>
      </c>
      <c r="O546">
        <v>0.106</v>
      </c>
      <c r="AI546" s="133">
        <v>7.5300000000000006E-2</v>
      </c>
      <c r="AJ546" s="133">
        <v>0.03</v>
      </c>
      <c r="AK546" s="133">
        <v>1.3599999999999999E-2</v>
      </c>
      <c r="AL546" s="133">
        <v>8.1600000000000006E-2</v>
      </c>
      <c r="AM546" s="133">
        <v>3.2599999999999997E-2</v>
      </c>
      <c r="AN546" s="133">
        <v>0.17150000000000001</v>
      </c>
      <c r="AO546" s="133">
        <v>2.8500000000000001E-2</v>
      </c>
      <c r="AP546" s="133">
        <v>0.112</v>
      </c>
      <c r="AQ546" s="133">
        <v>4.0000000000000002E-4</v>
      </c>
      <c r="AR546" s="133">
        <v>7.0099999999999996E-2</v>
      </c>
      <c r="AS546" s="133">
        <v>3.2000000000000002E-3</v>
      </c>
      <c r="AT546" s="133">
        <v>0.106</v>
      </c>
    </row>
    <row r="547" spans="2:46">
      <c r="B547">
        <v>1997</v>
      </c>
      <c r="C547">
        <v>16</v>
      </c>
      <c r="D547">
        <v>1.46E-2</v>
      </c>
      <c r="E547">
        <v>4.1200000000000001E-2</v>
      </c>
      <c r="F547">
        <v>8.6E-3</v>
      </c>
      <c r="G547">
        <v>8.7499999999999994E-2</v>
      </c>
      <c r="H547">
        <v>2.0500000000000001E-2</v>
      </c>
      <c r="I547">
        <v>2.81E-2</v>
      </c>
      <c r="J547">
        <v>4.0000000000000002E-4</v>
      </c>
      <c r="K547">
        <v>8.2000000000000007E-3</v>
      </c>
      <c r="L547">
        <v>8.8000000000000005E-3</v>
      </c>
      <c r="M547">
        <v>1.01E-2</v>
      </c>
      <c r="N547">
        <v>4.1999999999999997E-3</v>
      </c>
      <c r="O547">
        <v>7.8E-2</v>
      </c>
      <c r="AI547" s="133">
        <v>1.46E-2</v>
      </c>
      <c r="AJ547" s="133">
        <v>4.1200000000000001E-2</v>
      </c>
      <c r="AK547" s="133">
        <v>8.6E-3</v>
      </c>
      <c r="AL547" s="133">
        <v>8.7499999999999994E-2</v>
      </c>
      <c r="AM547" s="133">
        <v>2.0500000000000001E-2</v>
      </c>
      <c r="AN547" s="133">
        <v>2.81E-2</v>
      </c>
      <c r="AO547" s="133">
        <v>4.0000000000000002E-4</v>
      </c>
      <c r="AP547" s="133">
        <v>8.2000000000000007E-3</v>
      </c>
      <c r="AQ547" s="133">
        <v>8.8000000000000005E-3</v>
      </c>
      <c r="AR547" s="133">
        <v>1.01E-2</v>
      </c>
      <c r="AS547" s="133">
        <v>4.1999999999999997E-3</v>
      </c>
      <c r="AT547" s="133">
        <v>7.8E-2</v>
      </c>
    </row>
    <row r="548" spans="2:46">
      <c r="B548">
        <v>1998</v>
      </c>
      <c r="C548">
        <v>1</v>
      </c>
      <c r="D548">
        <v>0.2016</v>
      </c>
      <c r="E548">
        <v>1.15E-2</v>
      </c>
      <c r="F548">
        <v>8.0000000000000002E-3</v>
      </c>
      <c r="G548">
        <v>6.0600000000000001E-2</v>
      </c>
      <c r="H548">
        <v>2.1499999999999998E-2</v>
      </c>
      <c r="I548">
        <v>0.1116</v>
      </c>
      <c r="J548">
        <v>5.8999999999999999E-3</v>
      </c>
      <c r="K548">
        <v>9.5299999999999996E-2</v>
      </c>
      <c r="L548">
        <v>1.3599999999999999E-2</v>
      </c>
      <c r="M548">
        <v>6.0900000000000003E-2</v>
      </c>
      <c r="N548">
        <v>8.3599999999999994E-2</v>
      </c>
      <c r="O548">
        <v>0.21920000000000001</v>
      </c>
      <c r="AI548" s="133">
        <v>0.2016</v>
      </c>
      <c r="AJ548" s="133">
        <v>1.15E-2</v>
      </c>
      <c r="AK548" s="133">
        <v>8.0000000000000002E-3</v>
      </c>
      <c r="AL548" s="133">
        <v>6.0600000000000001E-2</v>
      </c>
      <c r="AM548" s="133">
        <v>2.1499999999999998E-2</v>
      </c>
      <c r="AN548" s="133">
        <v>0.1116</v>
      </c>
      <c r="AO548" s="133">
        <v>5.8999999999999999E-3</v>
      </c>
      <c r="AP548" s="133">
        <v>9.5299999999999996E-2</v>
      </c>
      <c r="AQ548" s="133">
        <v>1.3599999999999999E-2</v>
      </c>
      <c r="AR548" s="133">
        <v>6.0900000000000003E-2</v>
      </c>
      <c r="AS548" s="133">
        <v>8.3599999999999994E-2</v>
      </c>
      <c r="AT548" s="133">
        <v>0.21920000000000001</v>
      </c>
    </row>
    <row r="549" spans="2:46">
      <c r="B549">
        <v>1998</v>
      </c>
      <c r="C549">
        <v>2</v>
      </c>
      <c r="D549">
        <v>0.2402</v>
      </c>
      <c r="E549">
        <v>0.67610000000000003</v>
      </c>
      <c r="F549">
        <v>4.1799999999999997E-2</v>
      </c>
      <c r="G549">
        <v>0.85299999999999998</v>
      </c>
      <c r="H549">
        <v>0.29189999999999999</v>
      </c>
      <c r="I549">
        <v>0.70730000000000004</v>
      </c>
      <c r="J549">
        <v>4.4400000000000002E-2</v>
      </c>
      <c r="K549">
        <v>8.5099999999999995E-2</v>
      </c>
      <c r="L549">
        <v>5.8099999999999999E-2</v>
      </c>
      <c r="M549">
        <v>0.21429999999999999</v>
      </c>
      <c r="N549">
        <v>6.9900000000000004E-2</v>
      </c>
      <c r="O549">
        <v>0.37069999999999997</v>
      </c>
      <c r="AI549" s="133">
        <v>0.2402</v>
      </c>
      <c r="AJ549" s="133">
        <v>0.67610000000000003</v>
      </c>
      <c r="AK549" s="133">
        <v>4.1799999999999997E-2</v>
      </c>
      <c r="AL549" s="133">
        <v>0.85299999999999998</v>
      </c>
      <c r="AM549" s="133">
        <v>0.29189999999999999</v>
      </c>
      <c r="AN549" s="133">
        <v>0.70730000000000004</v>
      </c>
      <c r="AO549" s="133">
        <v>4.4400000000000002E-2</v>
      </c>
      <c r="AP549" s="133">
        <v>8.5099999999999995E-2</v>
      </c>
      <c r="AQ549" s="133">
        <v>5.8099999999999999E-2</v>
      </c>
      <c r="AR549" s="133">
        <v>0.21429999999999999</v>
      </c>
      <c r="AS549" s="133">
        <v>6.9900000000000004E-2</v>
      </c>
      <c r="AT549" s="133">
        <v>0.37069999999999997</v>
      </c>
    </row>
    <row r="550" spans="2:46">
      <c r="B550">
        <v>1998</v>
      </c>
      <c r="C550">
        <v>3</v>
      </c>
      <c r="D550">
        <v>0.50729999999999997</v>
      </c>
      <c r="E550">
        <v>0.2135</v>
      </c>
      <c r="F550">
        <v>0.26929999999999998</v>
      </c>
      <c r="G550">
        <v>0.87890000000000001</v>
      </c>
      <c r="H550">
        <v>0.29899999999999999</v>
      </c>
      <c r="I550">
        <v>0.97970000000000002</v>
      </c>
      <c r="J550">
        <v>0.20150000000000001</v>
      </c>
      <c r="K550">
        <v>0.47120000000000001</v>
      </c>
      <c r="L550">
        <v>0.35709999999999997</v>
      </c>
      <c r="M550">
        <v>0.81430000000000002</v>
      </c>
      <c r="N550">
        <v>0.33989999999999998</v>
      </c>
      <c r="O550">
        <v>1.7283999999999999</v>
      </c>
      <c r="AI550" s="133">
        <v>0.50729999999999997</v>
      </c>
      <c r="AJ550" s="133">
        <v>0.2135</v>
      </c>
      <c r="AK550" s="133">
        <v>0.26929999999999998</v>
      </c>
      <c r="AL550" s="133">
        <v>0.87890000000000001</v>
      </c>
      <c r="AM550" s="133">
        <v>0.29899999999999999</v>
      </c>
      <c r="AN550" s="133">
        <v>0.97970000000000002</v>
      </c>
      <c r="AO550" s="133">
        <v>0.20150000000000001</v>
      </c>
      <c r="AP550" s="133">
        <v>0.47120000000000001</v>
      </c>
      <c r="AQ550" s="133">
        <v>0.35709999999999997</v>
      </c>
      <c r="AR550" s="133">
        <v>0.81430000000000002</v>
      </c>
      <c r="AS550" s="133">
        <v>0.33989999999999998</v>
      </c>
      <c r="AT550" s="133">
        <v>1.7283999999999999</v>
      </c>
    </row>
    <row r="551" spans="2:46">
      <c r="B551">
        <v>1998</v>
      </c>
      <c r="C551">
        <v>4</v>
      </c>
      <c r="D551">
        <v>0.83809999999999996</v>
      </c>
      <c r="E551">
        <v>3.3492000000000002</v>
      </c>
      <c r="F551">
        <v>0.39119999999999999</v>
      </c>
      <c r="G551">
        <v>2.4041000000000001</v>
      </c>
      <c r="H551">
        <v>0.62519999999999998</v>
      </c>
      <c r="I551">
        <v>2.0592000000000001</v>
      </c>
      <c r="J551">
        <v>0.18909999999999999</v>
      </c>
      <c r="K551">
        <v>0.84179999999999999</v>
      </c>
      <c r="L551">
        <v>0.3402</v>
      </c>
      <c r="M551">
        <v>0.28489999999999999</v>
      </c>
      <c r="N551">
        <v>0.95099999999999996</v>
      </c>
      <c r="O551">
        <v>2.1381999999999999</v>
      </c>
      <c r="AI551" s="133">
        <v>0.83809999999999996</v>
      </c>
      <c r="AJ551" s="133">
        <v>3.3492000000000002</v>
      </c>
      <c r="AK551" s="133">
        <v>0.39119999999999999</v>
      </c>
      <c r="AL551" s="133">
        <v>2.4041000000000001</v>
      </c>
      <c r="AM551" s="133">
        <v>0.62519999999999998</v>
      </c>
      <c r="AN551" s="133">
        <v>2.0592000000000001</v>
      </c>
      <c r="AO551" s="133">
        <v>0.18909999999999999</v>
      </c>
      <c r="AP551" s="133">
        <v>0.84179999999999999</v>
      </c>
      <c r="AQ551" s="133">
        <v>0.3402</v>
      </c>
      <c r="AR551" s="133">
        <v>0.28489999999999999</v>
      </c>
      <c r="AS551" s="133">
        <v>0.95099999999999996</v>
      </c>
      <c r="AT551" s="133">
        <v>2.1381999999999999</v>
      </c>
    </row>
    <row r="552" spans="2:46">
      <c r="B552">
        <v>1998</v>
      </c>
      <c r="C552">
        <v>5</v>
      </c>
      <c r="D552">
        <v>0.53649999999999998</v>
      </c>
      <c r="E552">
        <v>3.75</v>
      </c>
      <c r="F552">
        <v>0.15229999999999999</v>
      </c>
      <c r="G552">
        <v>1.2255</v>
      </c>
      <c r="H552">
        <v>0.28110000000000002</v>
      </c>
      <c r="I552">
        <v>1.6055999999999999</v>
      </c>
      <c r="J552">
        <v>0.15390000000000001</v>
      </c>
      <c r="K552">
        <v>0.63070000000000004</v>
      </c>
      <c r="L552">
        <v>0.25979999999999998</v>
      </c>
      <c r="M552">
        <v>0.19620000000000001</v>
      </c>
      <c r="N552">
        <v>0.36420000000000002</v>
      </c>
      <c r="O552">
        <v>1.6805000000000001</v>
      </c>
      <c r="AI552" s="133">
        <v>0.53649999999999998</v>
      </c>
      <c r="AJ552" s="133">
        <v>3.75</v>
      </c>
      <c r="AK552" s="133">
        <v>0.15229999999999999</v>
      </c>
      <c r="AL552" s="133">
        <v>1.2255</v>
      </c>
      <c r="AM552" s="133">
        <v>0.28110000000000002</v>
      </c>
      <c r="AN552" s="133">
        <v>1.6055999999999999</v>
      </c>
      <c r="AO552" s="133">
        <v>0.15390000000000001</v>
      </c>
      <c r="AP552" s="133">
        <v>0.63070000000000004</v>
      </c>
      <c r="AQ552" s="133">
        <v>0.25979999999999998</v>
      </c>
      <c r="AR552" s="133">
        <v>0.19620000000000001</v>
      </c>
      <c r="AS552" s="133">
        <v>0.36420000000000002</v>
      </c>
      <c r="AT552" s="133">
        <v>1.6805000000000001</v>
      </c>
    </row>
    <row r="553" spans="2:46">
      <c r="B553">
        <v>1998</v>
      </c>
      <c r="C553">
        <v>6</v>
      </c>
      <c r="D553">
        <v>0.34560000000000002</v>
      </c>
      <c r="E553">
        <v>1.2094</v>
      </c>
      <c r="F553">
        <v>8.8200000000000001E-2</v>
      </c>
      <c r="G553">
        <v>0.82489999999999997</v>
      </c>
      <c r="H553">
        <v>0.15609999999999999</v>
      </c>
      <c r="I553">
        <v>0.37659999999999999</v>
      </c>
      <c r="J553">
        <v>3.3999999999999998E-3</v>
      </c>
      <c r="K553">
        <v>0.44419999999999998</v>
      </c>
      <c r="L553">
        <v>3.15E-2</v>
      </c>
      <c r="M553">
        <v>1.5223</v>
      </c>
      <c r="N553">
        <v>0.22259999999999999</v>
      </c>
      <c r="O553">
        <v>0.95109999999999995</v>
      </c>
      <c r="AI553" s="133">
        <v>0.34560000000000002</v>
      </c>
      <c r="AJ553" s="133">
        <v>1.2094</v>
      </c>
      <c r="AK553" s="133">
        <v>8.8200000000000001E-2</v>
      </c>
      <c r="AL553" s="133">
        <v>0.82489999999999997</v>
      </c>
      <c r="AM553" s="133">
        <v>0.15609999999999999</v>
      </c>
      <c r="AN553" s="133">
        <v>0.37659999999999999</v>
      </c>
      <c r="AO553" s="133">
        <v>3.3999999999999998E-3</v>
      </c>
      <c r="AP553" s="133">
        <v>0.44419999999999998</v>
      </c>
      <c r="AQ553" s="133">
        <v>3.15E-2</v>
      </c>
      <c r="AR553" s="133">
        <v>1.5223</v>
      </c>
      <c r="AS553" s="133">
        <v>0.22259999999999999</v>
      </c>
      <c r="AT553" s="133">
        <v>0.95109999999999995</v>
      </c>
    </row>
    <row r="554" spans="2:46">
      <c r="B554">
        <v>1998</v>
      </c>
      <c r="C554">
        <v>7</v>
      </c>
      <c r="D554">
        <v>0.14549999999999999</v>
      </c>
      <c r="E554">
        <v>2.8500000000000001E-2</v>
      </c>
      <c r="F554">
        <v>3.8300000000000001E-2</v>
      </c>
      <c r="G554">
        <v>0.1457</v>
      </c>
      <c r="H554">
        <v>4.5400000000000003E-2</v>
      </c>
      <c r="I554">
        <v>0.11360000000000001</v>
      </c>
      <c r="J554">
        <v>5.7599999999999998E-2</v>
      </c>
      <c r="K554">
        <v>0.29870000000000002</v>
      </c>
      <c r="L554">
        <v>9.4500000000000001E-2</v>
      </c>
      <c r="M554">
        <v>1.1299999999999999E-2</v>
      </c>
      <c r="N554">
        <v>6.7100000000000007E-2</v>
      </c>
      <c r="O554">
        <v>0.7671</v>
      </c>
      <c r="AI554" s="133">
        <v>0.14549999999999999</v>
      </c>
      <c r="AJ554" s="133">
        <v>2.8500000000000001E-2</v>
      </c>
      <c r="AK554" s="133">
        <v>3.8300000000000001E-2</v>
      </c>
      <c r="AL554" s="133">
        <v>0.1457</v>
      </c>
      <c r="AM554" s="133">
        <v>4.5400000000000003E-2</v>
      </c>
      <c r="AN554" s="133">
        <v>0.11360000000000001</v>
      </c>
      <c r="AO554" s="133">
        <v>5.7599999999999998E-2</v>
      </c>
      <c r="AP554" s="133">
        <v>0.29870000000000002</v>
      </c>
      <c r="AQ554" s="133">
        <v>9.4500000000000001E-2</v>
      </c>
      <c r="AR554" s="133">
        <v>1.1299999999999999E-2</v>
      </c>
      <c r="AS554" s="133">
        <v>6.7100000000000007E-2</v>
      </c>
      <c r="AT554" s="133">
        <v>0.7671</v>
      </c>
    </row>
    <row r="555" spans="2:46">
      <c r="B555">
        <v>1998</v>
      </c>
      <c r="C555">
        <v>8</v>
      </c>
      <c r="D555">
        <v>0.69789999999999996</v>
      </c>
      <c r="E555">
        <v>2.0030000000000001</v>
      </c>
      <c r="F555">
        <v>0.56630000000000003</v>
      </c>
      <c r="G555">
        <v>4.8647</v>
      </c>
      <c r="H555">
        <v>1.2717000000000001</v>
      </c>
      <c r="I555">
        <v>3.6314000000000002</v>
      </c>
      <c r="J555">
        <v>0.13089999999999999</v>
      </c>
      <c r="K555">
        <v>0.48809999999999998</v>
      </c>
      <c r="L555">
        <v>0.30170000000000002</v>
      </c>
      <c r="M555">
        <v>0.3715</v>
      </c>
      <c r="N555">
        <v>0.69820000000000004</v>
      </c>
      <c r="O555">
        <v>3.0055000000000001</v>
      </c>
      <c r="AI555" s="133">
        <v>0.69789999999999996</v>
      </c>
      <c r="AJ555" s="133">
        <v>2.0030000000000001</v>
      </c>
      <c r="AK555" s="133">
        <v>0.56630000000000003</v>
      </c>
      <c r="AL555" s="133">
        <v>4.8647</v>
      </c>
      <c r="AM555" s="133">
        <v>1.2717000000000001</v>
      </c>
      <c r="AN555" s="133">
        <v>3.6314000000000002</v>
      </c>
      <c r="AO555" s="133">
        <v>0.13089999999999999</v>
      </c>
      <c r="AP555" s="133">
        <v>0.48809999999999998</v>
      </c>
      <c r="AQ555" s="133">
        <v>0.30170000000000002</v>
      </c>
      <c r="AR555" s="133">
        <v>0.3715</v>
      </c>
      <c r="AS555" s="133">
        <v>0.69820000000000004</v>
      </c>
      <c r="AT555" s="133">
        <v>3.0055000000000001</v>
      </c>
    </row>
    <row r="556" spans="2:46">
      <c r="B556">
        <v>1998</v>
      </c>
      <c r="C556">
        <v>9</v>
      </c>
      <c r="D556">
        <v>0.28079999999999999</v>
      </c>
      <c r="E556">
        <v>0.68489999999999995</v>
      </c>
      <c r="F556">
        <v>0.253</v>
      </c>
      <c r="G556">
        <v>1.5053000000000001</v>
      </c>
      <c r="H556">
        <v>0.38700000000000001</v>
      </c>
      <c r="I556">
        <v>0.79269999999999996</v>
      </c>
      <c r="J556">
        <v>5.8799999999999998E-2</v>
      </c>
      <c r="K556">
        <v>0.20169999999999999</v>
      </c>
      <c r="L556">
        <v>0.1799</v>
      </c>
      <c r="M556">
        <v>0.34100000000000003</v>
      </c>
      <c r="N556">
        <v>0.25979999999999998</v>
      </c>
      <c r="O556">
        <v>1.9564999999999999</v>
      </c>
      <c r="AI556" s="133">
        <v>0.28079999999999999</v>
      </c>
      <c r="AJ556" s="133">
        <v>0.68489999999999995</v>
      </c>
      <c r="AK556" s="133">
        <v>0.253</v>
      </c>
      <c r="AL556" s="133">
        <v>1.5053000000000001</v>
      </c>
      <c r="AM556" s="133">
        <v>0.38700000000000001</v>
      </c>
      <c r="AN556" s="133">
        <v>0.79269999999999996</v>
      </c>
      <c r="AO556" s="133">
        <v>5.8799999999999998E-2</v>
      </c>
      <c r="AP556" s="133">
        <v>0.20169999999999999</v>
      </c>
      <c r="AQ556" s="133">
        <v>0.1799</v>
      </c>
      <c r="AR556" s="133">
        <v>0.34100000000000003</v>
      </c>
      <c r="AS556" s="133">
        <v>0.25979999999999998</v>
      </c>
      <c r="AT556" s="133">
        <v>1.9564999999999999</v>
      </c>
    </row>
    <row r="557" spans="2:46">
      <c r="B557">
        <v>1998</v>
      </c>
      <c r="C557">
        <v>10</v>
      </c>
      <c r="D557">
        <v>0.66320000000000001</v>
      </c>
      <c r="E557">
        <v>0.2923</v>
      </c>
      <c r="F557">
        <v>0.57640000000000002</v>
      </c>
      <c r="G557">
        <v>3.4895999999999998</v>
      </c>
      <c r="H557">
        <v>1.0451999999999999</v>
      </c>
      <c r="I557">
        <v>2.8584999999999998</v>
      </c>
      <c r="J557">
        <v>4.5600000000000002E-2</v>
      </c>
      <c r="K557">
        <v>0.67469999999999997</v>
      </c>
      <c r="L557">
        <v>0.1681</v>
      </c>
      <c r="M557">
        <v>5.1400000000000001E-2</v>
      </c>
      <c r="N557">
        <v>0.3417</v>
      </c>
      <c r="O557">
        <v>4.2516999999999996</v>
      </c>
      <c r="AI557" s="133">
        <v>0.66320000000000001</v>
      </c>
      <c r="AJ557" s="133">
        <v>0.2923</v>
      </c>
      <c r="AK557" s="133">
        <v>0.57640000000000002</v>
      </c>
      <c r="AL557" s="133">
        <v>3.4895999999999998</v>
      </c>
      <c r="AM557" s="133">
        <v>1.0451999999999999</v>
      </c>
      <c r="AN557" s="133">
        <v>2.8584999999999998</v>
      </c>
      <c r="AO557" s="133">
        <v>4.5600000000000002E-2</v>
      </c>
      <c r="AP557" s="133">
        <v>0.67469999999999997</v>
      </c>
      <c r="AQ557" s="133">
        <v>0.1681</v>
      </c>
      <c r="AR557" s="133">
        <v>5.1400000000000001E-2</v>
      </c>
      <c r="AS557" s="133">
        <v>0.3417</v>
      </c>
      <c r="AT557" s="133">
        <v>4.2516999999999996</v>
      </c>
    </row>
    <row r="558" spans="2:46">
      <c r="B558">
        <v>1998</v>
      </c>
      <c r="C558">
        <v>11</v>
      </c>
      <c r="D558">
        <v>0.20569999999999999</v>
      </c>
      <c r="E558">
        <v>0.69950000000000001</v>
      </c>
      <c r="F558">
        <v>0.11169999999999999</v>
      </c>
      <c r="G558">
        <v>0.85699999999999998</v>
      </c>
      <c r="H558">
        <v>0.22489999999999999</v>
      </c>
      <c r="I558">
        <v>0.8599</v>
      </c>
      <c r="J558">
        <v>4.5900000000000003E-2</v>
      </c>
      <c r="K558">
        <v>8.0799999999999997E-2</v>
      </c>
      <c r="L558">
        <v>0.12870000000000001</v>
      </c>
      <c r="M558">
        <v>0.1358</v>
      </c>
      <c r="N558">
        <v>0.27510000000000001</v>
      </c>
      <c r="O558">
        <v>0.92800000000000005</v>
      </c>
      <c r="AI558" s="133">
        <v>0.20569999999999999</v>
      </c>
      <c r="AJ558" s="133">
        <v>0.69950000000000001</v>
      </c>
      <c r="AK558" s="133">
        <v>0.11169999999999999</v>
      </c>
      <c r="AL558" s="133">
        <v>0.85699999999999998</v>
      </c>
      <c r="AM558" s="133">
        <v>0.22489999999999999</v>
      </c>
      <c r="AN558" s="133">
        <v>0.8599</v>
      </c>
      <c r="AO558" s="133">
        <v>4.5900000000000003E-2</v>
      </c>
      <c r="AP558" s="133">
        <v>8.0799999999999997E-2</v>
      </c>
      <c r="AQ558" s="133">
        <v>0.12870000000000001</v>
      </c>
      <c r="AR558" s="133">
        <v>0.1358</v>
      </c>
      <c r="AS558" s="133">
        <v>0.27510000000000001</v>
      </c>
      <c r="AT558" s="133">
        <v>0.92800000000000005</v>
      </c>
    </row>
    <row r="559" spans="2:46">
      <c r="B559">
        <v>1998</v>
      </c>
      <c r="C559">
        <v>12</v>
      </c>
      <c r="D559">
        <v>0.1993</v>
      </c>
      <c r="E559">
        <v>0.4824</v>
      </c>
      <c r="F559">
        <v>0.18190000000000001</v>
      </c>
      <c r="G559">
        <v>1.0286999999999999</v>
      </c>
      <c r="H559">
        <v>0.26329999999999998</v>
      </c>
      <c r="I559">
        <v>0.66549999999999998</v>
      </c>
      <c r="J559">
        <v>4.0899999999999999E-2</v>
      </c>
      <c r="K559">
        <v>7.2099999999999997E-2</v>
      </c>
      <c r="L559">
        <v>8.7599999999999997E-2</v>
      </c>
      <c r="M559">
        <v>0.24460000000000001</v>
      </c>
      <c r="N559">
        <v>0.2228</v>
      </c>
      <c r="O559">
        <v>1.2528999999999999</v>
      </c>
      <c r="AI559" s="133">
        <v>0.1993</v>
      </c>
      <c r="AJ559" s="133">
        <v>0.4824</v>
      </c>
      <c r="AK559" s="133">
        <v>0.18190000000000001</v>
      </c>
      <c r="AL559" s="133">
        <v>1.0286999999999999</v>
      </c>
      <c r="AM559" s="133">
        <v>0.26329999999999998</v>
      </c>
      <c r="AN559" s="133">
        <v>0.66549999999999998</v>
      </c>
      <c r="AO559" s="133">
        <v>4.0899999999999999E-2</v>
      </c>
      <c r="AP559" s="133">
        <v>7.2099999999999997E-2</v>
      </c>
      <c r="AQ559" s="133">
        <v>8.7599999999999997E-2</v>
      </c>
      <c r="AR559" s="133">
        <v>0.24460000000000001</v>
      </c>
      <c r="AS559" s="133">
        <v>0.2228</v>
      </c>
      <c r="AT559" s="133">
        <v>1.2528999999999999</v>
      </c>
    </row>
    <row r="560" spans="2:46">
      <c r="B560">
        <v>1998</v>
      </c>
      <c r="C560">
        <v>13</v>
      </c>
      <c r="D560">
        <v>0.77539999999999998</v>
      </c>
      <c r="E560">
        <v>1.0134000000000001</v>
      </c>
      <c r="F560">
        <v>0.24859999999999999</v>
      </c>
      <c r="G560">
        <v>2.0895000000000001</v>
      </c>
      <c r="H560">
        <v>0.61990000000000001</v>
      </c>
      <c r="I560">
        <v>1.1599999999999999</v>
      </c>
      <c r="J560">
        <v>2.8E-3</v>
      </c>
      <c r="K560">
        <v>0.5141</v>
      </c>
      <c r="L560">
        <v>0.1903</v>
      </c>
      <c r="M560">
        <v>0.28139999999999998</v>
      </c>
      <c r="N560">
        <v>0.6603</v>
      </c>
      <c r="O560">
        <v>2.4207000000000001</v>
      </c>
      <c r="AI560" s="133">
        <v>0.77539999999999998</v>
      </c>
      <c r="AJ560" s="133">
        <v>1.0134000000000001</v>
      </c>
      <c r="AK560" s="133">
        <v>0.24859999999999999</v>
      </c>
      <c r="AL560" s="133">
        <v>2.0895000000000001</v>
      </c>
      <c r="AM560" s="133">
        <v>0.61990000000000001</v>
      </c>
      <c r="AN560" s="133">
        <v>1.1599999999999999</v>
      </c>
      <c r="AO560" s="133">
        <v>2.8E-3</v>
      </c>
      <c r="AP560" s="133">
        <v>0.5141</v>
      </c>
      <c r="AQ560" s="133">
        <v>0.1903</v>
      </c>
      <c r="AR560" s="133">
        <v>0.28139999999999998</v>
      </c>
      <c r="AS560" s="133">
        <v>0.6603</v>
      </c>
      <c r="AT560" s="133">
        <v>2.4207000000000001</v>
      </c>
    </row>
    <row r="561" spans="2:46">
      <c r="B561">
        <v>1998</v>
      </c>
      <c r="C561">
        <v>14</v>
      </c>
      <c r="D561">
        <v>3.6499999999999998E-2</v>
      </c>
      <c r="E561">
        <v>0.1179</v>
      </c>
      <c r="F561">
        <v>2.2700000000000001E-2</v>
      </c>
      <c r="G561">
        <v>0.19089999999999999</v>
      </c>
      <c r="H561">
        <v>4.4699999999999997E-2</v>
      </c>
      <c r="I561">
        <v>6.2899999999999998E-2</v>
      </c>
      <c r="J561">
        <v>3.2000000000000002E-3</v>
      </c>
      <c r="K561">
        <v>1.7299999999999999E-2</v>
      </c>
      <c r="L561">
        <v>2.2700000000000001E-2</v>
      </c>
      <c r="M561">
        <v>2.8400000000000002E-2</v>
      </c>
      <c r="N561">
        <v>2.46E-2</v>
      </c>
      <c r="O561">
        <v>0.18959999999999999</v>
      </c>
      <c r="AI561" s="133">
        <v>3.6499999999999998E-2</v>
      </c>
      <c r="AJ561" s="133">
        <v>0.1179</v>
      </c>
      <c r="AK561" s="133">
        <v>2.2700000000000001E-2</v>
      </c>
      <c r="AL561" s="133">
        <v>0.19089999999999999</v>
      </c>
      <c r="AM561" s="133">
        <v>4.4699999999999997E-2</v>
      </c>
      <c r="AN561" s="133">
        <v>6.2899999999999998E-2</v>
      </c>
      <c r="AO561" s="133">
        <v>3.2000000000000002E-3</v>
      </c>
      <c r="AP561" s="133">
        <v>1.7299999999999999E-2</v>
      </c>
      <c r="AQ561" s="133">
        <v>2.2700000000000001E-2</v>
      </c>
      <c r="AR561" s="133">
        <v>2.8400000000000002E-2</v>
      </c>
      <c r="AS561" s="133">
        <v>2.46E-2</v>
      </c>
      <c r="AT561" s="133">
        <v>0.18959999999999999</v>
      </c>
    </row>
    <row r="562" spans="2:46">
      <c r="B562">
        <v>1998</v>
      </c>
      <c r="C562">
        <v>15</v>
      </c>
      <c r="D562">
        <v>0.1108</v>
      </c>
      <c r="E562">
        <v>2.2700000000000001E-2</v>
      </c>
      <c r="F562">
        <v>1.11E-2</v>
      </c>
      <c r="G562">
        <v>0.1024</v>
      </c>
      <c r="H562">
        <v>4.0899999999999999E-2</v>
      </c>
      <c r="I562">
        <v>0.20130000000000001</v>
      </c>
      <c r="J562">
        <v>1.4E-3</v>
      </c>
      <c r="K562">
        <v>4.1500000000000002E-2</v>
      </c>
      <c r="L562">
        <v>1E-4</v>
      </c>
      <c r="M562">
        <v>7.9699999999999993E-2</v>
      </c>
      <c r="N562">
        <v>7.1999999999999998E-3</v>
      </c>
      <c r="O562">
        <v>0.153</v>
      </c>
      <c r="AI562" s="133">
        <v>0.1108</v>
      </c>
      <c r="AJ562" s="133">
        <v>2.2700000000000001E-2</v>
      </c>
      <c r="AK562" s="133">
        <v>1.11E-2</v>
      </c>
      <c r="AL562" s="133">
        <v>0.1024</v>
      </c>
      <c r="AM562" s="133">
        <v>4.0899999999999999E-2</v>
      </c>
      <c r="AN562" s="133">
        <v>0.20130000000000001</v>
      </c>
      <c r="AO562" s="133">
        <v>1.4E-3</v>
      </c>
      <c r="AP562" s="133">
        <v>4.1500000000000002E-2</v>
      </c>
      <c r="AQ562" s="133">
        <v>1E-4</v>
      </c>
      <c r="AR562" s="133">
        <v>7.9699999999999993E-2</v>
      </c>
      <c r="AS562" s="133">
        <v>7.1999999999999998E-3</v>
      </c>
      <c r="AT562" s="133">
        <v>0.153</v>
      </c>
    </row>
    <row r="563" spans="2:46">
      <c r="B563">
        <v>1998</v>
      </c>
      <c r="C563">
        <v>16</v>
      </c>
      <c r="D563">
        <v>1.7600000000000001E-2</v>
      </c>
      <c r="E563">
        <v>5.8700000000000002E-2</v>
      </c>
      <c r="F563">
        <v>1.0699999999999999E-2</v>
      </c>
      <c r="G563">
        <v>9.3200000000000005E-2</v>
      </c>
      <c r="H563">
        <v>2.18E-2</v>
      </c>
      <c r="I563">
        <v>2.9600000000000001E-2</v>
      </c>
      <c r="J563">
        <v>1.5E-3</v>
      </c>
      <c r="K563">
        <v>8.0000000000000002E-3</v>
      </c>
      <c r="L563">
        <v>1.0999999999999999E-2</v>
      </c>
      <c r="M563">
        <v>1.32E-2</v>
      </c>
      <c r="N563">
        <v>1.17E-2</v>
      </c>
      <c r="O563">
        <v>8.9499999999999996E-2</v>
      </c>
      <c r="AI563" s="133">
        <v>1.7600000000000001E-2</v>
      </c>
      <c r="AJ563" s="133">
        <v>5.8700000000000002E-2</v>
      </c>
      <c r="AK563" s="133">
        <v>1.0699999999999999E-2</v>
      </c>
      <c r="AL563" s="133">
        <v>9.3200000000000005E-2</v>
      </c>
      <c r="AM563" s="133">
        <v>2.18E-2</v>
      </c>
      <c r="AN563" s="133">
        <v>2.9600000000000001E-2</v>
      </c>
      <c r="AO563" s="133">
        <v>1.5E-3</v>
      </c>
      <c r="AP563" s="133">
        <v>8.0000000000000002E-3</v>
      </c>
      <c r="AQ563" s="133">
        <v>1.0999999999999999E-2</v>
      </c>
      <c r="AR563" s="133">
        <v>1.32E-2</v>
      </c>
      <c r="AS563" s="133">
        <v>1.17E-2</v>
      </c>
      <c r="AT563" s="133">
        <v>8.9499999999999996E-2</v>
      </c>
    </row>
    <row r="564" spans="2:46">
      <c r="B564">
        <v>1999</v>
      </c>
      <c r="C564">
        <v>1</v>
      </c>
      <c r="D564">
        <v>0.14549999999999999</v>
      </c>
      <c r="E564">
        <v>4.7399999999999998E-2</v>
      </c>
      <c r="F564">
        <v>1.89E-2</v>
      </c>
      <c r="G564">
        <v>0.15190000000000001</v>
      </c>
      <c r="H564">
        <v>5.3900000000000003E-2</v>
      </c>
      <c r="I564">
        <v>0.16500000000000001</v>
      </c>
      <c r="J564">
        <v>8.6999999999999994E-3</v>
      </c>
      <c r="K564">
        <v>7.0400000000000004E-2</v>
      </c>
      <c r="L564">
        <v>1.23E-2</v>
      </c>
      <c r="M564">
        <v>5.8999999999999997E-2</v>
      </c>
      <c r="N564">
        <v>9.4700000000000006E-2</v>
      </c>
      <c r="O564">
        <v>0.2949</v>
      </c>
      <c r="AI564" s="133">
        <v>0.14549999999999999</v>
      </c>
      <c r="AJ564" s="133">
        <v>4.7399999999999998E-2</v>
      </c>
      <c r="AK564" s="133">
        <v>1.89E-2</v>
      </c>
      <c r="AL564" s="133">
        <v>0.15190000000000001</v>
      </c>
      <c r="AM564" s="133">
        <v>5.3900000000000003E-2</v>
      </c>
      <c r="AN564" s="133">
        <v>0.16500000000000001</v>
      </c>
      <c r="AO564" s="133">
        <v>8.6999999999999994E-3</v>
      </c>
      <c r="AP564" s="133">
        <v>7.0400000000000004E-2</v>
      </c>
      <c r="AQ564" s="133">
        <v>1.23E-2</v>
      </c>
      <c r="AR564" s="133">
        <v>5.8999999999999997E-2</v>
      </c>
      <c r="AS564" s="133">
        <v>9.4700000000000006E-2</v>
      </c>
      <c r="AT564" s="133">
        <v>0.2949</v>
      </c>
    </row>
    <row r="565" spans="2:46">
      <c r="B565">
        <v>1999</v>
      </c>
      <c r="C565">
        <v>2</v>
      </c>
      <c r="D565">
        <v>0.33750000000000002</v>
      </c>
      <c r="E565">
        <v>0.53410000000000002</v>
      </c>
      <c r="F565">
        <v>6.6600000000000006E-2</v>
      </c>
      <c r="G565">
        <v>0.41799999999999998</v>
      </c>
      <c r="H565">
        <v>0.1431</v>
      </c>
      <c r="I565">
        <v>1.9351</v>
      </c>
      <c r="J565">
        <v>0.1636</v>
      </c>
      <c r="K565">
        <v>0.2606</v>
      </c>
      <c r="L565">
        <v>1.4800000000000001E-2</v>
      </c>
      <c r="M565">
        <v>6.4100000000000004E-2</v>
      </c>
      <c r="N565">
        <v>0.41139999999999999</v>
      </c>
      <c r="O565">
        <v>0.63819999999999999</v>
      </c>
      <c r="AI565" s="133">
        <v>0.33750000000000002</v>
      </c>
      <c r="AJ565" s="133">
        <v>0.53410000000000002</v>
      </c>
      <c r="AK565" s="133">
        <v>6.6600000000000006E-2</v>
      </c>
      <c r="AL565" s="133">
        <v>0.41799999999999998</v>
      </c>
      <c r="AM565" s="133">
        <v>0.1431</v>
      </c>
      <c r="AN565" s="133">
        <v>1.9351</v>
      </c>
      <c r="AO565" s="133">
        <v>0.1636</v>
      </c>
      <c r="AP565" s="133">
        <v>0.2606</v>
      </c>
      <c r="AQ565" s="133">
        <v>1.4800000000000001E-2</v>
      </c>
      <c r="AR565" s="133">
        <v>6.4100000000000004E-2</v>
      </c>
      <c r="AS565" s="133">
        <v>0.41139999999999999</v>
      </c>
      <c r="AT565" s="133">
        <v>0.63819999999999999</v>
      </c>
    </row>
    <row r="566" spans="2:46">
      <c r="B566">
        <v>1999</v>
      </c>
      <c r="C566">
        <v>3</v>
      </c>
      <c r="D566">
        <v>0.51019999999999999</v>
      </c>
      <c r="E566">
        <v>0.34439999999999998</v>
      </c>
      <c r="F566">
        <v>0.1348</v>
      </c>
      <c r="G566">
        <v>1.1796</v>
      </c>
      <c r="H566">
        <v>0.40129999999999999</v>
      </c>
      <c r="I566">
        <v>1.2395</v>
      </c>
      <c r="J566">
        <v>0.2354</v>
      </c>
      <c r="K566">
        <v>1.2968</v>
      </c>
      <c r="L566">
        <v>0.1241</v>
      </c>
      <c r="M566">
        <v>0.60709999999999997</v>
      </c>
      <c r="N566">
        <v>0.25380000000000003</v>
      </c>
      <c r="O566">
        <v>1.9605999999999999</v>
      </c>
      <c r="AI566" s="133">
        <v>0.51019999999999999</v>
      </c>
      <c r="AJ566" s="133">
        <v>0.34439999999999998</v>
      </c>
      <c r="AK566" s="133">
        <v>0.1348</v>
      </c>
      <c r="AL566" s="133">
        <v>1.1796</v>
      </c>
      <c r="AM566" s="133">
        <v>0.40129999999999999</v>
      </c>
      <c r="AN566" s="133">
        <v>1.2395</v>
      </c>
      <c r="AO566" s="133">
        <v>0.2354</v>
      </c>
      <c r="AP566" s="133">
        <v>1.2968</v>
      </c>
      <c r="AQ566" s="133">
        <v>0.1241</v>
      </c>
      <c r="AR566" s="133">
        <v>0.60709999999999997</v>
      </c>
      <c r="AS566" s="133">
        <v>0.25380000000000003</v>
      </c>
      <c r="AT566" s="133">
        <v>1.9605999999999999</v>
      </c>
    </row>
    <row r="567" spans="2:46">
      <c r="B567">
        <v>1999</v>
      </c>
      <c r="C567">
        <v>4</v>
      </c>
      <c r="D567">
        <v>0.70379999999999998</v>
      </c>
      <c r="E567">
        <v>7.2502000000000004</v>
      </c>
      <c r="F567">
        <v>0.22570000000000001</v>
      </c>
      <c r="G567">
        <v>2.0874000000000001</v>
      </c>
      <c r="H567">
        <v>0.54290000000000005</v>
      </c>
      <c r="I567">
        <v>3.5392000000000001</v>
      </c>
      <c r="J567">
        <v>0.2132</v>
      </c>
      <c r="K567">
        <v>1.4363999999999999</v>
      </c>
      <c r="L567">
        <v>0.3649</v>
      </c>
      <c r="M567">
        <v>0.68610000000000004</v>
      </c>
      <c r="N567">
        <v>1.6033999999999999</v>
      </c>
      <c r="O567">
        <v>3.4914000000000001</v>
      </c>
      <c r="AI567" s="133">
        <v>0.70379999999999998</v>
      </c>
      <c r="AJ567" s="133">
        <v>7.2502000000000004</v>
      </c>
      <c r="AK567" s="133">
        <v>0.22570000000000001</v>
      </c>
      <c r="AL567" s="133">
        <v>2.0874000000000001</v>
      </c>
      <c r="AM567" s="133">
        <v>0.54290000000000005</v>
      </c>
      <c r="AN567" s="133">
        <v>3.5392000000000001</v>
      </c>
      <c r="AO567" s="133">
        <v>0.2132</v>
      </c>
      <c r="AP567" s="133">
        <v>1.4363999999999999</v>
      </c>
      <c r="AQ567" s="133">
        <v>0.3649</v>
      </c>
      <c r="AR567" s="133">
        <v>0.68610000000000004</v>
      </c>
      <c r="AS567" s="133">
        <v>1.6033999999999999</v>
      </c>
      <c r="AT567" s="133">
        <v>3.4914000000000001</v>
      </c>
    </row>
    <row r="568" spans="2:46">
      <c r="B568">
        <v>1999</v>
      </c>
      <c r="C568">
        <v>5</v>
      </c>
      <c r="D568">
        <v>0.52610000000000001</v>
      </c>
      <c r="E568">
        <v>5.2228000000000003</v>
      </c>
      <c r="F568">
        <v>0.25</v>
      </c>
      <c r="G568">
        <v>2.3826999999999998</v>
      </c>
      <c r="H568">
        <v>0.54659999999999997</v>
      </c>
      <c r="I568">
        <v>3.0084</v>
      </c>
      <c r="J568">
        <v>0.36470000000000002</v>
      </c>
      <c r="K568">
        <v>0.61099999999999999</v>
      </c>
      <c r="L568">
        <v>0.30649999999999999</v>
      </c>
      <c r="M568">
        <v>0.83150000000000002</v>
      </c>
      <c r="N568">
        <v>1.6986000000000001</v>
      </c>
      <c r="O568">
        <v>5.7210000000000001</v>
      </c>
      <c r="AI568" s="133">
        <v>0.52610000000000001</v>
      </c>
      <c r="AJ568" s="133">
        <v>5.2228000000000003</v>
      </c>
      <c r="AK568" s="133">
        <v>0.25</v>
      </c>
      <c r="AL568" s="133">
        <v>2.3826999999999998</v>
      </c>
      <c r="AM568" s="133">
        <v>0.54659999999999997</v>
      </c>
      <c r="AN568" s="133">
        <v>3.0084</v>
      </c>
      <c r="AO568" s="133">
        <v>0.36470000000000002</v>
      </c>
      <c r="AP568" s="133">
        <v>0.61099999999999999</v>
      </c>
      <c r="AQ568" s="133">
        <v>0.30649999999999999</v>
      </c>
      <c r="AR568" s="133">
        <v>0.83150000000000002</v>
      </c>
      <c r="AS568" s="133">
        <v>1.6986000000000001</v>
      </c>
      <c r="AT568" s="133">
        <v>5.7210000000000001</v>
      </c>
    </row>
    <row r="569" spans="2:46">
      <c r="B569">
        <v>1999</v>
      </c>
      <c r="C569">
        <v>6</v>
      </c>
      <c r="D569">
        <v>0.4405</v>
      </c>
      <c r="E569">
        <v>2.3862999999999999</v>
      </c>
      <c r="F569">
        <v>8.3199999999999996E-2</v>
      </c>
      <c r="G569">
        <v>1.2451000000000001</v>
      </c>
      <c r="H569">
        <v>0.2329</v>
      </c>
      <c r="I569">
        <v>0.1009</v>
      </c>
      <c r="J569">
        <v>0</v>
      </c>
      <c r="K569">
        <v>0.25740000000000002</v>
      </c>
      <c r="L569">
        <v>2.1499999999999998E-2</v>
      </c>
      <c r="M569">
        <v>0.18090000000000001</v>
      </c>
      <c r="N569">
        <v>0.50380000000000003</v>
      </c>
      <c r="O569">
        <v>1.9449000000000001</v>
      </c>
      <c r="AI569" s="133">
        <v>0.4405</v>
      </c>
      <c r="AJ569" s="133">
        <v>2.3862999999999999</v>
      </c>
      <c r="AK569" s="133">
        <v>8.3199999999999996E-2</v>
      </c>
      <c r="AL569" s="133">
        <v>1.2451000000000001</v>
      </c>
      <c r="AM569" s="133">
        <v>0.2329</v>
      </c>
      <c r="AN569" s="133">
        <v>0.1009</v>
      </c>
      <c r="AO569" s="133">
        <v>0</v>
      </c>
      <c r="AP569" s="133">
        <v>0.25740000000000002</v>
      </c>
      <c r="AQ569" s="133">
        <v>2.1499999999999998E-2</v>
      </c>
      <c r="AR569" s="133">
        <v>0.18090000000000001</v>
      </c>
      <c r="AS569" s="133">
        <v>0.50380000000000003</v>
      </c>
      <c r="AT569" s="133">
        <v>1.9449000000000001</v>
      </c>
    </row>
    <row r="570" spans="2:46">
      <c r="B570">
        <v>1999</v>
      </c>
      <c r="C570">
        <v>7</v>
      </c>
      <c r="D570">
        <v>0.1366</v>
      </c>
      <c r="E570">
        <v>1.7299999999999999E-2</v>
      </c>
      <c r="F570">
        <v>6.54E-2</v>
      </c>
      <c r="G570">
        <v>0.30599999999999999</v>
      </c>
      <c r="H570">
        <v>0.105</v>
      </c>
      <c r="I570">
        <v>9.06E-2</v>
      </c>
      <c r="J570">
        <v>0.15029999999999999</v>
      </c>
      <c r="K570">
        <v>0.1608</v>
      </c>
      <c r="L570">
        <v>8.3999999999999995E-3</v>
      </c>
      <c r="M570">
        <v>0.1079</v>
      </c>
      <c r="N570">
        <v>9.8000000000000004E-2</v>
      </c>
      <c r="O570">
        <v>0.73980000000000001</v>
      </c>
      <c r="AI570" s="133">
        <v>0.1366</v>
      </c>
      <c r="AJ570" s="133">
        <v>1.7299999999999999E-2</v>
      </c>
      <c r="AK570" s="133">
        <v>6.54E-2</v>
      </c>
      <c r="AL570" s="133">
        <v>0.30599999999999999</v>
      </c>
      <c r="AM570" s="133">
        <v>0.105</v>
      </c>
      <c r="AN570" s="133">
        <v>9.06E-2</v>
      </c>
      <c r="AO570" s="133">
        <v>0.15029999999999999</v>
      </c>
      <c r="AP570" s="133">
        <v>0.1608</v>
      </c>
      <c r="AQ570" s="133">
        <v>8.3999999999999995E-3</v>
      </c>
      <c r="AR570" s="133">
        <v>0.1079</v>
      </c>
      <c r="AS570" s="133">
        <v>9.8000000000000004E-2</v>
      </c>
      <c r="AT570" s="133">
        <v>0.73980000000000001</v>
      </c>
    </row>
    <row r="571" spans="2:46">
      <c r="B571">
        <v>1999</v>
      </c>
      <c r="C571">
        <v>8</v>
      </c>
      <c r="D571">
        <v>0.81859999999999999</v>
      </c>
      <c r="E571">
        <v>2.9310999999999998</v>
      </c>
      <c r="F571">
        <v>0.84360000000000002</v>
      </c>
      <c r="G571">
        <v>5.4943</v>
      </c>
      <c r="H571">
        <v>1.397</v>
      </c>
      <c r="I571">
        <v>4.5769000000000002</v>
      </c>
      <c r="J571">
        <v>0.2084</v>
      </c>
      <c r="K571">
        <v>0.80659999999999998</v>
      </c>
      <c r="L571">
        <v>0.42680000000000001</v>
      </c>
      <c r="M571">
        <v>0.2792</v>
      </c>
      <c r="N571">
        <v>1.0107999999999999</v>
      </c>
      <c r="O571">
        <v>3.9009999999999998</v>
      </c>
      <c r="AI571" s="133">
        <v>0.81859999999999999</v>
      </c>
      <c r="AJ571" s="133">
        <v>2.9310999999999998</v>
      </c>
      <c r="AK571" s="133">
        <v>0.84360000000000002</v>
      </c>
      <c r="AL571" s="133">
        <v>5.4943</v>
      </c>
      <c r="AM571" s="133">
        <v>1.397</v>
      </c>
      <c r="AN571" s="133">
        <v>4.5769000000000002</v>
      </c>
      <c r="AO571" s="133">
        <v>0.2084</v>
      </c>
      <c r="AP571" s="133">
        <v>0.80659999999999998</v>
      </c>
      <c r="AQ571" s="133">
        <v>0.42680000000000001</v>
      </c>
      <c r="AR571" s="133">
        <v>0.2792</v>
      </c>
      <c r="AS571" s="133">
        <v>1.0107999999999999</v>
      </c>
      <c r="AT571" s="133">
        <v>3.9009999999999998</v>
      </c>
    </row>
    <row r="572" spans="2:46">
      <c r="B572">
        <v>1999</v>
      </c>
      <c r="C572">
        <v>9</v>
      </c>
      <c r="D572">
        <v>0.32319999999999999</v>
      </c>
      <c r="E572">
        <v>1.2311000000000001</v>
      </c>
      <c r="F572">
        <v>0.2366</v>
      </c>
      <c r="G572">
        <v>1.4524999999999999</v>
      </c>
      <c r="H572">
        <v>0.3619</v>
      </c>
      <c r="I572">
        <v>1.0044</v>
      </c>
      <c r="J572">
        <v>0.06</v>
      </c>
      <c r="K572">
        <v>0.45669999999999999</v>
      </c>
      <c r="L572">
        <v>0.20319999999999999</v>
      </c>
      <c r="M572">
        <v>0.26719999999999999</v>
      </c>
      <c r="N572">
        <v>0.55069999999999997</v>
      </c>
      <c r="O572">
        <v>1.5902000000000001</v>
      </c>
      <c r="AI572" s="133">
        <v>0.32319999999999999</v>
      </c>
      <c r="AJ572" s="133">
        <v>1.2311000000000001</v>
      </c>
      <c r="AK572" s="133">
        <v>0.2366</v>
      </c>
      <c r="AL572" s="133">
        <v>1.4524999999999999</v>
      </c>
      <c r="AM572" s="133">
        <v>0.3619</v>
      </c>
      <c r="AN572" s="133">
        <v>1.0044</v>
      </c>
      <c r="AO572" s="133">
        <v>0.06</v>
      </c>
      <c r="AP572" s="133">
        <v>0.45669999999999999</v>
      </c>
      <c r="AQ572" s="133">
        <v>0.20319999999999999</v>
      </c>
      <c r="AR572" s="133">
        <v>0.26719999999999999</v>
      </c>
      <c r="AS572" s="133">
        <v>0.55069999999999997</v>
      </c>
      <c r="AT572" s="133">
        <v>1.5902000000000001</v>
      </c>
    </row>
    <row r="573" spans="2:46">
      <c r="B573">
        <v>1999</v>
      </c>
      <c r="C573">
        <v>10</v>
      </c>
      <c r="D573">
        <v>0.75639999999999996</v>
      </c>
      <c r="E573">
        <v>0.36980000000000002</v>
      </c>
      <c r="F573">
        <v>0.80020000000000002</v>
      </c>
      <c r="G573">
        <v>2.5219999999999998</v>
      </c>
      <c r="H573">
        <v>0.57930000000000004</v>
      </c>
      <c r="I573">
        <v>4.3795999999999999</v>
      </c>
      <c r="J573">
        <v>0.14580000000000001</v>
      </c>
      <c r="K573">
        <v>1.4198</v>
      </c>
      <c r="L573">
        <v>0.2495</v>
      </c>
      <c r="M573">
        <v>0.3221</v>
      </c>
      <c r="N573">
        <v>0.28320000000000001</v>
      </c>
      <c r="O573">
        <v>3.6316000000000002</v>
      </c>
      <c r="AI573" s="133">
        <v>0.75639999999999996</v>
      </c>
      <c r="AJ573" s="133">
        <v>0.36980000000000002</v>
      </c>
      <c r="AK573" s="133">
        <v>0.80020000000000002</v>
      </c>
      <c r="AL573" s="133">
        <v>2.5219999999999998</v>
      </c>
      <c r="AM573" s="133">
        <v>0.57930000000000004</v>
      </c>
      <c r="AN573" s="133">
        <v>4.3795999999999999</v>
      </c>
      <c r="AO573" s="133">
        <v>0.14580000000000001</v>
      </c>
      <c r="AP573" s="133">
        <v>1.4198</v>
      </c>
      <c r="AQ573" s="133">
        <v>0.2495</v>
      </c>
      <c r="AR573" s="133">
        <v>0.3221</v>
      </c>
      <c r="AS573" s="133">
        <v>0.28320000000000001</v>
      </c>
      <c r="AT573" s="133">
        <v>3.6316000000000002</v>
      </c>
    </row>
    <row r="574" spans="2:46">
      <c r="B574">
        <v>1999</v>
      </c>
      <c r="C574">
        <v>11</v>
      </c>
      <c r="D574">
        <v>0.22409999999999999</v>
      </c>
      <c r="E574">
        <v>0.89929999999999999</v>
      </c>
      <c r="F574">
        <v>0.1118</v>
      </c>
      <c r="G574">
        <v>0.86560000000000004</v>
      </c>
      <c r="H574">
        <v>0.2253</v>
      </c>
      <c r="I574">
        <v>0.95860000000000001</v>
      </c>
      <c r="J574">
        <v>4.7699999999999999E-2</v>
      </c>
      <c r="K574">
        <v>0.15629999999999999</v>
      </c>
      <c r="L574">
        <v>0.14099999999999999</v>
      </c>
      <c r="M574">
        <v>0.122</v>
      </c>
      <c r="N574">
        <v>0.3553</v>
      </c>
      <c r="O574">
        <v>0.83450000000000002</v>
      </c>
      <c r="AI574" s="133">
        <v>0.22409999999999999</v>
      </c>
      <c r="AJ574" s="133">
        <v>0.89929999999999999</v>
      </c>
      <c r="AK574" s="133">
        <v>0.1118</v>
      </c>
      <c r="AL574" s="133">
        <v>0.86560000000000004</v>
      </c>
      <c r="AM574" s="133">
        <v>0.2253</v>
      </c>
      <c r="AN574" s="133">
        <v>0.95860000000000001</v>
      </c>
      <c r="AO574" s="133">
        <v>4.7699999999999999E-2</v>
      </c>
      <c r="AP574" s="133">
        <v>0.15629999999999999</v>
      </c>
      <c r="AQ574" s="133">
        <v>0.14099999999999999</v>
      </c>
      <c r="AR574" s="133">
        <v>0.122</v>
      </c>
      <c r="AS574" s="133">
        <v>0.3553</v>
      </c>
      <c r="AT574" s="133">
        <v>0.83450000000000002</v>
      </c>
    </row>
    <row r="575" spans="2:46">
      <c r="B575">
        <v>1999</v>
      </c>
      <c r="C575">
        <v>12</v>
      </c>
      <c r="D575">
        <v>0.23180000000000001</v>
      </c>
      <c r="E575">
        <v>0.86699999999999999</v>
      </c>
      <c r="F575">
        <v>0.17649999999999999</v>
      </c>
      <c r="G575">
        <v>0.99280000000000002</v>
      </c>
      <c r="H575">
        <v>0.24840000000000001</v>
      </c>
      <c r="I575">
        <v>0.82850000000000001</v>
      </c>
      <c r="J575">
        <v>4.1700000000000001E-2</v>
      </c>
      <c r="K575">
        <v>0.2419</v>
      </c>
      <c r="L575">
        <v>0.1085</v>
      </c>
      <c r="M575">
        <v>0.2077</v>
      </c>
      <c r="N575">
        <v>0.38750000000000001</v>
      </c>
      <c r="O575">
        <v>0.98150000000000004</v>
      </c>
      <c r="AI575" s="133">
        <v>0.23180000000000001</v>
      </c>
      <c r="AJ575" s="133">
        <v>0.86699999999999999</v>
      </c>
      <c r="AK575" s="133">
        <v>0.17649999999999999</v>
      </c>
      <c r="AL575" s="133">
        <v>0.99280000000000002</v>
      </c>
      <c r="AM575" s="133">
        <v>0.24840000000000001</v>
      </c>
      <c r="AN575" s="133">
        <v>0.82850000000000001</v>
      </c>
      <c r="AO575" s="133">
        <v>4.1700000000000001E-2</v>
      </c>
      <c r="AP575" s="133">
        <v>0.2419</v>
      </c>
      <c r="AQ575" s="133">
        <v>0.1085</v>
      </c>
      <c r="AR575" s="133">
        <v>0.2077</v>
      </c>
      <c r="AS575" s="133">
        <v>0.38750000000000001</v>
      </c>
      <c r="AT575" s="133">
        <v>0.98150000000000004</v>
      </c>
    </row>
    <row r="576" spans="2:46">
      <c r="B576">
        <v>1999</v>
      </c>
      <c r="C576">
        <v>13</v>
      </c>
      <c r="D576">
        <v>0.88849999999999996</v>
      </c>
      <c r="E576">
        <v>2.6461000000000001</v>
      </c>
      <c r="F576">
        <v>0.4178</v>
      </c>
      <c r="G576">
        <v>1.7986</v>
      </c>
      <c r="H576">
        <v>0.77569999999999995</v>
      </c>
      <c r="I576">
        <v>2.6884000000000001</v>
      </c>
      <c r="J576">
        <v>7.9000000000000008E-3</v>
      </c>
      <c r="K576">
        <v>1.2169000000000001</v>
      </c>
      <c r="L576">
        <v>0.25969999999999999</v>
      </c>
      <c r="M576">
        <v>0.27510000000000001</v>
      </c>
      <c r="N576">
        <v>0.6643</v>
      </c>
      <c r="O576">
        <v>2.5394999999999999</v>
      </c>
      <c r="AI576" s="133">
        <v>0.88849999999999996</v>
      </c>
      <c r="AJ576" s="133">
        <v>2.6461000000000001</v>
      </c>
      <c r="AK576" s="133">
        <v>0.4178</v>
      </c>
      <c r="AL576" s="133">
        <v>1.7986</v>
      </c>
      <c r="AM576" s="133">
        <v>0.77569999999999995</v>
      </c>
      <c r="AN576" s="133">
        <v>2.6884000000000001</v>
      </c>
      <c r="AO576" s="133">
        <v>7.9000000000000008E-3</v>
      </c>
      <c r="AP576" s="133">
        <v>1.2169000000000001</v>
      </c>
      <c r="AQ576" s="133">
        <v>0.25969999999999999</v>
      </c>
      <c r="AR576" s="133">
        <v>0.27510000000000001</v>
      </c>
      <c r="AS576" s="133">
        <v>0.6643</v>
      </c>
      <c r="AT576" s="133">
        <v>2.5394999999999999</v>
      </c>
    </row>
    <row r="577" spans="2:46">
      <c r="B577">
        <v>1999</v>
      </c>
      <c r="C577">
        <v>14</v>
      </c>
      <c r="D577">
        <v>4.1300000000000003E-2</v>
      </c>
      <c r="E577">
        <v>0.1706</v>
      </c>
      <c r="F577">
        <v>2.1700000000000001E-2</v>
      </c>
      <c r="G577">
        <v>0.1905</v>
      </c>
      <c r="H577">
        <v>4.4900000000000002E-2</v>
      </c>
      <c r="I577">
        <v>7.8600000000000003E-2</v>
      </c>
      <c r="J577">
        <v>3.0999999999999999E-3</v>
      </c>
      <c r="K577">
        <v>3.6200000000000003E-2</v>
      </c>
      <c r="L577">
        <v>2.4899999999999999E-2</v>
      </c>
      <c r="M577">
        <v>2.3900000000000001E-2</v>
      </c>
      <c r="N577">
        <v>4.3299999999999998E-2</v>
      </c>
      <c r="O577">
        <v>0.16619999999999999</v>
      </c>
      <c r="AI577" s="133">
        <v>4.1300000000000003E-2</v>
      </c>
      <c r="AJ577" s="133">
        <v>0.1706</v>
      </c>
      <c r="AK577" s="133">
        <v>2.1700000000000001E-2</v>
      </c>
      <c r="AL577" s="133">
        <v>0.1905</v>
      </c>
      <c r="AM577" s="133">
        <v>4.4900000000000002E-2</v>
      </c>
      <c r="AN577" s="133">
        <v>7.8600000000000003E-2</v>
      </c>
      <c r="AO577" s="133">
        <v>3.0999999999999999E-3</v>
      </c>
      <c r="AP577" s="133">
        <v>3.6200000000000003E-2</v>
      </c>
      <c r="AQ577" s="133">
        <v>2.4899999999999999E-2</v>
      </c>
      <c r="AR577" s="133">
        <v>2.3900000000000001E-2</v>
      </c>
      <c r="AS577" s="133">
        <v>4.3299999999999998E-2</v>
      </c>
      <c r="AT577" s="133">
        <v>0.16619999999999999</v>
      </c>
    </row>
    <row r="578" spans="2:46">
      <c r="B578">
        <v>1999</v>
      </c>
      <c r="C578">
        <v>15</v>
      </c>
      <c r="D578">
        <v>0.16539999999999999</v>
      </c>
      <c r="E578">
        <v>1.9699999999999999E-2</v>
      </c>
      <c r="F578">
        <v>4.2500000000000003E-2</v>
      </c>
      <c r="G578">
        <v>0.12790000000000001</v>
      </c>
      <c r="H578">
        <v>5.11E-2</v>
      </c>
      <c r="I578">
        <v>0.36220000000000002</v>
      </c>
      <c r="J578">
        <v>1.5E-3</v>
      </c>
      <c r="K578">
        <v>0.109</v>
      </c>
      <c r="L578">
        <v>4.8999999999999998E-3</v>
      </c>
      <c r="M578">
        <v>1.24E-2</v>
      </c>
      <c r="N578">
        <v>3.8399999999999997E-2</v>
      </c>
      <c r="O578">
        <v>0.13800000000000001</v>
      </c>
      <c r="AI578" s="133">
        <v>0.16539999999999999</v>
      </c>
      <c r="AJ578" s="133">
        <v>1.9699999999999999E-2</v>
      </c>
      <c r="AK578" s="133">
        <v>4.2500000000000003E-2</v>
      </c>
      <c r="AL578" s="133">
        <v>0.12790000000000001</v>
      </c>
      <c r="AM578" s="133">
        <v>5.11E-2</v>
      </c>
      <c r="AN578" s="133">
        <v>0.36220000000000002</v>
      </c>
      <c r="AO578" s="133">
        <v>1.5E-3</v>
      </c>
      <c r="AP578" s="133">
        <v>0.109</v>
      </c>
      <c r="AQ578" s="133">
        <v>4.8999999999999998E-3</v>
      </c>
      <c r="AR578" s="133">
        <v>1.24E-2</v>
      </c>
      <c r="AS578" s="133">
        <v>3.8399999999999997E-2</v>
      </c>
      <c r="AT578" s="133">
        <v>0.13800000000000001</v>
      </c>
    </row>
    <row r="579" spans="2:46">
      <c r="B579">
        <v>1999</v>
      </c>
      <c r="C579">
        <v>16</v>
      </c>
      <c r="D579">
        <v>1.9800000000000002E-2</v>
      </c>
      <c r="E579">
        <v>8.3500000000000005E-2</v>
      </c>
      <c r="F579">
        <v>1.03E-2</v>
      </c>
      <c r="G579">
        <v>9.3299999999999994E-2</v>
      </c>
      <c r="H579">
        <v>2.1899999999999999E-2</v>
      </c>
      <c r="I579">
        <v>3.6700000000000003E-2</v>
      </c>
      <c r="J579">
        <v>1.4E-3</v>
      </c>
      <c r="K579">
        <v>1.66E-2</v>
      </c>
      <c r="L579">
        <v>1.21E-2</v>
      </c>
      <c r="M579">
        <v>1.11E-2</v>
      </c>
      <c r="N579">
        <v>2.0199999999999999E-2</v>
      </c>
      <c r="O579">
        <v>7.9000000000000001E-2</v>
      </c>
      <c r="AI579" s="133">
        <v>1.9800000000000002E-2</v>
      </c>
      <c r="AJ579" s="133">
        <v>8.3500000000000005E-2</v>
      </c>
      <c r="AK579" s="133">
        <v>1.03E-2</v>
      </c>
      <c r="AL579" s="133">
        <v>9.3299999999999994E-2</v>
      </c>
      <c r="AM579" s="133">
        <v>2.1899999999999999E-2</v>
      </c>
      <c r="AN579" s="133">
        <v>3.6700000000000003E-2</v>
      </c>
      <c r="AO579" s="133">
        <v>1.4E-3</v>
      </c>
      <c r="AP579" s="133">
        <v>1.66E-2</v>
      </c>
      <c r="AQ579" s="133">
        <v>1.21E-2</v>
      </c>
      <c r="AR579" s="133">
        <v>1.11E-2</v>
      </c>
      <c r="AS579" s="133">
        <v>2.0199999999999999E-2</v>
      </c>
      <c r="AT579" s="133">
        <v>7.9000000000000001E-2</v>
      </c>
    </row>
    <row r="580" spans="2:46">
      <c r="B580">
        <v>2000</v>
      </c>
      <c r="C580">
        <v>1</v>
      </c>
      <c r="D580">
        <v>9.2899999999999996E-2</v>
      </c>
      <c r="E580">
        <v>0.1045</v>
      </c>
      <c r="F580">
        <v>2.5700000000000001E-2</v>
      </c>
      <c r="G580">
        <v>0.1331</v>
      </c>
      <c r="H580">
        <v>4.7300000000000002E-2</v>
      </c>
      <c r="I580">
        <v>0.15390000000000001</v>
      </c>
      <c r="J580">
        <v>8.0999999999999996E-3</v>
      </c>
      <c r="K580">
        <v>8.1299999999999997E-2</v>
      </c>
      <c r="L580">
        <v>1.34E-2</v>
      </c>
      <c r="M580">
        <v>7.9399999999999998E-2</v>
      </c>
      <c r="N580">
        <v>1.9800000000000002E-2</v>
      </c>
      <c r="O580">
        <v>0.1338</v>
      </c>
      <c r="AI580" s="133">
        <v>9.2899999999999996E-2</v>
      </c>
      <c r="AJ580" s="133">
        <v>0.1045</v>
      </c>
      <c r="AK580" s="133">
        <v>2.5700000000000001E-2</v>
      </c>
      <c r="AL580" s="133">
        <v>0.1331</v>
      </c>
      <c r="AM580" s="133">
        <v>4.7300000000000002E-2</v>
      </c>
      <c r="AN580" s="133">
        <v>0.15390000000000001</v>
      </c>
      <c r="AO580" s="133">
        <v>8.0999999999999996E-3</v>
      </c>
      <c r="AP580" s="133">
        <v>8.1299999999999997E-2</v>
      </c>
      <c r="AQ580" s="133">
        <v>1.34E-2</v>
      </c>
      <c r="AR580" s="133">
        <v>7.9399999999999998E-2</v>
      </c>
      <c r="AS580" s="133">
        <v>1.9800000000000002E-2</v>
      </c>
      <c r="AT580" s="133">
        <v>0.1338</v>
      </c>
    </row>
    <row r="581" spans="2:46">
      <c r="B581">
        <v>2000</v>
      </c>
      <c r="C581">
        <v>2</v>
      </c>
      <c r="D581">
        <v>0.30690000000000001</v>
      </c>
      <c r="E581">
        <v>0.77200000000000002</v>
      </c>
      <c r="F581">
        <v>0.1027</v>
      </c>
      <c r="G581">
        <v>0.99109999999999998</v>
      </c>
      <c r="H581">
        <v>0.3392</v>
      </c>
      <c r="I581">
        <v>1.1509</v>
      </c>
      <c r="J581">
        <v>6.1800000000000001E-2</v>
      </c>
      <c r="K581">
        <v>0.22989999999999999</v>
      </c>
      <c r="L581">
        <v>3.61E-2</v>
      </c>
      <c r="M581">
        <v>0.24909999999999999</v>
      </c>
      <c r="N581">
        <v>0.25059999999999999</v>
      </c>
      <c r="O581">
        <v>0.61850000000000005</v>
      </c>
      <c r="AI581" s="133">
        <v>0.30690000000000001</v>
      </c>
      <c r="AJ581" s="133">
        <v>0.77200000000000002</v>
      </c>
      <c r="AK581" s="133">
        <v>0.1027</v>
      </c>
      <c r="AL581" s="133">
        <v>0.99109999999999998</v>
      </c>
      <c r="AM581" s="133">
        <v>0.3392</v>
      </c>
      <c r="AN581" s="133">
        <v>1.1509</v>
      </c>
      <c r="AO581" s="133">
        <v>6.1800000000000001E-2</v>
      </c>
      <c r="AP581" s="133">
        <v>0.22989999999999999</v>
      </c>
      <c r="AQ581" s="133">
        <v>3.61E-2</v>
      </c>
      <c r="AR581" s="133">
        <v>0.24909999999999999</v>
      </c>
      <c r="AS581" s="133">
        <v>0.25059999999999999</v>
      </c>
      <c r="AT581" s="133">
        <v>0.61850000000000005</v>
      </c>
    </row>
    <row r="582" spans="2:46">
      <c r="B582">
        <v>2000</v>
      </c>
      <c r="C582">
        <v>3</v>
      </c>
      <c r="D582">
        <v>0.59930000000000005</v>
      </c>
      <c r="E582">
        <v>0.46660000000000001</v>
      </c>
      <c r="F582">
        <v>0.16650000000000001</v>
      </c>
      <c r="G582">
        <v>1.2402</v>
      </c>
      <c r="H582">
        <v>0.4219</v>
      </c>
      <c r="I582">
        <v>2.3163</v>
      </c>
      <c r="J582">
        <v>0.35239999999999999</v>
      </c>
      <c r="K582">
        <v>0.45810000000000001</v>
      </c>
      <c r="L582">
        <v>8.6199999999999999E-2</v>
      </c>
      <c r="M582">
        <v>0.33229999999999998</v>
      </c>
      <c r="N582">
        <v>0.16830000000000001</v>
      </c>
      <c r="O582">
        <v>1.7964</v>
      </c>
      <c r="AI582" s="133">
        <v>0.59930000000000005</v>
      </c>
      <c r="AJ582" s="133">
        <v>0.46660000000000001</v>
      </c>
      <c r="AK582" s="133">
        <v>0.16650000000000001</v>
      </c>
      <c r="AL582" s="133">
        <v>1.2402</v>
      </c>
      <c r="AM582" s="133">
        <v>0.4219</v>
      </c>
      <c r="AN582" s="133">
        <v>2.3163</v>
      </c>
      <c r="AO582" s="133">
        <v>0.35239999999999999</v>
      </c>
      <c r="AP582" s="133">
        <v>0.45810000000000001</v>
      </c>
      <c r="AQ582" s="133">
        <v>8.6199999999999999E-2</v>
      </c>
      <c r="AR582" s="133">
        <v>0.33229999999999998</v>
      </c>
      <c r="AS582" s="133">
        <v>0.16830000000000001</v>
      </c>
      <c r="AT582" s="133">
        <v>1.7964</v>
      </c>
    </row>
    <row r="583" spans="2:46">
      <c r="B583">
        <v>2000</v>
      </c>
      <c r="C583">
        <v>4</v>
      </c>
      <c r="D583">
        <v>0.79620000000000002</v>
      </c>
      <c r="E583">
        <v>4.5853000000000002</v>
      </c>
      <c r="F583">
        <v>0.2185</v>
      </c>
      <c r="G583">
        <v>2.7145999999999999</v>
      </c>
      <c r="H583">
        <v>0.70599999999999996</v>
      </c>
      <c r="I583">
        <v>4.3579999999999997</v>
      </c>
      <c r="J583">
        <v>0.39229999999999998</v>
      </c>
      <c r="K583">
        <v>1.1121000000000001</v>
      </c>
      <c r="L583">
        <v>0.24709999999999999</v>
      </c>
      <c r="M583">
        <v>0.55549999999999999</v>
      </c>
      <c r="N583">
        <v>1.4702999999999999</v>
      </c>
      <c r="O583">
        <v>3.5575999999999999</v>
      </c>
      <c r="AI583" s="133">
        <v>0.79620000000000002</v>
      </c>
      <c r="AJ583" s="133">
        <v>4.5853000000000002</v>
      </c>
      <c r="AK583" s="133">
        <v>0.2185</v>
      </c>
      <c r="AL583" s="133">
        <v>2.7145999999999999</v>
      </c>
      <c r="AM583" s="133">
        <v>0.70599999999999996</v>
      </c>
      <c r="AN583" s="133">
        <v>4.3579999999999997</v>
      </c>
      <c r="AO583" s="133">
        <v>0.39229999999999998</v>
      </c>
      <c r="AP583" s="133">
        <v>1.1121000000000001</v>
      </c>
      <c r="AQ583" s="133">
        <v>0.24709999999999999</v>
      </c>
      <c r="AR583" s="133">
        <v>0.55549999999999999</v>
      </c>
      <c r="AS583" s="133">
        <v>1.4702999999999999</v>
      </c>
      <c r="AT583" s="133">
        <v>3.5575999999999999</v>
      </c>
    </row>
    <row r="584" spans="2:46">
      <c r="B584">
        <v>2000</v>
      </c>
      <c r="C584">
        <v>5</v>
      </c>
      <c r="D584">
        <v>0.49109999999999998</v>
      </c>
      <c r="E584">
        <v>6.1738999999999997</v>
      </c>
      <c r="F584">
        <v>0.25829999999999997</v>
      </c>
      <c r="G584">
        <v>1.5828</v>
      </c>
      <c r="H584">
        <v>0.36309999999999998</v>
      </c>
      <c r="I584">
        <v>2.1490999999999998</v>
      </c>
      <c r="J584">
        <v>0.19450000000000001</v>
      </c>
      <c r="K584">
        <v>0.54949999999999999</v>
      </c>
      <c r="L584">
        <v>0.21249999999999999</v>
      </c>
      <c r="M584">
        <v>0.38919999999999999</v>
      </c>
      <c r="N584">
        <v>2.2290000000000001</v>
      </c>
      <c r="O584">
        <v>4.0147000000000004</v>
      </c>
      <c r="AI584" s="133">
        <v>0.49109999999999998</v>
      </c>
      <c r="AJ584" s="133">
        <v>6.1738999999999997</v>
      </c>
      <c r="AK584" s="133">
        <v>0.25829999999999997</v>
      </c>
      <c r="AL584" s="133">
        <v>1.5828</v>
      </c>
      <c r="AM584" s="133">
        <v>0.36309999999999998</v>
      </c>
      <c r="AN584" s="133">
        <v>2.1490999999999998</v>
      </c>
      <c r="AO584" s="133">
        <v>0.19450000000000001</v>
      </c>
      <c r="AP584" s="133">
        <v>0.54949999999999999</v>
      </c>
      <c r="AQ584" s="133">
        <v>0.21249999999999999</v>
      </c>
      <c r="AR584" s="133">
        <v>0.38919999999999999</v>
      </c>
      <c r="AS584" s="133">
        <v>2.2290000000000001</v>
      </c>
      <c r="AT584" s="133">
        <v>4.0147000000000004</v>
      </c>
    </row>
    <row r="585" spans="2:46">
      <c r="B585">
        <v>2000</v>
      </c>
      <c r="C585">
        <v>6</v>
      </c>
      <c r="D585">
        <v>0.39439999999999997</v>
      </c>
      <c r="E585">
        <v>2.8363</v>
      </c>
      <c r="F585">
        <v>0.21990000000000001</v>
      </c>
      <c r="G585">
        <v>1.4742</v>
      </c>
      <c r="H585">
        <v>0.28399999999999997</v>
      </c>
      <c r="I585">
        <v>0.76719999999999999</v>
      </c>
      <c r="J585">
        <v>4.0899999999999999E-2</v>
      </c>
      <c r="K585">
        <v>0.16950000000000001</v>
      </c>
      <c r="L585">
        <v>0.1308</v>
      </c>
      <c r="M585">
        <v>0.1048</v>
      </c>
      <c r="N585">
        <v>8.5400000000000004E-2</v>
      </c>
      <c r="O585">
        <v>0.9204</v>
      </c>
      <c r="AI585" s="133">
        <v>0.39439999999999997</v>
      </c>
      <c r="AJ585" s="133">
        <v>2.8363</v>
      </c>
      <c r="AK585" s="133">
        <v>0.21990000000000001</v>
      </c>
      <c r="AL585" s="133">
        <v>1.4742</v>
      </c>
      <c r="AM585" s="133">
        <v>0.28399999999999997</v>
      </c>
      <c r="AN585" s="133">
        <v>0.76719999999999999</v>
      </c>
      <c r="AO585" s="133">
        <v>4.0899999999999999E-2</v>
      </c>
      <c r="AP585" s="133">
        <v>0.16950000000000001</v>
      </c>
      <c r="AQ585" s="133">
        <v>0.1308</v>
      </c>
      <c r="AR585" s="133">
        <v>0.1048</v>
      </c>
      <c r="AS585" s="133">
        <v>8.5400000000000004E-2</v>
      </c>
      <c r="AT585" s="133">
        <v>0.9204</v>
      </c>
    </row>
    <row r="586" spans="2:46">
      <c r="B586">
        <v>2000</v>
      </c>
      <c r="C586">
        <v>7</v>
      </c>
      <c r="D586">
        <v>0.12920000000000001</v>
      </c>
      <c r="E586">
        <v>3.1600000000000003E-2</v>
      </c>
      <c r="F586">
        <v>9.1300000000000006E-2</v>
      </c>
      <c r="G586">
        <v>0.37419999999999998</v>
      </c>
      <c r="H586">
        <v>8.7300000000000003E-2</v>
      </c>
      <c r="I586">
        <v>0.63329999999999997</v>
      </c>
      <c r="J586">
        <v>0.20910000000000001</v>
      </c>
      <c r="K586">
        <v>9.7600000000000006E-2</v>
      </c>
      <c r="L586">
        <v>3.6499999999999998E-2</v>
      </c>
      <c r="M586">
        <v>0.22570000000000001</v>
      </c>
      <c r="N586">
        <v>8.0399999999999999E-2</v>
      </c>
      <c r="O586">
        <v>0.82140000000000002</v>
      </c>
      <c r="AI586" s="133">
        <v>0.12920000000000001</v>
      </c>
      <c r="AJ586" s="133">
        <v>3.1600000000000003E-2</v>
      </c>
      <c r="AK586" s="133">
        <v>9.1300000000000006E-2</v>
      </c>
      <c r="AL586" s="133">
        <v>0.37419999999999998</v>
      </c>
      <c r="AM586" s="133">
        <v>8.7300000000000003E-2</v>
      </c>
      <c r="AN586" s="133">
        <v>0.63329999999999997</v>
      </c>
      <c r="AO586" s="133">
        <v>0.20910000000000001</v>
      </c>
      <c r="AP586" s="133">
        <v>9.7600000000000006E-2</v>
      </c>
      <c r="AQ586" s="133">
        <v>3.6499999999999998E-2</v>
      </c>
      <c r="AR586" s="133">
        <v>0.22570000000000001</v>
      </c>
      <c r="AS586" s="133">
        <v>8.0399999999999999E-2</v>
      </c>
      <c r="AT586" s="133">
        <v>0.82140000000000002</v>
      </c>
    </row>
    <row r="587" spans="2:46">
      <c r="B587">
        <v>2000</v>
      </c>
      <c r="C587">
        <v>8</v>
      </c>
      <c r="D587">
        <v>1.0638000000000001</v>
      </c>
      <c r="E587">
        <v>7.1712999999999996</v>
      </c>
      <c r="F587">
        <v>1.1442000000000001</v>
      </c>
      <c r="G587">
        <v>5.4805000000000001</v>
      </c>
      <c r="H587">
        <v>1.2331000000000001</v>
      </c>
      <c r="I587">
        <v>7.4962999999999997</v>
      </c>
      <c r="J587">
        <v>0.20619999999999999</v>
      </c>
      <c r="K587">
        <v>0.94750000000000001</v>
      </c>
      <c r="L587">
        <v>0.55859999999999999</v>
      </c>
      <c r="M587">
        <v>0.62819999999999998</v>
      </c>
      <c r="N587">
        <v>1.0706</v>
      </c>
      <c r="O587">
        <v>7.0742000000000003</v>
      </c>
      <c r="AI587" s="133">
        <v>1.0638000000000001</v>
      </c>
      <c r="AJ587" s="133">
        <v>7.1712999999999996</v>
      </c>
      <c r="AK587" s="133">
        <v>1.1442000000000001</v>
      </c>
      <c r="AL587" s="133">
        <v>5.4805000000000001</v>
      </c>
      <c r="AM587" s="133">
        <v>1.2331000000000001</v>
      </c>
      <c r="AN587" s="133">
        <v>7.4962999999999997</v>
      </c>
      <c r="AO587" s="133">
        <v>0.20619999999999999</v>
      </c>
      <c r="AP587" s="133">
        <v>0.94750000000000001</v>
      </c>
      <c r="AQ587" s="133">
        <v>0.55859999999999999</v>
      </c>
      <c r="AR587" s="133">
        <v>0.62819999999999998</v>
      </c>
      <c r="AS587" s="133">
        <v>1.0706</v>
      </c>
      <c r="AT587" s="133">
        <v>7.0742000000000003</v>
      </c>
    </row>
    <row r="588" spans="2:46">
      <c r="B588">
        <v>2000</v>
      </c>
      <c r="C588">
        <v>9</v>
      </c>
      <c r="D588">
        <v>0.3387</v>
      </c>
      <c r="E588">
        <v>2.2347999999999999</v>
      </c>
      <c r="F588">
        <v>0.38569999999999999</v>
      </c>
      <c r="G588">
        <v>2.3075000000000001</v>
      </c>
      <c r="H588">
        <v>0.52190000000000003</v>
      </c>
      <c r="I588">
        <v>2.3271999999999999</v>
      </c>
      <c r="J588">
        <v>2.2200000000000001E-2</v>
      </c>
      <c r="K588">
        <v>0.25950000000000001</v>
      </c>
      <c r="L588">
        <v>0.13120000000000001</v>
      </c>
      <c r="M588">
        <v>0.24199999999999999</v>
      </c>
      <c r="N588">
        <v>0.71179999999999999</v>
      </c>
      <c r="O588">
        <v>3.2845</v>
      </c>
      <c r="AI588" s="133">
        <v>0.3387</v>
      </c>
      <c r="AJ588" s="133">
        <v>2.2347999999999999</v>
      </c>
      <c r="AK588" s="133">
        <v>0.38569999999999999</v>
      </c>
      <c r="AL588" s="133">
        <v>2.3075000000000001</v>
      </c>
      <c r="AM588" s="133">
        <v>0.52190000000000003</v>
      </c>
      <c r="AN588" s="133">
        <v>2.3271999999999999</v>
      </c>
      <c r="AO588" s="133">
        <v>2.2200000000000001E-2</v>
      </c>
      <c r="AP588" s="133">
        <v>0.25950000000000001</v>
      </c>
      <c r="AQ588" s="133">
        <v>0.13120000000000001</v>
      </c>
      <c r="AR588" s="133">
        <v>0.24199999999999999</v>
      </c>
      <c r="AS588" s="133">
        <v>0.71179999999999999</v>
      </c>
      <c r="AT588" s="133">
        <v>3.2845</v>
      </c>
    </row>
    <row r="589" spans="2:46">
      <c r="B589">
        <v>2000</v>
      </c>
      <c r="C589">
        <v>10</v>
      </c>
      <c r="D589">
        <v>0.78110000000000002</v>
      </c>
      <c r="E589">
        <v>0.74180000000000001</v>
      </c>
      <c r="F589">
        <v>0.61599999999999999</v>
      </c>
      <c r="G589">
        <v>2.5453000000000001</v>
      </c>
      <c r="H589">
        <v>0.65700000000000003</v>
      </c>
      <c r="I589">
        <v>3.5177</v>
      </c>
      <c r="J589">
        <v>0.1628</v>
      </c>
      <c r="K589">
        <v>0.75229999999999997</v>
      </c>
      <c r="L589">
        <v>0.42670000000000002</v>
      </c>
      <c r="M589">
        <v>0.31169999999999998</v>
      </c>
      <c r="N589">
        <v>0.1003</v>
      </c>
      <c r="O589">
        <v>5.085</v>
      </c>
      <c r="AI589" s="133">
        <v>0.78110000000000002</v>
      </c>
      <c r="AJ589" s="133">
        <v>0.74180000000000001</v>
      </c>
      <c r="AK589" s="133">
        <v>0.61599999999999999</v>
      </c>
      <c r="AL589" s="133">
        <v>2.5453000000000001</v>
      </c>
      <c r="AM589" s="133">
        <v>0.65700000000000003</v>
      </c>
      <c r="AN589" s="133">
        <v>3.5177</v>
      </c>
      <c r="AO589" s="133">
        <v>0.1628</v>
      </c>
      <c r="AP589" s="133">
        <v>0.75229999999999997</v>
      </c>
      <c r="AQ589" s="133">
        <v>0.42670000000000002</v>
      </c>
      <c r="AR589" s="133">
        <v>0.31169999999999998</v>
      </c>
      <c r="AS589" s="133">
        <v>0.1003</v>
      </c>
      <c r="AT589" s="133">
        <v>5.085</v>
      </c>
    </row>
    <row r="590" spans="2:46">
      <c r="B590">
        <v>2000</v>
      </c>
      <c r="C590">
        <v>11</v>
      </c>
      <c r="D590">
        <v>0.2414</v>
      </c>
      <c r="E590">
        <v>1.2461</v>
      </c>
      <c r="F590">
        <v>0.17019999999999999</v>
      </c>
      <c r="G590">
        <v>1.1149</v>
      </c>
      <c r="H590">
        <v>0.2747</v>
      </c>
      <c r="I590">
        <v>1.4025000000000001</v>
      </c>
      <c r="J590">
        <v>3.8199999999999998E-2</v>
      </c>
      <c r="K590">
        <v>0.1133</v>
      </c>
      <c r="L590">
        <v>0.1328</v>
      </c>
      <c r="M590">
        <v>0.1336</v>
      </c>
      <c r="N590">
        <v>0.35399999999999998</v>
      </c>
      <c r="O590">
        <v>1.2285999999999999</v>
      </c>
      <c r="AI590" s="133">
        <v>0.2414</v>
      </c>
      <c r="AJ590" s="133">
        <v>1.2461</v>
      </c>
      <c r="AK590" s="133">
        <v>0.17019999999999999</v>
      </c>
      <c r="AL590" s="133">
        <v>1.1149</v>
      </c>
      <c r="AM590" s="133">
        <v>0.2747</v>
      </c>
      <c r="AN590" s="133">
        <v>1.4025000000000001</v>
      </c>
      <c r="AO590" s="133">
        <v>3.8199999999999998E-2</v>
      </c>
      <c r="AP590" s="133">
        <v>0.1133</v>
      </c>
      <c r="AQ590" s="133">
        <v>0.1328</v>
      </c>
      <c r="AR590" s="133">
        <v>0.1336</v>
      </c>
      <c r="AS590" s="133">
        <v>0.35399999999999998</v>
      </c>
      <c r="AT590" s="133">
        <v>1.2285999999999999</v>
      </c>
    </row>
    <row r="591" spans="2:46">
      <c r="B591">
        <v>2000</v>
      </c>
      <c r="C591">
        <v>12</v>
      </c>
      <c r="D591">
        <v>0.2495</v>
      </c>
      <c r="E591">
        <v>1.5954999999999999</v>
      </c>
      <c r="F591">
        <v>0.30809999999999998</v>
      </c>
      <c r="G591">
        <v>1.5210999999999999</v>
      </c>
      <c r="H591">
        <v>0.35189999999999999</v>
      </c>
      <c r="I591">
        <v>1.8067</v>
      </c>
      <c r="J591">
        <v>1.61E-2</v>
      </c>
      <c r="K591">
        <v>0.1328</v>
      </c>
      <c r="L591">
        <v>8.0100000000000005E-2</v>
      </c>
      <c r="M591">
        <v>0.2429</v>
      </c>
      <c r="N591">
        <v>0.3639</v>
      </c>
      <c r="O591">
        <v>1.8452</v>
      </c>
      <c r="AI591" s="133">
        <v>0.2495</v>
      </c>
      <c r="AJ591" s="133">
        <v>1.5954999999999999</v>
      </c>
      <c r="AK591" s="133">
        <v>0.30809999999999998</v>
      </c>
      <c r="AL591" s="133">
        <v>1.5210999999999999</v>
      </c>
      <c r="AM591" s="133">
        <v>0.35189999999999999</v>
      </c>
      <c r="AN591" s="133">
        <v>1.8067</v>
      </c>
      <c r="AO591" s="133">
        <v>1.61E-2</v>
      </c>
      <c r="AP591" s="133">
        <v>0.1328</v>
      </c>
      <c r="AQ591" s="133">
        <v>8.0100000000000005E-2</v>
      </c>
      <c r="AR591" s="133">
        <v>0.2429</v>
      </c>
      <c r="AS591" s="133">
        <v>0.3639</v>
      </c>
      <c r="AT591" s="133">
        <v>1.8452</v>
      </c>
    </row>
    <row r="592" spans="2:46">
      <c r="B592">
        <v>2000</v>
      </c>
      <c r="C592">
        <v>13</v>
      </c>
      <c r="D592">
        <v>0.93200000000000005</v>
      </c>
      <c r="E592">
        <v>5.2163000000000004</v>
      </c>
      <c r="F592">
        <v>0.23269999999999999</v>
      </c>
      <c r="G592">
        <v>2.1949000000000001</v>
      </c>
      <c r="H592">
        <v>0.82489999999999997</v>
      </c>
      <c r="I592">
        <v>2.4171</v>
      </c>
      <c r="J592">
        <v>9.6000000000000002E-2</v>
      </c>
      <c r="K592">
        <v>0.64180000000000004</v>
      </c>
      <c r="L592">
        <v>0.17119999999999999</v>
      </c>
      <c r="M592">
        <v>0.74690000000000001</v>
      </c>
      <c r="N592">
        <v>1.0373000000000001</v>
      </c>
      <c r="O592">
        <v>3.3976000000000002</v>
      </c>
      <c r="AI592" s="133">
        <v>0.93200000000000005</v>
      </c>
      <c r="AJ592" s="133">
        <v>5.2163000000000004</v>
      </c>
      <c r="AK592" s="133">
        <v>0.23269999999999999</v>
      </c>
      <c r="AL592" s="133">
        <v>2.1949000000000001</v>
      </c>
      <c r="AM592" s="133">
        <v>0.82489999999999997</v>
      </c>
      <c r="AN592" s="133">
        <v>2.4171</v>
      </c>
      <c r="AO592" s="133">
        <v>9.6000000000000002E-2</v>
      </c>
      <c r="AP592" s="133">
        <v>0.64180000000000004</v>
      </c>
      <c r="AQ592" s="133">
        <v>0.17119999999999999</v>
      </c>
      <c r="AR592" s="133">
        <v>0.74690000000000001</v>
      </c>
      <c r="AS592" s="133">
        <v>1.0373000000000001</v>
      </c>
      <c r="AT592" s="133">
        <v>3.3976000000000002</v>
      </c>
    </row>
    <row r="593" spans="2:46">
      <c r="B593">
        <v>2000</v>
      </c>
      <c r="C593">
        <v>14</v>
      </c>
      <c r="D593">
        <v>5.2299999999999999E-2</v>
      </c>
      <c r="E593">
        <v>0.25790000000000002</v>
      </c>
      <c r="F593">
        <v>3.1399999999999997E-2</v>
      </c>
      <c r="G593">
        <v>0.25269999999999998</v>
      </c>
      <c r="H593">
        <v>6.1600000000000002E-2</v>
      </c>
      <c r="I593">
        <v>0.1792</v>
      </c>
      <c r="J593">
        <v>1E-4</v>
      </c>
      <c r="K593">
        <v>2.1399999999999999E-2</v>
      </c>
      <c r="L593">
        <v>1.5800000000000002E-2</v>
      </c>
      <c r="M593">
        <v>2.1299999999999999E-2</v>
      </c>
      <c r="N593">
        <v>4.0300000000000002E-2</v>
      </c>
      <c r="O593">
        <v>0.29809999999999998</v>
      </c>
      <c r="AI593" s="133">
        <v>5.2299999999999999E-2</v>
      </c>
      <c r="AJ593" s="133">
        <v>0.25790000000000002</v>
      </c>
      <c r="AK593" s="133">
        <v>3.1399999999999997E-2</v>
      </c>
      <c r="AL593" s="133">
        <v>0.25269999999999998</v>
      </c>
      <c r="AM593" s="133">
        <v>6.1600000000000002E-2</v>
      </c>
      <c r="AN593" s="133">
        <v>0.1792</v>
      </c>
      <c r="AO593" s="133">
        <v>1E-4</v>
      </c>
      <c r="AP593" s="133">
        <v>2.1399999999999999E-2</v>
      </c>
      <c r="AQ593" s="133">
        <v>1.5800000000000002E-2</v>
      </c>
      <c r="AR593" s="133">
        <v>2.1299999999999999E-2</v>
      </c>
      <c r="AS593" s="133">
        <v>4.0300000000000002E-2</v>
      </c>
      <c r="AT593" s="133">
        <v>0.29809999999999998</v>
      </c>
    </row>
    <row r="594" spans="2:46">
      <c r="B594">
        <v>2000</v>
      </c>
      <c r="C594">
        <v>15</v>
      </c>
      <c r="D594">
        <v>0.1196</v>
      </c>
      <c r="E594">
        <v>4.3999999999999997E-2</v>
      </c>
      <c r="F594">
        <v>1.3100000000000001E-2</v>
      </c>
      <c r="G594">
        <v>0.1658</v>
      </c>
      <c r="H594">
        <v>6.6299999999999998E-2</v>
      </c>
      <c r="I594">
        <v>0.30309999999999998</v>
      </c>
      <c r="J594">
        <v>3.4200000000000001E-2</v>
      </c>
      <c r="K594">
        <v>0.1239</v>
      </c>
      <c r="L594">
        <v>1.1900000000000001E-2</v>
      </c>
      <c r="M594">
        <v>6.5000000000000002E-2</v>
      </c>
      <c r="N594">
        <v>4.7100000000000003E-2</v>
      </c>
      <c r="O594">
        <v>0.23219999999999999</v>
      </c>
      <c r="AI594" s="133">
        <v>0.1196</v>
      </c>
      <c r="AJ594" s="133">
        <v>4.3999999999999997E-2</v>
      </c>
      <c r="AK594" s="133">
        <v>1.3100000000000001E-2</v>
      </c>
      <c r="AL594" s="133">
        <v>0.1658</v>
      </c>
      <c r="AM594" s="133">
        <v>6.6299999999999998E-2</v>
      </c>
      <c r="AN594" s="133">
        <v>0.30309999999999998</v>
      </c>
      <c r="AO594" s="133">
        <v>3.4200000000000001E-2</v>
      </c>
      <c r="AP594" s="133">
        <v>0.1239</v>
      </c>
      <c r="AQ594" s="133">
        <v>1.1900000000000001E-2</v>
      </c>
      <c r="AR594" s="133">
        <v>6.5000000000000002E-2</v>
      </c>
      <c r="AS594" s="133">
        <v>4.7100000000000003E-2</v>
      </c>
      <c r="AT594" s="133">
        <v>0.23219999999999999</v>
      </c>
    </row>
    <row r="595" spans="2:46">
      <c r="B595">
        <v>2000</v>
      </c>
      <c r="C595">
        <v>16</v>
      </c>
      <c r="D595">
        <v>2.4899999999999999E-2</v>
      </c>
      <c r="E595">
        <v>0.12379999999999999</v>
      </c>
      <c r="F595">
        <v>1.47E-2</v>
      </c>
      <c r="G595">
        <v>0.12180000000000001</v>
      </c>
      <c r="H595">
        <v>2.9499999999999998E-2</v>
      </c>
      <c r="I595">
        <v>8.2199999999999995E-2</v>
      </c>
      <c r="J595">
        <v>0</v>
      </c>
      <c r="K595">
        <v>9.7999999999999997E-3</v>
      </c>
      <c r="L595">
        <v>8.0999999999999996E-3</v>
      </c>
      <c r="M595">
        <v>0.01</v>
      </c>
      <c r="N595">
        <v>1.89E-2</v>
      </c>
      <c r="O595">
        <v>0.13900000000000001</v>
      </c>
      <c r="AI595" s="133">
        <v>2.4899999999999999E-2</v>
      </c>
      <c r="AJ595" s="133">
        <v>0.12379999999999999</v>
      </c>
      <c r="AK595" s="133">
        <v>1.47E-2</v>
      </c>
      <c r="AL595" s="133">
        <v>0.12180000000000001</v>
      </c>
      <c r="AM595" s="133">
        <v>2.9499999999999998E-2</v>
      </c>
      <c r="AN595" s="133">
        <v>8.2199999999999995E-2</v>
      </c>
      <c r="AO595" s="133">
        <v>0</v>
      </c>
      <c r="AP595" s="133">
        <v>9.7999999999999997E-3</v>
      </c>
      <c r="AQ595" s="133">
        <v>8.0999999999999996E-3</v>
      </c>
      <c r="AR595" s="133">
        <v>0.01</v>
      </c>
      <c r="AS595" s="133">
        <v>1.89E-2</v>
      </c>
      <c r="AT595" s="133">
        <v>0.13900000000000001</v>
      </c>
    </row>
    <row r="596" spans="2:46">
      <c r="B596">
        <v>2001</v>
      </c>
      <c r="C596">
        <v>1</v>
      </c>
      <c r="D596">
        <v>0.16830000000000001</v>
      </c>
      <c r="E596">
        <v>5.0099999999999999E-2</v>
      </c>
      <c r="F596">
        <v>1.37E-2</v>
      </c>
      <c r="G596">
        <v>0.25430000000000003</v>
      </c>
      <c r="H596">
        <v>9.0300000000000005E-2</v>
      </c>
      <c r="I596">
        <v>0.121</v>
      </c>
      <c r="J596">
        <v>6.4000000000000003E-3</v>
      </c>
      <c r="K596">
        <v>6.25E-2</v>
      </c>
      <c r="L596">
        <v>1.46E-2</v>
      </c>
      <c r="M596">
        <v>0.14410000000000001</v>
      </c>
      <c r="N596">
        <v>7.7799999999999994E-2</v>
      </c>
      <c r="O596">
        <v>0.40550000000000003</v>
      </c>
      <c r="AI596" s="133">
        <v>0.16830000000000001</v>
      </c>
      <c r="AJ596" s="133">
        <v>5.0099999999999999E-2</v>
      </c>
      <c r="AK596" s="133">
        <v>1.37E-2</v>
      </c>
      <c r="AL596" s="133">
        <v>0.25430000000000003</v>
      </c>
      <c r="AM596" s="133">
        <v>9.0300000000000005E-2</v>
      </c>
      <c r="AN596" s="133">
        <v>0.121</v>
      </c>
      <c r="AO596" s="133">
        <v>6.4000000000000003E-3</v>
      </c>
      <c r="AP596" s="133">
        <v>6.25E-2</v>
      </c>
      <c r="AQ596" s="133">
        <v>1.46E-2</v>
      </c>
      <c r="AR596" s="133">
        <v>0.14410000000000001</v>
      </c>
      <c r="AS596" s="133">
        <v>7.7799999999999994E-2</v>
      </c>
      <c r="AT596" s="133">
        <v>0.40550000000000003</v>
      </c>
    </row>
    <row r="597" spans="2:46">
      <c r="B597">
        <v>2001</v>
      </c>
      <c r="C597">
        <v>2</v>
      </c>
      <c r="D597">
        <v>0.28939999999999999</v>
      </c>
      <c r="E597">
        <v>1.2543</v>
      </c>
      <c r="F597">
        <v>9.6600000000000005E-2</v>
      </c>
      <c r="G597">
        <v>1.6861999999999999</v>
      </c>
      <c r="H597">
        <v>0.57709999999999995</v>
      </c>
      <c r="I597">
        <v>4.0856000000000003</v>
      </c>
      <c r="J597">
        <v>0.21629999999999999</v>
      </c>
      <c r="K597">
        <v>0.31319999999999998</v>
      </c>
      <c r="L597">
        <v>2.86E-2</v>
      </c>
      <c r="M597">
        <v>0.16539999999999999</v>
      </c>
      <c r="N597">
        <v>0.1096</v>
      </c>
      <c r="O597">
        <v>0.82410000000000005</v>
      </c>
      <c r="AI597" s="133">
        <v>0.28939999999999999</v>
      </c>
      <c r="AJ597" s="133">
        <v>1.2543</v>
      </c>
      <c r="AK597" s="133">
        <v>9.6600000000000005E-2</v>
      </c>
      <c r="AL597" s="133">
        <v>1.6861999999999999</v>
      </c>
      <c r="AM597" s="133">
        <v>0.57709999999999995</v>
      </c>
      <c r="AN597" s="133">
        <v>4.0856000000000003</v>
      </c>
      <c r="AO597" s="133">
        <v>0.21629999999999999</v>
      </c>
      <c r="AP597" s="133">
        <v>0.31319999999999998</v>
      </c>
      <c r="AQ597" s="133">
        <v>2.86E-2</v>
      </c>
      <c r="AR597" s="133">
        <v>0.16539999999999999</v>
      </c>
      <c r="AS597" s="133">
        <v>0.1096</v>
      </c>
      <c r="AT597" s="133">
        <v>0.82410000000000005</v>
      </c>
    </row>
    <row r="598" spans="2:46">
      <c r="B598">
        <v>2001</v>
      </c>
      <c r="C598">
        <v>3</v>
      </c>
      <c r="D598">
        <v>0.61160000000000003</v>
      </c>
      <c r="E598">
        <v>0.60529999999999995</v>
      </c>
      <c r="F598">
        <v>0.1231</v>
      </c>
      <c r="G598">
        <v>1.4015</v>
      </c>
      <c r="H598">
        <v>0.4768</v>
      </c>
      <c r="I598">
        <v>1.4437</v>
      </c>
      <c r="J598">
        <v>0.41489999999999999</v>
      </c>
      <c r="K598">
        <v>0.8992</v>
      </c>
      <c r="L598">
        <v>8.6800000000000002E-2</v>
      </c>
      <c r="M598">
        <v>0.46210000000000001</v>
      </c>
      <c r="N598">
        <v>0.18640000000000001</v>
      </c>
      <c r="O598">
        <v>2.4464999999999999</v>
      </c>
      <c r="AI598" s="133">
        <v>0.61160000000000003</v>
      </c>
      <c r="AJ598" s="133">
        <v>0.60529999999999995</v>
      </c>
      <c r="AK598" s="133">
        <v>0.1231</v>
      </c>
      <c r="AL598" s="133">
        <v>1.4015</v>
      </c>
      <c r="AM598" s="133">
        <v>0.4768</v>
      </c>
      <c r="AN598" s="133">
        <v>1.4437</v>
      </c>
      <c r="AO598" s="133">
        <v>0.41489999999999999</v>
      </c>
      <c r="AP598" s="133">
        <v>0.8992</v>
      </c>
      <c r="AQ598" s="133">
        <v>8.6800000000000002E-2</v>
      </c>
      <c r="AR598" s="133">
        <v>0.46210000000000001</v>
      </c>
      <c r="AS598" s="133">
        <v>0.18640000000000001</v>
      </c>
      <c r="AT598" s="133">
        <v>2.4464999999999999</v>
      </c>
    </row>
    <row r="599" spans="2:46">
      <c r="B599">
        <v>2001</v>
      </c>
      <c r="C599">
        <v>4</v>
      </c>
      <c r="D599">
        <v>0.89670000000000005</v>
      </c>
      <c r="E599">
        <v>5.1616</v>
      </c>
      <c r="F599">
        <v>0.26190000000000002</v>
      </c>
      <c r="G599">
        <v>1.9137999999999999</v>
      </c>
      <c r="H599">
        <v>0.49769999999999998</v>
      </c>
      <c r="I599">
        <v>2.6760000000000002</v>
      </c>
      <c r="J599">
        <v>0.25540000000000002</v>
      </c>
      <c r="K599">
        <v>1.3022</v>
      </c>
      <c r="L599">
        <v>0.28649999999999998</v>
      </c>
      <c r="M599">
        <v>0.67249999999999999</v>
      </c>
      <c r="N599">
        <v>2.1543000000000001</v>
      </c>
      <c r="O599">
        <v>2.54</v>
      </c>
      <c r="AI599" s="133">
        <v>0.89670000000000005</v>
      </c>
      <c r="AJ599" s="133">
        <v>5.1616</v>
      </c>
      <c r="AK599" s="133">
        <v>0.26190000000000002</v>
      </c>
      <c r="AL599" s="133">
        <v>1.9137999999999999</v>
      </c>
      <c r="AM599" s="133">
        <v>0.49769999999999998</v>
      </c>
      <c r="AN599" s="133">
        <v>2.6760000000000002</v>
      </c>
      <c r="AO599" s="133">
        <v>0.25540000000000002</v>
      </c>
      <c r="AP599" s="133">
        <v>1.3022</v>
      </c>
      <c r="AQ599" s="133">
        <v>0.28649999999999998</v>
      </c>
      <c r="AR599" s="133">
        <v>0.67249999999999999</v>
      </c>
      <c r="AS599" s="133">
        <v>2.1543000000000001</v>
      </c>
      <c r="AT599" s="133">
        <v>2.54</v>
      </c>
    </row>
    <row r="600" spans="2:46">
      <c r="B600">
        <v>2001</v>
      </c>
      <c r="C600">
        <v>5</v>
      </c>
      <c r="D600">
        <v>0.42680000000000001</v>
      </c>
      <c r="E600">
        <v>5.4612999999999996</v>
      </c>
      <c r="F600">
        <v>0.2329</v>
      </c>
      <c r="G600">
        <v>1.5241</v>
      </c>
      <c r="H600">
        <v>0.34960000000000002</v>
      </c>
      <c r="I600">
        <v>1.5265</v>
      </c>
      <c r="J600">
        <v>8.8300000000000003E-2</v>
      </c>
      <c r="K600">
        <v>0.77900000000000003</v>
      </c>
      <c r="L600">
        <v>0.2046</v>
      </c>
      <c r="M600">
        <v>0.85299999999999998</v>
      </c>
      <c r="N600">
        <v>1.127</v>
      </c>
      <c r="O600">
        <v>2.3809</v>
      </c>
      <c r="AI600" s="133">
        <v>0.42680000000000001</v>
      </c>
      <c r="AJ600" s="133">
        <v>5.4612999999999996</v>
      </c>
      <c r="AK600" s="133">
        <v>0.2329</v>
      </c>
      <c r="AL600" s="133">
        <v>1.5241</v>
      </c>
      <c r="AM600" s="133">
        <v>0.34960000000000002</v>
      </c>
      <c r="AN600" s="133">
        <v>1.5265</v>
      </c>
      <c r="AO600" s="133">
        <v>8.8300000000000003E-2</v>
      </c>
      <c r="AP600" s="133">
        <v>0.77900000000000003</v>
      </c>
      <c r="AQ600" s="133">
        <v>0.2046</v>
      </c>
      <c r="AR600" s="133">
        <v>0.85299999999999998</v>
      </c>
      <c r="AS600" s="133">
        <v>1.127</v>
      </c>
      <c r="AT600" s="133">
        <v>2.3809</v>
      </c>
    </row>
    <row r="601" spans="2:46">
      <c r="B601">
        <v>2001</v>
      </c>
      <c r="C601">
        <v>6</v>
      </c>
      <c r="D601">
        <v>0.44069999999999998</v>
      </c>
      <c r="E601">
        <v>1.4</v>
      </c>
      <c r="F601">
        <v>0.17050000000000001</v>
      </c>
      <c r="G601">
        <v>1.7864</v>
      </c>
      <c r="H601">
        <v>0.34910000000000002</v>
      </c>
      <c r="I601">
        <v>1.2706</v>
      </c>
      <c r="J601">
        <v>3.2899999999999999E-2</v>
      </c>
      <c r="K601">
        <v>0.47199999999999998</v>
      </c>
      <c r="L601">
        <v>0.12690000000000001</v>
      </c>
      <c r="M601">
        <v>9.0899999999999995E-2</v>
      </c>
      <c r="N601">
        <v>0.443</v>
      </c>
      <c r="O601">
        <v>0.89929999999999999</v>
      </c>
      <c r="AI601" s="133">
        <v>0.44069999999999998</v>
      </c>
      <c r="AJ601" s="133">
        <v>1.4</v>
      </c>
      <c r="AK601" s="133">
        <v>0.17050000000000001</v>
      </c>
      <c r="AL601" s="133">
        <v>1.7864</v>
      </c>
      <c r="AM601" s="133">
        <v>0.34910000000000002</v>
      </c>
      <c r="AN601" s="133">
        <v>1.2706</v>
      </c>
      <c r="AO601" s="133">
        <v>3.2899999999999999E-2</v>
      </c>
      <c r="AP601" s="133">
        <v>0.47199999999999998</v>
      </c>
      <c r="AQ601" s="133">
        <v>0.12690000000000001</v>
      </c>
      <c r="AR601" s="133">
        <v>9.0899999999999995E-2</v>
      </c>
      <c r="AS601" s="133">
        <v>0.443</v>
      </c>
      <c r="AT601" s="133">
        <v>0.89929999999999999</v>
      </c>
    </row>
    <row r="602" spans="2:46">
      <c r="B602">
        <v>2001</v>
      </c>
      <c r="C602">
        <v>7</v>
      </c>
      <c r="D602">
        <v>0.13700000000000001</v>
      </c>
      <c r="E602">
        <v>3.5799999999999998E-2</v>
      </c>
      <c r="F602">
        <v>4.6699999999999998E-2</v>
      </c>
      <c r="G602">
        <v>0.14749999999999999</v>
      </c>
      <c r="H602">
        <v>3.1099999999999999E-2</v>
      </c>
      <c r="I602">
        <v>0.31319999999999998</v>
      </c>
      <c r="J602">
        <v>6.5699999999999995E-2</v>
      </c>
      <c r="K602">
        <v>0.1108</v>
      </c>
      <c r="L602">
        <v>3.1300000000000001E-2</v>
      </c>
      <c r="M602">
        <v>5.16E-2</v>
      </c>
      <c r="N602">
        <v>5.4399999999999997E-2</v>
      </c>
      <c r="O602">
        <v>1.2248000000000001</v>
      </c>
      <c r="AI602" s="133">
        <v>0.13700000000000001</v>
      </c>
      <c r="AJ602" s="133">
        <v>3.5799999999999998E-2</v>
      </c>
      <c r="AK602" s="133">
        <v>4.6699999999999998E-2</v>
      </c>
      <c r="AL602" s="133">
        <v>0.14749999999999999</v>
      </c>
      <c r="AM602" s="133">
        <v>3.1099999999999999E-2</v>
      </c>
      <c r="AN602" s="133">
        <v>0.31319999999999998</v>
      </c>
      <c r="AO602" s="133">
        <v>6.5699999999999995E-2</v>
      </c>
      <c r="AP602" s="133">
        <v>0.1108</v>
      </c>
      <c r="AQ602" s="133">
        <v>3.1300000000000001E-2</v>
      </c>
      <c r="AR602" s="133">
        <v>5.16E-2</v>
      </c>
      <c r="AS602" s="133">
        <v>5.4399999999999997E-2</v>
      </c>
      <c r="AT602" s="133">
        <v>1.2248000000000001</v>
      </c>
    </row>
    <row r="603" spans="2:46">
      <c r="B603">
        <v>2001</v>
      </c>
      <c r="C603">
        <v>8</v>
      </c>
      <c r="D603">
        <v>0.97</v>
      </c>
      <c r="E603">
        <v>4.9192</v>
      </c>
      <c r="F603">
        <v>0.87819999999999998</v>
      </c>
      <c r="G603">
        <v>5.4043999999999999</v>
      </c>
      <c r="H603">
        <v>1.2559</v>
      </c>
      <c r="I603">
        <v>6.9356</v>
      </c>
      <c r="J603">
        <v>0.23250000000000001</v>
      </c>
      <c r="K603">
        <v>1.0516000000000001</v>
      </c>
      <c r="L603">
        <v>0.74919999999999998</v>
      </c>
      <c r="M603">
        <v>0.40529999999999999</v>
      </c>
      <c r="N603">
        <v>3.3083</v>
      </c>
      <c r="O603">
        <v>6.0194999999999999</v>
      </c>
      <c r="AI603" s="133">
        <v>0.97</v>
      </c>
      <c r="AJ603" s="133">
        <v>4.9192</v>
      </c>
      <c r="AK603" s="133">
        <v>0.87819999999999998</v>
      </c>
      <c r="AL603" s="133">
        <v>5.4043999999999999</v>
      </c>
      <c r="AM603" s="133">
        <v>1.2559</v>
      </c>
      <c r="AN603" s="133">
        <v>6.9356</v>
      </c>
      <c r="AO603" s="133">
        <v>0.23250000000000001</v>
      </c>
      <c r="AP603" s="133">
        <v>1.0516000000000001</v>
      </c>
      <c r="AQ603" s="133">
        <v>0.74919999999999998</v>
      </c>
      <c r="AR603" s="133">
        <v>0.40529999999999999</v>
      </c>
      <c r="AS603" s="133">
        <v>3.3083</v>
      </c>
      <c r="AT603" s="133">
        <v>6.0194999999999999</v>
      </c>
    </row>
    <row r="604" spans="2:46">
      <c r="B604">
        <v>2001</v>
      </c>
      <c r="C604">
        <v>9</v>
      </c>
      <c r="D604">
        <v>0.3846</v>
      </c>
      <c r="E604">
        <v>1.8106</v>
      </c>
      <c r="F604">
        <v>0.39610000000000001</v>
      </c>
      <c r="G604">
        <v>2.2006999999999999</v>
      </c>
      <c r="H604">
        <v>0.495</v>
      </c>
      <c r="I604">
        <v>2.3193999999999999</v>
      </c>
      <c r="J604">
        <v>0.16850000000000001</v>
      </c>
      <c r="K604">
        <v>0.44190000000000002</v>
      </c>
      <c r="L604">
        <v>0.40839999999999999</v>
      </c>
      <c r="M604">
        <v>0.40189999999999998</v>
      </c>
      <c r="N604">
        <v>0.31480000000000002</v>
      </c>
      <c r="O604">
        <v>2.8277999999999999</v>
      </c>
      <c r="AI604" s="133">
        <v>0.3846</v>
      </c>
      <c r="AJ604" s="133">
        <v>1.8106</v>
      </c>
      <c r="AK604" s="133">
        <v>0.39610000000000001</v>
      </c>
      <c r="AL604" s="133">
        <v>2.2006999999999999</v>
      </c>
      <c r="AM604" s="133">
        <v>0.495</v>
      </c>
      <c r="AN604" s="133">
        <v>2.3193999999999999</v>
      </c>
      <c r="AO604" s="133">
        <v>0.16850000000000001</v>
      </c>
      <c r="AP604" s="133">
        <v>0.44190000000000002</v>
      </c>
      <c r="AQ604" s="133">
        <v>0.40839999999999999</v>
      </c>
      <c r="AR604" s="133">
        <v>0.40189999999999998</v>
      </c>
      <c r="AS604" s="133">
        <v>0.31480000000000002</v>
      </c>
      <c r="AT604" s="133">
        <v>2.8277999999999999</v>
      </c>
    </row>
    <row r="605" spans="2:46">
      <c r="B605">
        <v>2001</v>
      </c>
      <c r="C605">
        <v>10</v>
      </c>
      <c r="D605">
        <v>0.8972</v>
      </c>
      <c r="E605">
        <v>0.66569999999999996</v>
      </c>
      <c r="F605">
        <v>0.92169999999999996</v>
      </c>
      <c r="G605">
        <v>2.7488000000000001</v>
      </c>
      <c r="H605">
        <v>0.57399999999999995</v>
      </c>
      <c r="I605">
        <v>5.5362999999999998</v>
      </c>
      <c r="J605">
        <v>2.24E-2</v>
      </c>
      <c r="K605">
        <v>0.68730000000000002</v>
      </c>
      <c r="L605">
        <v>0.46600000000000003</v>
      </c>
      <c r="M605">
        <v>0.37930000000000003</v>
      </c>
      <c r="N605">
        <v>0.25309999999999999</v>
      </c>
      <c r="O605">
        <v>4.8188000000000004</v>
      </c>
      <c r="AI605" s="133">
        <v>0.8972</v>
      </c>
      <c r="AJ605" s="133">
        <v>0.66569999999999996</v>
      </c>
      <c r="AK605" s="133">
        <v>0.92169999999999996</v>
      </c>
      <c r="AL605" s="133">
        <v>2.7488000000000001</v>
      </c>
      <c r="AM605" s="133">
        <v>0.57399999999999995</v>
      </c>
      <c r="AN605" s="133">
        <v>5.5362999999999998</v>
      </c>
      <c r="AO605" s="133">
        <v>2.24E-2</v>
      </c>
      <c r="AP605" s="133">
        <v>0.68730000000000002</v>
      </c>
      <c r="AQ605" s="133">
        <v>0.46600000000000003</v>
      </c>
      <c r="AR605" s="133">
        <v>0.37930000000000003</v>
      </c>
      <c r="AS605" s="133">
        <v>0.25309999999999999</v>
      </c>
      <c r="AT605" s="133">
        <v>4.8188000000000004</v>
      </c>
    </row>
    <row r="606" spans="2:46">
      <c r="B606">
        <v>2001</v>
      </c>
      <c r="C606">
        <v>11</v>
      </c>
      <c r="D606">
        <v>0.26279999999999998</v>
      </c>
      <c r="E606">
        <v>1.1776</v>
      </c>
      <c r="F606">
        <v>0.17560000000000001</v>
      </c>
      <c r="G606">
        <v>1.0991</v>
      </c>
      <c r="H606">
        <v>0.27150000000000002</v>
      </c>
      <c r="I606">
        <v>1.4283999999999999</v>
      </c>
      <c r="J606">
        <v>8.0100000000000005E-2</v>
      </c>
      <c r="K606">
        <v>0.16489999999999999</v>
      </c>
      <c r="L606">
        <v>0.21490000000000001</v>
      </c>
      <c r="M606">
        <v>0.18279999999999999</v>
      </c>
      <c r="N606">
        <v>0.32440000000000002</v>
      </c>
      <c r="O606">
        <v>1.1252</v>
      </c>
      <c r="AI606" s="133">
        <v>0.26279999999999998</v>
      </c>
      <c r="AJ606" s="133">
        <v>1.1776</v>
      </c>
      <c r="AK606" s="133">
        <v>0.17560000000000001</v>
      </c>
      <c r="AL606" s="133">
        <v>1.0991</v>
      </c>
      <c r="AM606" s="133">
        <v>0.27150000000000002</v>
      </c>
      <c r="AN606" s="133">
        <v>1.4283999999999999</v>
      </c>
      <c r="AO606" s="133">
        <v>8.0100000000000005E-2</v>
      </c>
      <c r="AP606" s="133">
        <v>0.16489999999999999</v>
      </c>
      <c r="AQ606" s="133">
        <v>0.21490000000000001</v>
      </c>
      <c r="AR606" s="133">
        <v>0.18279999999999999</v>
      </c>
      <c r="AS606" s="133">
        <v>0.32440000000000002</v>
      </c>
      <c r="AT606" s="133">
        <v>1.1252</v>
      </c>
    </row>
    <row r="607" spans="2:46">
      <c r="B607">
        <v>2001</v>
      </c>
      <c r="C607">
        <v>12</v>
      </c>
      <c r="D607">
        <v>0.28239999999999998</v>
      </c>
      <c r="E607">
        <v>1.3328</v>
      </c>
      <c r="F607">
        <v>0.31330000000000002</v>
      </c>
      <c r="G607">
        <v>1.4548000000000001</v>
      </c>
      <c r="H607">
        <v>0.33579999999999999</v>
      </c>
      <c r="I607">
        <v>1.7983</v>
      </c>
      <c r="J607">
        <v>0.1115</v>
      </c>
      <c r="K607">
        <v>0.25040000000000001</v>
      </c>
      <c r="L607">
        <v>0.26340000000000002</v>
      </c>
      <c r="M607">
        <v>0.34470000000000001</v>
      </c>
      <c r="N607">
        <v>0.27279999999999999</v>
      </c>
      <c r="O607">
        <v>1.5346</v>
      </c>
      <c r="AI607" s="133">
        <v>0.28239999999999998</v>
      </c>
      <c r="AJ607" s="133">
        <v>1.3328</v>
      </c>
      <c r="AK607" s="133">
        <v>0.31330000000000002</v>
      </c>
      <c r="AL607" s="133">
        <v>1.4548000000000001</v>
      </c>
      <c r="AM607" s="133">
        <v>0.33579999999999999</v>
      </c>
      <c r="AN607" s="133">
        <v>1.7983</v>
      </c>
      <c r="AO607" s="133">
        <v>0.1115</v>
      </c>
      <c r="AP607" s="133">
        <v>0.25040000000000001</v>
      </c>
      <c r="AQ607" s="133">
        <v>0.26340000000000002</v>
      </c>
      <c r="AR607" s="133">
        <v>0.34470000000000001</v>
      </c>
      <c r="AS607" s="133">
        <v>0.27279999999999999</v>
      </c>
      <c r="AT607" s="133">
        <v>1.5346</v>
      </c>
    </row>
    <row r="608" spans="2:46">
      <c r="B608">
        <v>2001</v>
      </c>
      <c r="C608">
        <v>13</v>
      </c>
      <c r="D608">
        <v>0.89539999999999997</v>
      </c>
      <c r="E608">
        <v>3.7673999999999999</v>
      </c>
      <c r="F608">
        <v>0.29049999999999998</v>
      </c>
      <c r="G608">
        <v>2.6848000000000001</v>
      </c>
      <c r="H608">
        <v>1.0391999999999999</v>
      </c>
      <c r="I608">
        <v>3.1101999999999999</v>
      </c>
      <c r="J608">
        <v>1.2699999999999999E-2</v>
      </c>
      <c r="K608">
        <v>0.65439999999999998</v>
      </c>
      <c r="L608">
        <v>0.24010000000000001</v>
      </c>
      <c r="M608">
        <v>0.66290000000000004</v>
      </c>
      <c r="N608">
        <v>0.85150000000000003</v>
      </c>
      <c r="O608">
        <v>5.0364000000000004</v>
      </c>
      <c r="AI608" s="133">
        <v>0.89539999999999997</v>
      </c>
      <c r="AJ608" s="133">
        <v>3.7673999999999999</v>
      </c>
      <c r="AK608" s="133">
        <v>0.29049999999999998</v>
      </c>
      <c r="AL608" s="133">
        <v>2.6848000000000001</v>
      </c>
      <c r="AM608" s="133">
        <v>1.0391999999999999</v>
      </c>
      <c r="AN608" s="133">
        <v>3.1101999999999999</v>
      </c>
      <c r="AO608" s="133">
        <v>1.2699999999999999E-2</v>
      </c>
      <c r="AP608" s="133">
        <v>0.65439999999999998</v>
      </c>
      <c r="AQ608" s="133">
        <v>0.24010000000000001</v>
      </c>
      <c r="AR608" s="133">
        <v>0.66290000000000004</v>
      </c>
      <c r="AS608" s="133">
        <v>0.85150000000000003</v>
      </c>
      <c r="AT608" s="133">
        <v>5.0364000000000004</v>
      </c>
    </row>
    <row r="609" spans="2:46">
      <c r="B609">
        <v>2001</v>
      </c>
      <c r="C609">
        <v>14</v>
      </c>
      <c r="D609">
        <v>5.6399999999999999E-2</v>
      </c>
      <c r="E609">
        <v>0.2394</v>
      </c>
      <c r="F609">
        <v>3.2800000000000003E-2</v>
      </c>
      <c r="G609">
        <v>0.24590000000000001</v>
      </c>
      <c r="H609">
        <v>5.9900000000000002E-2</v>
      </c>
      <c r="I609">
        <v>0.17730000000000001</v>
      </c>
      <c r="J609">
        <v>1.0800000000000001E-2</v>
      </c>
      <c r="K609">
        <v>3.4200000000000001E-2</v>
      </c>
      <c r="L609">
        <v>3.7900000000000003E-2</v>
      </c>
      <c r="M609">
        <v>3.4599999999999999E-2</v>
      </c>
      <c r="N609">
        <v>2.9700000000000001E-2</v>
      </c>
      <c r="O609">
        <v>0.2671</v>
      </c>
      <c r="AI609" s="133">
        <v>5.6399999999999999E-2</v>
      </c>
      <c r="AJ609" s="133">
        <v>0.2394</v>
      </c>
      <c r="AK609" s="133">
        <v>3.2800000000000003E-2</v>
      </c>
      <c r="AL609" s="133">
        <v>0.24590000000000001</v>
      </c>
      <c r="AM609" s="133">
        <v>5.9900000000000002E-2</v>
      </c>
      <c r="AN609" s="133">
        <v>0.17730000000000001</v>
      </c>
      <c r="AO609" s="133">
        <v>1.0800000000000001E-2</v>
      </c>
      <c r="AP609" s="133">
        <v>3.4200000000000001E-2</v>
      </c>
      <c r="AQ609" s="133">
        <v>3.7900000000000003E-2</v>
      </c>
      <c r="AR609" s="133">
        <v>3.4599999999999999E-2</v>
      </c>
      <c r="AS609" s="133">
        <v>2.9700000000000001E-2</v>
      </c>
      <c r="AT609" s="133">
        <v>0.2671</v>
      </c>
    </row>
    <row r="610" spans="2:46">
      <c r="B610">
        <v>2001</v>
      </c>
      <c r="C610">
        <v>15</v>
      </c>
      <c r="D610">
        <v>0.2051</v>
      </c>
      <c r="E610">
        <v>4.82E-2</v>
      </c>
      <c r="F610">
        <v>1.3100000000000001E-2</v>
      </c>
      <c r="G610">
        <v>8.8999999999999996E-2</v>
      </c>
      <c r="H610">
        <v>3.56E-2</v>
      </c>
      <c r="I610">
        <v>0.59909999999999997</v>
      </c>
      <c r="J610">
        <v>1.44E-2</v>
      </c>
      <c r="K610">
        <v>3.4799999999999998E-2</v>
      </c>
      <c r="L610">
        <v>1.2E-2</v>
      </c>
      <c r="M610">
        <v>1.26E-2</v>
      </c>
      <c r="N610">
        <v>1.6799999999999999E-2</v>
      </c>
      <c r="O610">
        <v>0.2636</v>
      </c>
      <c r="AI610" s="133">
        <v>0.2051</v>
      </c>
      <c r="AJ610" s="133">
        <v>4.82E-2</v>
      </c>
      <c r="AK610" s="133">
        <v>1.3100000000000001E-2</v>
      </c>
      <c r="AL610" s="133">
        <v>8.8999999999999996E-2</v>
      </c>
      <c r="AM610" s="133">
        <v>3.56E-2</v>
      </c>
      <c r="AN610" s="133">
        <v>0.59909999999999997</v>
      </c>
      <c r="AO610" s="133">
        <v>1.44E-2</v>
      </c>
      <c r="AP610" s="133">
        <v>3.4799999999999998E-2</v>
      </c>
      <c r="AQ610" s="133">
        <v>1.2E-2</v>
      </c>
      <c r="AR610" s="133">
        <v>1.26E-2</v>
      </c>
      <c r="AS610" s="133">
        <v>1.6799999999999999E-2</v>
      </c>
      <c r="AT610" s="133">
        <v>0.2636</v>
      </c>
    </row>
    <row r="611" spans="2:46">
      <c r="B611">
        <v>2001</v>
      </c>
      <c r="C611">
        <v>16</v>
      </c>
      <c r="D611">
        <v>2.7E-2</v>
      </c>
      <c r="E611">
        <v>0.11700000000000001</v>
      </c>
      <c r="F611">
        <v>1.55E-2</v>
      </c>
      <c r="G611">
        <v>0.1197</v>
      </c>
      <c r="H611">
        <v>2.9000000000000001E-2</v>
      </c>
      <c r="I611">
        <v>8.1900000000000001E-2</v>
      </c>
      <c r="J611">
        <v>4.8999999999999998E-3</v>
      </c>
      <c r="K611">
        <v>1.5800000000000002E-2</v>
      </c>
      <c r="L611">
        <v>1.83E-2</v>
      </c>
      <c r="M611">
        <v>1.6199999999999999E-2</v>
      </c>
      <c r="N611">
        <v>1.4200000000000001E-2</v>
      </c>
      <c r="O611">
        <v>0.12620000000000001</v>
      </c>
      <c r="AI611" s="133">
        <v>2.7E-2</v>
      </c>
      <c r="AJ611" s="133">
        <v>0.11700000000000001</v>
      </c>
      <c r="AK611" s="133">
        <v>1.55E-2</v>
      </c>
      <c r="AL611" s="133">
        <v>0.1197</v>
      </c>
      <c r="AM611" s="133">
        <v>2.9000000000000001E-2</v>
      </c>
      <c r="AN611" s="133">
        <v>8.1900000000000001E-2</v>
      </c>
      <c r="AO611" s="133">
        <v>4.8999999999999998E-3</v>
      </c>
      <c r="AP611" s="133">
        <v>1.5800000000000002E-2</v>
      </c>
      <c r="AQ611" s="133">
        <v>1.83E-2</v>
      </c>
      <c r="AR611" s="133">
        <v>1.6199999999999999E-2</v>
      </c>
      <c r="AS611" s="133">
        <v>1.4200000000000001E-2</v>
      </c>
      <c r="AT611" s="133">
        <v>0.12620000000000001</v>
      </c>
    </row>
    <row r="612" spans="2:46">
      <c r="B612">
        <v>2002</v>
      </c>
      <c r="C612">
        <v>1</v>
      </c>
      <c r="D612">
        <v>0.15629999999999999</v>
      </c>
      <c r="E612">
        <v>0.68300000000000005</v>
      </c>
      <c r="F612">
        <v>1.2699999999999999E-2</v>
      </c>
      <c r="G612">
        <v>0.12740000000000001</v>
      </c>
      <c r="H612">
        <v>4.5199999999999997E-2</v>
      </c>
      <c r="I612">
        <v>8.9899999999999994E-2</v>
      </c>
      <c r="J612">
        <v>4.7000000000000002E-3</v>
      </c>
      <c r="K612">
        <v>0.1061</v>
      </c>
      <c r="L612">
        <v>2.5899999999999999E-2</v>
      </c>
      <c r="M612">
        <v>0.34570000000000001</v>
      </c>
      <c r="N612">
        <v>0.3125</v>
      </c>
      <c r="O612">
        <v>0.32529999999999998</v>
      </c>
      <c r="AI612" s="133">
        <v>0.15629999999999999</v>
      </c>
      <c r="AJ612" s="133">
        <v>0.68300000000000005</v>
      </c>
      <c r="AK612" s="133">
        <v>1.2699999999999999E-2</v>
      </c>
      <c r="AL612" s="133">
        <v>0.12740000000000001</v>
      </c>
      <c r="AM612" s="133">
        <v>4.5199999999999997E-2</v>
      </c>
      <c r="AN612" s="133">
        <v>8.9899999999999994E-2</v>
      </c>
      <c r="AO612" s="133">
        <v>4.7000000000000002E-3</v>
      </c>
      <c r="AP612" s="133">
        <v>0.1061</v>
      </c>
      <c r="AQ612" s="133">
        <v>2.5899999999999999E-2</v>
      </c>
      <c r="AR612" s="133">
        <v>0.34570000000000001</v>
      </c>
      <c r="AS612" s="133">
        <v>0.3125</v>
      </c>
      <c r="AT612" s="133">
        <v>0.32529999999999998</v>
      </c>
    </row>
    <row r="613" spans="2:46">
      <c r="B613">
        <v>2002</v>
      </c>
      <c r="C613">
        <v>2</v>
      </c>
      <c r="D613">
        <v>0.28310000000000002</v>
      </c>
      <c r="E613">
        <v>1.1926000000000001</v>
      </c>
      <c r="F613">
        <v>9.3299999999999994E-2</v>
      </c>
      <c r="G613">
        <v>0.89559999999999995</v>
      </c>
      <c r="H613">
        <v>0.30649999999999999</v>
      </c>
      <c r="I613">
        <v>2.2290999999999999</v>
      </c>
      <c r="J613">
        <v>0.1186</v>
      </c>
      <c r="K613">
        <v>0.51870000000000005</v>
      </c>
      <c r="L613">
        <v>0.15429999999999999</v>
      </c>
      <c r="M613">
        <v>6.0900000000000003E-2</v>
      </c>
      <c r="N613">
        <v>0.128</v>
      </c>
      <c r="O613">
        <v>1.639</v>
      </c>
      <c r="AI613" s="133">
        <v>0.28310000000000002</v>
      </c>
      <c r="AJ613" s="133">
        <v>1.1926000000000001</v>
      </c>
      <c r="AK613" s="133">
        <v>9.3299999999999994E-2</v>
      </c>
      <c r="AL613" s="133">
        <v>0.89559999999999995</v>
      </c>
      <c r="AM613" s="133">
        <v>0.30649999999999999</v>
      </c>
      <c r="AN613" s="133">
        <v>2.2290999999999999</v>
      </c>
      <c r="AO613" s="133">
        <v>0.1186</v>
      </c>
      <c r="AP613" s="133">
        <v>0.51870000000000005</v>
      </c>
      <c r="AQ613" s="133">
        <v>0.15429999999999999</v>
      </c>
      <c r="AR613" s="133">
        <v>6.0900000000000003E-2</v>
      </c>
      <c r="AS613" s="133">
        <v>0.128</v>
      </c>
      <c r="AT613" s="133">
        <v>1.639</v>
      </c>
    </row>
    <row r="614" spans="2:46">
      <c r="B614">
        <v>2002</v>
      </c>
      <c r="C614">
        <v>3</v>
      </c>
      <c r="D614">
        <v>0.61319999999999997</v>
      </c>
      <c r="E614">
        <v>0.2389</v>
      </c>
      <c r="F614">
        <v>0.19289999999999999</v>
      </c>
      <c r="G614">
        <v>1.9594</v>
      </c>
      <c r="H614">
        <v>0.66659999999999997</v>
      </c>
      <c r="I614">
        <v>2.6223999999999998</v>
      </c>
      <c r="J614">
        <v>0.30220000000000002</v>
      </c>
      <c r="K614">
        <v>1.0932999999999999</v>
      </c>
      <c r="L614">
        <v>0.24390000000000001</v>
      </c>
      <c r="M614">
        <v>0.72609999999999997</v>
      </c>
      <c r="N614">
        <v>0.38059999999999999</v>
      </c>
      <c r="O614">
        <v>1.2828999999999999</v>
      </c>
      <c r="AI614" s="133">
        <v>0.61319999999999997</v>
      </c>
      <c r="AJ614" s="133">
        <v>0.2389</v>
      </c>
      <c r="AK614" s="133">
        <v>0.19289999999999999</v>
      </c>
      <c r="AL614" s="133">
        <v>1.9594</v>
      </c>
      <c r="AM614" s="133">
        <v>0.66659999999999997</v>
      </c>
      <c r="AN614" s="133">
        <v>2.6223999999999998</v>
      </c>
      <c r="AO614" s="133">
        <v>0.30220000000000002</v>
      </c>
      <c r="AP614" s="133">
        <v>1.0932999999999999</v>
      </c>
      <c r="AQ614" s="133">
        <v>0.24390000000000001</v>
      </c>
      <c r="AR614" s="133">
        <v>0.72609999999999997</v>
      </c>
      <c r="AS614" s="133">
        <v>0.38059999999999999</v>
      </c>
      <c r="AT614" s="133">
        <v>1.2828999999999999</v>
      </c>
    </row>
    <row r="615" spans="2:46">
      <c r="B615">
        <v>2002</v>
      </c>
      <c r="C615">
        <v>4</v>
      </c>
      <c r="D615">
        <v>0.89739999999999998</v>
      </c>
      <c r="E615">
        <v>7.8265000000000002</v>
      </c>
      <c r="F615">
        <v>0.2334</v>
      </c>
      <c r="G615">
        <v>3.0304000000000002</v>
      </c>
      <c r="H615">
        <v>0.78810000000000002</v>
      </c>
      <c r="I615">
        <v>2.9626999999999999</v>
      </c>
      <c r="J615">
        <v>0.16650000000000001</v>
      </c>
      <c r="K615">
        <v>1.1889000000000001</v>
      </c>
      <c r="L615">
        <v>0.31140000000000001</v>
      </c>
      <c r="M615">
        <v>0.88539999999999996</v>
      </c>
      <c r="N615">
        <v>2.1753999999999998</v>
      </c>
      <c r="O615">
        <v>4.1388999999999996</v>
      </c>
      <c r="AI615" s="133">
        <v>0.89739999999999998</v>
      </c>
      <c r="AJ615" s="133">
        <v>7.8265000000000002</v>
      </c>
      <c r="AK615" s="133">
        <v>0.2334</v>
      </c>
      <c r="AL615" s="133">
        <v>3.0304000000000002</v>
      </c>
      <c r="AM615" s="133">
        <v>0.78810000000000002</v>
      </c>
      <c r="AN615" s="133">
        <v>2.9626999999999999</v>
      </c>
      <c r="AO615" s="133">
        <v>0.16650000000000001</v>
      </c>
      <c r="AP615" s="133">
        <v>1.1889000000000001</v>
      </c>
      <c r="AQ615" s="133">
        <v>0.31140000000000001</v>
      </c>
      <c r="AR615" s="133">
        <v>0.88539999999999996</v>
      </c>
      <c r="AS615" s="133">
        <v>2.1753999999999998</v>
      </c>
      <c r="AT615" s="133">
        <v>4.1388999999999996</v>
      </c>
    </row>
    <row r="616" spans="2:46">
      <c r="B616">
        <v>2002</v>
      </c>
      <c r="C616">
        <v>5</v>
      </c>
      <c r="D616">
        <v>0.53939999999999999</v>
      </c>
      <c r="E616">
        <v>8.4174000000000007</v>
      </c>
      <c r="F616">
        <v>0.16850000000000001</v>
      </c>
      <c r="G616">
        <v>1.9345000000000001</v>
      </c>
      <c r="H616">
        <v>0.44379999999999997</v>
      </c>
      <c r="I616">
        <v>1.5663</v>
      </c>
      <c r="J616">
        <v>8.5699999999999998E-2</v>
      </c>
      <c r="K616">
        <v>0.80869999999999997</v>
      </c>
      <c r="L616">
        <v>0.1537</v>
      </c>
      <c r="M616">
        <v>0.25840000000000002</v>
      </c>
      <c r="N616">
        <v>2.0059999999999998</v>
      </c>
      <c r="O616">
        <v>2.6621999999999999</v>
      </c>
      <c r="AI616" s="133">
        <v>0.53939999999999999</v>
      </c>
      <c r="AJ616" s="133">
        <v>8.4174000000000007</v>
      </c>
      <c r="AK616" s="133">
        <v>0.16850000000000001</v>
      </c>
      <c r="AL616" s="133">
        <v>1.9345000000000001</v>
      </c>
      <c r="AM616" s="133">
        <v>0.44379999999999997</v>
      </c>
      <c r="AN616" s="133">
        <v>1.5663</v>
      </c>
      <c r="AO616" s="133">
        <v>8.5699999999999998E-2</v>
      </c>
      <c r="AP616" s="133">
        <v>0.80869999999999997</v>
      </c>
      <c r="AQ616" s="133">
        <v>0.1537</v>
      </c>
      <c r="AR616" s="133">
        <v>0.25840000000000002</v>
      </c>
      <c r="AS616" s="133">
        <v>2.0059999999999998</v>
      </c>
      <c r="AT616" s="133">
        <v>2.6621999999999999</v>
      </c>
    </row>
    <row r="617" spans="2:46">
      <c r="B617">
        <v>2002</v>
      </c>
      <c r="C617">
        <v>6</v>
      </c>
      <c r="D617">
        <v>0.52490000000000003</v>
      </c>
      <c r="E617">
        <v>2.4041000000000001</v>
      </c>
      <c r="F617">
        <v>0.14879999999999999</v>
      </c>
      <c r="G617">
        <v>1.1028</v>
      </c>
      <c r="H617">
        <v>0.2135</v>
      </c>
      <c r="I617">
        <v>0.80469999999999997</v>
      </c>
      <c r="J617">
        <v>1.0500000000000001E-2</v>
      </c>
      <c r="K617">
        <v>0.52259999999999995</v>
      </c>
      <c r="L617">
        <v>6.3E-2</v>
      </c>
      <c r="M617">
        <v>0.1857</v>
      </c>
      <c r="N617">
        <v>0.51090000000000002</v>
      </c>
      <c r="O617">
        <v>0.82030000000000003</v>
      </c>
      <c r="AI617" s="133">
        <v>0.52490000000000003</v>
      </c>
      <c r="AJ617" s="133">
        <v>2.4041000000000001</v>
      </c>
      <c r="AK617" s="133">
        <v>0.14879999999999999</v>
      </c>
      <c r="AL617" s="133">
        <v>1.1028</v>
      </c>
      <c r="AM617" s="133">
        <v>0.2135</v>
      </c>
      <c r="AN617" s="133">
        <v>0.80469999999999997</v>
      </c>
      <c r="AO617" s="133">
        <v>1.0500000000000001E-2</v>
      </c>
      <c r="AP617" s="133">
        <v>0.52259999999999995</v>
      </c>
      <c r="AQ617" s="133">
        <v>6.3E-2</v>
      </c>
      <c r="AR617" s="133">
        <v>0.1857</v>
      </c>
      <c r="AS617" s="133">
        <v>0.51090000000000002</v>
      </c>
      <c r="AT617" s="133">
        <v>0.82030000000000003</v>
      </c>
    </row>
    <row r="618" spans="2:46">
      <c r="B618">
        <v>2002</v>
      </c>
      <c r="C618">
        <v>7</v>
      </c>
      <c r="D618">
        <v>0.13339999999999999</v>
      </c>
      <c r="E618">
        <v>6.7900000000000002E-2</v>
      </c>
      <c r="F618">
        <v>5.16E-2</v>
      </c>
      <c r="G618">
        <v>0.2271</v>
      </c>
      <c r="H618">
        <v>7.0300000000000001E-2</v>
      </c>
      <c r="I618">
        <v>0.17899999999999999</v>
      </c>
      <c r="J618">
        <v>8.6999999999999994E-2</v>
      </c>
      <c r="K618">
        <v>0.3231</v>
      </c>
      <c r="L618">
        <v>4.1000000000000002E-2</v>
      </c>
      <c r="M618">
        <v>6.2799999999999995E-2</v>
      </c>
      <c r="N618">
        <v>2.4899999999999999E-2</v>
      </c>
      <c r="O618">
        <v>0.24940000000000001</v>
      </c>
      <c r="AI618" s="133">
        <v>0.13339999999999999</v>
      </c>
      <c r="AJ618" s="133">
        <v>6.7900000000000002E-2</v>
      </c>
      <c r="AK618" s="133">
        <v>5.16E-2</v>
      </c>
      <c r="AL618" s="133">
        <v>0.2271</v>
      </c>
      <c r="AM618" s="133">
        <v>7.0300000000000001E-2</v>
      </c>
      <c r="AN618" s="133">
        <v>0.17899999999999999</v>
      </c>
      <c r="AO618" s="133">
        <v>8.6999999999999994E-2</v>
      </c>
      <c r="AP618" s="133">
        <v>0.3231</v>
      </c>
      <c r="AQ618" s="133">
        <v>4.1000000000000002E-2</v>
      </c>
      <c r="AR618" s="133">
        <v>6.2799999999999995E-2</v>
      </c>
      <c r="AS618" s="133">
        <v>2.4899999999999999E-2</v>
      </c>
      <c r="AT618" s="133">
        <v>0.24940000000000001</v>
      </c>
    </row>
    <row r="619" spans="2:46">
      <c r="B619">
        <v>2002</v>
      </c>
      <c r="C619">
        <v>8</v>
      </c>
      <c r="D619">
        <v>0.78749999999999998</v>
      </c>
      <c r="E619">
        <v>4.3598999999999997</v>
      </c>
      <c r="F619">
        <v>0.68110000000000004</v>
      </c>
      <c r="G619">
        <v>4.3449999999999998</v>
      </c>
      <c r="H619">
        <v>1.0983000000000001</v>
      </c>
      <c r="I619">
        <v>4.9196999999999997</v>
      </c>
      <c r="J619">
        <v>0.15090000000000001</v>
      </c>
      <c r="K619">
        <v>0.96130000000000004</v>
      </c>
      <c r="L619">
        <v>0.40920000000000001</v>
      </c>
      <c r="M619">
        <v>0.83499999999999996</v>
      </c>
      <c r="N619">
        <v>1.8871</v>
      </c>
      <c r="O619">
        <v>5.1840999999999999</v>
      </c>
      <c r="AI619" s="133">
        <v>0.78749999999999998</v>
      </c>
      <c r="AJ619" s="133">
        <v>4.3598999999999997</v>
      </c>
      <c r="AK619" s="133">
        <v>0.68110000000000004</v>
      </c>
      <c r="AL619" s="133">
        <v>4.3449999999999998</v>
      </c>
      <c r="AM619" s="133">
        <v>1.0983000000000001</v>
      </c>
      <c r="AN619" s="133">
        <v>4.9196999999999997</v>
      </c>
      <c r="AO619" s="133">
        <v>0.15090000000000001</v>
      </c>
      <c r="AP619" s="133">
        <v>0.96130000000000004</v>
      </c>
      <c r="AQ619" s="133">
        <v>0.40920000000000001</v>
      </c>
      <c r="AR619" s="133">
        <v>0.83499999999999996</v>
      </c>
      <c r="AS619" s="133">
        <v>1.8871</v>
      </c>
      <c r="AT619" s="133">
        <v>5.1840999999999999</v>
      </c>
    </row>
    <row r="620" spans="2:46">
      <c r="B620">
        <v>2002</v>
      </c>
      <c r="C620">
        <v>9</v>
      </c>
      <c r="D620">
        <v>0.42249999999999999</v>
      </c>
      <c r="E620">
        <v>1.4968999999999999</v>
      </c>
      <c r="F620">
        <v>0.50470000000000004</v>
      </c>
      <c r="G620">
        <v>2.3001999999999998</v>
      </c>
      <c r="H620">
        <v>0.49380000000000002</v>
      </c>
      <c r="I620">
        <v>2.8338000000000001</v>
      </c>
      <c r="J620">
        <v>2.5999999999999999E-2</v>
      </c>
      <c r="K620">
        <v>0.50749999999999995</v>
      </c>
      <c r="L620">
        <v>0.31419999999999998</v>
      </c>
      <c r="M620">
        <v>0.5887</v>
      </c>
      <c r="N620">
        <v>0.17510000000000001</v>
      </c>
      <c r="O620">
        <v>2.9058999999999999</v>
      </c>
      <c r="AI620" s="133">
        <v>0.42249999999999999</v>
      </c>
      <c r="AJ620" s="133">
        <v>1.4968999999999999</v>
      </c>
      <c r="AK620" s="133">
        <v>0.50470000000000004</v>
      </c>
      <c r="AL620" s="133">
        <v>2.3001999999999998</v>
      </c>
      <c r="AM620" s="133">
        <v>0.49380000000000002</v>
      </c>
      <c r="AN620" s="133">
        <v>2.8338000000000001</v>
      </c>
      <c r="AO620" s="133">
        <v>2.5999999999999999E-2</v>
      </c>
      <c r="AP620" s="133">
        <v>0.50749999999999995</v>
      </c>
      <c r="AQ620" s="133">
        <v>0.31419999999999998</v>
      </c>
      <c r="AR620" s="133">
        <v>0.5887</v>
      </c>
      <c r="AS620" s="133">
        <v>0.17510000000000001</v>
      </c>
      <c r="AT620" s="133">
        <v>2.9058999999999999</v>
      </c>
    </row>
    <row r="621" spans="2:46">
      <c r="B621">
        <v>2002</v>
      </c>
      <c r="C621">
        <v>10</v>
      </c>
      <c r="D621">
        <v>1.3574999999999999</v>
      </c>
      <c r="E621">
        <v>1.4581999999999999</v>
      </c>
      <c r="F621">
        <v>1.7724</v>
      </c>
      <c r="G621">
        <v>5.2005999999999997</v>
      </c>
      <c r="H621">
        <v>0.89300000000000002</v>
      </c>
      <c r="I621">
        <v>12.7684</v>
      </c>
      <c r="J621">
        <v>3.3599999999999998E-2</v>
      </c>
      <c r="K621">
        <v>1.0714999999999999</v>
      </c>
      <c r="L621">
        <v>1.0004</v>
      </c>
      <c r="M621">
        <v>0.26800000000000002</v>
      </c>
      <c r="N621">
        <v>0.57440000000000002</v>
      </c>
      <c r="O621">
        <v>8.3534000000000006</v>
      </c>
      <c r="AI621" s="133">
        <v>1.3574999999999999</v>
      </c>
      <c r="AJ621" s="133">
        <v>1.4581999999999999</v>
      </c>
      <c r="AK621" s="133">
        <v>1.7724</v>
      </c>
      <c r="AL621" s="133">
        <v>5.2005999999999997</v>
      </c>
      <c r="AM621" s="133">
        <v>0.89300000000000002</v>
      </c>
      <c r="AN621" s="133">
        <v>12.7684</v>
      </c>
      <c r="AO621" s="133">
        <v>3.3599999999999998E-2</v>
      </c>
      <c r="AP621" s="133">
        <v>1.0714999999999999</v>
      </c>
      <c r="AQ621" s="133">
        <v>1.0004</v>
      </c>
      <c r="AR621" s="133">
        <v>0.26800000000000002</v>
      </c>
      <c r="AS621" s="133">
        <v>0.57440000000000002</v>
      </c>
      <c r="AT621" s="133">
        <v>8.3534000000000006</v>
      </c>
    </row>
    <row r="622" spans="2:46">
      <c r="B622">
        <v>2002</v>
      </c>
      <c r="C622">
        <v>11</v>
      </c>
      <c r="D622">
        <v>0.28239999999999998</v>
      </c>
      <c r="E622">
        <v>1.1460999999999999</v>
      </c>
      <c r="F622">
        <v>0.21329999999999999</v>
      </c>
      <c r="G622">
        <v>1.1584000000000001</v>
      </c>
      <c r="H622">
        <v>0.28160000000000002</v>
      </c>
      <c r="I622">
        <v>1.6101000000000001</v>
      </c>
      <c r="J622">
        <v>4.2000000000000003E-2</v>
      </c>
      <c r="K622">
        <v>0.1842</v>
      </c>
      <c r="L622">
        <v>0.19719999999999999</v>
      </c>
      <c r="M622">
        <v>0.24660000000000001</v>
      </c>
      <c r="N622">
        <v>0.29630000000000001</v>
      </c>
      <c r="O622">
        <v>1.1224000000000001</v>
      </c>
      <c r="AI622" s="133">
        <v>0.28239999999999998</v>
      </c>
      <c r="AJ622" s="133">
        <v>1.1460999999999999</v>
      </c>
      <c r="AK622" s="133">
        <v>0.21329999999999999</v>
      </c>
      <c r="AL622" s="133">
        <v>1.1584000000000001</v>
      </c>
      <c r="AM622" s="133">
        <v>0.28160000000000002</v>
      </c>
      <c r="AN622" s="133">
        <v>1.6101000000000001</v>
      </c>
      <c r="AO622" s="133">
        <v>4.2000000000000003E-2</v>
      </c>
      <c r="AP622" s="133">
        <v>0.1842</v>
      </c>
      <c r="AQ622" s="133">
        <v>0.19719999999999999</v>
      </c>
      <c r="AR622" s="133">
        <v>0.24660000000000001</v>
      </c>
      <c r="AS622" s="133">
        <v>0.29630000000000001</v>
      </c>
      <c r="AT622" s="133">
        <v>1.1224000000000001</v>
      </c>
    </row>
    <row r="623" spans="2:46">
      <c r="B623">
        <v>2002</v>
      </c>
      <c r="C623">
        <v>12</v>
      </c>
      <c r="D623">
        <v>0.31219999999999998</v>
      </c>
      <c r="E623">
        <v>1.1684000000000001</v>
      </c>
      <c r="F623">
        <v>0.3962</v>
      </c>
      <c r="G623">
        <v>1.5024999999999999</v>
      </c>
      <c r="H623">
        <v>0.33439999999999998</v>
      </c>
      <c r="I623">
        <v>2.1758000000000002</v>
      </c>
      <c r="J623">
        <v>1.8599999999999998E-2</v>
      </c>
      <c r="K623">
        <v>0.27960000000000002</v>
      </c>
      <c r="L623">
        <v>0.2112</v>
      </c>
      <c r="M623">
        <v>0.48320000000000002</v>
      </c>
      <c r="N623">
        <v>0.1865</v>
      </c>
      <c r="O623">
        <v>1.5146999999999999</v>
      </c>
      <c r="AI623" s="133">
        <v>0.31219999999999998</v>
      </c>
      <c r="AJ623" s="133">
        <v>1.1684000000000001</v>
      </c>
      <c r="AK623" s="133">
        <v>0.3962</v>
      </c>
      <c r="AL623" s="133">
        <v>1.5024999999999999</v>
      </c>
      <c r="AM623" s="133">
        <v>0.33439999999999998</v>
      </c>
      <c r="AN623" s="133">
        <v>2.1758000000000002</v>
      </c>
      <c r="AO623" s="133">
        <v>1.8599999999999998E-2</v>
      </c>
      <c r="AP623" s="133">
        <v>0.27960000000000002</v>
      </c>
      <c r="AQ623" s="133">
        <v>0.2112</v>
      </c>
      <c r="AR623" s="133">
        <v>0.48320000000000002</v>
      </c>
      <c r="AS623" s="133">
        <v>0.1865</v>
      </c>
      <c r="AT623" s="133">
        <v>1.5146999999999999</v>
      </c>
    </row>
    <row r="624" spans="2:46">
      <c r="B624">
        <v>2002</v>
      </c>
      <c r="C624">
        <v>13</v>
      </c>
      <c r="D624">
        <v>1.0592999999999999</v>
      </c>
      <c r="E624">
        <v>2.9754999999999998</v>
      </c>
      <c r="F624">
        <v>0.28060000000000002</v>
      </c>
      <c r="G624">
        <v>2.7576000000000001</v>
      </c>
      <c r="H624">
        <v>0.9587</v>
      </c>
      <c r="I624">
        <v>2.4741</v>
      </c>
      <c r="J624">
        <v>1.38E-2</v>
      </c>
      <c r="K624">
        <v>0.76559999999999995</v>
      </c>
      <c r="L624">
        <v>0.62060000000000004</v>
      </c>
      <c r="M624">
        <v>0.56230000000000002</v>
      </c>
      <c r="N624">
        <v>1.5631999999999999</v>
      </c>
      <c r="O624">
        <v>2.3923999999999999</v>
      </c>
      <c r="AI624" s="133">
        <v>1.0592999999999999</v>
      </c>
      <c r="AJ624" s="133">
        <v>2.9754999999999998</v>
      </c>
      <c r="AK624" s="133">
        <v>0.28060000000000002</v>
      </c>
      <c r="AL624" s="133">
        <v>2.7576000000000001</v>
      </c>
      <c r="AM624" s="133">
        <v>0.9587</v>
      </c>
      <c r="AN624" s="133">
        <v>2.4741</v>
      </c>
      <c r="AO624" s="133">
        <v>1.38E-2</v>
      </c>
      <c r="AP624" s="133">
        <v>0.76559999999999995</v>
      </c>
      <c r="AQ624" s="133">
        <v>0.62060000000000004</v>
      </c>
      <c r="AR624" s="133">
        <v>0.56230000000000002</v>
      </c>
      <c r="AS624" s="133">
        <v>1.5631999999999999</v>
      </c>
      <c r="AT624" s="133">
        <v>2.3923999999999999</v>
      </c>
    </row>
    <row r="625" spans="2:46">
      <c r="B625">
        <v>2002</v>
      </c>
      <c r="C625">
        <v>14</v>
      </c>
      <c r="D625">
        <v>6.3E-2</v>
      </c>
      <c r="E625">
        <v>0.2288</v>
      </c>
      <c r="F625">
        <v>4.0599999999999997E-2</v>
      </c>
      <c r="G625">
        <v>0.2581</v>
      </c>
      <c r="H625">
        <v>6.3500000000000001E-2</v>
      </c>
      <c r="I625">
        <v>0.21410000000000001</v>
      </c>
      <c r="J625">
        <v>1E-4</v>
      </c>
      <c r="K625">
        <v>3.7400000000000003E-2</v>
      </c>
      <c r="L625">
        <v>3.0599999999999999E-2</v>
      </c>
      <c r="M625">
        <v>4.9599999999999998E-2</v>
      </c>
      <c r="N625">
        <v>1.9800000000000002E-2</v>
      </c>
      <c r="O625">
        <v>0.27460000000000001</v>
      </c>
      <c r="AI625" s="133">
        <v>6.3E-2</v>
      </c>
      <c r="AJ625" s="133">
        <v>0.2288</v>
      </c>
      <c r="AK625" s="133">
        <v>4.0599999999999997E-2</v>
      </c>
      <c r="AL625" s="133">
        <v>0.2581</v>
      </c>
      <c r="AM625" s="133">
        <v>6.3500000000000001E-2</v>
      </c>
      <c r="AN625" s="133">
        <v>0.21410000000000001</v>
      </c>
      <c r="AO625" s="133">
        <v>1E-4</v>
      </c>
      <c r="AP625" s="133">
        <v>3.7400000000000003E-2</v>
      </c>
      <c r="AQ625" s="133">
        <v>3.0599999999999999E-2</v>
      </c>
      <c r="AR625" s="133">
        <v>4.9599999999999998E-2</v>
      </c>
      <c r="AS625" s="133">
        <v>1.9800000000000002E-2</v>
      </c>
      <c r="AT625" s="133">
        <v>0.27460000000000001</v>
      </c>
    </row>
    <row r="626" spans="2:46">
      <c r="B626">
        <v>2002</v>
      </c>
      <c r="C626">
        <v>15</v>
      </c>
      <c r="D626">
        <v>0.24579999999999999</v>
      </c>
      <c r="E626">
        <v>0.1031</v>
      </c>
      <c r="F626">
        <v>1.4800000000000001E-2</v>
      </c>
      <c r="G626">
        <v>0.15</v>
      </c>
      <c r="H626">
        <v>0.06</v>
      </c>
      <c r="I626">
        <v>0.91010000000000002</v>
      </c>
      <c r="J626">
        <v>2E-3</v>
      </c>
      <c r="K626">
        <v>8.7099999999999997E-2</v>
      </c>
      <c r="L626">
        <v>1.55E-2</v>
      </c>
      <c r="M626">
        <v>0.10489999999999999</v>
      </c>
      <c r="N626">
        <v>0.1052</v>
      </c>
      <c r="O626">
        <v>0.19670000000000001</v>
      </c>
      <c r="AI626" s="133">
        <v>0.24579999999999999</v>
      </c>
      <c r="AJ626" s="133">
        <v>0.1031</v>
      </c>
      <c r="AK626" s="133">
        <v>1.4800000000000001E-2</v>
      </c>
      <c r="AL626" s="133">
        <v>0.15</v>
      </c>
      <c r="AM626" s="133">
        <v>0.06</v>
      </c>
      <c r="AN626" s="133">
        <v>0.91010000000000002</v>
      </c>
      <c r="AO626" s="133">
        <v>2E-3</v>
      </c>
      <c r="AP626" s="133">
        <v>8.7099999999999997E-2</v>
      </c>
      <c r="AQ626" s="133">
        <v>1.55E-2</v>
      </c>
      <c r="AR626" s="133">
        <v>0.10489999999999999</v>
      </c>
      <c r="AS626" s="133">
        <v>0.1052</v>
      </c>
      <c r="AT626" s="133">
        <v>0.19670000000000001</v>
      </c>
    </row>
    <row r="627" spans="2:46">
      <c r="B627">
        <v>2002</v>
      </c>
      <c r="C627">
        <v>16</v>
      </c>
      <c r="D627">
        <v>3.0200000000000001E-2</v>
      </c>
      <c r="E627">
        <v>0.1135</v>
      </c>
      <c r="F627">
        <v>1.9300000000000001E-2</v>
      </c>
      <c r="G627">
        <v>0.12609999999999999</v>
      </c>
      <c r="H627">
        <v>3.09E-2</v>
      </c>
      <c r="I627">
        <v>9.9400000000000002E-2</v>
      </c>
      <c r="J627">
        <v>0</v>
      </c>
      <c r="K627">
        <v>1.7299999999999999E-2</v>
      </c>
      <c r="L627">
        <v>1.52E-2</v>
      </c>
      <c r="M627">
        <v>2.3199999999999998E-2</v>
      </c>
      <c r="N627">
        <v>9.7999999999999997E-3</v>
      </c>
      <c r="O627">
        <v>0.1308</v>
      </c>
      <c r="AI627" s="133">
        <v>3.0200000000000001E-2</v>
      </c>
      <c r="AJ627" s="133">
        <v>0.1135</v>
      </c>
      <c r="AK627" s="133">
        <v>1.9300000000000001E-2</v>
      </c>
      <c r="AL627" s="133">
        <v>0.12609999999999999</v>
      </c>
      <c r="AM627" s="133">
        <v>3.09E-2</v>
      </c>
      <c r="AN627" s="133">
        <v>9.9400000000000002E-2</v>
      </c>
      <c r="AO627" s="133">
        <v>0</v>
      </c>
      <c r="AP627" s="133">
        <v>1.7299999999999999E-2</v>
      </c>
      <c r="AQ627" s="133">
        <v>1.52E-2</v>
      </c>
      <c r="AR627" s="133">
        <v>2.3199999999999998E-2</v>
      </c>
      <c r="AS627" s="133">
        <v>9.7999999999999997E-3</v>
      </c>
      <c r="AT627" s="133">
        <v>0.1308</v>
      </c>
    </row>
    <row r="628" spans="2:46">
      <c r="B628">
        <v>2003</v>
      </c>
      <c r="C628">
        <v>1</v>
      </c>
      <c r="D628">
        <v>0.17730000000000001</v>
      </c>
      <c r="E628">
        <v>5.45E-2</v>
      </c>
      <c r="F628">
        <v>1.41E-2</v>
      </c>
      <c r="G628">
        <v>0.2228</v>
      </c>
      <c r="H628">
        <v>7.9100000000000004E-2</v>
      </c>
      <c r="I628">
        <v>0.30170000000000002</v>
      </c>
      <c r="J628">
        <v>1.5900000000000001E-2</v>
      </c>
      <c r="K628">
        <v>0.18659999999999999</v>
      </c>
      <c r="L628">
        <v>4.8099999999999997E-2</v>
      </c>
      <c r="M628">
        <v>9.2999999999999999E-2</v>
      </c>
      <c r="N628">
        <v>0.22359999999999999</v>
      </c>
      <c r="O628">
        <v>0.34089999999999998</v>
      </c>
      <c r="AI628" s="133">
        <v>0.17730000000000001</v>
      </c>
      <c r="AJ628" s="133">
        <v>5.45E-2</v>
      </c>
      <c r="AK628" s="133">
        <v>1.41E-2</v>
      </c>
      <c r="AL628" s="133">
        <v>0.2228</v>
      </c>
      <c r="AM628" s="133">
        <v>7.9100000000000004E-2</v>
      </c>
      <c r="AN628" s="133">
        <v>0.30170000000000002</v>
      </c>
      <c r="AO628" s="133">
        <v>1.5900000000000001E-2</v>
      </c>
      <c r="AP628" s="133">
        <v>0.18659999999999999</v>
      </c>
      <c r="AQ628" s="133">
        <v>4.8099999999999997E-2</v>
      </c>
      <c r="AR628" s="133">
        <v>9.2999999999999999E-2</v>
      </c>
      <c r="AS628" s="133">
        <v>0.22359999999999999</v>
      </c>
      <c r="AT628" s="133">
        <v>0.34089999999999998</v>
      </c>
    </row>
    <row r="629" spans="2:46">
      <c r="B629">
        <v>2003</v>
      </c>
      <c r="C629">
        <v>2</v>
      </c>
      <c r="D629">
        <v>0.29459999999999997</v>
      </c>
      <c r="E629">
        <v>0.55079999999999996</v>
      </c>
      <c r="F629">
        <v>0.11459999999999999</v>
      </c>
      <c r="G629">
        <v>1.5559000000000001</v>
      </c>
      <c r="H629">
        <v>0.53249999999999997</v>
      </c>
      <c r="I629">
        <v>1.6314</v>
      </c>
      <c r="J629">
        <v>9.8699999999999996E-2</v>
      </c>
      <c r="K629">
        <v>0.70630000000000004</v>
      </c>
      <c r="L629">
        <v>7.7799999999999994E-2</v>
      </c>
      <c r="M629">
        <v>0.3004</v>
      </c>
      <c r="N629">
        <v>0.16650000000000001</v>
      </c>
      <c r="O629">
        <v>1.2472000000000001</v>
      </c>
      <c r="AI629" s="133">
        <v>0.29459999999999997</v>
      </c>
      <c r="AJ629" s="133">
        <v>0.55079999999999996</v>
      </c>
      <c r="AK629" s="133">
        <v>0.11459999999999999</v>
      </c>
      <c r="AL629" s="133">
        <v>1.5559000000000001</v>
      </c>
      <c r="AM629" s="133">
        <v>0.53249999999999997</v>
      </c>
      <c r="AN629" s="133">
        <v>1.6314</v>
      </c>
      <c r="AO629" s="133">
        <v>9.8699999999999996E-2</v>
      </c>
      <c r="AP629" s="133">
        <v>0.70630000000000004</v>
      </c>
      <c r="AQ629" s="133">
        <v>7.7799999999999994E-2</v>
      </c>
      <c r="AR629" s="133">
        <v>0.3004</v>
      </c>
      <c r="AS629" s="133">
        <v>0.16650000000000001</v>
      </c>
      <c r="AT629" s="133">
        <v>1.2472000000000001</v>
      </c>
    </row>
    <row r="630" spans="2:46">
      <c r="B630">
        <v>2003</v>
      </c>
      <c r="C630">
        <v>3</v>
      </c>
      <c r="D630">
        <v>0.76849999999999996</v>
      </c>
      <c r="E630">
        <v>0.43440000000000001</v>
      </c>
      <c r="F630">
        <v>0.1555</v>
      </c>
      <c r="G630">
        <v>0.98280000000000001</v>
      </c>
      <c r="H630">
        <v>0.33429999999999999</v>
      </c>
      <c r="I630">
        <v>2.2349999999999999</v>
      </c>
      <c r="J630">
        <v>0.15140000000000001</v>
      </c>
      <c r="K630">
        <v>0.90429999999999999</v>
      </c>
      <c r="L630">
        <v>0.2165</v>
      </c>
      <c r="M630">
        <v>0.85870000000000002</v>
      </c>
      <c r="N630">
        <v>0.1236</v>
      </c>
      <c r="O630">
        <v>1.6183000000000001</v>
      </c>
      <c r="AI630" s="133">
        <v>0.76849999999999996</v>
      </c>
      <c r="AJ630" s="133">
        <v>0.43440000000000001</v>
      </c>
      <c r="AK630" s="133">
        <v>0.1555</v>
      </c>
      <c r="AL630" s="133">
        <v>0.98280000000000001</v>
      </c>
      <c r="AM630" s="133">
        <v>0.33429999999999999</v>
      </c>
      <c r="AN630" s="133">
        <v>2.2349999999999999</v>
      </c>
      <c r="AO630" s="133">
        <v>0.15140000000000001</v>
      </c>
      <c r="AP630" s="133">
        <v>0.90429999999999999</v>
      </c>
      <c r="AQ630" s="133">
        <v>0.2165</v>
      </c>
      <c r="AR630" s="133">
        <v>0.85870000000000002</v>
      </c>
      <c r="AS630" s="133">
        <v>0.1236</v>
      </c>
      <c r="AT630" s="133">
        <v>1.6183000000000001</v>
      </c>
    </row>
    <row r="631" spans="2:46">
      <c r="B631">
        <v>2003</v>
      </c>
      <c r="C631">
        <v>4</v>
      </c>
      <c r="D631">
        <v>0.72809999999999997</v>
      </c>
      <c r="E631">
        <v>6.0277000000000003</v>
      </c>
      <c r="F631">
        <v>0.2223</v>
      </c>
      <c r="G631">
        <v>1.8286</v>
      </c>
      <c r="H631">
        <v>0.47560000000000002</v>
      </c>
      <c r="I631">
        <v>1.56</v>
      </c>
      <c r="J631">
        <v>9.5200000000000007E-2</v>
      </c>
      <c r="K631">
        <v>1.4232</v>
      </c>
      <c r="L631">
        <v>1.0978000000000001</v>
      </c>
      <c r="M631">
        <v>1.4417</v>
      </c>
      <c r="N631">
        <v>0.58009999999999995</v>
      </c>
      <c r="O631">
        <v>3.2222</v>
      </c>
      <c r="AI631" s="133">
        <v>0.72809999999999997</v>
      </c>
      <c r="AJ631" s="133">
        <v>6.0277000000000003</v>
      </c>
      <c r="AK631" s="133">
        <v>0.2223</v>
      </c>
      <c r="AL631" s="133">
        <v>1.8286</v>
      </c>
      <c r="AM631" s="133">
        <v>0.47560000000000002</v>
      </c>
      <c r="AN631" s="133">
        <v>1.56</v>
      </c>
      <c r="AO631" s="133">
        <v>9.5200000000000007E-2</v>
      </c>
      <c r="AP631" s="133">
        <v>1.4232</v>
      </c>
      <c r="AQ631" s="133">
        <v>1.0978000000000001</v>
      </c>
      <c r="AR631" s="133">
        <v>1.4417</v>
      </c>
      <c r="AS631" s="133">
        <v>0.58009999999999995</v>
      </c>
      <c r="AT631" s="133">
        <v>3.2222</v>
      </c>
    </row>
    <row r="632" spans="2:46">
      <c r="B632">
        <v>2003</v>
      </c>
      <c r="C632">
        <v>5</v>
      </c>
      <c r="D632">
        <v>0.4345</v>
      </c>
      <c r="E632">
        <v>5.6639999999999997</v>
      </c>
      <c r="F632">
        <v>0.12690000000000001</v>
      </c>
      <c r="G632">
        <v>1.4816</v>
      </c>
      <c r="H632">
        <v>0.33989999999999998</v>
      </c>
      <c r="I632">
        <v>1.1574</v>
      </c>
      <c r="J632">
        <v>7.2599999999999998E-2</v>
      </c>
      <c r="K632">
        <v>0.91520000000000001</v>
      </c>
      <c r="L632">
        <v>0.34770000000000001</v>
      </c>
      <c r="M632">
        <v>0.3498</v>
      </c>
      <c r="N632">
        <v>0.69979999999999998</v>
      </c>
      <c r="O632">
        <v>4.0872000000000002</v>
      </c>
      <c r="AI632" s="133">
        <v>0.4345</v>
      </c>
      <c r="AJ632" s="133">
        <v>5.6639999999999997</v>
      </c>
      <c r="AK632" s="133">
        <v>0.12690000000000001</v>
      </c>
      <c r="AL632" s="133">
        <v>1.4816</v>
      </c>
      <c r="AM632" s="133">
        <v>0.33989999999999998</v>
      </c>
      <c r="AN632" s="133">
        <v>1.1574</v>
      </c>
      <c r="AO632" s="133">
        <v>7.2599999999999998E-2</v>
      </c>
      <c r="AP632" s="133">
        <v>0.91520000000000001</v>
      </c>
      <c r="AQ632" s="133">
        <v>0.34770000000000001</v>
      </c>
      <c r="AR632" s="133">
        <v>0.3498</v>
      </c>
      <c r="AS632" s="133">
        <v>0.69979999999999998</v>
      </c>
      <c r="AT632" s="133">
        <v>4.0872000000000002</v>
      </c>
    </row>
    <row r="633" spans="2:46">
      <c r="B633">
        <v>2003</v>
      </c>
      <c r="C633">
        <v>6</v>
      </c>
      <c r="D633">
        <v>0.46529999999999999</v>
      </c>
      <c r="E633">
        <v>2.9075000000000002</v>
      </c>
      <c r="F633">
        <v>0.19889999999999999</v>
      </c>
      <c r="G633">
        <v>1.2495000000000001</v>
      </c>
      <c r="H633">
        <v>0.24310000000000001</v>
      </c>
      <c r="I633">
        <v>0.94289999999999996</v>
      </c>
      <c r="J633">
        <v>1.2800000000000001E-2</v>
      </c>
      <c r="K633">
        <v>0.44190000000000002</v>
      </c>
      <c r="L633">
        <v>0.1162</v>
      </c>
      <c r="M633">
        <v>0.22639999999999999</v>
      </c>
      <c r="N633">
        <v>0.26700000000000002</v>
      </c>
      <c r="O633">
        <v>0.89770000000000005</v>
      </c>
      <c r="AI633" s="133">
        <v>0.46529999999999999</v>
      </c>
      <c r="AJ633" s="133">
        <v>2.9075000000000002</v>
      </c>
      <c r="AK633" s="133">
        <v>0.19889999999999999</v>
      </c>
      <c r="AL633" s="133">
        <v>1.2495000000000001</v>
      </c>
      <c r="AM633" s="133">
        <v>0.24310000000000001</v>
      </c>
      <c r="AN633" s="133">
        <v>0.94289999999999996</v>
      </c>
      <c r="AO633" s="133">
        <v>1.2800000000000001E-2</v>
      </c>
      <c r="AP633" s="133">
        <v>0.44190000000000002</v>
      </c>
      <c r="AQ633" s="133">
        <v>0.1162</v>
      </c>
      <c r="AR633" s="133">
        <v>0.22639999999999999</v>
      </c>
      <c r="AS633" s="133">
        <v>0.26700000000000002</v>
      </c>
      <c r="AT633" s="133">
        <v>0.89770000000000005</v>
      </c>
    </row>
    <row r="634" spans="2:46">
      <c r="B634">
        <v>2003</v>
      </c>
      <c r="C634">
        <v>7</v>
      </c>
      <c r="D634">
        <v>0.1241</v>
      </c>
      <c r="E634">
        <v>7.3400000000000007E-2</v>
      </c>
      <c r="F634">
        <v>5.0900000000000001E-2</v>
      </c>
      <c r="G634">
        <v>0.32979999999999998</v>
      </c>
      <c r="H634">
        <v>0.1016</v>
      </c>
      <c r="I634">
        <v>0.25380000000000003</v>
      </c>
      <c r="J634">
        <v>6.08E-2</v>
      </c>
      <c r="K634">
        <v>0.1951</v>
      </c>
      <c r="L634">
        <v>1.7500000000000002E-2</v>
      </c>
      <c r="M634">
        <v>6.7500000000000004E-2</v>
      </c>
      <c r="N634">
        <v>1.9699999999999999E-2</v>
      </c>
      <c r="O634">
        <v>0.42409999999999998</v>
      </c>
      <c r="AI634" s="133">
        <v>0.1241</v>
      </c>
      <c r="AJ634" s="133">
        <v>7.3400000000000007E-2</v>
      </c>
      <c r="AK634" s="133">
        <v>5.0900000000000001E-2</v>
      </c>
      <c r="AL634" s="133">
        <v>0.32979999999999998</v>
      </c>
      <c r="AM634" s="133">
        <v>0.1016</v>
      </c>
      <c r="AN634" s="133">
        <v>0.25380000000000003</v>
      </c>
      <c r="AO634" s="133">
        <v>6.08E-2</v>
      </c>
      <c r="AP634" s="133">
        <v>0.1951</v>
      </c>
      <c r="AQ634" s="133">
        <v>1.7500000000000002E-2</v>
      </c>
      <c r="AR634" s="133">
        <v>6.7500000000000004E-2</v>
      </c>
      <c r="AS634" s="133">
        <v>1.9699999999999999E-2</v>
      </c>
      <c r="AT634" s="133">
        <v>0.42409999999999998</v>
      </c>
    </row>
    <row r="635" spans="2:46">
      <c r="B635">
        <v>2003</v>
      </c>
      <c r="C635">
        <v>8</v>
      </c>
      <c r="D635">
        <v>0.91920000000000002</v>
      </c>
      <c r="E635">
        <v>4.7065999999999999</v>
      </c>
      <c r="F635">
        <v>0.67069999999999996</v>
      </c>
      <c r="G635">
        <v>5.9424999999999999</v>
      </c>
      <c r="H635">
        <v>1.4939</v>
      </c>
      <c r="I635">
        <v>5.6772999999999998</v>
      </c>
      <c r="J635">
        <v>0.1789</v>
      </c>
      <c r="K635">
        <v>0.9839</v>
      </c>
      <c r="L635">
        <v>0.7248</v>
      </c>
      <c r="M635">
        <v>0.8024</v>
      </c>
      <c r="N635">
        <v>1.0087999999999999</v>
      </c>
      <c r="O635">
        <v>5.0724999999999998</v>
      </c>
      <c r="AI635" s="133">
        <v>0.91920000000000002</v>
      </c>
      <c r="AJ635" s="133">
        <v>4.7065999999999999</v>
      </c>
      <c r="AK635" s="133">
        <v>0.67069999999999996</v>
      </c>
      <c r="AL635" s="133">
        <v>5.9424999999999999</v>
      </c>
      <c r="AM635" s="133">
        <v>1.4939</v>
      </c>
      <c r="AN635" s="133">
        <v>5.6772999999999998</v>
      </c>
      <c r="AO635" s="133">
        <v>0.1789</v>
      </c>
      <c r="AP635" s="133">
        <v>0.9839</v>
      </c>
      <c r="AQ635" s="133">
        <v>0.7248</v>
      </c>
      <c r="AR635" s="133">
        <v>0.8024</v>
      </c>
      <c r="AS635" s="133">
        <v>1.0087999999999999</v>
      </c>
      <c r="AT635" s="133">
        <v>5.0724999999999998</v>
      </c>
    </row>
    <row r="636" spans="2:46">
      <c r="B636">
        <v>2003</v>
      </c>
      <c r="C636">
        <v>9</v>
      </c>
      <c r="D636">
        <v>0.37430000000000002</v>
      </c>
      <c r="E636">
        <v>2.3441000000000001</v>
      </c>
      <c r="F636">
        <v>0.41460000000000002</v>
      </c>
      <c r="G636">
        <v>2.5348999999999999</v>
      </c>
      <c r="H636">
        <v>0.59740000000000004</v>
      </c>
      <c r="I636">
        <v>2.2317</v>
      </c>
      <c r="J636">
        <v>8.1500000000000003E-2</v>
      </c>
      <c r="K636">
        <v>0.48509999999999998</v>
      </c>
      <c r="L636">
        <v>0.36180000000000001</v>
      </c>
      <c r="M636">
        <v>0.90210000000000001</v>
      </c>
      <c r="N636">
        <v>0.32129999999999997</v>
      </c>
      <c r="O636">
        <v>2.4358</v>
      </c>
      <c r="AI636" s="133">
        <v>0.37430000000000002</v>
      </c>
      <c r="AJ636" s="133">
        <v>2.3441000000000001</v>
      </c>
      <c r="AK636" s="133">
        <v>0.41460000000000002</v>
      </c>
      <c r="AL636" s="133">
        <v>2.5348999999999999</v>
      </c>
      <c r="AM636" s="133">
        <v>0.59740000000000004</v>
      </c>
      <c r="AN636" s="133">
        <v>2.2317</v>
      </c>
      <c r="AO636" s="133">
        <v>8.1500000000000003E-2</v>
      </c>
      <c r="AP636" s="133">
        <v>0.48509999999999998</v>
      </c>
      <c r="AQ636" s="133">
        <v>0.36180000000000001</v>
      </c>
      <c r="AR636" s="133">
        <v>0.90210000000000001</v>
      </c>
      <c r="AS636" s="133">
        <v>0.32129999999999997</v>
      </c>
      <c r="AT636" s="133">
        <v>2.4358</v>
      </c>
    </row>
    <row r="637" spans="2:46">
      <c r="B637">
        <v>2003</v>
      </c>
      <c r="C637">
        <v>10</v>
      </c>
      <c r="D637">
        <v>1.1673</v>
      </c>
      <c r="E637">
        <v>1.9480999999999999</v>
      </c>
      <c r="F637">
        <v>1.2721</v>
      </c>
      <c r="G637">
        <v>4.8220999999999998</v>
      </c>
      <c r="H637">
        <v>1.0951</v>
      </c>
      <c r="I637">
        <v>8.4647000000000006</v>
      </c>
      <c r="J637">
        <v>9.7000000000000003E-2</v>
      </c>
      <c r="K637">
        <v>2.1061999999999999</v>
      </c>
      <c r="L637">
        <v>0.4894</v>
      </c>
      <c r="M637">
        <v>0.39960000000000001</v>
      </c>
      <c r="N637">
        <v>1.0005999999999999</v>
      </c>
      <c r="O637">
        <v>6.8897000000000004</v>
      </c>
      <c r="AI637" s="133">
        <v>1.1673</v>
      </c>
      <c r="AJ637" s="133">
        <v>1.9480999999999999</v>
      </c>
      <c r="AK637" s="133">
        <v>1.2721</v>
      </c>
      <c r="AL637" s="133">
        <v>4.8220999999999998</v>
      </c>
      <c r="AM637" s="133">
        <v>1.0951</v>
      </c>
      <c r="AN637" s="133">
        <v>8.4647000000000006</v>
      </c>
      <c r="AO637" s="133">
        <v>9.7000000000000003E-2</v>
      </c>
      <c r="AP637" s="133">
        <v>2.1061999999999999</v>
      </c>
      <c r="AQ637" s="133">
        <v>0.4894</v>
      </c>
      <c r="AR637" s="133">
        <v>0.39960000000000001</v>
      </c>
      <c r="AS637" s="133">
        <v>1.0005999999999999</v>
      </c>
      <c r="AT637" s="133">
        <v>6.8897000000000004</v>
      </c>
    </row>
    <row r="638" spans="2:46">
      <c r="B638">
        <v>2003</v>
      </c>
      <c r="C638">
        <v>11</v>
      </c>
      <c r="D638">
        <v>0.28000000000000003</v>
      </c>
      <c r="E638">
        <v>1.4215</v>
      </c>
      <c r="F638">
        <v>0.18210000000000001</v>
      </c>
      <c r="G638">
        <v>1.2516</v>
      </c>
      <c r="H638">
        <v>0.31430000000000002</v>
      </c>
      <c r="I638">
        <v>1.4494</v>
      </c>
      <c r="J638">
        <v>5.8700000000000002E-2</v>
      </c>
      <c r="K638">
        <v>0.18240000000000001</v>
      </c>
      <c r="L638">
        <v>0.20300000000000001</v>
      </c>
      <c r="M638">
        <v>0.32440000000000002</v>
      </c>
      <c r="N638">
        <v>0.3458</v>
      </c>
      <c r="O638">
        <v>1.0907</v>
      </c>
      <c r="AI638" s="133">
        <v>0.28000000000000003</v>
      </c>
      <c r="AJ638" s="133">
        <v>1.4215</v>
      </c>
      <c r="AK638" s="133">
        <v>0.18210000000000001</v>
      </c>
      <c r="AL638" s="133">
        <v>1.2516</v>
      </c>
      <c r="AM638" s="133">
        <v>0.31430000000000002</v>
      </c>
      <c r="AN638" s="133">
        <v>1.4494</v>
      </c>
      <c r="AO638" s="133">
        <v>5.8700000000000002E-2</v>
      </c>
      <c r="AP638" s="133">
        <v>0.18240000000000001</v>
      </c>
      <c r="AQ638" s="133">
        <v>0.20300000000000001</v>
      </c>
      <c r="AR638" s="133">
        <v>0.32440000000000002</v>
      </c>
      <c r="AS638" s="133">
        <v>0.3458</v>
      </c>
      <c r="AT638" s="133">
        <v>1.0907</v>
      </c>
    </row>
    <row r="639" spans="2:46">
      <c r="B639">
        <v>2003</v>
      </c>
      <c r="C639">
        <v>12</v>
      </c>
      <c r="D639">
        <v>0.28100000000000003</v>
      </c>
      <c r="E639">
        <v>1.7098</v>
      </c>
      <c r="F639">
        <v>0.31280000000000002</v>
      </c>
      <c r="G639">
        <v>1.6647000000000001</v>
      </c>
      <c r="H639">
        <v>0.39860000000000001</v>
      </c>
      <c r="I639">
        <v>1.7239</v>
      </c>
      <c r="J639">
        <v>5.5300000000000002E-2</v>
      </c>
      <c r="K639">
        <v>0.27379999999999999</v>
      </c>
      <c r="L639">
        <v>0.22470000000000001</v>
      </c>
      <c r="M639">
        <v>0.66049999999999998</v>
      </c>
      <c r="N639">
        <v>0.28520000000000001</v>
      </c>
      <c r="O639">
        <v>1.3236000000000001</v>
      </c>
      <c r="AI639" s="133">
        <v>0.28100000000000003</v>
      </c>
      <c r="AJ639" s="133">
        <v>1.7098</v>
      </c>
      <c r="AK639" s="133">
        <v>0.31280000000000002</v>
      </c>
      <c r="AL639" s="133">
        <v>1.6647000000000001</v>
      </c>
      <c r="AM639" s="133">
        <v>0.39860000000000001</v>
      </c>
      <c r="AN639" s="133">
        <v>1.7239</v>
      </c>
      <c r="AO639" s="133">
        <v>5.5300000000000002E-2</v>
      </c>
      <c r="AP639" s="133">
        <v>0.27379999999999999</v>
      </c>
      <c r="AQ639" s="133">
        <v>0.22470000000000001</v>
      </c>
      <c r="AR639" s="133">
        <v>0.66049999999999998</v>
      </c>
      <c r="AS639" s="133">
        <v>0.28520000000000001</v>
      </c>
      <c r="AT639" s="133">
        <v>1.3236000000000001</v>
      </c>
    </row>
    <row r="640" spans="2:46">
      <c r="B640">
        <v>2003</v>
      </c>
      <c r="C640">
        <v>13</v>
      </c>
      <c r="D640">
        <v>0.98599999999999999</v>
      </c>
      <c r="E640">
        <v>3.5436999999999999</v>
      </c>
      <c r="F640">
        <v>0.25430000000000003</v>
      </c>
      <c r="G640">
        <v>1.5630999999999999</v>
      </c>
      <c r="H640">
        <v>0.49270000000000003</v>
      </c>
      <c r="I640">
        <v>1.2345999999999999</v>
      </c>
      <c r="J640">
        <v>4.0000000000000001E-3</v>
      </c>
      <c r="K640">
        <v>0.65269999999999995</v>
      </c>
      <c r="L640">
        <v>0.2505</v>
      </c>
      <c r="M640">
        <v>0.80369999999999997</v>
      </c>
      <c r="N640">
        <v>1.9061999999999999</v>
      </c>
      <c r="O640">
        <v>3.0438000000000001</v>
      </c>
      <c r="AI640" s="133">
        <v>0.98599999999999999</v>
      </c>
      <c r="AJ640" s="133">
        <v>3.5436999999999999</v>
      </c>
      <c r="AK640" s="133">
        <v>0.25430000000000003</v>
      </c>
      <c r="AL640" s="133">
        <v>1.5630999999999999</v>
      </c>
      <c r="AM640" s="133">
        <v>0.49270000000000003</v>
      </c>
      <c r="AN640" s="133">
        <v>1.2345999999999999</v>
      </c>
      <c r="AO640" s="133">
        <v>4.0000000000000001E-3</v>
      </c>
      <c r="AP640" s="133">
        <v>0.65269999999999995</v>
      </c>
      <c r="AQ640" s="133">
        <v>0.2505</v>
      </c>
      <c r="AR640" s="133">
        <v>0.80369999999999997</v>
      </c>
      <c r="AS640" s="133">
        <v>1.9061999999999999</v>
      </c>
      <c r="AT640" s="133">
        <v>3.0438000000000001</v>
      </c>
    </row>
    <row r="641" spans="2:46">
      <c r="B641">
        <v>2003</v>
      </c>
      <c r="C641">
        <v>14</v>
      </c>
      <c r="D641">
        <v>5.7500000000000002E-2</v>
      </c>
      <c r="E641">
        <v>0.30580000000000002</v>
      </c>
      <c r="F641">
        <v>3.5099999999999999E-2</v>
      </c>
      <c r="G641">
        <v>0.2838</v>
      </c>
      <c r="H641">
        <v>6.8400000000000002E-2</v>
      </c>
      <c r="I641">
        <v>0.16839999999999999</v>
      </c>
      <c r="J641">
        <v>4.1000000000000003E-3</v>
      </c>
      <c r="K641">
        <v>3.6900000000000002E-2</v>
      </c>
      <c r="L641">
        <v>3.5400000000000001E-2</v>
      </c>
      <c r="M641">
        <v>7.3200000000000001E-2</v>
      </c>
      <c r="N641">
        <v>3.0800000000000001E-2</v>
      </c>
      <c r="O641">
        <v>0.25180000000000002</v>
      </c>
      <c r="AI641" s="133">
        <v>5.7500000000000002E-2</v>
      </c>
      <c r="AJ641" s="133">
        <v>0.30580000000000002</v>
      </c>
      <c r="AK641" s="133">
        <v>3.5099999999999999E-2</v>
      </c>
      <c r="AL641" s="133">
        <v>0.2838</v>
      </c>
      <c r="AM641" s="133">
        <v>6.8400000000000002E-2</v>
      </c>
      <c r="AN641" s="133">
        <v>0.16839999999999999</v>
      </c>
      <c r="AO641" s="133">
        <v>4.1000000000000003E-3</v>
      </c>
      <c r="AP641" s="133">
        <v>3.6900000000000002E-2</v>
      </c>
      <c r="AQ641" s="133">
        <v>3.5400000000000001E-2</v>
      </c>
      <c r="AR641" s="133">
        <v>7.3200000000000001E-2</v>
      </c>
      <c r="AS641" s="133">
        <v>3.0800000000000001E-2</v>
      </c>
      <c r="AT641" s="133">
        <v>0.25180000000000002</v>
      </c>
    </row>
    <row r="642" spans="2:46">
      <c r="B642">
        <v>2003</v>
      </c>
      <c r="C642">
        <v>15</v>
      </c>
      <c r="D642">
        <v>0.15379999999999999</v>
      </c>
      <c r="E642">
        <v>0.15690000000000001</v>
      </c>
      <c r="F642">
        <v>1.9E-2</v>
      </c>
      <c r="G642">
        <v>0.24199999999999999</v>
      </c>
      <c r="H642">
        <v>9.6799999999999997E-2</v>
      </c>
      <c r="I642">
        <v>0.26590000000000003</v>
      </c>
      <c r="J642">
        <v>8.0000000000000002E-3</v>
      </c>
      <c r="K642">
        <v>0.15989999999999999</v>
      </c>
      <c r="L642">
        <v>2.9999999999999997E-4</v>
      </c>
      <c r="M642">
        <v>0.03</v>
      </c>
      <c r="N642">
        <v>0.1071</v>
      </c>
      <c r="O642">
        <v>0.46700000000000003</v>
      </c>
      <c r="AI642" s="133">
        <v>0.15379999999999999</v>
      </c>
      <c r="AJ642" s="133">
        <v>0.15690000000000001</v>
      </c>
      <c r="AK642" s="133">
        <v>1.9E-2</v>
      </c>
      <c r="AL642" s="133">
        <v>0.24199999999999999</v>
      </c>
      <c r="AM642" s="133">
        <v>9.6799999999999997E-2</v>
      </c>
      <c r="AN642" s="133">
        <v>0.26590000000000003</v>
      </c>
      <c r="AO642" s="133">
        <v>8.0000000000000002E-3</v>
      </c>
      <c r="AP642" s="133">
        <v>0.15989999999999999</v>
      </c>
      <c r="AQ642" s="133">
        <v>2.9999999999999997E-4</v>
      </c>
      <c r="AR642" s="133">
        <v>0.03</v>
      </c>
      <c r="AS642" s="133">
        <v>0.1071</v>
      </c>
      <c r="AT642" s="133">
        <v>0.46700000000000003</v>
      </c>
    </row>
    <row r="643" spans="2:46">
      <c r="B643">
        <v>2003</v>
      </c>
      <c r="C643">
        <v>16</v>
      </c>
      <c r="D643">
        <v>2.7799999999999998E-2</v>
      </c>
      <c r="E643">
        <v>0.14979999999999999</v>
      </c>
      <c r="F643">
        <v>1.6799999999999999E-2</v>
      </c>
      <c r="G643">
        <v>0.1381</v>
      </c>
      <c r="H643">
        <v>3.3099999999999997E-2</v>
      </c>
      <c r="I643">
        <v>7.8399999999999997E-2</v>
      </c>
      <c r="J643">
        <v>1.9E-3</v>
      </c>
      <c r="K643">
        <v>1.7100000000000001E-2</v>
      </c>
      <c r="L643">
        <v>1.7500000000000002E-2</v>
      </c>
      <c r="M643">
        <v>3.4000000000000002E-2</v>
      </c>
      <c r="N643">
        <v>1.4800000000000001E-2</v>
      </c>
      <c r="O643">
        <v>0.1207</v>
      </c>
      <c r="AI643" s="133">
        <v>2.7799999999999998E-2</v>
      </c>
      <c r="AJ643" s="133">
        <v>0.14979999999999999</v>
      </c>
      <c r="AK643" s="133">
        <v>1.6799999999999999E-2</v>
      </c>
      <c r="AL643" s="133">
        <v>0.1381</v>
      </c>
      <c r="AM643" s="133">
        <v>3.3099999999999997E-2</v>
      </c>
      <c r="AN643" s="133">
        <v>7.8399999999999997E-2</v>
      </c>
      <c r="AO643" s="133">
        <v>1.9E-3</v>
      </c>
      <c r="AP643" s="133">
        <v>1.7100000000000001E-2</v>
      </c>
      <c r="AQ643" s="133">
        <v>1.7500000000000002E-2</v>
      </c>
      <c r="AR643" s="133">
        <v>3.4000000000000002E-2</v>
      </c>
      <c r="AS643" s="133">
        <v>1.4800000000000001E-2</v>
      </c>
      <c r="AT643" s="133">
        <v>0.1207</v>
      </c>
    </row>
    <row r="644" spans="2:46">
      <c r="B644">
        <v>2004</v>
      </c>
      <c r="C644">
        <v>1</v>
      </c>
      <c r="D644">
        <v>0.14729999999999999</v>
      </c>
      <c r="E644">
        <v>2.7699999999999999E-2</v>
      </c>
      <c r="F644">
        <v>1.5900000000000001E-2</v>
      </c>
      <c r="G644">
        <v>0.24399999999999999</v>
      </c>
      <c r="H644">
        <v>8.6699999999999999E-2</v>
      </c>
      <c r="I644">
        <v>0.25890000000000002</v>
      </c>
      <c r="J644">
        <v>1.3599999999999999E-2</v>
      </c>
      <c r="K644">
        <v>0.37</v>
      </c>
      <c r="L644">
        <v>4.4200000000000003E-2</v>
      </c>
      <c r="M644">
        <v>0.1067</v>
      </c>
      <c r="N644">
        <v>3.9399999999999998E-2</v>
      </c>
      <c r="O644">
        <v>0.18970000000000001</v>
      </c>
      <c r="AI644" s="133">
        <v>0.14729999999999999</v>
      </c>
      <c r="AJ644" s="133">
        <v>2.7699999999999999E-2</v>
      </c>
      <c r="AK644" s="133">
        <v>1.5900000000000001E-2</v>
      </c>
      <c r="AL644" s="133">
        <v>0.24399999999999999</v>
      </c>
      <c r="AM644" s="133">
        <v>8.6699999999999999E-2</v>
      </c>
      <c r="AN644" s="133">
        <v>0.25890000000000002</v>
      </c>
      <c r="AO644" s="133">
        <v>1.3599999999999999E-2</v>
      </c>
      <c r="AP644" s="133">
        <v>0.37</v>
      </c>
      <c r="AQ644" s="133">
        <v>4.4200000000000003E-2</v>
      </c>
      <c r="AR644" s="133">
        <v>0.1067</v>
      </c>
      <c r="AS644" s="133">
        <v>3.9399999999999998E-2</v>
      </c>
      <c r="AT644" s="133">
        <v>0.18970000000000001</v>
      </c>
    </row>
    <row r="645" spans="2:46">
      <c r="B645">
        <v>2004</v>
      </c>
      <c r="C645">
        <v>2</v>
      </c>
      <c r="D645">
        <v>0.3775</v>
      </c>
      <c r="E645">
        <v>0.90610000000000002</v>
      </c>
      <c r="F645">
        <v>0.1153</v>
      </c>
      <c r="G645">
        <v>1.4314</v>
      </c>
      <c r="H645">
        <v>0.4899</v>
      </c>
      <c r="I645">
        <v>2.3249</v>
      </c>
      <c r="J645">
        <v>0.12379999999999999</v>
      </c>
      <c r="K645">
        <v>1.0581</v>
      </c>
      <c r="L645">
        <v>0.22170000000000001</v>
      </c>
      <c r="M645">
        <v>0.2016</v>
      </c>
      <c r="N645">
        <v>0.32029999999999997</v>
      </c>
      <c r="O645">
        <v>1.3512999999999999</v>
      </c>
      <c r="AI645" s="133">
        <v>0.3775</v>
      </c>
      <c r="AJ645" s="133">
        <v>0.90610000000000002</v>
      </c>
      <c r="AK645" s="133">
        <v>0.1153</v>
      </c>
      <c r="AL645" s="133">
        <v>1.4314</v>
      </c>
      <c r="AM645" s="133">
        <v>0.4899</v>
      </c>
      <c r="AN645" s="133">
        <v>2.3249</v>
      </c>
      <c r="AO645" s="133">
        <v>0.12379999999999999</v>
      </c>
      <c r="AP645" s="133">
        <v>1.0581</v>
      </c>
      <c r="AQ645" s="133">
        <v>0.22170000000000001</v>
      </c>
      <c r="AR645" s="133">
        <v>0.2016</v>
      </c>
      <c r="AS645" s="133">
        <v>0.32029999999999997</v>
      </c>
      <c r="AT645" s="133">
        <v>1.3512999999999999</v>
      </c>
    </row>
    <row r="646" spans="2:46">
      <c r="B646">
        <v>2004</v>
      </c>
      <c r="C646">
        <v>3</v>
      </c>
      <c r="D646">
        <v>0.79720000000000002</v>
      </c>
      <c r="E646">
        <v>1.4056</v>
      </c>
      <c r="F646">
        <v>0.10730000000000001</v>
      </c>
      <c r="G646">
        <v>1.5236000000000001</v>
      </c>
      <c r="H646">
        <v>0.51829999999999998</v>
      </c>
      <c r="I646">
        <v>2.6084999999999998</v>
      </c>
      <c r="J646">
        <v>0.18720000000000001</v>
      </c>
      <c r="K646">
        <v>1.087</v>
      </c>
      <c r="L646">
        <v>0.22020000000000001</v>
      </c>
      <c r="M646">
        <v>0.41510000000000002</v>
      </c>
      <c r="N646">
        <v>0.48970000000000002</v>
      </c>
      <c r="O646">
        <v>2.7044999999999999</v>
      </c>
      <c r="AI646" s="133">
        <v>0.79720000000000002</v>
      </c>
      <c r="AJ646" s="133">
        <v>1.4056</v>
      </c>
      <c r="AK646" s="133">
        <v>0.10730000000000001</v>
      </c>
      <c r="AL646" s="133">
        <v>1.5236000000000001</v>
      </c>
      <c r="AM646" s="133">
        <v>0.51829999999999998</v>
      </c>
      <c r="AN646" s="133">
        <v>2.6084999999999998</v>
      </c>
      <c r="AO646" s="133">
        <v>0.18720000000000001</v>
      </c>
      <c r="AP646" s="133">
        <v>1.087</v>
      </c>
      <c r="AQ646" s="133">
        <v>0.22020000000000001</v>
      </c>
      <c r="AR646" s="133">
        <v>0.41510000000000002</v>
      </c>
      <c r="AS646" s="133">
        <v>0.48970000000000002</v>
      </c>
      <c r="AT646" s="133">
        <v>2.7044999999999999</v>
      </c>
    </row>
    <row r="647" spans="2:46">
      <c r="B647">
        <v>2004</v>
      </c>
      <c r="C647">
        <v>4</v>
      </c>
      <c r="D647">
        <v>0.64849999999999997</v>
      </c>
      <c r="E647">
        <v>1.7323999999999999</v>
      </c>
      <c r="F647">
        <v>0.21859999999999999</v>
      </c>
      <c r="G647">
        <v>2.2038000000000002</v>
      </c>
      <c r="H647">
        <v>0.57310000000000005</v>
      </c>
      <c r="I647">
        <v>2.3209</v>
      </c>
      <c r="J647">
        <v>0.1593</v>
      </c>
      <c r="K647">
        <v>1.2010000000000001</v>
      </c>
      <c r="L647">
        <v>0.3891</v>
      </c>
      <c r="M647">
        <v>0.8196</v>
      </c>
      <c r="N647">
        <v>0.63800000000000001</v>
      </c>
      <c r="O647">
        <v>2.6549999999999998</v>
      </c>
      <c r="AI647" s="133">
        <v>0.64849999999999997</v>
      </c>
      <c r="AJ647" s="133">
        <v>1.7323999999999999</v>
      </c>
      <c r="AK647" s="133">
        <v>0.21859999999999999</v>
      </c>
      <c r="AL647" s="133">
        <v>2.2038000000000002</v>
      </c>
      <c r="AM647" s="133">
        <v>0.57310000000000005</v>
      </c>
      <c r="AN647" s="133">
        <v>2.3209</v>
      </c>
      <c r="AO647" s="133">
        <v>0.1593</v>
      </c>
      <c r="AP647" s="133">
        <v>1.2010000000000001</v>
      </c>
      <c r="AQ647" s="133">
        <v>0.3891</v>
      </c>
      <c r="AR647" s="133">
        <v>0.8196</v>
      </c>
      <c r="AS647" s="133">
        <v>0.63800000000000001</v>
      </c>
      <c r="AT647" s="133">
        <v>2.6549999999999998</v>
      </c>
    </row>
    <row r="648" spans="2:46">
      <c r="B648">
        <v>2004</v>
      </c>
      <c r="C648">
        <v>5</v>
      </c>
      <c r="D648">
        <v>0.20200000000000001</v>
      </c>
      <c r="E648">
        <v>1.1052</v>
      </c>
      <c r="F648">
        <v>0.16350000000000001</v>
      </c>
      <c r="G648">
        <v>1.2414000000000001</v>
      </c>
      <c r="H648">
        <v>0.2848</v>
      </c>
      <c r="I648">
        <v>0.83699999999999997</v>
      </c>
      <c r="J648">
        <v>4.8300000000000003E-2</v>
      </c>
      <c r="K648">
        <v>0.33279999999999998</v>
      </c>
      <c r="L648">
        <v>0.2883</v>
      </c>
      <c r="M648">
        <v>0.3468</v>
      </c>
      <c r="N648">
        <v>0.68189999999999995</v>
      </c>
      <c r="O648">
        <v>2.5265</v>
      </c>
      <c r="AI648" s="133">
        <v>0.20200000000000001</v>
      </c>
      <c r="AJ648" s="133">
        <v>1.1052</v>
      </c>
      <c r="AK648" s="133">
        <v>0.16350000000000001</v>
      </c>
      <c r="AL648" s="133">
        <v>1.2414000000000001</v>
      </c>
      <c r="AM648" s="133">
        <v>0.2848</v>
      </c>
      <c r="AN648" s="133">
        <v>0.83699999999999997</v>
      </c>
      <c r="AO648" s="133">
        <v>4.8300000000000003E-2</v>
      </c>
      <c r="AP648" s="133">
        <v>0.33279999999999998</v>
      </c>
      <c r="AQ648" s="133">
        <v>0.2883</v>
      </c>
      <c r="AR648" s="133">
        <v>0.3468</v>
      </c>
      <c r="AS648" s="133">
        <v>0.68189999999999995</v>
      </c>
      <c r="AT648" s="133">
        <v>2.5265</v>
      </c>
    </row>
    <row r="649" spans="2:46">
      <c r="B649">
        <v>2004</v>
      </c>
      <c r="C649">
        <v>6</v>
      </c>
      <c r="D649">
        <v>0.52829999999999999</v>
      </c>
      <c r="E649">
        <v>0.82989999999999997</v>
      </c>
      <c r="F649">
        <v>0.20219999999999999</v>
      </c>
      <c r="G649">
        <v>1.8426</v>
      </c>
      <c r="H649">
        <v>0.35670000000000002</v>
      </c>
      <c r="I649">
        <v>0.97989999999999999</v>
      </c>
      <c r="J649">
        <v>8.7499999999999994E-2</v>
      </c>
      <c r="K649">
        <v>0.71089999999999998</v>
      </c>
      <c r="L649">
        <v>6.88E-2</v>
      </c>
      <c r="M649">
        <v>0.38300000000000001</v>
      </c>
      <c r="N649">
        <v>0.22600000000000001</v>
      </c>
      <c r="O649">
        <v>1.1113</v>
      </c>
      <c r="AI649" s="133">
        <v>0.52829999999999999</v>
      </c>
      <c r="AJ649" s="133">
        <v>0.82989999999999997</v>
      </c>
      <c r="AK649" s="133">
        <v>0.20219999999999999</v>
      </c>
      <c r="AL649" s="133">
        <v>1.8426</v>
      </c>
      <c r="AM649" s="133">
        <v>0.35670000000000002</v>
      </c>
      <c r="AN649" s="133">
        <v>0.97989999999999999</v>
      </c>
      <c r="AO649" s="133">
        <v>8.7499999999999994E-2</v>
      </c>
      <c r="AP649" s="133">
        <v>0.71089999999999998</v>
      </c>
      <c r="AQ649" s="133">
        <v>6.88E-2</v>
      </c>
      <c r="AR649" s="133">
        <v>0.38300000000000001</v>
      </c>
      <c r="AS649" s="133">
        <v>0.22600000000000001</v>
      </c>
      <c r="AT649" s="133">
        <v>1.1113</v>
      </c>
    </row>
    <row r="650" spans="2:46">
      <c r="B650">
        <v>2004</v>
      </c>
      <c r="C650">
        <v>7</v>
      </c>
      <c r="D650">
        <v>0.1489</v>
      </c>
      <c r="E650">
        <v>2.5999999999999999E-2</v>
      </c>
      <c r="F650">
        <v>7.4899999999999994E-2</v>
      </c>
      <c r="G650">
        <v>0.76490000000000002</v>
      </c>
      <c r="H650">
        <v>0.25080000000000002</v>
      </c>
      <c r="I650">
        <v>0.34699999999999998</v>
      </c>
      <c r="J650">
        <v>2.0899999999999998E-2</v>
      </c>
      <c r="K650">
        <v>0.33510000000000001</v>
      </c>
      <c r="L650">
        <v>5.4199999999999998E-2</v>
      </c>
      <c r="M650">
        <v>1.5299999999999999E-2</v>
      </c>
      <c r="N650">
        <v>5.45E-2</v>
      </c>
      <c r="O650">
        <v>0.54949999999999999</v>
      </c>
      <c r="AI650" s="133">
        <v>0.1489</v>
      </c>
      <c r="AJ650" s="133">
        <v>2.5999999999999999E-2</v>
      </c>
      <c r="AK650" s="133">
        <v>7.4899999999999994E-2</v>
      </c>
      <c r="AL650" s="133">
        <v>0.76490000000000002</v>
      </c>
      <c r="AM650" s="133">
        <v>0.25080000000000002</v>
      </c>
      <c r="AN650" s="133">
        <v>0.34699999999999998</v>
      </c>
      <c r="AO650" s="133">
        <v>2.0899999999999998E-2</v>
      </c>
      <c r="AP650" s="133">
        <v>0.33510000000000001</v>
      </c>
      <c r="AQ650" s="133">
        <v>5.4199999999999998E-2</v>
      </c>
      <c r="AR650" s="133">
        <v>1.5299999999999999E-2</v>
      </c>
      <c r="AS650" s="133">
        <v>5.45E-2</v>
      </c>
      <c r="AT650" s="133">
        <v>0.54949999999999999</v>
      </c>
    </row>
    <row r="651" spans="2:46">
      <c r="B651">
        <v>2004</v>
      </c>
      <c r="C651">
        <v>8</v>
      </c>
      <c r="D651">
        <v>0.76780000000000004</v>
      </c>
      <c r="E651">
        <v>2.8927</v>
      </c>
      <c r="F651">
        <v>0.43509999999999999</v>
      </c>
      <c r="G651">
        <v>3.7509000000000001</v>
      </c>
      <c r="H651">
        <v>0.99519999999999997</v>
      </c>
      <c r="I651">
        <v>4.2521000000000004</v>
      </c>
      <c r="J651">
        <v>0.23050000000000001</v>
      </c>
      <c r="K651">
        <v>1.1709000000000001</v>
      </c>
      <c r="L651">
        <v>0.51470000000000005</v>
      </c>
      <c r="M651">
        <v>1.3672</v>
      </c>
      <c r="N651">
        <v>1.0697000000000001</v>
      </c>
      <c r="O651">
        <v>3.4603999999999999</v>
      </c>
      <c r="AI651" s="133">
        <v>0.76780000000000004</v>
      </c>
      <c r="AJ651" s="133">
        <v>2.8927</v>
      </c>
      <c r="AK651" s="133">
        <v>0.43509999999999999</v>
      </c>
      <c r="AL651" s="133">
        <v>3.7509000000000001</v>
      </c>
      <c r="AM651" s="133">
        <v>0.99519999999999997</v>
      </c>
      <c r="AN651" s="133">
        <v>4.2521000000000004</v>
      </c>
      <c r="AO651" s="133">
        <v>0.23050000000000001</v>
      </c>
      <c r="AP651" s="133">
        <v>1.1709000000000001</v>
      </c>
      <c r="AQ651" s="133">
        <v>0.51470000000000005</v>
      </c>
      <c r="AR651" s="133">
        <v>1.3672</v>
      </c>
      <c r="AS651" s="133">
        <v>1.0697000000000001</v>
      </c>
      <c r="AT651" s="133">
        <v>3.4603999999999999</v>
      </c>
    </row>
    <row r="652" spans="2:46">
      <c r="B652">
        <v>2004</v>
      </c>
      <c r="C652">
        <v>9</v>
      </c>
      <c r="D652">
        <v>0.3392</v>
      </c>
      <c r="E652">
        <v>1.2673000000000001</v>
      </c>
      <c r="F652">
        <v>0.33600000000000002</v>
      </c>
      <c r="G652">
        <v>1.4448000000000001</v>
      </c>
      <c r="H652">
        <v>0.30990000000000001</v>
      </c>
      <c r="I652">
        <v>2.0131000000000001</v>
      </c>
      <c r="J652">
        <v>0.16139999999999999</v>
      </c>
      <c r="K652">
        <v>0.77400000000000002</v>
      </c>
      <c r="L652">
        <v>0.1206</v>
      </c>
      <c r="M652">
        <v>0.88719999999999999</v>
      </c>
      <c r="N652">
        <v>6.0900000000000003E-2</v>
      </c>
      <c r="O652">
        <v>2.4563000000000001</v>
      </c>
      <c r="AI652" s="133">
        <v>0.3392</v>
      </c>
      <c r="AJ652" s="133">
        <v>1.2673000000000001</v>
      </c>
      <c r="AK652" s="133">
        <v>0.33600000000000002</v>
      </c>
      <c r="AL652" s="133">
        <v>1.4448000000000001</v>
      </c>
      <c r="AM652" s="133">
        <v>0.30990000000000001</v>
      </c>
      <c r="AN652" s="133">
        <v>2.0131000000000001</v>
      </c>
      <c r="AO652" s="133">
        <v>0.16139999999999999</v>
      </c>
      <c r="AP652" s="133">
        <v>0.77400000000000002</v>
      </c>
      <c r="AQ652" s="133">
        <v>0.1206</v>
      </c>
      <c r="AR652" s="133">
        <v>0.88719999999999999</v>
      </c>
      <c r="AS652" s="133">
        <v>6.0900000000000003E-2</v>
      </c>
      <c r="AT652" s="133">
        <v>2.4563000000000001</v>
      </c>
    </row>
    <row r="653" spans="2:46">
      <c r="B653">
        <v>2004</v>
      </c>
      <c r="C653">
        <v>10</v>
      </c>
      <c r="D653">
        <v>1.0589999999999999</v>
      </c>
      <c r="E653">
        <v>1.1757</v>
      </c>
      <c r="F653">
        <v>1.2672000000000001</v>
      </c>
      <c r="G653">
        <v>4.4897</v>
      </c>
      <c r="H653">
        <v>1.0304</v>
      </c>
      <c r="I653">
        <v>7.7801999999999998</v>
      </c>
      <c r="J653">
        <v>2.7900000000000001E-2</v>
      </c>
      <c r="K653">
        <v>2.5165999999999999</v>
      </c>
      <c r="L653">
        <v>0.64100000000000001</v>
      </c>
      <c r="M653">
        <v>0.54139999999999999</v>
      </c>
      <c r="N653">
        <v>0.57730000000000004</v>
      </c>
      <c r="O653">
        <v>5.5928000000000004</v>
      </c>
      <c r="AI653" s="133">
        <v>1.0589999999999999</v>
      </c>
      <c r="AJ653" s="133">
        <v>1.1757</v>
      </c>
      <c r="AK653" s="133">
        <v>1.2672000000000001</v>
      </c>
      <c r="AL653" s="133">
        <v>4.4897</v>
      </c>
      <c r="AM653" s="133">
        <v>1.0304</v>
      </c>
      <c r="AN653" s="133">
        <v>7.7801999999999998</v>
      </c>
      <c r="AO653" s="133">
        <v>2.7900000000000001E-2</v>
      </c>
      <c r="AP653" s="133">
        <v>2.5165999999999999</v>
      </c>
      <c r="AQ653" s="133">
        <v>0.64100000000000001</v>
      </c>
      <c r="AR653" s="133">
        <v>0.54139999999999999</v>
      </c>
      <c r="AS653" s="133">
        <v>0.57730000000000004</v>
      </c>
      <c r="AT653" s="133">
        <v>5.5928000000000004</v>
      </c>
    </row>
    <row r="654" spans="2:46">
      <c r="B654">
        <v>2004</v>
      </c>
      <c r="C654">
        <v>11</v>
      </c>
      <c r="D654">
        <v>0.27989999999999998</v>
      </c>
      <c r="E654">
        <v>1.1863999999999999</v>
      </c>
      <c r="F654">
        <v>0.16569999999999999</v>
      </c>
      <c r="G654">
        <v>0.98240000000000005</v>
      </c>
      <c r="H654">
        <v>0.247</v>
      </c>
      <c r="I654">
        <v>1.4118999999999999</v>
      </c>
      <c r="J654">
        <v>8.1699999999999995E-2</v>
      </c>
      <c r="K654">
        <v>0.25590000000000002</v>
      </c>
      <c r="L654">
        <v>0.1542</v>
      </c>
      <c r="M654">
        <v>0.31940000000000002</v>
      </c>
      <c r="N654">
        <v>0.28349999999999997</v>
      </c>
      <c r="O654">
        <v>1.1414</v>
      </c>
      <c r="AI654" s="133">
        <v>0.27989999999999998</v>
      </c>
      <c r="AJ654" s="133">
        <v>1.1863999999999999</v>
      </c>
      <c r="AK654" s="133">
        <v>0.16569999999999999</v>
      </c>
      <c r="AL654" s="133">
        <v>0.98240000000000005</v>
      </c>
      <c r="AM654" s="133">
        <v>0.247</v>
      </c>
      <c r="AN654" s="133">
        <v>1.4118999999999999</v>
      </c>
      <c r="AO654" s="133">
        <v>8.1699999999999995E-2</v>
      </c>
      <c r="AP654" s="133">
        <v>0.25590000000000002</v>
      </c>
      <c r="AQ654" s="133">
        <v>0.1542</v>
      </c>
      <c r="AR654" s="133">
        <v>0.31940000000000002</v>
      </c>
      <c r="AS654" s="133">
        <v>0.28349999999999997</v>
      </c>
      <c r="AT654" s="133">
        <v>1.1414</v>
      </c>
    </row>
    <row r="655" spans="2:46">
      <c r="B655">
        <v>2004</v>
      </c>
      <c r="C655">
        <v>12</v>
      </c>
      <c r="D655">
        <v>0.26200000000000001</v>
      </c>
      <c r="E655">
        <v>1.0259</v>
      </c>
      <c r="F655">
        <v>0.26529999999999998</v>
      </c>
      <c r="G655">
        <v>0.97750000000000004</v>
      </c>
      <c r="H655">
        <v>0.22009999999999999</v>
      </c>
      <c r="I655">
        <v>1.5806</v>
      </c>
      <c r="J655">
        <v>0.10680000000000001</v>
      </c>
      <c r="K655">
        <v>0.42670000000000002</v>
      </c>
      <c r="L655">
        <v>8.4599999999999995E-2</v>
      </c>
      <c r="M655">
        <v>0.64070000000000005</v>
      </c>
      <c r="N655">
        <v>0.12130000000000001</v>
      </c>
      <c r="O655">
        <v>1.3805000000000001</v>
      </c>
      <c r="AI655" s="133">
        <v>0.26200000000000001</v>
      </c>
      <c r="AJ655" s="133">
        <v>1.0259</v>
      </c>
      <c r="AK655" s="133">
        <v>0.26529999999999998</v>
      </c>
      <c r="AL655" s="133">
        <v>0.97750000000000004</v>
      </c>
      <c r="AM655" s="133">
        <v>0.22009999999999999</v>
      </c>
      <c r="AN655" s="133">
        <v>1.5806</v>
      </c>
      <c r="AO655" s="133">
        <v>0.10680000000000001</v>
      </c>
      <c r="AP655" s="133">
        <v>0.42670000000000002</v>
      </c>
      <c r="AQ655" s="133">
        <v>8.4599999999999995E-2</v>
      </c>
      <c r="AR655" s="133">
        <v>0.64070000000000005</v>
      </c>
      <c r="AS655" s="133">
        <v>0.12130000000000001</v>
      </c>
      <c r="AT655" s="133">
        <v>1.3805000000000001</v>
      </c>
    </row>
    <row r="656" spans="2:46">
      <c r="B656">
        <v>2004</v>
      </c>
      <c r="C656">
        <v>13</v>
      </c>
      <c r="D656">
        <v>0.95879999999999999</v>
      </c>
      <c r="E656">
        <v>1.9464999999999999</v>
      </c>
      <c r="F656">
        <v>0.2137</v>
      </c>
      <c r="G656">
        <v>1.7418</v>
      </c>
      <c r="H656">
        <v>0.7006</v>
      </c>
      <c r="I656">
        <v>2.3713000000000002</v>
      </c>
      <c r="J656">
        <v>4.3E-3</v>
      </c>
      <c r="K656">
        <v>1.6847000000000001</v>
      </c>
      <c r="L656">
        <v>0.29110000000000003</v>
      </c>
      <c r="M656">
        <v>0.73229999999999995</v>
      </c>
      <c r="N656">
        <v>1.2471000000000001</v>
      </c>
      <c r="O656">
        <v>2.4005999999999998</v>
      </c>
      <c r="AI656" s="133">
        <v>0.95879999999999999</v>
      </c>
      <c r="AJ656" s="133">
        <v>1.9464999999999999</v>
      </c>
      <c r="AK656" s="133">
        <v>0.2137</v>
      </c>
      <c r="AL656" s="133">
        <v>1.7418</v>
      </c>
      <c r="AM656" s="133">
        <v>0.7006</v>
      </c>
      <c r="AN656" s="133">
        <v>2.3713000000000002</v>
      </c>
      <c r="AO656" s="133">
        <v>4.3E-3</v>
      </c>
      <c r="AP656" s="133">
        <v>1.6847000000000001</v>
      </c>
      <c r="AQ656" s="133">
        <v>0.29110000000000003</v>
      </c>
      <c r="AR656" s="133">
        <v>0.73229999999999995</v>
      </c>
      <c r="AS656" s="133">
        <v>1.2471000000000001</v>
      </c>
      <c r="AT656" s="133">
        <v>2.4005999999999998</v>
      </c>
    </row>
    <row r="657" spans="2:46">
      <c r="B657">
        <v>2004</v>
      </c>
      <c r="C657">
        <v>14</v>
      </c>
      <c r="D657">
        <v>5.4699999999999999E-2</v>
      </c>
      <c r="E657">
        <v>0.24360000000000001</v>
      </c>
      <c r="F657">
        <v>3.15E-2</v>
      </c>
      <c r="G657">
        <v>0.2079</v>
      </c>
      <c r="H657">
        <v>5.0299999999999997E-2</v>
      </c>
      <c r="I657">
        <v>0.15279999999999999</v>
      </c>
      <c r="J657">
        <v>9.7999999999999997E-3</v>
      </c>
      <c r="K657">
        <v>5.57E-2</v>
      </c>
      <c r="L657">
        <v>2.3400000000000001E-2</v>
      </c>
      <c r="M657">
        <v>7.2599999999999998E-2</v>
      </c>
      <c r="N657">
        <v>1.21E-2</v>
      </c>
      <c r="O657">
        <v>0.25929999999999997</v>
      </c>
      <c r="AI657" s="133">
        <v>5.4699999999999999E-2</v>
      </c>
      <c r="AJ657" s="133">
        <v>0.24360000000000001</v>
      </c>
      <c r="AK657" s="133">
        <v>3.15E-2</v>
      </c>
      <c r="AL657" s="133">
        <v>0.2079</v>
      </c>
      <c r="AM657" s="133">
        <v>5.0299999999999997E-2</v>
      </c>
      <c r="AN657" s="133">
        <v>0.15279999999999999</v>
      </c>
      <c r="AO657" s="133">
        <v>9.7999999999999997E-3</v>
      </c>
      <c r="AP657" s="133">
        <v>5.57E-2</v>
      </c>
      <c r="AQ657" s="133">
        <v>2.3400000000000001E-2</v>
      </c>
      <c r="AR657" s="133">
        <v>7.2599999999999998E-2</v>
      </c>
      <c r="AS657" s="133">
        <v>1.21E-2</v>
      </c>
      <c r="AT657" s="133">
        <v>0.25929999999999997</v>
      </c>
    </row>
    <row r="658" spans="2:46">
      <c r="B658">
        <v>2004</v>
      </c>
      <c r="C658">
        <v>15</v>
      </c>
      <c r="D658">
        <v>0.1817</v>
      </c>
      <c r="E658">
        <v>0.15310000000000001</v>
      </c>
      <c r="F658">
        <v>4.8599999999999997E-2</v>
      </c>
      <c r="G658">
        <v>0.26350000000000001</v>
      </c>
      <c r="H658">
        <v>0.10539999999999999</v>
      </c>
      <c r="I658">
        <v>0.46939999999999998</v>
      </c>
      <c r="J658">
        <v>9.7999999999999997E-3</v>
      </c>
      <c r="K658">
        <v>0.23780000000000001</v>
      </c>
      <c r="L658">
        <v>1.23E-2</v>
      </c>
      <c r="M658">
        <v>4.2500000000000003E-2</v>
      </c>
      <c r="N658">
        <v>0.1024</v>
      </c>
      <c r="O658">
        <v>0.17829999999999999</v>
      </c>
      <c r="AI658" s="133">
        <v>0.1817</v>
      </c>
      <c r="AJ658" s="133">
        <v>0.15310000000000001</v>
      </c>
      <c r="AK658" s="133">
        <v>4.8599999999999997E-2</v>
      </c>
      <c r="AL658" s="133">
        <v>0.26350000000000001</v>
      </c>
      <c r="AM658" s="133">
        <v>0.10539999999999999</v>
      </c>
      <c r="AN658" s="133">
        <v>0.46939999999999998</v>
      </c>
      <c r="AO658" s="133">
        <v>9.7999999999999997E-3</v>
      </c>
      <c r="AP658" s="133">
        <v>0.23780000000000001</v>
      </c>
      <c r="AQ658" s="133">
        <v>1.23E-2</v>
      </c>
      <c r="AR658" s="133">
        <v>4.2500000000000003E-2</v>
      </c>
      <c r="AS658" s="133">
        <v>0.1024</v>
      </c>
      <c r="AT658" s="133">
        <v>0.17829999999999999</v>
      </c>
    </row>
    <row r="659" spans="2:46">
      <c r="B659">
        <v>2004</v>
      </c>
      <c r="C659">
        <v>16</v>
      </c>
      <c r="D659">
        <v>2.6700000000000002E-2</v>
      </c>
      <c r="E659">
        <v>0.1225</v>
      </c>
      <c r="F659">
        <v>1.52E-2</v>
      </c>
      <c r="G659">
        <v>0.10390000000000001</v>
      </c>
      <c r="H659">
        <v>2.5000000000000001E-2</v>
      </c>
      <c r="I659">
        <v>7.1400000000000005E-2</v>
      </c>
      <c r="J659">
        <v>4.4999999999999997E-3</v>
      </c>
      <c r="K659">
        <v>2.58E-2</v>
      </c>
      <c r="L659">
        <v>1.21E-2</v>
      </c>
      <c r="M659">
        <v>3.39E-2</v>
      </c>
      <c r="N659">
        <v>6.3E-3</v>
      </c>
      <c r="O659">
        <v>0.12479999999999999</v>
      </c>
      <c r="AI659" s="133">
        <v>2.6700000000000002E-2</v>
      </c>
      <c r="AJ659" s="133">
        <v>0.1225</v>
      </c>
      <c r="AK659" s="133">
        <v>1.52E-2</v>
      </c>
      <c r="AL659" s="133">
        <v>0.10390000000000001</v>
      </c>
      <c r="AM659" s="133">
        <v>2.5000000000000001E-2</v>
      </c>
      <c r="AN659" s="133">
        <v>7.1400000000000005E-2</v>
      </c>
      <c r="AO659" s="133">
        <v>4.4999999999999997E-3</v>
      </c>
      <c r="AP659" s="133">
        <v>2.58E-2</v>
      </c>
      <c r="AQ659" s="133">
        <v>1.21E-2</v>
      </c>
      <c r="AR659" s="133">
        <v>3.39E-2</v>
      </c>
      <c r="AS659" s="133">
        <v>6.3E-3</v>
      </c>
      <c r="AT659" s="133">
        <v>0.12479999999999999</v>
      </c>
    </row>
    <row r="660" spans="2:46">
      <c r="B660">
        <v>2005</v>
      </c>
      <c r="C660">
        <v>1</v>
      </c>
      <c r="D660">
        <v>0.15909999999999999</v>
      </c>
      <c r="E660">
        <v>0.1186</v>
      </c>
      <c r="F660">
        <v>3.5499999999999997E-2</v>
      </c>
      <c r="G660">
        <v>0.22059999999999999</v>
      </c>
      <c r="H660">
        <v>7.8299999999999995E-2</v>
      </c>
      <c r="I660">
        <v>0.31850000000000001</v>
      </c>
      <c r="J660">
        <v>3.1099999999999999E-2</v>
      </c>
      <c r="K660">
        <v>8.8400000000000006E-2</v>
      </c>
      <c r="L660">
        <v>5.8299999999999998E-2</v>
      </c>
      <c r="M660">
        <v>8.7499999999999994E-2</v>
      </c>
      <c r="N660">
        <v>0.1363</v>
      </c>
      <c r="O660">
        <v>0.54559999999999997</v>
      </c>
      <c r="AI660" s="133">
        <v>0.15909999999999999</v>
      </c>
      <c r="AJ660" s="133">
        <v>0.1186</v>
      </c>
      <c r="AK660" s="133">
        <v>3.5499999999999997E-2</v>
      </c>
      <c r="AL660" s="133">
        <v>0.22059999999999999</v>
      </c>
      <c r="AM660" s="133">
        <v>7.8299999999999995E-2</v>
      </c>
      <c r="AN660" s="133">
        <v>0.31850000000000001</v>
      </c>
      <c r="AO660" s="133">
        <v>3.1099999999999999E-2</v>
      </c>
      <c r="AP660" s="133">
        <v>8.8400000000000006E-2</v>
      </c>
      <c r="AQ660" s="133">
        <v>5.8299999999999998E-2</v>
      </c>
      <c r="AR660" s="133">
        <v>8.7499999999999994E-2</v>
      </c>
      <c r="AS660" s="133">
        <v>0.1363</v>
      </c>
      <c r="AT660" s="133">
        <v>0.54559999999999997</v>
      </c>
    </row>
    <row r="661" spans="2:46">
      <c r="B661">
        <v>2005</v>
      </c>
      <c r="C661">
        <v>2</v>
      </c>
      <c r="D661">
        <v>0.52869999999999995</v>
      </c>
      <c r="E661">
        <v>1.1067</v>
      </c>
      <c r="F661">
        <v>6.5699999999999995E-2</v>
      </c>
      <c r="G661">
        <v>1.1415</v>
      </c>
      <c r="H661">
        <v>0.3906</v>
      </c>
      <c r="I661">
        <v>1.7568999999999999</v>
      </c>
      <c r="J661">
        <v>9.4E-2</v>
      </c>
      <c r="K661">
        <v>0.96179999999999999</v>
      </c>
      <c r="L661">
        <v>0.1099</v>
      </c>
      <c r="M661">
        <v>0.2477</v>
      </c>
      <c r="N661">
        <v>0.10489999999999999</v>
      </c>
      <c r="O661">
        <v>1.0042</v>
      </c>
      <c r="AI661" s="133">
        <v>0.52869999999999995</v>
      </c>
      <c r="AJ661" s="133">
        <v>1.1067</v>
      </c>
      <c r="AK661" s="133">
        <v>6.5699999999999995E-2</v>
      </c>
      <c r="AL661" s="133">
        <v>1.1415</v>
      </c>
      <c r="AM661" s="133">
        <v>0.3906</v>
      </c>
      <c r="AN661" s="133">
        <v>1.7568999999999999</v>
      </c>
      <c r="AO661" s="133">
        <v>9.4E-2</v>
      </c>
      <c r="AP661" s="133">
        <v>0.96179999999999999</v>
      </c>
      <c r="AQ661" s="133">
        <v>0.1099</v>
      </c>
      <c r="AR661" s="133">
        <v>0.2477</v>
      </c>
      <c r="AS661" s="133">
        <v>0.10489999999999999</v>
      </c>
      <c r="AT661" s="133">
        <v>1.0042</v>
      </c>
    </row>
    <row r="662" spans="2:46">
      <c r="B662">
        <v>2005</v>
      </c>
      <c r="C662">
        <v>3</v>
      </c>
      <c r="D662">
        <v>0.78559999999999997</v>
      </c>
      <c r="E662">
        <v>0.90449999999999997</v>
      </c>
      <c r="F662">
        <v>0.14099999999999999</v>
      </c>
      <c r="G662">
        <v>1.5023</v>
      </c>
      <c r="H662">
        <v>0.5111</v>
      </c>
      <c r="I662">
        <v>3.4243000000000001</v>
      </c>
      <c r="J662">
        <v>0.45040000000000002</v>
      </c>
      <c r="K662">
        <v>1.0517000000000001</v>
      </c>
      <c r="L662">
        <v>0.27939999999999998</v>
      </c>
      <c r="M662">
        <v>1.1275999999999999</v>
      </c>
      <c r="N662">
        <v>0.44929999999999998</v>
      </c>
      <c r="O662">
        <v>2.2124000000000001</v>
      </c>
      <c r="AI662" s="133">
        <v>0.78559999999999997</v>
      </c>
      <c r="AJ662" s="133">
        <v>0.90449999999999997</v>
      </c>
      <c r="AK662" s="133">
        <v>0.14099999999999999</v>
      </c>
      <c r="AL662" s="133">
        <v>1.5023</v>
      </c>
      <c r="AM662" s="133">
        <v>0.5111</v>
      </c>
      <c r="AN662" s="133">
        <v>3.4243000000000001</v>
      </c>
      <c r="AO662" s="133">
        <v>0.45040000000000002</v>
      </c>
      <c r="AP662" s="133">
        <v>1.0517000000000001</v>
      </c>
      <c r="AQ662" s="133">
        <v>0.27939999999999998</v>
      </c>
      <c r="AR662" s="133">
        <v>1.1275999999999999</v>
      </c>
      <c r="AS662" s="133">
        <v>0.44929999999999998</v>
      </c>
      <c r="AT662" s="133">
        <v>2.2124000000000001</v>
      </c>
    </row>
    <row r="663" spans="2:46">
      <c r="B663">
        <v>2005</v>
      </c>
      <c r="C663">
        <v>4</v>
      </c>
      <c r="D663">
        <v>0.79490000000000005</v>
      </c>
      <c r="E663">
        <v>2.1669999999999998</v>
      </c>
      <c r="F663">
        <v>0.2099</v>
      </c>
      <c r="G663">
        <v>2.8443000000000001</v>
      </c>
      <c r="H663">
        <v>0.73970000000000002</v>
      </c>
      <c r="I663">
        <v>1.1272</v>
      </c>
      <c r="J663">
        <v>9.2899999999999996E-2</v>
      </c>
      <c r="K663">
        <v>1.4136</v>
      </c>
      <c r="L663">
        <v>0.36470000000000002</v>
      </c>
      <c r="M663">
        <v>0.57650000000000001</v>
      </c>
      <c r="N663">
        <v>0.74109999999999998</v>
      </c>
      <c r="O663">
        <v>2.4605000000000001</v>
      </c>
      <c r="AI663" s="133">
        <v>0.79490000000000005</v>
      </c>
      <c r="AJ663" s="133">
        <v>2.1669999999999998</v>
      </c>
      <c r="AK663" s="133">
        <v>0.2099</v>
      </c>
      <c r="AL663" s="133">
        <v>2.8443000000000001</v>
      </c>
      <c r="AM663" s="133">
        <v>0.73970000000000002</v>
      </c>
      <c r="AN663" s="133">
        <v>1.1272</v>
      </c>
      <c r="AO663" s="133">
        <v>9.2899999999999996E-2</v>
      </c>
      <c r="AP663" s="133">
        <v>1.4136</v>
      </c>
      <c r="AQ663" s="133">
        <v>0.36470000000000002</v>
      </c>
      <c r="AR663" s="133">
        <v>0.57650000000000001</v>
      </c>
      <c r="AS663" s="133">
        <v>0.74109999999999998</v>
      </c>
      <c r="AT663" s="133">
        <v>2.4605000000000001</v>
      </c>
    </row>
    <row r="664" spans="2:46">
      <c r="B664">
        <v>2005</v>
      </c>
      <c r="C664">
        <v>5</v>
      </c>
      <c r="D664">
        <v>0.32779999999999998</v>
      </c>
      <c r="E664">
        <v>2.1787000000000001</v>
      </c>
      <c r="F664">
        <v>0.19270000000000001</v>
      </c>
      <c r="G664">
        <v>2.0478999999999998</v>
      </c>
      <c r="H664">
        <v>0.4698</v>
      </c>
      <c r="I664">
        <v>0.59709999999999996</v>
      </c>
      <c r="J664">
        <v>5.8799999999999998E-2</v>
      </c>
      <c r="K664">
        <v>0.97550000000000003</v>
      </c>
      <c r="L664">
        <v>0.14399999999999999</v>
      </c>
      <c r="M664">
        <v>0.13270000000000001</v>
      </c>
      <c r="N664">
        <v>0.42399999999999999</v>
      </c>
      <c r="O664">
        <v>2.0413000000000001</v>
      </c>
      <c r="AI664" s="133">
        <v>0.32779999999999998</v>
      </c>
      <c r="AJ664" s="133">
        <v>2.1787000000000001</v>
      </c>
      <c r="AK664" s="133">
        <v>0.19270000000000001</v>
      </c>
      <c r="AL664" s="133">
        <v>2.0478999999999998</v>
      </c>
      <c r="AM664" s="133">
        <v>0.4698</v>
      </c>
      <c r="AN664" s="133">
        <v>0.59709999999999996</v>
      </c>
      <c r="AO664" s="133">
        <v>5.8799999999999998E-2</v>
      </c>
      <c r="AP664" s="133">
        <v>0.97550000000000003</v>
      </c>
      <c r="AQ664" s="133">
        <v>0.14399999999999999</v>
      </c>
      <c r="AR664" s="133">
        <v>0.13270000000000001</v>
      </c>
      <c r="AS664" s="133">
        <v>0.42399999999999999</v>
      </c>
      <c r="AT664" s="133">
        <v>2.0413000000000001</v>
      </c>
    </row>
    <row r="665" spans="2:46">
      <c r="B665">
        <v>2005</v>
      </c>
      <c r="C665">
        <v>6</v>
      </c>
      <c r="D665">
        <v>0.61480000000000001</v>
      </c>
      <c r="E665">
        <v>2.6551</v>
      </c>
      <c r="F665">
        <v>0.23130000000000001</v>
      </c>
      <c r="G665">
        <v>1.3797999999999999</v>
      </c>
      <c r="H665">
        <v>0.26750000000000002</v>
      </c>
      <c r="I665">
        <v>0.87939999999999996</v>
      </c>
      <c r="J665">
        <v>1.7000000000000001E-2</v>
      </c>
      <c r="K665">
        <v>0.94979999999999998</v>
      </c>
      <c r="L665">
        <v>0.34200000000000003</v>
      </c>
      <c r="M665">
        <v>0.1971</v>
      </c>
      <c r="N665">
        <v>0.1842</v>
      </c>
      <c r="O665">
        <v>0.746</v>
      </c>
      <c r="AI665" s="133">
        <v>0.61480000000000001</v>
      </c>
      <c r="AJ665" s="133">
        <v>2.6551</v>
      </c>
      <c r="AK665" s="133">
        <v>0.23130000000000001</v>
      </c>
      <c r="AL665" s="133">
        <v>1.3797999999999999</v>
      </c>
      <c r="AM665" s="133">
        <v>0.26750000000000002</v>
      </c>
      <c r="AN665" s="133">
        <v>0.87939999999999996</v>
      </c>
      <c r="AO665" s="133">
        <v>1.7000000000000001E-2</v>
      </c>
      <c r="AP665" s="133">
        <v>0.94979999999999998</v>
      </c>
      <c r="AQ665" s="133">
        <v>0.34200000000000003</v>
      </c>
      <c r="AR665" s="133">
        <v>0.1971</v>
      </c>
      <c r="AS665" s="133">
        <v>0.1842</v>
      </c>
      <c r="AT665" s="133">
        <v>0.746</v>
      </c>
    </row>
    <row r="666" spans="2:46">
      <c r="B666">
        <v>2005</v>
      </c>
      <c r="C666">
        <v>7</v>
      </c>
      <c r="D666">
        <v>0.1714</v>
      </c>
      <c r="E666">
        <v>6.7799999999999999E-2</v>
      </c>
      <c r="F666">
        <v>6.4100000000000004E-2</v>
      </c>
      <c r="G666">
        <v>0.39639999999999997</v>
      </c>
      <c r="H666">
        <v>0.1106</v>
      </c>
      <c r="I666">
        <v>0.44879999999999998</v>
      </c>
      <c r="J666">
        <v>2.4799999999999999E-2</v>
      </c>
      <c r="K666">
        <v>0.1399</v>
      </c>
      <c r="L666">
        <v>7.5499999999999998E-2</v>
      </c>
      <c r="M666">
        <v>3.3799999999999997E-2</v>
      </c>
      <c r="N666">
        <v>3.5499999999999997E-2</v>
      </c>
      <c r="O666">
        <v>0.9123</v>
      </c>
      <c r="AI666" s="133">
        <v>0.1714</v>
      </c>
      <c r="AJ666" s="133">
        <v>6.7799999999999999E-2</v>
      </c>
      <c r="AK666" s="133">
        <v>6.4100000000000004E-2</v>
      </c>
      <c r="AL666" s="133">
        <v>0.39639999999999997</v>
      </c>
      <c r="AM666" s="133">
        <v>0.1106</v>
      </c>
      <c r="AN666" s="133">
        <v>0.44879999999999998</v>
      </c>
      <c r="AO666" s="133">
        <v>2.4799999999999999E-2</v>
      </c>
      <c r="AP666" s="133">
        <v>0.1399</v>
      </c>
      <c r="AQ666" s="133">
        <v>7.5499999999999998E-2</v>
      </c>
      <c r="AR666" s="133">
        <v>3.3799999999999997E-2</v>
      </c>
      <c r="AS666" s="133">
        <v>3.5499999999999997E-2</v>
      </c>
      <c r="AT666" s="133">
        <v>0.9123</v>
      </c>
    </row>
    <row r="667" spans="2:46">
      <c r="B667">
        <v>2005</v>
      </c>
      <c r="C667">
        <v>8</v>
      </c>
      <c r="D667">
        <v>0.77559999999999996</v>
      </c>
      <c r="E667">
        <v>2.5950000000000002</v>
      </c>
      <c r="F667">
        <v>0.50629999999999997</v>
      </c>
      <c r="G667">
        <v>3.5720999999999998</v>
      </c>
      <c r="H667">
        <v>0.9345</v>
      </c>
      <c r="I667">
        <v>4.5960999999999999</v>
      </c>
      <c r="J667">
        <v>0.2185</v>
      </c>
      <c r="K667">
        <v>1.613</v>
      </c>
      <c r="L667">
        <v>0.33279999999999998</v>
      </c>
      <c r="M667">
        <v>0.88560000000000005</v>
      </c>
      <c r="N667">
        <v>0.91869999999999996</v>
      </c>
      <c r="O667">
        <v>3.7570999999999999</v>
      </c>
      <c r="AI667" s="133">
        <v>0.77559999999999996</v>
      </c>
      <c r="AJ667" s="133">
        <v>2.5950000000000002</v>
      </c>
      <c r="AK667" s="133">
        <v>0.50629999999999997</v>
      </c>
      <c r="AL667" s="133">
        <v>3.5720999999999998</v>
      </c>
      <c r="AM667" s="133">
        <v>0.9345</v>
      </c>
      <c r="AN667" s="133">
        <v>4.5960999999999999</v>
      </c>
      <c r="AO667" s="133">
        <v>0.2185</v>
      </c>
      <c r="AP667" s="133">
        <v>1.613</v>
      </c>
      <c r="AQ667" s="133">
        <v>0.33279999999999998</v>
      </c>
      <c r="AR667" s="133">
        <v>0.88560000000000005</v>
      </c>
      <c r="AS667" s="133">
        <v>0.91869999999999996</v>
      </c>
      <c r="AT667" s="133">
        <v>3.7570999999999999</v>
      </c>
    </row>
    <row r="668" spans="2:46">
      <c r="B668">
        <v>2005</v>
      </c>
      <c r="C668">
        <v>9</v>
      </c>
      <c r="D668">
        <v>0.30609999999999998</v>
      </c>
      <c r="E668">
        <v>0.8216</v>
      </c>
      <c r="F668">
        <v>0.25330000000000003</v>
      </c>
      <c r="G668">
        <v>1.6085</v>
      </c>
      <c r="H668">
        <v>0.37630000000000002</v>
      </c>
      <c r="I668">
        <v>1.6962999999999999</v>
      </c>
      <c r="J668">
        <v>5.0900000000000001E-2</v>
      </c>
      <c r="K668">
        <v>1.3671</v>
      </c>
      <c r="L668">
        <v>0.19289999999999999</v>
      </c>
      <c r="M668">
        <v>0.69379999999999997</v>
      </c>
      <c r="N668">
        <v>7.0699999999999999E-2</v>
      </c>
      <c r="O668">
        <v>1.7594000000000001</v>
      </c>
      <c r="AI668" s="133">
        <v>0.30609999999999998</v>
      </c>
      <c r="AJ668" s="133">
        <v>0.8216</v>
      </c>
      <c r="AK668" s="133">
        <v>0.25330000000000003</v>
      </c>
      <c r="AL668" s="133">
        <v>1.6085</v>
      </c>
      <c r="AM668" s="133">
        <v>0.37630000000000002</v>
      </c>
      <c r="AN668" s="133">
        <v>1.6962999999999999</v>
      </c>
      <c r="AO668" s="133">
        <v>5.0900000000000001E-2</v>
      </c>
      <c r="AP668" s="133">
        <v>1.3671</v>
      </c>
      <c r="AQ668" s="133">
        <v>0.19289999999999999</v>
      </c>
      <c r="AR668" s="133">
        <v>0.69379999999999997</v>
      </c>
      <c r="AS668" s="133">
        <v>7.0699999999999999E-2</v>
      </c>
      <c r="AT668" s="133">
        <v>1.7594000000000001</v>
      </c>
    </row>
    <row r="669" spans="2:46">
      <c r="B669">
        <v>2005</v>
      </c>
      <c r="C669">
        <v>10</v>
      </c>
      <c r="D669">
        <v>0.94140000000000001</v>
      </c>
      <c r="E669">
        <v>2.1223000000000001</v>
      </c>
      <c r="F669">
        <v>1.0945</v>
      </c>
      <c r="G669">
        <v>5.5514000000000001</v>
      </c>
      <c r="H669">
        <v>1.5673999999999999</v>
      </c>
      <c r="I669">
        <v>5.8243999999999998</v>
      </c>
      <c r="J669">
        <v>2.8400000000000002E-2</v>
      </c>
      <c r="K669">
        <v>3.2841</v>
      </c>
      <c r="L669">
        <v>0.70789999999999997</v>
      </c>
      <c r="M669">
        <v>0.439</v>
      </c>
      <c r="N669">
        <v>0.96460000000000001</v>
      </c>
      <c r="O669">
        <v>5.4318</v>
      </c>
      <c r="AI669" s="133">
        <v>0.94140000000000001</v>
      </c>
      <c r="AJ669" s="133">
        <v>2.1223000000000001</v>
      </c>
      <c r="AK669" s="133">
        <v>1.0945</v>
      </c>
      <c r="AL669" s="133">
        <v>5.5514000000000001</v>
      </c>
      <c r="AM669" s="133">
        <v>1.5673999999999999</v>
      </c>
      <c r="AN669" s="133">
        <v>5.8243999999999998</v>
      </c>
      <c r="AO669" s="133">
        <v>2.8400000000000002E-2</v>
      </c>
      <c r="AP669" s="133">
        <v>3.2841</v>
      </c>
      <c r="AQ669" s="133">
        <v>0.70789999999999997</v>
      </c>
      <c r="AR669" s="133">
        <v>0.439</v>
      </c>
      <c r="AS669" s="133">
        <v>0.96460000000000001</v>
      </c>
      <c r="AT669" s="133">
        <v>5.4318</v>
      </c>
    </row>
    <row r="670" spans="2:46">
      <c r="B670">
        <v>2005</v>
      </c>
      <c r="C670">
        <v>11</v>
      </c>
      <c r="D670">
        <v>0.28120000000000001</v>
      </c>
      <c r="E670">
        <v>1.1202000000000001</v>
      </c>
      <c r="F670">
        <v>0.1439</v>
      </c>
      <c r="G670">
        <v>1.0555000000000001</v>
      </c>
      <c r="H670">
        <v>0.27060000000000001</v>
      </c>
      <c r="I670">
        <v>1.3371999999999999</v>
      </c>
      <c r="J670">
        <v>5.2699999999999997E-2</v>
      </c>
      <c r="K670">
        <v>0.43109999999999998</v>
      </c>
      <c r="L670">
        <v>0.18010000000000001</v>
      </c>
      <c r="M670">
        <v>0.25950000000000001</v>
      </c>
      <c r="N670">
        <v>0.29399999999999998</v>
      </c>
      <c r="O670">
        <v>0.99750000000000005</v>
      </c>
      <c r="AI670" s="133">
        <v>0.28120000000000001</v>
      </c>
      <c r="AJ670" s="133">
        <v>1.1202000000000001</v>
      </c>
      <c r="AK670" s="133">
        <v>0.1439</v>
      </c>
      <c r="AL670" s="133">
        <v>1.0555000000000001</v>
      </c>
      <c r="AM670" s="133">
        <v>0.27060000000000001</v>
      </c>
      <c r="AN670" s="133">
        <v>1.3371999999999999</v>
      </c>
      <c r="AO670" s="133">
        <v>5.2699999999999997E-2</v>
      </c>
      <c r="AP670" s="133">
        <v>0.43109999999999998</v>
      </c>
      <c r="AQ670" s="133">
        <v>0.18010000000000001</v>
      </c>
      <c r="AR670" s="133">
        <v>0.25950000000000001</v>
      </c>
      <c r="AS670" s="133">
        <v>0.29399999999999998</v>
      </c>
      <c r="AT670" s="133">
        <v>0.99750000000000005</v>
      </c>
    </row>
    <row r="671" spans="2:46">
      <c r="B671">
        <v>2005</v>
      </c>
      <c r="C671">
        <v>12</v>
      </c>
      <c r="D671">
        <v>0.24429999999999999</v>
      </c>
      <c r="E671">
        <v>0.75349999999999995</v>
      </c>
      <c r="F671">
        <v>0.2056</v>
      </c>
      <c r="G671">
        <v>1.1017999999999999</v>
      </c>
      <c r="H671">
        <v>0.2641</v>
      </c>
      <c r="I671">
        <v>1.3609</v>
      </c>
      <c r="J671">
        <v>3.6400000000000002E-2</v>
      </c>
      <c r="K671">
        <v>0.83209999999999995</v>
      </c>
      <c r="L671">
        <v>0.13289999999999999</v>
      </c>
      <c r="M671">
        <v>0.49349999999999999</v>
      </c>
      <c r="N671">
        <v>0.13139999999999999</v>
      </c>
      <c r="O671">
        <v>0.98019999999999996</v>
      </c>
      <c r="AI671" s="133">
        <v>0.24429999999999999</v>
      </c>
      <c r="AJ671" s="133">
        <v>0.75349999999999995</v>
      </c>
      <c r="AK671" s="133">
        <v>0.2056</v>
      </c>
      <c r="AL671" s="133">
        <v>1.1017999999999999</v>
      </c>
      <c r="AM671" s="133">
        <v>0.2641</v>
      </c>
      <c r="AN671" s="133">
        <v>1.3609</v>
      </c>
      <c r="AO671" s="133">
        <v>3.6400000000000002E-2</v>
      </c>
      <c r="AP671" s="133">
        <v>0.83209999999999995</v>
      </c>
      <c r="AQ671" s="133">
        <v>0.13289999999999999</v>
      </c>
      <c r="AR671" s="133">
        <v>0.49349999999999999</v>
      </c>
      <c r="AS671" s="133">
        <v>0.13139999999999999</v>
      </c>
      <c r="AT671" s="133">
        <v>0.98019999999999996</v>
      </c>
    </row>
    <row r="672" spans="2:46">
      <c r="B672">
        <v>2005</v>
      </c>
      <c r="C672">
        <v>13</v>
      </c>
      <c r="D672">
        <v>0.98980000000000001</v>
      </c>
      <c r="E672">
        <v>0.96009999999999995</v>
      </c>
      <c r="F672">
        <v>0.28770000000000001</v>
      </c>
      <c r="G672">
        <v>3.2128000000000001</v>
      </c>
      <c r="H672">
        <v>0.88890000000000002</v>
      </c>
      <c r="I672">
        <v>1.3414999999999999</v>
      </c>
      <c r="J672">
        <v>4.4000000000000003E-3</v>
      </c>
      <c r="K672">
        <v>1.5518000000000001</v>
      </c>
      <c r="L672">
        <v>0.92200000000000004</v>
      </c>
      <c r="M672">
        <v>0.35339999999999999</v>
      </c>
      <c r="N672">
        <v>1.0188999999999999</v>
      </c>
      <c r="O672">
        <v>2.819</v>
      </c>
      <c r="AI672" s="133">
        <v>0.98980000000000001</v>
      </c>
      <c r="AJ672" s="133">
        <v>0.96009999999999995</v>
      </c>
      <c r="AK672" s="133">
        <v>0.28770000000000001</v>
      </c>
      <c r="AL672" s="133">
        <v>3.2128000000000001</v>
      </c>
      <c r="AM672" s="133">
        <v>0.88890000000000002</v>
      </c>
      <c r="AN672" s="133">
        <v>1.3414999999999999</v>
      </c>
      <c r="AO672" s="133">
        <v>4.4000000000000003E-3</v>
      </c>
      <c r="AP672" s="133">
        <v>1.5518000000000001</v>
      </c>
      <c r="AQ672" s="133">
        <v>0.92200000000000004</v>
      </c>
      <c r="AR672" s="133">
        <v>0.35339999999999999</v>
      </c>
      <c r="AS672" s="133">
        <v>1.0188999999999999</v>
      </c>
      <c r="AT672" s="133">
        <v>2.819</v>
      </c>
    </row>
    <row r="673" spans="2:46">
      <c r="B673">
        <v>2005</v>
      </c>
      <c r="C673">
        <v>14</v>
      </c>
      <c r="D673">
        <v>5.1700000000000003E-2</v>
      </c>
      <c r="E673">
        <v>0.2271</v>
      </c>
      <c r="F673">
        <v>2.7E-2</v>
      </c>
      <c r="G673">
        <v>0.22620000000000001</v>
      </c>
      <c r="H673">
        <v>5.3999999999999999E-2</v>
      </c>
      <c r="I673">
        <v>0.12889999999999999</v>
      </c>
      <c r="J673">
        <v>1.8E-3</v>
      </c>
      <c r="K673">
        <v>0.1016</v>
      </c>
      <c r="L673">
        <v>3.1899999999999998E-2</v>
      </c>
      <c r="M673">
        <v>5.7700000000000001E-2</v>
      </c>
      <c r="N673">
        <v>1.3100000000000001E-2</v>
      </c>
      <c r="O673">
        <v>0.2127</v>
      </c>
      <c r="AI673" s="133">
        <v>5.1700000000000003E-2</v>
      </c>
      <c r="AJ673" s="133">
        <v>0.2271</v>
      </c>
      <c r="AK673" s="133">
        <v>2.7E-2</v>
      </c>
      <c r="AL673" s="133">
        <v>0.22620000000000001</v>
      </c>
      <c r="AM673" s="133">
        <v>5.3999999999999999E-2</v>
      </c>
      <c r="AN673" s="133">
        <v>0.12889999999999999</v>
      </c>
      <c r="AO673" s="133">
        <v>1.8E-3</v>
      </c>
      <c r="AP673" s="133">
        <v>0.1016</v>
      </c>
      <c r="AQ673" s="133">
        <v>3.1899999999999998E-2</v>
      </c>
      <c r="AR673" s="133">
        <v>5.7700000000000001E-2</v>
      </c>
      <c r="AS673" s="133">
        <v>1.3100000000000001E-2</v>
      </c>
      <c r="AT673" s="133">
        <v>0.2127</v>
      </c>
    </row>
    <row r="674" spans="2:46">
      <c r="B674">
        <v>2005</v>
      </c>
      <c r="C674">
        <v>15</v>
      </c>
      <c r="D674">
        <v>0.1918</v>
      </c>
      <c r="E674">
        <v>9.98E-2</v>
      </c>
      <c r="F674">
        <v>6.6400000000000001E-2</v>
      </c>
      <c r="G674">
        <v>0.92300000000000004</v>
      </c>
      <c r="H674">
        <v>0.36909999999999998</v>
      </c>
      <c r="I674">
        <v>0.51459999999999995</v>
      </c>
      <c r="J674">
        <v>2.4500000000000001E-2</v>
      </c>
      <c r="K674">
        <v>0.22359999999999999</v>
      </c>
      <c r="L674">
        <v>2.7900000000000001E-2</v>
      </c>
      <c r="M674">
        <v>4.5100000000000001E-2</v>
      </c>
      <c r="N674">
        <v>7.9000000000000001E-2</v>
      </c>
      <c r="O674">
        <v>0.25890000000000002</v>
      </c>
      <c r="AI674" s="133">
        <v>0.1918</v>
      </c>
      <c r="AJ674" s="133">
        <v>9.98E-2</v>
      </c>
      <c r="AK674" s="133">
        <v>6.6400000000000001E-2</v>
      </c>
      <c r="AL674" s="133">
        <v>0.92300000000000004</v>
      </c>
      <c r="AM674" s="133">
        <v>0.36909999999999998</v>
      </c>
      <c r="AN674" s="133">
        <v>0.51459999999999995</v>
      </c>
      <c r="AO674" s="133">
        <v>2.4500000000000001E-2</v>
      </c>
      <c r="AP674" s="133">
        <v>0.22359999999999999</v>
      </c>
      <c r="AQ674" s="133">
        <v>2.7900000000000001E-2</v>
      </c>
      <c r="AR674" s="133">
        <v>4.5100000000000001E-2</v>
      </c>
      <c r="AS674" s="133">
        <v>7.9000000000000001E-2</v>
      </c>
      <c r="AT674" s="133">
        <v>0.25890000000000002</v>
      </c>
    </row>
    <row r="675" spans="2:46">
      <c r="B675">
        <v>2005</v>
      </c>
      <c r="C675">
        <v>16</v>
      </c>
      <c r="D675">
        <v>2.5399999999999999E-2</v>
      </c>
      <c r="E675">
        <v>0.11609999999999999</v>
      </c>
      <c r="F675">
        <v>1.32E-2</v>
      </c>
      <c r="G675">
        <v>0.1125</v>
      </c>
      <c r="H675">
        <v>2.6700000000000002E-2</v>
      </c>
      <c r="I675">
        <v>6.0400000000000002E-2</v>
      </c>
      <c r="J675">
        <v>8.0000000000000004E-4</v>
      </c>
      <c r="K675">
        <v>4.6699999999999998E-2</v>
      </c>
      <c r="L675">
        <v>1.61E-2</v>
      </c>
      <c r="M675">
        <v>2.7099999999999999E-2</v>
      </c>
      <c r="N675">
        <v>6.7999999999999996E-3</v>
      </c>
      <c r="O675">
        <v>0.10390000000000001</v>
      </c>
      <c r="AI675" s="133">
        <v>2.5399999999999999E-2</v>
      </c>
      <c r="AJ675" s="133">
        <v>0.11609999999999999</v>
      </c>
      <c r="AK675" s="133">
        <v>1.32E-2</v>
      </c>
      <c r="AL675" s="133">
        <v>0.1125</v>
      </c>
      <c r="AM675" s="133">
        <v>2.6700000000000002E-2</v>
      </c>
      <c r="AN675" s="133">
        <v>6.0400000000000002E-2</v>
      </c>
      <c r="AO675" s="133">
        <v>8.0000000000000004E-4</v>
      </c>
      <c r="AP675" s="133">
        <v>4.6699999999999998E-2</v>
      </c>
      <c r="AQ675" s="133">
        <v>1.61E-2</v>
      </c>
      <c r="AR675" s="133">
        <v>2.7099999999999999E-2</v>
      </c>
      <c r="AS675" s="133">
        <v>6.7999999999999996E-3</v>
      </c>
      <c r="AT675" s="133">
        <v>0.10390000000000001</v>
      </c>
    </row>
    <row r="676" spans="2:46">
      <c r="B676">
        <v>2006</v>
      </c>
      <c r="C676">
        <v>1</v>
      </c>
      <c r="D676">
        <v>0.14480000000000001</v>
      </c>
      <c r="E676">
        <v>5.8500000000000003E-2</v>
      </c>
      <c r="F676">
        <v>3.0099999999999998E-2</v>
      </c>
      <c r="G676">
        <v>0.14990000000000001</v>
      </c>
      <c r="H676">
        <v>5.3199999999999997E-2</v>
      </c>
      <c r="I676">
        <v>0.1105</v>
      </c>
      <c r="J676">
        <v>5.7999999999999996E-3</v>
      </c>
      <c r="K676">
        <v>0.52610000000000001</v>
      </c>
      <c r="L676">
        <v>0.1111</v>
      </c>
      <c r="M676">
        <v>8.3900000000000002E-2</v>
      </c>
      <c r="N676">
        <v>0.1963</v>
      </c>
      <c r="O676">
        <v>0.39019999999999999</v>
      </c>
      <c r="AI676" s="133">
        <v>0.14480000000000001</v>
      </c>
      <c r="AJ676" s="133">
        <v>5.8500000000000003E-2</v>
      </c>
      <c r="AK676" s="133">
        <v>3.0099999999999998E-2</v>
      </c>
      <c r="AL676" s="133">
        <v>0.14990000000000001</v>
      </c>
      <c r="AM676" s="133">
        <v>5.3199999999999997E-2</v>
      </c>
      <c r="AN676" s="133">
        <v>0.1105</v>
      </c>
      <c r="AO676" s="133">
        <v>5.7999999999999996E-3</v>
      </c>
      <c r="AP676" s="133">
        <v>0.52610000000000001</v>
      </c>
      <c r="AQ676" s="133">
        <v>0.1111</v>
      </c>
      <c r="AR676" s="133">
        <v>8.3900000000000002E-2</v>
      </c>
      <c r="AS676" s="133">
        <v>0.1963</v>
      </c>
      <c r="AT676" s="133">
        <v>0.39019999999999999</v>
      </c>
    </row>
    <row r="677" spans="2:46">
      <c r="B677">
        <v>2006</v>
      </c>
      <c r="C677">
        <v>2</v>
      </c>
      <c r="D677">
        <v>0.34749999999999998</v>
      </c>
      <c r="E677">
        <v>1.0680000000000001</v>
      </c>
      <c r="F677">
        <v>3.1300000000000001E-2</v>
      </c>
      <c r="G677">
        <v>1.2221</v>
      </c>
      <c r="H677">
        <v>0.41820000000000002</v>
      </c>
      <c r="I677">
        <v>1.3672</v>
      </c>
      <c r="J677">
        <v>8.3699999999999997E-2</v>
      </c>
      <c r="K677">
        <v>0.56310000000000004</v>
      </c>
      <c r="L677">
        <v>9.6600000000000005E-2</v>
      </c>
      <c r="M677">
        <v>0.20710000000000001</v>
      </c>
      <c r="N677">
        <v>9.5799999999999996E-2</v>
      </c>
      <c r="O677">
        <v>0.87480000000000002</v>
      </c>
      <c r="AI677" s="133">
        <v>0.34749999999999998</v>
      </c>
      <c r="AJ677" s="133">
        <v>1.0680000000000001</v>
      </c>
      <c r="AK677" s="133">
        <v>3.1300000000000001E-2</v>
      </c>
      <c r="AL677" s="133">
        <v>1.2221</v>
      </c>
      <c r="AM677" s="133">
        <v>0.41820000000000002</v>
      </c>
      <c r="AN677" s="133">
        <v>1.3672</v>
      </c>
      <c r="AO677" s="133">
        <v>8.3699999999999997E-2</v>
      </c>
      <c r="AP677" s="133">
        <v>0.56310000000000004</v>
      </c>
      <c r="AQ677" s="133">
        <v>9.6600000000000005E-2</v>
      </c>
      <c r="AR677" s="133">
        <v>0.20710000000000001</v>
      </c>
      <c r="AS677" s="133">
        <v>9.5799999999999996E-2</v>
      </c>
      <c r="AT677" s="133">
        <v>0.87480000000000002</v>
      </c>
    </row>
    <row r="678" spans="2:46">
      <c r="B678">
        <v>2006</v>
      </c>
      <c r="C678">
        <v>3</v>
      </c>
      <c r="D678">
        <v>0.64470000000000005</v>
      </c>
      <c r="E678">
        <v>0.62819999999999998</v>
      </c>
      <c r="F678">
        <v>0.15870000000000001</v>
      </c>
      <c r="G678">
        <v>1.3903000000000001</v>
      </c>
      <c r="H678">
        <v>0.47289999999999999</v>
      </c>
      <c r="I678">
        <v>0.85160000000000002</v>
      </c>
      <c r="J678">
        <v>5.9299999999999999E-2</v>
      </c>
      <c r="K678">
        <v>2.0059999999999998</v>
      </c>
      <c r="L678">
        <v>0.57989999999999997</v>
      </c>
      <c r="M678">
        <v>0.79300000000000004</v>
      </c>
      <c r="N678">
        <v>0.74550000000000005</v>
      </c>
      <c r="O678">
        <v>1.8183</v>
      </c>
      <c r="AI678" s="133">
        <v>0.64470000000000005</v>
      </c>
      <c r="AJ678" s="133">
        <v>0.62819999999999998</v>
      </c>
      <c r="AK678" s="133">
        <v>0.15870000000000001</v>
      </c>
      <c r="AL678" s="133">
        <v>1.3903000000000001</v>
      </c>
      <c r="AM678" s="133">
        <v>0.47289999999999999</v>
      </c>
      <c r="AN678" s="133">
        <v>0.85160000000000002</v>
      </c>
      <c r="AO678" s="133">
        <v>5.9299999999999999E-2</v>
      </c>
      <c r="AP678" s="133">
        <v>2.0059999999999998</v>
      </c>
      <c r="AQ678" s="133">
        <v>0.57989999999999997</v>
      </c>
      <c r="AR678" s="133">
        <v>0.79300000000000004</v>
      </c>
      <c r="AS678" s="133">
        <v>0.74550000000000005</v>
      </c>
      <c r="AT678" s="133">
        <v>1.8183</v>
      </c>
    </row>
    <row r="679" spans="2:46">
      <c r="B679">
        <v>2006</v>
      </c>
      <c r="C679">
        <v>4</v>
      </c>
      <c r="D679">
        <v>0.57240000000000002</v>
      </c>
      <c r="E679">
        <v>1.2850999999999999</v>
      </c>
      <c r="F679">
        <v>0.25409999999999999</v>
      </c>
      <c r="G679">
        <v>2.1838000000000002</v>
      </c>
      <c r="H679">
        <v>0.56789999999999996</v>
      </c>
      <c r="I679">
        <v>0.9415</v>
      </c>
      <c r="J679">
        <v>7.7899999999999997E-2</v>
      </c>
      <c r="K679">
        <v>1.2841</v>
      </c>
      <c r="L679">
        <v>0.72819999999999996</v>
      </c>
      <c r="M679">
        <v>0.54449999999999998</v>
      </c>
      <c r="N679">
        <v>0.69789999999999996</v>
      </c>
      <c r="O679">
        <v>2.5095999999999998</v>
      </c>
      <c r="AI679" s="133">
        <v>0.57240000000000002</v>
      </c>
      <c r="AJ679" s="133">
        <v>1.2850999999999999</v>
      </c>
      <c r="AK679" s="133">
        <v>0.25409999999999999</v>
      </c>
      <c r="AL679" s="133">
        <v>2.1838000000000002</v>
      </c>
      <c r="AM679" s="133">
        <v>0.56789999999999996</v>
      </c>
      <c r="AN679" s="133">
        <v>0.9415</v>
      </c>
      <c r="AO679" s="133">
        <v>7.7899999999999997E-2</v>
      </c>
      <c r="AP679" s="133">
        <v>1.2841</v>
      </c>
      <c r="AQ679" s="133">
        <v>0.72819999999999996</v>
      </c>
      <c r="AR679" s="133">
        <v>0.54449999999999998</v>
      </c>
      <c r="AS679" s="133">
        <v>0.69789999999999996</v>
      </c>
      <c r="AT679" s="133">
        <v>2.5095999999999998</v>
      </c>
    </row>
    <row r="680" spans="2:46">
      <c r="B680">
        <v>2006</v>
      </c>
      <c r="C680">
        <v>5</v>
      </c>
      <c r="D680">
        <v>0.24660000000000001</v>
      </c>
      <c r="E680">
        <v>1.0293000000000001</v>
      </c>
      <c r="F680">
        <v>0.17219999999999999</v>
      </c>
      <c r="G680">
        <v>3.1873</v>
      </c>
      <c r="H680">
        <v>0.73109999999999997</v>
      </c>
      <c r="I680">
        <v>0.70799999999999996</v>
      </c>
      <c r="J680">
        <v>4.2599999999999999E-2</v>
      </c>
      <c r="K680">
        <v>0.72350000000000003</v>
      </c>
      <c r="L680">
        <v>0.65900000000000003</v>
      </c>
      <c r="M680">
        <v>0.2797</v>
      </c>
      <c r="N680">
        <v>0.18770000000000001</v>
      </c>
      <c r="O680">
        <v>1.7376</v>
      </c>
      <c r="AI680" s="133">
        <v>0.24660000000000001</v>
      </c>
      <c r="AJ680" s="133">
        <v>1.0293000000000001</v>
      </c>
      <c r="AK680" s="133">
        <v>0.17219999999999999</v>
      </c>
      <c r="AL680" s="133">
        <v>3.1873</v>
      </c>
      <c r="AM680" s="133">
        <v>0.73109999999999997</v>
      </c>
      <c r="AN680" s="133">
        <v>0.70799999999999996</v>
      </c>
      <c r="AO680" s="133">
        <v>4.2599999999999999E-2</v>
      </c>
      <c r="AP680" s="133">
        <v>0.72350000000000003</v>
      </c>
      <c r="AQ680" s="133">
        <v>0.65900000000000003</v>
      </c>
      <c r="AR680" s="133">
        <v>0.2797</v>
      </c>
      <c r="AS680" s="133">
        <v>0.18770000000000001</v>
      </c>
      <c r="AT680" s="133">
        <v>1.7376</v>
      </c>
    </row>
    <row r="681" spans="2:46">
      <c r="B681">
        <v>2006</v>
      </c>
      <c r="C681">
        <v>6</v>
      </c>
      <c r="D681">
        <v>0.57169999999999999</v>
      </c>
      <c r="E681">
        <v>0.76219999999999999</v>
      </c>
      <c r="F681">
        <v>0.13100000000000001</v>
      </c>
      <c r="G681">
        <v>1.3383</v>
      </c>
      <c r="H681">
        <v>0.25559999999999999</v>
      </c>
      <c r="I681">
        <v>0.50390000000000001</v>
      </c>
      <c r="J681">
        <v>8.8000000000000005E-3</v>
      </c>
      <c r="K681">
        <v>0.5413</v>
      </c>
      <c r="L681">
        <v>0.1229</v>
      </c>
      <c r="M681">
        <v>0.14249999999999999</v>
      </c>
      <c r="N681">
        <v>0.29520000000000002</v>
      </c>
      <c r="O681">
        <v>0.73719999999999997</v>
      </c>
      <c r="AI681" s="133">
        <v>0.57169999999999999</v>
      </c>
      <c r="AJ681" s="133">
        <v>0.76219999999999999</v>
      </c>
      <c r="AK681" s="133">
        <v>0.13100000000000001</v>
      </c>
      <c r="AL681" s="133">
        <v>1.3383</v>
      </c>
      <c r="AM681" s="133">
        <v>0.25559999999999999</v>
      </c>
      <c r="AN681" s="133">
        <v>0.50390000000000001</v>
      </c>
      <c r="AO681" s="133">
        <v>8.8000000000000005E-3</v>
      </c>
      <c r="AP681" s="133">
        <v>0.5413</v>
      </c>
      <c r="AQ681" s="133">
        <v>0.1229</v>
      </c>
      <c r="AR681" s="133">
        <v>0.14249999999999999</v>
      </c>
      <c r="AS681" s="133">
        <v>0.29520000000000002</v>
      </c>
      <c r="AT681" s="133">
        <v>0.73719999999999997</v>
      </c>
    </row>
    <row r="682" spans="2:46">
      <c r="B682">
        <v>2006</v>
      </c>
      <c r="C682">
        <v>7</v>
      </c>
      <c r="D682">
        <v>0.18429999999999999</v>
      </c>
      <c r="E682">
        <v>1.7500000000000002E-2</v>
      </c>
      <c r="F682">
        <v>6.4199999999999993E-2</v>
      </c>
      <c r="G682">
        <v>0.30209999999999998</v>
      </c>
      <c r="H682">
        <v>9.35E-2</v>
      </c>
      <c r="I682">
        <v>0.23630000000000001</v>
      </c>
      <c r="J682">
        <v>5.5999999999999999E-3</v>
      </c>
      <c r="K682">
        <v>0.39079999999999998</v>
      </c>
      <c r="L682">
        <v>3.3099999999999997E-2</v>
      </c>
      <c r="M682">
        <v>6.8199999999999997E-2</v>
      </c>
      <c r="N682">
        <v>0.18540000000000001</v>
      </c>
      <c r="O682">
        <v>0.53049999999999997</v>
      </c>
      <c r="AI682" s="133">
        <v>0.18429999999999999</v>
      </c>
      <c r="AJ682" s="133">
        <v>1.7500000000000002E-2</v>
      </c>
      <c r="AK682" s="133">
        <v>6.4199999999999993E-2</v>
      </c>
      <c r="AL682" s="133">
        <v>0.30209999999999998</v>
      </c>
      <c r="AM682" s="133">
        <v>9.35E-2</v>
      </c>
      <c r="AN682" s="133">
        <v>0.23630000000000001</v>
      </c>
      <c r="AO682" s="133">
        <v>5.5999999999999999E-3</v>
      </c>
      <c r="AP682" s="133">
        <v>0.39079999999999998</v>
      </c>
      <c r="AQ682" s="133">
        <v>3.3099999999999997E-2</v>
      </c>
      <c r="AR682" s="133">
        <v>6.8199999999999997E-2</v>
      </c>
      <c r="AS682" s="133">
        <v>0.18540000000000001</v>
      </c>
      <c r="AT682" s="133">
        <v>0.53049999999999997</v>
      </c>
    </row>
    <row r="683" spans="2:46">
      <c r="B683">
        <v>2006</v>
      </c>
      <c r="C683">
        <v>8</v>
      </c>
      <c r="D683">
        <v>0.6633</v>
      </c>
      <c r="E683">
        <v>2.468</v>
      </c>
      <c r="F683">
        <v>0.37669999999999998</v>
      </c>
      <c r="G683">
        <v>3.6791999999999998</v>
      </c>
      <c r="H683">
        <v>1.0242</v>
      </c>
      <c r="I683">
        <v>3.6673</v>
      </c>
      <c r="J683">
        <v>0.19350000000000001</v>
      </c>
      <c r="K683">
        <v>1.8404</v>
      </c>
      <c r="L683">
        <v>0.54790000000000005</v>
      </c>
      <c r="M683">
        <v>0.85980000000000001</v>
      </c>
      <c r="N683">
        <v>1.1276999999999999</v>
      </c>
      <c r="O683">
        <v>2.9796999999999998</v>
      </c>
      <c r="AI683" s="133">
        <v>0.6633</v>
      </c>
      <c r="AJ683" s="133">
        <v>2.468</v>
      </c>
      <c r="AK683" s="133">
        <v>0.37669999999999998</v>
      </c>
      <c r="AL683" s="133">
        <v>3.6791999999999998</v>
      </c>
      <c r="AM683" s="133">
        <v>1.0242</v>
      </c>
      <c r="AN683" s="133">
        <v>3.6673</v>
      </c>
      <c r="AO683" s="133">
        <v>0.19350000000000001</v>
      </c>
      <c r="AP683" s="133">
        <v>1.8404</v>
      </c>
      <c r="AQ683" s="133">
        <v>0.54790000000000005</v>
      </c>
      <c r="AR683" s="133">
        <v>0.85980000000000001</v>
      </c>
      <c r="AS683" s="133">
        <v>1.1276999999999999</v>
      </c>
      <c r="AT683" s="133">
        <v>2.9796999999999998</v>
      </c>
    </row>
    <row r="684" spans="2:46">
      <c r="B684">
        <v>2006</v>
      </c>
      <c r="C684">
        <v>9</v>
      </c>
      <c r="D684">
        <v>0.30349999999999999</v>
      </c>
      <c r="E684">
        <v>1.1080000000000001</v>
      </c>
      <c r="F684">
        <v>0.2717</v>
      </c>
      <c r="G684">
        <v>1.3957999999999999</v>
      </c>
      <c r="H684">
        <v>0.32340000000000002</v>
      </c>
      <c r="I684">
        <v>1.6213</v>
      </c>
      <c r="J684">
        <v>5.3800000000000001E-2</v>
      </c>
      <c r="K684">
        <v>1.2424999999999999</v>
      </c>
      <c r="L684">
        <v>0.28620000000000001</v>
      </c>
      <c r="M684">
        <v>1.3568</v>
      </c>
      <c r="N684">
        <v>0.219</v>
      </c>
      <c r="O684">
        <v>1.8968</v>
      </c>
      <c r="AI684" s="133">
        <v>0.30349999999999999</v>
      </c>
      <c r="AJ684" s="133">
        <v>1.1080000000000001</v>
      </c>
      <c r="AK684" s="133">
        <v>0.2717</v>
      </c>
      <c r="AL684" s="133">
        <v>1.3957999999999999</v>
      </c>
      <c r="AM684" s="133">
        <v>0.32340000000000002</v>
      </c>
      <c r="AN684" s="133">
        <v>1.6213</v>
      </c>
      <c r="AO684" s="133">
        <v>5.3800000000000001E-2</v>
      </c>
      <c r="AP684" s="133">
        <v>1.2424999999999999</v>
      </c>
      <c r="AQ684" s="133">
        <v>0.28620000000000001</v>
      </c>
      <c r="AR684" s="133">
        <v>1.3568</v>
      </c>
      <c r="AS684" s="133">
        <v>0.219</v>
      </c>
      <c r="AT684" s="133">
        <v>1.8968</v>
      </c>
    </row>
    <row r="685" spans="2:46">
      <c r="B685">
        <v>2006</v>
      </c>
      <c r="C685">
        <v>10</v>
      </c>
      <c r="D685">
        <v>0.96089999999999998</v>
      </c>
      <c r="E685">
        <v>0.98419999999999996</v>
      </c>
      <c r="F685">
        <v>0.93620000000000003</v>
      </c>
      <c r="G685">
        <v>4.6780999999999997</v>
      </c>
      <c r="H685">
        <v>1.2739</v>
      </c>
      <c r="I685">
        <v>5.5683999999999996</v>
      </c>
      <c r="J685">
        <v>3.2800000000000003E-2</v>
      </c>
      <c r="K685">
        <v>2.4643999999999999</v>
      </c>
      <c r="L685">
        <v>0.47689999999999999</v>
      </c>
      <c r="M685">
        <v>0.54669999999999996</v>
      </c>
      <c r="N685">
        <v>0.70679999999999998</v>
      </c>
      <c r="O685">
        <v>4.3775000000000004</v>
      </c>
      <c r="AI685" s="133">
        <v>0.96089999999999998</v>
      </c>
      <c r="AJ685" s="133">
        <v>0.98419999999999996</v>
      </c>
      <c r="AK685" s="133">
        <v>0.93620000000000003</v>
      </c>
      <c r="AL685" s="133">
        <v>4.6780999999999997</v>
      </c>
      <c r="AM685" s="133">
        <v>1.2739</v>
      </c>
      <c r="AN685" s="133">
        <v>5.5683999999999996</v>
      </c>
      <c r="AO685" s="133">
        <v>3.2800000000000003E-2</v>
      </c>
      <c r="AP685" s="133">
        <v>2.4643999999999999</v>
      </c>
      <c r="AQ685" s="133">
        <v>0.47689999999999999</v>
      </c>
      <c r="AR685" s="133">
        <v>0.54669999999999996</v>
      </c>
      <c r="AS685" s="133">
        <v>0.70679999999999998</v>
      </c>
      <c r="AT685" s="133">
        <v>4.3775000000000004</v>
      </c>
    </row>
    <row r="686" spans="2:46">
      <c r="B686">
        <v>2006</v>
      </c>
      <c r="C686">
        <v>11</v>
      </c>
      <c r="D686">
        <v>0.29010000000000002</v>
      </c>
      <c r="E686">
        <v>1.2587999999999999</v>
      </c>
      <c r="F686">
        <v>0.15240000000000001</v>
      </c>
      <c r="G686">
        <v>1.0201</v>
      </c>
      <c r="H686">
        <v>0.26269999999999999</v>
      </c>
      <c r="I686">
        <v>1.3326</v>
      </c>
      <c r="J686">
        <v>5.4399999999999997E-2</v>
      </c>
      <c r="K686">
        <v>0.40160000000000001</v>
      </c>
      <c r="L686">
        <v>0.21340000000000001</v>
      </c>
      <c r="M686">
        <v>0.44690000000000002</v>
      </c>
      <c r="N686">
        <v>0.34079999999999999</v>
      </c>
      <c r="O686">
        <v>1.0799000000000001</v>
      </c>
      <c r="AI686" s="133">
        <v>0.29010000000000002</v>
      </c>
      <c r="AJ686" s="133">
        <v>1.2587999999999999</v>
      </c>
      <c r="AK686" s="133">
        <v>0.15240000000000001</v>
      </c>
      <c r="AL686" s="133">
        <v>1.0201</v>
      </c>
      <c r="AM686" s="133">
        <v>0.26269999999999999</v>
      </c>
      <c r="AN686" s="133">
        <v>1.3326</v>
      </c>
      <c r="AO686" s="133">
        <v>5.4399999999999997E-2</v>
      </c>
      <c r="AP686" s="133">
        <v>0.40160000000000001</v>
      </c>
      <c r="AQ686" s="133">
        <v>0.21340000000000001</v>
      </c>
      <c r="AR686" s="133">
        <v>0.44690000000000002</v>
      </c>
      <c r="AS686" s="133">
        <v>0.34079999999999999</v>
      </c>
      <c r="AT686" s="133">
        <v>1.0799000000000001</v>
      </c>
    </row>
    <row r="687" spans="2:46">
      <c r="B687">
        <v>2006</v>
      </c>
      <c r="C687">
        <v>12</v>
      </c>
      <c r="D687">
        <v>0.24679999999999999</v>
      </c>
      <c r="E687">
        <v>0.96120000000000005</v>
      </c>
      <c r="F687">
        <v>0.21659999999999999</v>
      </c>
      <c r="G687">
        <v>0.97250000000000003</v>
      </c>
      <c r="H687">
        <v>0.23219999999999999</v>
      </c>
      <c r="I687">
        <v>1.3121</v>
      </c>
      <c r="J687">
        <v>3.85E-2</v>
      </c>
      <c r="K687">
        <v>0.751</v>
      </c>
      <c r="L687">
        <v>0.1976</v>
      </c>
      <c r="M687">
        <v>0.93210000000000004</v>
      </c>
      <c r="N687">
        <v>0.23019999999999999</v>
      </c>
      <c r="O687">
        <v>1.1173</v>
      </c>
      <c r="AI687" s="133">
        <v>0.24679999999999999</v>
      </c>
      <c r="AJ687" s="133">
        <v>0.96120000000000005</v>
      </c>
      <c r="AK687" s="133">
        <v>0.21659999999999999</v>
      </c>
      <c r="AL687" s="133">
        <v>0.97250000000000003</v>
      </c>
      <c r="AM687" s="133">
        <v>0.23219999999999999</v>
      </c>
      <c r="AN687" s="133">
        <v>1.3121</v>
      </c>
      <c r="AO687" s="133">
        <v>3.85E-2</v>
      </c>
      <c r="AP687" s="133">
        <v>0.751</v>
      </c>
      <c r="AQ687" s="133">
        <v>0.1976</v>
      </c>
      <c r="AR687" s="133">
        <v>0.93210000000000004</v>
      </c>
      <c r="AS687" s="133">
        <v>0.23019999999999999</v>
      </c>
      <c r="AT687" s="133">
        <v>1.1173</v>
      </c>
    </row>
    <row r="688" spans="2:46">
      <c r="B688">
        <v>2006</v>
      </c>
      <c r="C688">
        <v>13</v>
      </c>
      <c r="D688">
        <v>0.91890000000000005</v>
      </c>
      <c r="E688">
        <v>2.3250999999999999</v>
      </c>
      <c r="F688">
        <v>0.16950000000000001</v>
      </c>
      <c r="G688">
        <v>1.4474</v>
      </c>
      <c r="H688">
        <v>0.41880000000000001</v>
      </c>
      <c r="I688">
        <v>0.96870000000000001</v>
      </c>
      <c r="J688">
        <v>4.5999999999999999E-3</v>
      </c>
      <c r="K688">
        <v>1.7803</v>
      </c>
      <c r="L688">
        <v>0.54320000000000002</v>
      </c>
      <c r="M688">
        <v>0.39329999999999998</v>
      </c>
      <c r="N688">
        <v>0.1449</v>
      </c>
      <c r="O688">
        <v>1.26</v>
      </c>
      <c r="AI688" s="133">
        <v>0.91890000000000005</v>
      </c>
      <c r="AJ688" s="133">
        <v>2.3250999999999999</v>
      </c>
      <c r="AK688" s="133">
        <v>0.16950000000000001</v>
      </c>
      <c r="AL688" s="133">
        <v>1.4474</v>
      </c>
      <c r="AM688" s="133">
        <v>0.41880000000000001</v>
      </c>
      <c r="AN688" s="133">
        <v>0.96870000000000001</v>
      </c>
      <c r="AO688" s="133">
        <v>4.5999999999999999E-3</v>
      </c>
      <c r="AP688" s="133">
        <v>1.7803</v>
      </c>
      <c r="AQ688" s="133">
        <v>0.54320000000000002</v>
      </c>
      <c r="AR688" s="133">
        <v>0.39329999999999998</v>
      </c>
      <c r="AS688" s="133">
        <v>0.1449</v>
      </c>
      <c r="AT688" s="133">
        <v>1.26</v>
      </c>
    </row>
    <row r="689" spans="2:46">
      <c r="B689">
        <v>2006</v>
      </c>
      <c r="C689">
        <v>14</v>
      </c>
      <c r="D689">
        <v>5.21E-2</v>
      </c>
      <c r="E689">
        <v>0.26419999999999999</v>
      </c>
      <c r="F689">
        <v>2.9399999999999999E-2</v>
      </c>
      <c r="G689">
        <v>0.21390000000000001</v>
      </c>
      <c r="H689">
        <v>5.0900000000000001E-2</v>
      </c>
      <c r="I689">
        <v>0.123</v>
      </c>
      <c r="J689">
        <v>1.9E-3</v>
      </c>
      <c r="K689">
        <v>9.2299999999999993E-2</v>
      </c>
      <c r="L689">
        <v>4.1099999999999998E-2</v>
      </c>
      <c r="M689">
        <v>0.1077</v>
      </c>
      <c r="N689">
        <v>2.4E-2</v>
      </c>
      <c r="O689">
        <v>0.23219999999999999</v>
      </c>
      <c r="AI689" s="133">
        <v>5.21E-2</v>
      </c>
      <c r="AJ689" s="133">
        <v>0.26419999999999999</v>
      </c>
      <c r="AK689" s="133">
        <v>2.9399999999999999E-2</v>
      </c>
      <c r="AL689" s="133">
        <v>0.21390000000000001</v>
      </c>
      <c r="AM689" s="133">
        <v>5.0900000000000001E-2</v>
      </c>
      <c r="AN689" s="133">
        <v>0.123</v>
      </c>
      <c r="AO689" s="133">
        <v>1.9E-3</v>
      </c>
      <c r="AP689" s="133">
        <v>9.2299999999999993E-2</v>
      </c>
      <c r="AQ689" s="133">
        <v>4.1099999999999998E-2</v>
      </c>
      <c r="AR689" s="133">
        <v>0.1077</v>
      </c>
      <c r="AS689" s="133">
        <v>2.4E-2</v>
      </c>
      <c r="AT689" s="133">
        <v>0.23219999999999999</v>
      </c>
    </row>
    <row r="690" spans="2:46">
      <c r="B690">
        <v>2006</v>
      </c>
      <c r="C690">
        <v>15</v>
      </c>
      <c r="D690">
        <v>0.1152</v>
      </c>
      <c r="E690">
        <v>4.9500000000000002E-2</v>
      </c>
      <c r="F690">
        <v>2.0299999999999999E-2</v>
      </c>
      <c r="G690">
        <v>0.61409999999999998</v>
      </c>
      <c r="H690">
        <v>0.24560000000000001</v>
      </c>
      <c r="I690">
        <v>0.2525</v>
      </c>
      <c r="J690">
        <v>2.7000000000000001E-3</v>
      </c>
      <c r="K690">
        <v>0.15540000000000001</v>
      </c>
      <c r="L690">
        <v>2.5999999999999999E-3</v>
      </c>
      <c r="M690">
        <v>2.41E-2</v>
      </c>
      <c r="N690">
        <v>7.7200000000000005E-2</v>
      </c>
      <c r="O690">
        <v>0.17499999999999999</v>
      </c>
      <c r="AI690" s="133">
        <v>0.1152</v>
      </c>
      <c r="AJ690" s="133">
        <v>4.9500000000000002E-2</v>
      </c>
      <c r="AK690" s="133">
        <v>2.0299999999999999E-2</v>
      </c>
      <c r="AL690" s="133">
        <v>0.61409999999999998</v>
      </c>
      <c r="AM690" s="133">
        <v>0.24560000000000001</v>
      </c>
      <c r="AN690" s="133">
        <v>0.2525</v>
      </c>
      <c r="AO690" s="133">
        <v>2.7000000000000001E-3</v>
      </c>
      <c r="AP690" s="133">
        <v>0.15540000000000001</v>
      </c>
      <c r="AQ690" s="133">
        <v>2.5999999999999999E-3</v>
      </c>
      <c r="AR690" s="133">
        <v>2.41E-2</v>
      </c>
      <c r="AS690" s="133">
        <v>7.7200000000000005E-2</v>
      </c>
      <c r="AT690" s="133">
        <v>0.17499999999999999</v>
      </c>
    </row>
    <row r="691" spans="2:46">
      <c r="B691">
        <v>2006</v>
      </c>
      <c r="C691">
        <v>16</v>
      </c>
      <c r="D691">
        <v>2.5700000000000001E-2</v>
      </c>
      <c r="E691">
        <v>0.13420000000000001</v>
      </c>
      <c r="F691">
        <v>1.44E-2</v>
      </c>
      <c r="G691">
        <v>0.1071</v>
      </c>
      <c r="H691">
        <v>2.5399999999999999E-2</v>
      </c>
      <c r="I691">
        <v>5.7700000000000001E-2</v>
      </c>
      <c r="J691">
        <v>8.9999999999999998E-4</v>
      </c>
      <c r="K691">
        <v>4.24E-2</v>
      </c>
      <c r="L691">
        <v>2.0500000000000001E-2</v>
      </c>
      <c r="M691">
        <v>4.99E-2</v>
      </c>
      <c r="N691">
        <v>1.18E-2</v>
      </c>
      <c r="O691">
        <v>0.1133</v>
      </c>
      <c r="AI691" s="133">
        <v>2.5700000000000001E-2</v>
      </c>
      <c r="AJ691" s="133">
        <v>0.13420000000000001</v>
      </c>
      <c r="AK691" s="133">
        <v>1.44E-2</v>
      </c>
      <c r="AL691" s="133">
        <v>0.1071</v>
      </c>
      <c r="AM691" s="133">
        <v>2.5399999999999999E-2</v>
      </c>
      <c r="AN691" s="133">
        <v>5.7700000000000001E-2</v>
      </c>
      <c r="AO691" s="133">
        <v>8.9999999999999998E-4</v>
      </c>
      <c r="AP691" s="133">
        <v>4.24E-2</v>
      </c>
      <c r="AQ691" s="133">
        <v>2.0500000000000001E-2</v>
      </c>
      <c r="AR691" s="133">
        <v>4.99E-2</v>
      </c>
      <c r="AS691" s="133">
        <v>1.18E-2</v>
      </c>
      <c r="AT691" s="133">
        <v>0.1133</v>
      </c>
    </row>
    <row r="692" spans="2:46">
      <c r="B692">
        <v>2007</v>
      </c>
      <c r="C692">
        <v>1</v>
      </c>
      <c r="D692">
        <v>0.26950000000000002</v>
      </c>
      <c r="E692">
        <v>0.11550000000000001</v>
      </c>
      <c r="F692">
        <v>4.3900000000000002E-2</v>
      </c>
      <c r="G692">
        <v>0.39119999999999999</v>
      </c>
      <c r="H692">
        <v>0.1389</v>
      </c>
      <c r="I692">
        <v>0.19070000000000001</v>
      </c>
      <c r="J692">
        <v>0.01</v>
      </c>
      <c r="K692">
        <v>0.1016</v>
      </c>
      <c r="L692">
        <v>2.4E-2</v>
      </c>
      <c r="M692">
        <v>6.8900000000000003E-2</v>
      </c>
      <c r="N692">
        <v>0.1318</v>
      </c>
      <c r="O692">
        <v>0.26650000000000001</v>
      </c>
      <c r="AI692" s="133">
        <v>0.26950000000000002</v>
      </c>
      <c r="AJ692" s="133">
        <v>0.11550000000000001</v>
      </c>
      <c r="AK692" s="133">
        <v>4.3900000000000002E-2</v>
      </c>
      <c r="AL692" s="133">
        <v>0.39119999999999999</v>
      </c>
      <c r="AM692" s="133">
        <v>0.1389</v>
      </c>
      <c r="AN692" s="133">
        <v>0.19070000000000001</v>
      </c>
      <c r="AO692" s="133">
        <v>0.01</v>
      </c>
      <c r="AP692" s="133">
        <v>0.1016</v>
      </c>
      <c r="AQ692" s="133">
        <v>2.4E-2</v>
      </c>
      <c r="AR692" s="133">
        <v>6.8900000000000003E-2</v>
      </c>
      <c r="AS692" s="133">
        <v>0.1318</v>
      </c>
      <c r="AT692" s="133">
        <v>0.26650000000000001</v>
      </c>
    </row>
    <row r="693" spans="2:46">
      <c r="B693">
        <v>2007</v>
      </c>
      <c r="C693">
        <v>2</v>
      </c>
      <c r="D693">
        <v>0.41660000000000003</v>
      </c>
      <c r="E693">
        <v>0.6875</v>
      </c>
      <c r="F693">
        <v>8.5800000000000001E-2</v>
      </c>
      <c r="G693">
        <v>1.2892999999999999</v>
      </c>
      <c r="H693">
        <v>0.44119999999999998</v>
      </c>
      <c r="I693">
        <v>0.77439999999999998</v>
      </c>
      <c r="J693">
        <v>4.2500000000000003E-2</v>
      </c>
      <c r="K693">
        <v>0.68859999999999999</v>
      </c>
      <c r="L693">
        <v>0.15720000000000001</v>
      </c>
      <c r="M693">
        <v>0.38869999999999999</v>
      </c>
      <c r="N693">
        <v>0.25040000000000001</v>
      </c>
      <c r="O693">
        <v>0.71279999999999999</v>
      </c>
      <c r="AI693" s="133">
        <v>0.41660000000000003</v>
      </c>
      <c r="AJ693" s="133">
        <v>0.6875</v>
      </c>
      <c r="AK693" s="133">
        <v>8.5800000000000001E-2</v>
      </c>
      <c r="AL693" s="133">
        <v>1.2892999999999999</v>
      </c>
      <c r="AM693" s="133">
        <v>0.44119999999999998</v>
      </c>
      <c r="AN693" s="133">
        <v>0.77439999999999998</v>
      </c>
      <c r="AO693" s="133">
        <v>4.2500000000000003E-2</v>
      </c>
      <c r="AP693" s="133">
        <v>0.68859999999999999</v>
      </c>
      <c r="AQ693" s="133">
        <v>0.15720000000000001</v>
      </c>
      <c r="AR693" s="133">
        <v>0.38869999999999999</v>
      </c>
      <c r="AS693" s="133">
        <v>0.25040000000000001</v>
      </c>
      <c r="AT693" s="133">
        <v>0.71279999999999999</v>
      </c>
    </row>
    <row r="694" spans="2:46">
      <c r="B694">
        <v>2007</v>
      </c>
      <c r="C694">
        <v>3</v>
      </c>
      <c r="D694">
        <v>0.70879999999999999</v>
      </c>
      <c r="E694">
        <v>0.92120000000000002</v>
      </c>
      <c r="F694">
        <v>0.25380000000000003</v>
      </c>
      <c r="G694">
        <v>1.8824000000000001</v>
      </c>
      <c r="H694">
        <v>0.64039999999999997</v>
      </c>
      <c r="I694">
        <v>2.9055</v>
      </c>
      <c r="J694">
        <v>0.21079999999999999</v>
      </c>
      <c r="K694">
        <v>1.6633</v>
      </c>
      <c r="L694">
        <v>0.53249999999999997</v>
      </c>
      <c r="M694">
        <v>0.8075</v>
      </c>
      <c r="N694">
        <v>0.40570000000000001</v>
      </c>
      <c r="O694">
        <v>1.7369000000000001</v>
      </c>
      <c r="AI694" s="133">
        <v>0.70879999999999999</v>
      </c>
      <c r="AJ694" s="133">
        <v>0.92120000000000002</v>
      </c>
      <c r="AK694" s="133">
        <v>0.25380000000000003</v>
      </c>
      <c r="AL694" s="133">
        <v>1.8824000000000001</v>
      </c>
      <c r="AM694" s="133">
        <v>0.64039999999999997</v>
      </c>
      <c r="AN694" s="133">
        <v>2.9055</v>
      </c>
      <c r="AO694" s="133">
        <v>0.21079999999999999</v>
      </c>
      <c r="AP694" s="133">
        <v>1.6633</v>
      </c>
      <c r="AQ694" s="133">
        <v>0.53249999999999997</v>
      </c>
      <c r="AR694" s="133">
        <v>0.8075</v>
      </c>
      <c r="AS694" s="133">
        <v>0.40570000000000001</v>
      </c>
      <c r="AT694" s="133">
        <v>1.7369000000000001</v>
      </c>
    </row>
    <row r="695" spans="2:46">
      <c r="B695">
        <v>2007</v>
      </c>
      <c r="C695">
        <v>4</v>
      </c>
      <c r="D695">
        <v>0.85050000000000003</v>
      </c>
      <c r="E695">
        <v>1.8698999999999999</v>
      </c>
      <c r="F695">
        <v>0.2732</v>
      </c>
      <c r="G695">
        <v>2.9411</v>
      </c>
      <c r="H695">
        <v>0.76490000000000002</v>
      </c>
      <c r="I695">
        <v>1.4816</v>
      </c>
      <c r="J695">
        <v>0.17960000000000001</v>
      </c>
      <c r="K695">
        <v>1.1722999999999999</v>
      </c>
      <c r="L695">
        <v>0.53400000000000003</v>
      </c>
      <c r="M695">
        <v>1.3485</v>
      </c>
      <c r="N695">
        <v>0.56520000000000004</v>
      </c>
      <c r="O695">
        <v>1.8617999999999999</v>
      </c>
      <c r="AI695" s="133">
        <v>0.85050000000000003</v>
      </c>
      <c r="AJ695" s="133">
        <v>1.8698999999999999</v>
      </c>
      <c r="AK695" s="133">
        <v>0.2732</v>
      </c>
      <c r="AL695" s="133">
        <v>2.9411</v>
      </c>
      <c r="AM695" s="133">
        <v>0.76490000000000002</v>
      </c>
      <c r="AN695" s="133">
        <v>1.4816</v>
      </c>
      <c r="AO695" s="133">
        <v>0.17960000000000001</v>
      </c>
      <c r="AP695" s="133">
        <v>1.1722999999999999</v>
      </c>
      <c r="AQ695" s="133">
        <v>0.53400000000000003</v>
      </c>
      <c r="AR695" s="133">
        <v>1.3485</v>
      </c>
      <c r="AS695" s="133">
        <v>0.56520000000000004</v>
      </c>
      <c r="AT695" s="133">
        <v>1.8617999999999999</v>
      </c>
    </row>
    <row r="696" spans="2:46">
      <c r="B696">
        <v>2007</v>
      </c>
      <c r="C696">
        <v>5</v>
      </c>
      <c r="D696">
        <v>0.49730000000000002</v>
      </c>
      <c r="E696">
        <v>0.97650000000000003</v>
      </c>
      <c r="F696">
        <v>0.19489999999999999</v>
      </c>
      <c r="G696">
        <v>1.6843999999999999</v>
      </c>
      <c r="H696">
        <v>0.38640000000000002</v>
      </c>
      <c r="I696">
        <v>0.96930000000000005</v>
      </c>
      <c r="J696">
        <v>5.6899999999999999E-2</v>
      </c>
      <c r="K696">
        <v>0.55730000000000002</v>
      </c>
      <c r="L696">
        <v>0.75280000000000002</v>
      </c>
      <c r="M696">
        <v>0.77880000000000005</v>
      </c>
      <c r="N696">
        <v>0.70399999999999996</v>
      </c>
      <c r="O696">
        <v>2.8420999999999998</v>
      </c>
      <c r="AI696" s="133">
        <v>0.49730000000000002</v>
      </c>
      <c r="AJ696" s="133">
        <v>0.97650000000000003</v>
      </c>
      <c r="AK696" s="133">
        <v>0.19489999999999999</v>
      </c>
      <c r="AL696" s="133">
        <v>1.6843999999999999</v>
      </c>
      <c r="AM696" s="133">
        <v>0.38640000000000002</v>
      </c>
      <c r="AN696" s="133">
        <v>0.96930000000000005</v>
      </c>
      <c r="AO696" s="133">
        <v>5.6899999999999999E-2</v>
      </c>
      <c r="AP696" s="133">
        <v>0.55730000000000002</v>
      </c>
      <c r="AQ696" s="133">
        <v>0.75280000000000002</v>
      </c>
      <c r="AR696" s="133">
        <v>0.77880000000000005</v>
      </c>
      <c r="AS696" s="133">
        <v>0.70399999999999996</v>
      </c>
      <c r="AT696" s="133">
        <v>2.8420999999999998</v>
      </c>
    </row>
    <row r="697" spans="2:46">
      <c r="B697">
        <v>2007</v>
      </c>
      <c r="C697">
        <v>6</v>
      </c>
      <c r="D697">
        <v>0.57940000000000003</v>
      </c>
      <c r="E697">
        <v>1.2708999999999999</v>
      </c>
      <c r="F697">
        <v>0.125</v>
      </c>
      <c r="G697">
        <v>1.8357000000000001</v>
      </c>
      <c r="H697">
        <v>0.3513</v>
      </c>
      <c r="I697">
        <v>0.56230000000000002</v>
      </c>
      <c r="J697">
        <v>1.06E-2</v>
      </c>
      <c r="K697">
        <v>0.59499999999999997</v>
      </c>
      <c r="L697">
        <v>0.29559999999999997</v>
      </c>
      <c r="M697">
        <v>0.70109999999999995</v>
      </c>
      <c r="N697">
        <v>0.6472</v>
      </c>
      <c r="O697">
        <v>0.76229999999999998</v>
      </c>
      <c r="AI697" s="133">
        <v>0.57940000000000003</v>
      </c>
      <c r="AJ697" s="133">
        <v>1.2708999999999999</v>
      </c>
      <c r="AK697" s="133">
        <v>0.125</v>
      </c>
      <c r="AL697" s="133">
        <v>1.8357000000000001</v>
      </c>
      <c r="AM697" s="133">
        <v>0.3513</v>
      </c>
      <c r="AN697" s="133">
        <v>0.56230000000000002</v>
      </c>
      <c r="AO697" s="133">
        <v>1.06E-2</v>
      </c>
      <c r="AP697" s="133">
        <v>0.59499999999999997</v>
      </c>
      <c r="AQ697" s="133">
        <v>0.29559999999999997</v>
      </c>
      <c r="AR697" s="133">
        <v>0.70109999999999995</v>
      </c>
      <c r="AS697" s="133">
        <v>0.6472</v>
      </c>
      <c r="AT697" s="133">
        <v>0.76229999999999998</v>
      </c>
    </row>
    <row r="698" spans="2:46">
      <c r="B698">
        <v>2007</v>
      </c>
      <c r="C698">
        <v>7</v>
      </c>
      <c r="D698">
        <v>0.21679999999999999</v>
      </c>
      <c r="E698">
        <v>0.17680000000000001</v>
      </c>
      <c r="F698">
        <v>0.1</v>
      </c>
      <c r="G698">
        <v>0.83640000000000003</v>
      </c>
      <c r="H698">
        <v>0.26319999999999999</v>
      </c>
      <c r="I698">
        <v>0.52229999999999999</v>
      </c>
      <c r="J698">
        <v>2.3599999999999999E-2</v>
      </c>
      <c r="K698">
        <v>0.32190000000000002</v>
      </c>
      <c r="L698">
        <v>8.8599999999999998E-2</v>
      </c>
      <c r="M698">
        <v>1.5900000000000001E-2</v>
      </c>
      <c r="N698">
        <v>6.6100000000000006E-2</v>
      </c>
      <c r="O698">
        <v>0.8347</v>
      </c>
      <c r="AI698" s="133">
        <v>0.21679999999999999</v>
      </c>
      <c r="AJ698" s="133">
        <v>0.17680000000000001</v>
      </c>
      <c r="AK698" s="133">
        <v>0.1</v>
      </c>
      <c r="AL698" s="133">
        <v>0.83640000000000003</v>
      </c>
      <c r="AM698" s="133">
        <v>0.26319999999999999</v>
      </c>
      <c r="AN698" s="133">
        <v>0.52229999999999999</v>
      </c>
      <c r="AO698" s="133">
        <v>2.3599999999999999E-2</v>
      </c>
      <c r="AP698" s="133">
        <v>0.32190000000000002</v>
      </c>
      <c r="AQ698" s="133">
        <v>8.8599999999999998E-2</v>
      </c>
      <c r="AR698" s="133">
        <v>1.5900000000000001E-2</v>
      </c>
      <c r="AS698" s="133">
        <v>6.6100000000000006E-2</v>
      </c>
      <c r="AT698" s="133">
        <v>0.8347</v>
      </c>
    </row>
    <row r="699" spans="2:46">
      <c r="B699">
        <v>2007</v>
      </c>
      <c r="C699">
        <v>8</v>
      </c>
      <c r="D699">
        <v>0.78720000000000001</v>
      </c>
      <c r="E699">
        <v>3.8142</v>
      </c>
      <c r="F699">
        <v>0.45179999999999998</v>
      </c>
      <c r="G699">
        <v>3.8620000000000001</v>
      </c>
      <c r="H699">
        <v>1.0454000000000001</v>
      </c>
      <c r="I699">
        <v>4.2374999999999998</v>
      </c>
      <c r="J699">
        <v>0.18990000000000001</v>
      </c>
      <c r="K699">
        <v>1.0432999999999999</v>
      </c>
      <c r="L699">
        <v>0.88639999999999997</v>
      </c>
      <c r="M699">
        <v>1.5464</v>
      </c>
      <c r="N699">
        <v>0.56389999999999996</v>
      </c>
      <c r="O699">
        <v>3.1827000000000001</v>
      </c>
      <c r="AI699" s="133">
        <v>0.78720000000000001</v>
      </c>
      <c r="AJ699" s="133">
        <v>3.8142</v>
      </c>
      <c r="AK699" s="133">
        <v>0.45179999999999998</v>
      </c>
      <c r="AL699" s="133">
        <v>3.8620000000000001</v>
      </c>
      <c r="AM699" s="133">
        <v>1.0454000000000001</v>
      </c>
      <c r="AN699" s="133">
        <v>4.2374999999999998</v>
      </c>
      <c r="AO699" s="133">
        <v>0.18990000000000001</v>
      </c>
      <c r="AP699" s="133">
        <v>1.0432999999999999</v>
      </c>
      <c r="AQ699" s="133">
        <v>0.88639999999999997</v>
      </c>
      <c r="AR699" s="133">
        <v>1.5464</v>
      </c>
      <c r="AS699" s="133">
        <v>0.56389999999999996</v>
      </c>
      <c r="AT699" s="133">
        <v>3.1827000000000001</v>
      </c>
    </row>
    <row r="700" spans="2:46">
      <c r="B700">
        <v>2007</v>
      </c>
      <c r="C700">
        <v>9</v>
      </c>
      <c r="D700">
        <v>0.29220000000000002</v>
      </c>
      <c r="E700">
        <v>1.2366999999999999</v>
      </c>
      <c r="F700">
        <v>0.23039999999999999</v>
      </c>
      <c r="G700">
        <v>1.7663</v>
      </c>
      <c r="H700">
        <v>0.44</v>
      </c>
      <c r="I700">
        <v>1.4193</v>
      </c>
      <c r="J700">
        <v>3.4000000000000002E-2</v>
      </c>
      <c r="K700">
        <v>0.85260000000000002</v>
      </c>
      <c r="L700">
        <v>0.29759999999999998</v>
      </c>
      <c r="M700">
        <v>0.2203</v>
      </c>
      <c r="N700">
        <v>0.35020000000000001</v>
      </c>
      <c r="O700">
        <v>1.9961</v>
      </c>
      <c r="AI700" s="133">
        <v>0.29220000000000002</v>
      </c>
      <c r="AJ700" s="133">
        <v>1.2366999999999999</v>
      </c>
      <c r="AK700" s="133">
        <v>0.23039999999999999</v>
      </c>
      <c r="AL700" s="133">
        <v>1.7663</v>
      </c>
      <c r="AM700" s="133">
        <v>0.44</v>
      </c>
      <c r="AN700" s="133">
        <v>1.4193</v>
      </c>
      <c r="AO700" s="133">
        <v>3.4000000000000002E-2</v>
      </c>
      <c r="AP700" s="133">
        <v>0.85260000000000002</v>
      </c>
      <c r="AQ700" s="133">
        <v>0.29759999999999998</v>
      </c>
      <c r="AR700" s="133">
        <v>0.2203</v>
      </c>
      <c r="AS700" s="133">
        <v>0.35020000000000001</v>
      </c>
      <c r="AT700" s="133">
        <v>1.9961</v>
      </c>
    </row>
    <row r="701" spans="2:46">
      <c r="B701">
        <v>2007</v>
      </c>
      <c r="C701">
        <v>10</v>
      </c>
      <c r="D701">
        <v>1.1631</v>
      </c>
      <c r="E701">
        <v>2.4331</v>
      </c>
      <c r="F701">
        <v>1.2358</v>
      </c>
      <c r="G701">
        <v>5.8787000000000003</v>
      </c>
      <c r="H701">
        <v>1.4630000000000001</v>
      </c>
      <c r="I701">
        <v>8.6922999999999995</v>
      </c>
      <c r="J701">
        <v>5.0799999999999998E-2</v>
      </c>
      <c r="K701">
        <v>2.0272000000000001</v>
      </c>
      <c r="L701">
        <v>0.84609999999999996</v>
      </c>
      <c r="M701">
        <v>0.54290000000000005</v>
      </c>
      <c r="N701">
        <v>0.57199999999999995</v>
      </c>
      <c r="O701">
        <v>6.5759999999999996</v>
      </c>
      <c r="AI701" s="133">
        <v>1.1631</v>
      </c>
      <c r="AJ701" s="133">
        <v>2.4331</v>
      </c>
      <c r="AK701" s="133">
        <v>1.2358</v>
      </c>
      <c r="AL701" s="133">
        <v>5.8787000000000003</v>
      </c>
      <c r="AM701" s="133">
        <v>1.4630000000000001</v>
      </c>
      <c r="AN701" s="133">
        <v>8.6922999999999995</v>
      </c>
      <c r="AO701" s="133">
        <v>5.0799999999999998E-2</v>
      </c>
      <c r="AP701" s="133">
        <v>2.0272000000000001</v>
      </c>
      <c r="AQ701" s="133">
        <v>0.84609999999999996</v>
      </c>
      <c r="AR701" s="133">
        <v>0.54290000000000005</v>
      </c>
      <c r="AS701" s="133">
        <v>0.57199999999999995</v>
      </c>
      <c r="AT701" s="133">
        <v>6.5759999999999996</v>
      </c>
    </row>
    <row r="702" spans="2:46">
      <c r="B702">
        <v>2007</v>
      </c>
      <c r="C702">
        <v>11</v>
      </c>
      <c r="D702">
        <v>0.29699999999999999</v>
      </c>
      <c r="E702">
        <v>1.3543000000000001</v>
      </c>
      <c r="F702">
        <v>0.14319999999999999</v>
      </c>
      <c r="G702">
        <v>1.1447000000000001</v>
      </c>
      <c r="H702">
        <v>0.2984</v>
      </c>
      <c r="I702">
        <v>1.2827999999999999</v>
      </c>
      <c r="J702">
        <v>4.9799999999999997E-2</v>
      </c>
      <c r="K702">
        <v>0.30080000000000001</v>
      </c>
      <c r="L702">
        <v>0.2243</v>
      </c>
      <c r="M702">
        <v>0.1293</v>
      </c>
      <c r="N702">
        <v>0.32</v>
      </c>
      <c r="O702">
        <v>1.1423000000000001</v>
      </c>
      <c r="AI702" s="133">
        <v>0.29699999999999999</v>
      </c>
      <c r="AJ702" s="133">
        <v>1.3543000000000001</v>
      </c>
      <c r="AK702" s="133">
        <v>0.14319999999999999</v>
      </c>
      <c r="AL702" s="133">
        <v>1.1447000000000001</v>
      </c>
      <c r="AM702" s="133">
        <v>0.2984</v>
      </c>
      <c r="AN702" s="133">
        <v>1.2827999999999999</v>
      </c>
      <c r="AO702" s="133">
        <v>4.9799999999999997E-2</v>
      </c>
      <c r="AP702" s="133">
        <v>0.30080000000000001</v>
      </c>
      <c r="AQ702" s="133">
        <v>0.2243</v>
      </c>
      <c r="AR702" s="133">
        <v>0.1293</v>
      </c>
      <c r="AS702" s="133">
        <v>0.32</v>
      </c>
      <c r="AT702" s="133">
        <v>1.1423000000000001</v>
      </c>
    </row>
    <row r="703" spans="2:46">
      <c r="B703">
        <v>2007</v>
      </c>
      <c r="C703">
        <v>12</v>
      </c>
      <c r="D703">
        <v>0.24310000000000001</v>
      </c>
      <c r="E703">
        <v>1.0647</v>
      </c>
      <c r="F703">
        <v>0.186</v>
      </c>
      <c r="G703">
        <v>1.2273000000000001</v>
      </c>
      <c r="H703">
        <v>0.30790000000000001</v>
      </c>
      <c r="I703">
        <v>1.1705000000000001</v>
      </c>
      <c r="J703">
        <v>2.5999999999999999E-2</v>
      </c>
      <c r="K703">
        <v>0.49780000000000002</v>
      </c>
      <c r="L703">
        <v>0.20880000000000001</v>
      </c>
      <c r="M703">
        <v>0.16739999999999999</v>
      </c>
      <c r="N703">
        <v>0.17069999999999999</v>
      </c>
      <c r="O703">
        <v>1.2149000000000001</v>
      </c>
      <c r="AI703" s="133">
        <v>0.24310000000000001</v>
      </c>
      <c r="AJ703" s="133">
        <v>1.0647</v>
      </c>
      <c r="AK703" s="133">
        <v>0.186</v>
      </c>
      <c r="AL703" s="133">
        <v>1.2273000000000001</v>
      </c>
      <c r="AM703" s="133">
        <v>0.30790000000000001</v>
      </c>
      <c r="AN703" s="133">
        <v>1.1705000000000001</v>
      </c>
      <c r="AO703" s="133">
        <v>2.5999999999999999E-2</v>
      </c>
      <c r="AP703" s="133">
        <v>0.49780000000000002</v>
      </c>
      <c r="AQ703" s="133">
        <v>0.20880000000000001</v>
      </c>
      <c r="AR703" s="133">
        <v>0.16739999999999999</v>
      </c>
      <c r="AS703" s="133">
        <v>0.17069999999999999</v>
      </c>
      <c r="AT703" s="133">
        <v>1.2149000000000001</v>
      </c>
    </row>
    <row r="704" spans="2:46">
      <c r="B704">
        <v>2007</v>
      </c>
      <c r="C704">
        <v>13</v>
      </c>
      <c r="D704">
        <v>0.98719999999999997</v>
      </c>
      <c r="E704">
        <v>2.7563</v>
      </c>
      <c r="F704">
        <v>0.2142</v>
      </c>
      <c r="G704">
        <v>2.2709999999999999</v>
      </c>
      <c r="H704">
        <v>0.57169999999999999</v>
      </c>
      <c r="I704">
        <v>0.71560000000000001</v>
      </c>
      <c r="J704">
        <v>7.4999999999999997E-3</v>
      </c>
      <c r="K704">
        <v>1.2271000000000001</v>
      </c>
      <c r="L704">
        <v>0.51419999999999999</v>
      </c>
      <c r="M704">
        <v>0.76849999999999996</v>
      </c>
      <c r="N704">
        <v>1.268</v>
      </c>
      <c r="O704">
        <v>2.0219</v>
      </c>
      <c r="AI704" s="133">
        <v>0.98719999999999997</v>
      </c>
      <c r="AJ704" s="133">
        <v>2.7563</v>
      </c>
      <c r="AK704" s="133">
        <v>0.2142</v>
      </c>
      <c r="AL704" s="133">
        <v>2.2709999999999999</v>
      </c>
      <c r="AM704" s="133">
        <v>0.57169999999999999</v>
      </c>
      <c r="AN704" s="133">
        <v>0.71560000000000001</v>
      </c>
      <c r="AO704" s="133">
        <v>7.4999999999999997E-3</v>
      </c>
      <c r="AP704" s="133">
        <v>1.2271000000000001</v>
      </c>
      <c r="AQ704" s="133">
        <v>0.51419999999999999</v>
      </c>
      <c r="AR704" s="133">
        <v>0.76849999999999996</v>
      </c>
      <c r="AS704" s="133">
        <v>1.268</v>
      </c>
      <c r="AT704" s="133">
        <v>2.0219</v>
      </c>
    </row>
    <row r="705" spans="2:46">
      <c r="B705">
        <v>2007</v>
      </c>
      <c r="C705">
        <v>14</v>
      </c>
      <c r="D705">
        <v>5.1200000000000002E-2</v>
      </c>
      <c r="E705">
        <v>0.28999999999999998</v>
      </c>
      <c r="F705">
        <v>2.76E-2</v>
      </c>
      <c r="G705">
        <v>0.24540000000000001</v>
      </c>
      <c r="H705">
        <v>5.79E-2</v>
      </c>
      <c r="I705">
        <v>0.1069</v>
      </c>
      <c r="J705">
        <v>4.0000000000000002E-4</v>
      </c>
      <c r="K705">
        <v>6.4000000000000001E-2</v>
      </c>
      <c r="L705">
        <v>4.4900000000000002E-2</v>
      </c>
      <c r="M705">
        <v>2.3699999999999999E-2</v>
      </c>
      <c r="N705">
        <v>1.72E-2</v>
      </c>
      <c r="O705">
        <v>0.24360000000000001</v>
      </c>
      <c r="AI705" s="133">
        <v>5.1200000000000002E-2</v>
      </c>
      <c r="AJ705" s="133">
        <v>0.28999999999999998</v>
      </c>
      <c r="AK705" s="133">
        <v>2.76E-2</v>
      </c>
      <c r="AL705" s="133">
        <v>0.24540000000000001</v>
      </c>
      <c r="AM705" s="133">
        <v>5.79E-2</v>
      </c>
      <c r="AN705" s="133">
        <v>0.1069</v>
      </c>
      <c r="AO705" s="133">
        <v>4.0000000000000002E-4</v>
      </c>
      <c r="AP705" s="133">
        <v>6.4000000000000001E-2</v>
      </c>
      <c r="AQ705" s="133">
        <v>4.4900000000000002E-2</v>
      </c>
      <c r="AR705" s="133">
        <v>2.3699999999999999E-2</v>
      </c>
      <c r="AS705" s="133">
        <v>1.72E-2</v>
      </c>
      <c r="AT705" s="133">
        <v>0.24360000000000001</v>
      </c>
    </row>
    <row r="706" spans="2:46">
      <c r="B706">
        <v>2007</v>
      </c>
      <c r="C706">
        <v>15</v>
      </c>
      <c r="D706">
        <v>0.20649999999999999</v>
      </c>
      <c r="E706">
        <v>0.17299999999999999</v>
      </c>
      <c r="F706">
        <v>3.5799999999999998E-2</v>
      </c>
      <c r="G706">
        <v>0.27539999999999998</v>
      </c>
      <c r="H706">
        <v>0.1101</v>
      </c>
      <c r="I706">
        <v>0.74939999999999996</v>
      </c>
      <c r="J706">
        <v>4.0000000000000001E-3</v>
      </c>
      <c r="K706">
        <v>0.3256</v>
      </c>
      <c r="L706">
        <v>2.23E-2</v>
      </c>
      <c r="M706">
        <v>4.0800000000000003E-2</v>
      </c>
      <c r="N706">
        <v>3.3799999999999997E-2</v>
      </c>
      <c r="O706">
        <v>0.317</v>
      </c>
      <c r="AI706" s="133">
        <v>0.20649999999999999</v>
      </c>
      <c r="AJ706" s="133">
        <v>0.17299999999999999</v>
      </c>
      <c r="AK706" s="133">
        <v>3.5799999999999998E-2</v>
      </c>
      <c r="AL706" s="133">
        <v>0.27539999999999998</v>
      </c>
      <c r="AM706" s="133">
        <v>0.1101</v>
      </c>
      <c r="AN706" s="133">
        <v>0.74939999999999996</v>
      </c>
      <c r="AO706" s="133">
        <v>4.0000000000000001E-3</v>
      </c>
      <c r="AP706" s="133">
        <v>0.3256</v>
      </c>
      <c r="AQ706" s="133">
        <v>2.23E-2</v>
      </c>
      <c r="AR706" s="133">
        <v>4.0800000000000003E-2</v>
      </c>
      <c r="AS706" s="133">
        <v>3.3799999999999997E-2</v>
      </c>
      <c r="AT706" s="133">
        <v>0.317</v>
      </c>
    </row>
    <row r="707" spans="2:46">
      <c r="B707">
        <v>2007</v>
      </c>
      <c r="C707">
        <v>16</v>
      </c>
      <c r="D707">
        <v>2.5399999999999999E-2</v>
      </c>
      <c r="E707">
        <v>0.14729999999999999</v>
      </c>
      <c r="F707">
        <v>1.3599999999999999E-2</v>
      </c>
      <c r="G707">
        <v>0.12180000000000001</v>
      </c>
      <c r="H707">
        <v>2.86E-2</v>
      </c>
      <c r="I707">
        <v>5.0500000000000003E-2</v>
      </c>
      <c r="J707">
        <v>2.0000000000000001E-4</v>
      </c>
      <c r="K707">
        <v>2.9600000000000001E-2</v>
      </c>
      <c r="L707">
        <v>2.24E-2</v>
      </c>
      <c r="M707">
        <v>1.17E-2</v>
      </c>
      <c r="N707">
        <v>8.6999999999999994E-3</v>
      </c>
      <c r="O707">
        <v>0.1192</v>
      </c>
      <c r="AI707" s="133">
        <v>2.5399999999999999E-2</v>
      </c>
      <c r="AJ707" s="133">
        <v>0.14729999999999999</v>
      </c>
      <c r="AK707" s="133">
        <v>1.3599999999999999E-2</v>
      </c>
      <c r="AL707" s="133">
        <v>0.12180000000000001</v>
      </c>
      <c r="AM707" s="133">
        <v>2.86E-2</v>
      </c>
      <c r="AN707" s="133">
        <v>5.0500000000000003E-2</v>
      </c>
      <c r="AO707" s="133">
        <v>2.0000000000000001E-4</v>
      </c>
      <c r="AP707" s="133">
        <v>2.9600000000000001E-2</v>
      </c>
      <c r="AQ707" s="133">
        <v>2.24E-2</v>
      </c>
      <c r="AR707" s="133">
        <v>1.17E-2</v>
      </c>
      <c r="AS707" s="133">
        <v>8.6999999999999994E-3</v>
      </c>
      <c r="AT707" s="133">
        <v>0.1192</v>
      </c>
    </row>
    <row r="708" spans="2:46">
      <c r="B708">
        <v>2008</v>
      </c>
      <c r="C708">
        <v>1</v>
      </c>
      <c r="D708">
        <v>0.29699999999999999</v>
      </c>
      <c r="E708">
        <v>0.12640000000000001</v>
      </c>
      <c r="F708">
        <v>3.04E-2</v>
      </c>
      <c r="G708">
        <v>0.28839999999999999</v>
      </c>
      <c r="H708">
        <v>0.1024</v>
      </c>
      <c r="I708">
        <v>0.12839999999999999</v>
      </c>
      <c r="J708">
        <v>1.14E-2</v>
      </c>
      <c r="K708">
        <v>0.1361</v>
      </c>
      <c r="L708">
        <v>5.33E-2</v>
      </c>
      <c r="M708">
        <v>5.0999999999999997E-2</v>
      </c>
      <c r="N708">
        <v>8.9700000000000002E-2</v>
      </c>
      <c r="O708">
        <v>0.32890000000000003</v>
      </c>
      <c r="AI708" s="133">
        <v>0.29699999999999999</v>
      </c>
      <c r="AJ708" s="133">
        <v>0.12640000000000001</v>
      </c>
      <c r="AK708" s="133">
        <v>3.04E-2</v>
      </c>
      <c r="AL708" s="133">
        <v>0.28839999999999999</v>
      </c>
      <c r="AM708" s="133">
        <v>0.1024</v>
      </c>
      <c r="AN708" s="133">
        <v>0.12839999999999999</v>
      </c>
      <c r="AO708" s="133">
        <v>1.14E-2</v>
      </c>
      <c r="AP708" s="133">
        <v>0.1361</v>
      </c>
      <c r="AQ708" s="133">
        <v>5.33E-2</v>
      </c>
      <c r="AR708" s="133">
        <v>5.0999999999999997E-2</v>
      </c>
      <c r="AS708" s="133">
        <v>8.9700000000000002E-2</v>
      </c>
      <c r="AT708" s="133">
        <v>0.32890000000000003</v>
      </c>
    </row>
    <row r="709" spans="2:46">
      <c r="B709">
        <v>2008</v>
      </c>
      <c r="C709">
        <v>2</v>
      </c>
      <c r="D709">
        <v>0.40329999999999999</v>
      </c>
      <c r="E709">
        <v>1.2015</v>
      </c>
      <c r="F709">
        <v>4.5499999999999999E-2</v>
      </c>
      <c r="G709">
        <v>1.5994999999999999</v>
      </c>
      <c r="H709">
        <v>0.5474</v>
      </c>
      <c r="I709">
        <v>1.7849999999999999</v>
      </c>
      <c r="J709">
        <v>9.5799999999999996E-2</v>
      </c>
      <c r="K709">
        <v>0.99129999999999996</v>
      </c>
      <c r="L709">
        <v>0.2419</v>
      </c>
      <c r="M709">
        <v>0.29980000000000001</v>
      </c>
      <c r="N709">
        <v>9.8199999999999996E-2</v>
      </c>
      <c r="O709">
        <v>0.36849999999999999</v>
      </c>
      <c r="AI709" s="133">
        <v>0.40329999999999999</v>
      </c>
      <c r="AJ709" s="133">
        <v>1.2015</v>
      </c>
      <c r="AK709" s="133">
        <v>4.5499999999999999E-2</v>
      </c>
      <c r="AL709" s="133">
        <v>1.5994999999999999</v>
      </c>
      <c r="AM709" s="133">
        <v>0.5474</v>
      </c>
      <c r="AN709" s="133">
        <v>1.7849999999999999</v>
      </c>
      <c r="AO709" s="133">
        <v>9.5799999999999996E-2</v>
      </c>
      <c r="AP709" s="133">
        <v>0.99129999999999996</v>
      </c>
      <c r="AQ709" s="133">
        <v>0.2419</v>
      </c>
      <c r="AR709" s="133">
        <v>0.29980000000000001</v>
      </c>
      <c r="AS709" s="133">
        <v>9.8199999999999996E-2</v>
      </c>
      <c r="AT709" s="133">
        <v>0.36849999999999999</v>
      </c>
    </row>
    <row r="710" spans="2:46">
      <c r="B710">
        <v>2008</v>
      </c>
      <c r="C710">
        <v>3</v>
      </c>
      <c r="D710">
        <v>0.76880000000000004</v>
      </c>
      <c r="E710">
        <v>0.38179999999999997</v>
      </c>
      <c r="F710">
        <v>0.1711</v>
      </c>
      <c r="G710">
        <v>0.95430000000000004</v>
      </c>
      <c r="H710">
        <v>0.32469999999999999</v>
      </c>
      <c r="I710">
        <v>0.63319999999999999</v>
      </c>
      <c r="J710">
        <v>7.6700000000000004E-2</v>
      </c>
      <c r="K710">
        <v>1.1299999999999999</v>
      </c>
      <c r="L710">
        <v>0.2253</v>
      </c>
      <c r="M710">
        <v>0.59309999999999996</v>
      </c>
      <c r="N710">
        <v>0.6421</v>
      </c>
      <c r="O710">
        <v>1.0906</v>
      </c>
      <c r="AI710" s="133">
        <v>0.76880000000000004</v>
      </c>
      <c r="AJ710" s="133">
        <v>0.38179999999999997</v>
      </c>
      <c r="AK710" s="133">
        <v>0.1711</v>
      </c>
      <c r="AL710" s="133">
        <v>0.95430000000000004</v>
      </c>
      <c r="AM710" s="133">
        <v>0.32469999999999999</v>
      </c>
      <c r="AN710" s="133">
        <v>0.63319999999999999</v>
      </c>
      <c r="AO710" s="133">
        <v>7.6700000000000004E-2</v>
      </c>
      <c r="AP710" s="133">
        <v>1.1299999999999999</v>
      </c>
      <c r="AQ710" s="133">
        <v>0.2253</v>
      </c>
      <c r="AR710" s="133">
        <v>0.59309999999999996</v>
      </c>
      <c r="AS710" s="133">
        <v>0.6421</v>
      </c>
      <c r="AT710" s="133">
        <v>1.0906</v>
      </c>
    </row>
    <row r="711" spans="2:46">
      <c r="B711">
        <v>2008</v>
      </c>
      <c r="C711">
        <v>4</v>
      </c>
      <c r="D711">
        <v>0.75529999999999997</v>
      </c>
      <c r="E711">
        <v>3.4468999999999999</v>
      </c>
      <c r="F711">
        <v>0.24890000000000001</v>
      </c>
      <c r="G711">
        <v>2.4647000000000001</v>
      </c>
      <c r="H711">
        <v>0.64100000000000001</v>
      </c>
      <c r="I711">
        <v>1.1077999999999999</v>
      </c>
      <c r="J711">
        <v>7.6999999999999999E-2</v>
      </c>
      <c r="K711">
        <v>1.2473000000000001</v>
      </c>
      <c r="L711">
        <v>0.68500000000000005</v>
      </c>
      <c r="M711">
        <v>2.1646999999999998</v>
      </c>
      <c r="N711">
        <v>1.1606000000000001</v>
      </c>
      <c r="O711">
        <v>3.4820000000000002</v>
      </c>
      <c r="AI711" s="133">
        <v>0.75529999999999997</v>
      </c>
      <c r="AJ711" s="133">
        <v>3.4468999999999999</v>
      </c>
      <c r="AK711" s="133">
        <v>0.24890000000000001</v>
      </c>
      <c r="AL711" s="133">
        <v>2.4647000000000001</v>
      </c>
      <c r="AM711" s="133">
        <v>0.64100000000000001</v>
      </c>
      <c r="AN711" s="133">
        <v>1.1077999999999999</v>
      </c>
      <c r="AO711" s="133">
        <v>7.6999999999999999E-2</v>
      </c>
      <c r="AP711" s="133">
        <v>1.2473000000000001</v>
      </c>
      <c r="AQ711" s="133">
        <v>0.68500000000000005</v>
      </c>
      <c r="AR711" s="133">
        <v>2.1646999999999998</v>
      </c>
      <c r="AS711" s="133">
        <v>1.1606000000000001</v>
      </c>
      <c r="AT711" s="133">
        <v>3.4820000000000002</v>
      </c>
    </row>
    <row r="712" spans="2:46">
      <c r="B712">
        <v>2008</v>
      </c>
      <c r="C712">
        <v>5</v>
      </c>
      <c r="D712">
        <v>0.38019999999999998</v>
      </c>
      <c r="E712">
        <v>2.4544000000000001</v>
      </c>
      <c r="F712">
        <v>0.1893</v>
      </c>
      <c r="G712">
        <v>1.9754</v>
      </c>
      <c r="H712">
        <v>0.4531</v>
      </c>
      <c r="I712">
        <v>0.79410000000000003</v>
      </c>
      <c r="J712">
        <v>8.9700000000000002E-2</v>
      </c>
      <c r="K712">
        <v>0.79949999999999999</v>
      </c>
      <c r="L712">
        <v>0.32990000000000003</v>
      </c>
      <c r="M712">
        <v>0.82089999999999996</v>
      </c>
      <c r="N712">
        <v>0.4738</v>
      </c>
      <c r="O712">
        <v>3.2766999999999999</v>
      </c>
      <c r="AI712" s="133">
        <v>0.38019999999999998</v>
      </c>
      <c r="AJ712" s="133">
        <v>2.4544000000000001</v>
      </c>
      <c r="AK712" s="133">
        <v>0.1893</v>
      </c>
      <c r="AL712" s="133">
        <v>1.9754</v>
      </c>
      <c r="AM712" s="133">
        <v>0.4531</v>
      </c>
      <c r="AN712" s="133">
        <v>0.79410000000000003</v>
      </c>
      <c r="AO712" s="133">
        <v>8.9700000000000002E-2</v>
      </c>
      <c r="AP712" s="133">
        <v>0.79949999999999999</v>
      </c>
      <c r="AQ712" s="133">
        <v>0.32990000000000003</v>
      </c>
      <c r="AR712" s="133">
        <v>0.82089999999999996</v>
      </c>
      <c r="AS712" s="133">
        <v>0.4738</v>
      </c>
      <c r="AT712" s="133">
        <v>3.2766999999999999</v>
      </c>
    </row>
    <row r="713" spans="2:46">
      <c r="B713">
        <v>2008</v>
      </c>
      <c r="C713">
        <v>6</v>
      </c>
      <c r="D713">
        <v>0.59160000000000001</v>
      </c>
      <c r="E713">
        <v>0.93220000000000003</v>
      </c>
      <c r="F713">
        <v>0.1095</v>
      </c>
      <c r="G713">
        <v>1.1577</v>
      </c>
      <c r="H713">
        <v>0.219</v>
      </c>
      <c r="I713">
        <v>0.25719999999999998</v>
      </c>
      <c r="J713">
        <v>3.2000000000000002E-3</v>
      </c>
      <c r="K713">
        <v>0.64149999999999996</v>
      </c>
      <c r="L713">
        <v>0.32040000000000002</v>
      </c>
      <c r="M713">
        <v>0.26400000000000001</v>
      </c>
      <c r="N713">
        <v>0.30709999999999998</v>
      </c>
      <c r="O713">
        <v>0.72399999999999998</v>
      </c>
      <c r="AI713" s="133">
        <v>0.59160000000000001</v>
      </c>
      <c r="AJ713" s="133">
        <v>0.93220000000000003</v>
      </c>
      <c r="AK713" s="133">
        <v>0.1095</v>
      </c>
      <c r="AL713" s="133">
        <v>1.1577</v>
      </c>
      <c r="AM713" s="133">
        <v>0.219</v>
      </c>
      <c r="AN713" s="133">
        <v>0.25719999999999998</v>
      </c>
      <c r="AO713" s="133">
        <v>3.2000000000000002E-3</v>
      </c>
      <c r="AP713" s="133">
        <v>0.64149999999999996</v>
      </c>
      <c r="AQ713" s="133">
        <v>0.32040000000000002</v>
      </c>
      <c r="AR713" s="133">
        <v>0.26400000000000001</v>
      </c>
      <c r="AS713" s="133">
        <v>0.30709999999999998</v>
      </c>
      <c r="AT713" s="133">
        <v>0.72399999999999998</v>
      </c>
    </row>
    <row r="714" spans="2:46">
      <c r="B714">
        <v>2008</v>
      </c>
      <c r="C714">
        <v>7</v>
      </c>
      <c r="D714">
        <v>0.22159999999999999</v>
      </c>
      <c r="E714">
        <v>5.1799999999999999E-2</v>
      </c>
      <c r="F714">
        <v>2.6100000000000002E-2</v>
      </c>
      <c r="G714">
        <v>0.76590000000000003</v>
      </c>
      <c r="H714">
        <v>0.27100000000000002</v>
      </c>
      <c r="I714">
        <v>9.8599999999999993E-2</v>
      </c>
      <c r="J714">
        <v>5.5999999999999999E-3</v>
      </c>
      <c r="K714">
        <v>0.4677</v>
      </c>
      <c r="L714">
        <v>1.03E-2</v>
      </c>
      <c r="M714">
        <v>0.29580000000000001</v>
      </c>
      <c r="N714">
        <v>0.1249</v>
      </c>
      <c r="O714">
        <v>0.27550000000000002</v>
      </c>
      <c r="AI714" s="133">
        <v>0.22159999999999999</v>
      </c>
      <c r="AJ714" s="133">
        <v>5.1799999999999999E-2</v>
      </c>
      <c r="AK714" s="133">
        <v>2.6100000000000002E-2</v>
      </c>
      <c r="AL714" s="133">
        <v>0.76590000000000003</v>
      </c>
      <c r="AM714" s="133">
        <v>0.27100000000000002</v>
      </c>
      <c r="AN714" s="133">
        <v>9.8599999999999993E-2</v>
      </c>
      <c r="AO714" s="133">
        <v>5.5999999999999999E-3</v>
      </c>
      <c r="AP714" s="133">
        <v>0.4677</v>
      </c>
      <c r="AQ714" s="133">
        <v>1.03E-2</v>
      </c>
      <c r="AR714" s="133">
        <v>0.29580000000000001</v>
      </c>
      <c r="AS714" s="133">
        <v>0.1249</v>
      </c>
      <c r="AT714" s="133">
        <v>0.27550000000000002</v>
      </c>
    </row>
    <row r="715" spans="2:46">
      <c r="B715">
        <v>2008</v>
      </c>
      <c r="C715">
        <v>8</v>
      </c>
      <c r="D715">
        <v>0.72750000000000004</v>
      </c>
      <c r="E715">
        <v>5.0433000000000003</v>
      </c>
      <c r="F715">
        <v>0.34449999999999997</v>
      </c>
      <c r="G715">
        <v>3.7292999999999998</v>
      </c>
      <c r="H715">
        <v>1.0399</v>
      </c>
      <c r="I715">
        <v>3.7867999999999999</v>
      </c>
      <c r="J715">
        <v>0.22839999999999999</v>
      </c>
      <c r="K715">
        <v>1.0732999999999999</v>
      </c>
      <c r="L715">
        <v>0.72019999999999995</v>
      </c>
      <c r="M715">
        <v>1.3396999999999999</v>
      </c>
      <c r="N715">
        <v>1.2934000000000001</v>
      </c>
      <c r="O715">
        <v>2.5825</v>
      </c>
      <c r="AI715" s="133">
        <v>0.72750000000000004</v>
      </c>
      <c r="AJ715" s="133">
        <v>5.0433000000000003</v>
      </c>
      <c r="AK715" s="133">
        <v>0.34449999999999997</v>
      </c>
      <c r="AL715" s="133">
        <v>3.7292999999999998</v>
      </c>
      <c r="AM715" s="133">
        <v>1.0399</v>
      </c>
      <c r="AN715" s="133">
        <v>3.7867999999999999</v>
      </c>
      <c r="AO715" s="133">
        <v>0.22839999999999999</v>
      </c>
      <c r="AP715" s="133">
        <v>1.0732999999999999</v>
      </c>
      <c r="AQ715" s="133">
        <v>0.72019999999999995</v>
      </c>
      <c r="AR715" s="133">
        <v>1.3396999999999999</v>
      </c>
      <c r="AS715" s="133">
        <v>1.2934000000000001</v>
      </c>
      <c r="AT715" s="133">
        <v>2.5825</v>
      </c>
    </row>
    <row r="716" spans="2:46">
      <c r="B716">
        <v>2008</v>
      </c>
      <c r="C716">
        <v>9</v>
      </c>
      <c r="D716">
        <v>0.28360000000000002</v>
      </c>
      <c r="E716">
        <v>1.0463</v>
      </c>
      <c r="F716">
        <v>0.16850000000000001</v>
      </c>
      <c r="G716">
        <v>1.5588</v>
      </c>
      <c r="H716">
        <v>0.4194</v>
      </c>
      <c r="I716">
        <v>0.82579999999999998</v>
      </c>
      <c r="J716">
        <v>2.8500000000000001E-2</v>
      </c>
      <c r="K716">
        <v>0.9466</v>
      </c>
      <c r="L716">
        <v>0.4224</v>
      </c>
      <c r="M716">
        <v>0.97570000000000001</v>
      </c>
      <c r="N716">
        <v>0.73760000000000003</v>
      </c>
      <c r="O716">
        <v>1.7884</v>
      </c>
      <c r="AI716" s="133">
        <v>0.28360000000000002</v>
      </c>
      <c r="AJ716" s="133">
        <v>1.0463</v>
      </c>
      <c r="AK716" s="133">
        <v>0.16850000000000001</v>
      </c>
      <c r="AL716" s="133">
        <v>1.5588</v>
      </c>
      <c r="AM716" s="133">
        <v>0.4194</v>
      </c>
      <c r="AN716" s="133">
        <v>0.82579999999999998</v>
      </c>
      <c r="AO716" s="133">
        <v>2.8500000000000001E-2</v>
      </c>
      <c r="AP716" s="133">
        <v>0.9466</v>
      </c>
      <c r="AQ716" s="133">
        <v>0.4224</v>
      </c>
      <c r="AR716" s="133">
        <v>0.97570000000000001</v>
      </c>
      <c r="AS716" s="133">
        <v>0.73760000000000003</v>
      </c>
      <c r="AT716" s="133">
        <v>1.7884</v>
      </c>
    </row>
    <row r="717" spans="2:46">
      <c r="B717">
        <v>2008</v>
      </c>
      <c r="C717">
        <v>10</v>
      </c>
      <c r="D717">
        <v>1.1851</v>
      </c>
      <c r="E717">
        <v>2.7031999999999998</v>
      </c>
      <c r="F717">
        <v>1.0658000000000001</v>
      </c>
      <c r="G717">
        <v>5.6932999999999998</v>
      </c>
      <c r="H717">
        <v>1.5042</v>
      </c>
      <c r="I717">
        <v>7.3231999999999999</v>
      </c>
      <c r="J717">
        <v>2.8899999999999999E-2</v>
      </c>
      <c r="K717">
        <v>1.5865</v>
      </c>
      <c r="L717">
        <v>1.3295999999999999</v>
      </c>
      <c r="M717">
        <v>0.52149999999999996</v>
      </c>
      <c r="N717">
        <v>1.121</v>
      </c>
      <c r="O717">
        <v>5.2727000000000004</v>
      </c>
      <c r="AI717" s="133">
        <v>1.1851</v>
      </c>
      <c r="AJ717" s="133">
        <v>2.7031999999999998</v>
      </c>
      <c r="AK717" s="133">
        <v>1.0658000000000001</v>
      </c>
      <c r="AL717" s="133">
        <v>5.6932999999999998</v>
      </c>
      <c r="AM717" s="133">
        <v>1.5042</v>
      </c>
      <c r="AN717" s="133">
        <v>7.3231999999999999</v>
      </c>
      <c r="AO717" s="133">
        <v>2.8899999999999999E-2</v>
      </c>
      <c r="AP717" s="133">
        <v>1.5865</v>
      </c>
      <c r="AQ717" s="133">
        <v>1.3295999999999999</v>
      </c>
      <c r="AR717" s="133">
        <v>0.52149999999999996</v>
      </c>
      <c r="AS717" s="133">
        <v>1.121</v>
      </c>
      <c r="AT717" s="133">
        <v>5.2727000000000004</v>
      </c>
    </row>
    <row r="718" spans="2:46">
      <c r="B718">
        <v>2008</v>
      </c>
      <c r="C718">
        <v>11</v>
      </c>
      <c r="D718">
        <v>0.30380000000000001</v>
      </c>
      <c r="E718">
        <v>1.3573999999999999</v>
      </c>
      <c r="F718">
        <v>0.1255</v>
      </c>
      <c r="G718">
        <v>1.113</v>
      </c>
      <c r="H718">
        <v>0.29759999999999998</v>
      </c>
      <c r="I718">
        <v>1.1169</v>
      </c>
      <c r="J718">
        <v>4.9000000000000002E-2</v>
      </c>
      <c r="K718">
        <v>0.32900000000000001</v>
      </c>
      <c r="L718">
        <v>0.2651</v>
      </c>
      <c r="M718">
        <v>0.33610000000000001</v>
      </c>
      <c r="N718">
        <v>0.49099999999999999</v>
      </c>
      <c r="O718">
        <v>1.1677</v>
      </c>
      <c r="AI718" s="133">
        <v>0.30380000000000001</v>
      </c>
      <c r="AJ718" s="133">
        <v>1.3573999999999999</v>
      </c>
      <c r="AK718" s="133">
        <v>0.1255</v>
      </c>
      <c r="AL718" s="133">
        <v>1.113</v>
      </c>
      <c r="AM718" s="133">
        <v>0.29759999999999998</v>
      </c>
      <c r="AN718" s="133">
        <v>1.1169</v>
      </c>
      <c r="AO718" s="133">
        <v>4.9000000000000002E-2</v>
      </c>
      <c r="AP718" s="133">
        <v>0.32900000000000001</v>
      </c>
      <c r="AQ718" s="133">
        <v>0.2651</v>
      </c>
      <c r="AR718" s="133">
        <v>0.33610000000000001</v>
      </c>
      <c r="AS718" s="133">
        <v>0.49099999999999999</v>
      </c>
      <c r="AT718" s="133">
        <v>1.1677</v>
      </c>
    </row>
    <row r="719" spans="2:46">
      <c r="B719">
        <v>2008</v>
      </c>
      <c r="C719">
        <v>12</v>
      </c>
      <c r="D719">
        <v>0.2392</v>
      </c>
      <c r="E719">
        <v>0.94299999999999995</v>
      </c>
      <c r="F719">
        <v>0.13189999999999999</v>
      </c>
      <c r="G719">
        <v>1.1135999999999999</v>
      </c>
      <c r="H719">
        <v>0.29580000000000001</v>
      </c>
      <c r="I719">
        <v>0.74260000000000004</v>
      </c>
      <c r="J719">
        <v>2.3099999999999999E-2</v>
      </c>
      <c r="K719">
        <v>0.54869999999999997</v>
      </c>
      <c r="L719">
        <v>0.28849999999999998</v>
      </c>
      <c r="M719">
        <v>0.66010000000000002</v>
      </c>
      <c r="N719">
        <v>0.57050000000000001</v>
      </c>
      <c r="O719">
        <v>1.2186999999999999</v>
      </c>
      <c r="AI719" s="133">
        <v>0.2392</v>
      </c>
      <c r="AJ719" s="133">
        <v>0.94299999999999995</v>
      </c>
      <c r="AK719" s="133">
        <v>0.13189999999999999</v>
      </c>
      <c r="AL719" s="133">
        <v>1.1135999999999999</v>
      </c>
      <c r="AM719" s="133">
        <v>0.29580000000000001</v>
      </c>
      <c r="AN719" s="133">
        <v>0.74260000000000004</v>
      </c>
      <c r="AO719" s="133">
        <v>2.3099999999999999E-2</v>
      </c>
      <c r="AP719" s="133">
        <v>0.54869999999999997</v>
      </c>
      <c r="AQ719" s="133">
        <v>0.28849999999999998</v>
      </c>
      <c r="AR719" s="133">
        <v>0.66010000000000002</v>
      </c>
      <c r="AS719" s="133">
        <v>0.57050000000000001</v>
      </c>
      <c r="AT719" s="133">
        <v>1.2186999999999999</v>
      </c>
    </row>
    <row r="720" spans="2:46">
      <c r="B720">
        <v>2008</v>
      </c>
      <c r="C720">
        <v>13</v>
      </c>
      <c r="D720">
        <v>0.96970000000000001</v>
      </c>
      <c r="E720">
        <v>2.1707000000000001</v>
      </c>
      <c r="F720">
        <v>0.1542</v>
      </c>
      <c r="G720">
        <v>1.3942000000000001</v>
      </c>
      <c r="H720">
        <v>0.378</v>
      </c>
      <c r="I720">
        <v>0.8024</v>
      </c>
      <c r="J720">
        <v>1.14E-2</v>
      </c>
      <c r="K720">
        <v>1.1042000000000001</v>
      </c>
      <c r="L720">
        <v>0.70940000000000003</v>
      </c>
      <c r="M720">
        <v>0.59540000000000004</v>
      </c>
      <c r="N720">
        <v>2.2309999999999999</v>
      </c>
      <c r="O720">
        <v>1.2034</v>
      </c>
      <c r="AI720" s="133">
        <v>0.96970000000000001</v>
      </c>
      <c r="AJ720" s="133">
        <v>2.1707000000000001</v>
      </c>
      <c r="AK720" s="133">
        <v>0.1542</v>
      </c>
      <c r="AL720" s="133">
        <v>1.3942000000000001</v>
      </c>
      <c r="AM720" s="133">
        <v>0.378</v>
      </c>
      <c r="AN720" s="133">
        <v>0.8024</v>
      </c>
      <c r="AO720" s="133">
        <v>1.14E-2</v>
      </c>
      <c r="AP720" s="133">
        <v>1.1042000000000001</v>
      </c>
      <c r="AQ720" s="133">
        <v>0.70940000000000003</v>
      </c>
      <c r="AR720" s="133">
        <v>0.59540000000000004</v>
      </c>
      <c r="AS720" s="133">
        <v>2.2309999999999999</v>
      </c>
      <c r="AT720" s="133">
        <v>1.2034</v>
      </c>
    </row>
    <row r="721" spans="2:46">
      <c r="B721">
        <v>2008</v>
      </c>
      <c r="C721">
        <v>14</v>
      </c>
      <c r="D721">
        <v>4.82E-2</v>
      </c>
      <c r="E721">
        <v>0.29289999999999999</v>
      </c>
      <c r="F721">
        <v>2.5100000000000001E-2</v>
      </c>
      <c r="G721">
        <v>0.2356</v>
      </c>
      <c r="H721">
        <v>5.4600000000000003E-2</v>
      </c>
      <c r="I721">
        <v>6.4000000000000001E-2</v>
      </c>
      <c r="J721">
        <v>1E-4</v>
      </c>
      <c r="K721">
        <v>7.0699999999999999E-2</v>
      </c>
      <c r="L721">
        <v>5.8500000000000003E-2</v>
      </c>
      <c r="M721">
        <v>8.0500000000000002E-2</v>
      </c>
      <c r="N721">
        <v>6.1499999999999999E-2</v>
      </c>
      <c r="O721">
        <v>0.23799999999999999</v>
      </c>
      <c r="AI721" s="133">
        <v>4.82E-2</v>
      </c>
      <c r="AJ721" s="133">
        <v>0.29289999999999999</v>
      </c>
      <c r="AK721" s="133">
        <v>2.5100000000000001E-2</v>
      </c>
      <c r="AL721" s="133">
        <v>0.2356</v>
      </c>
      <c r="AM721" s="133">
        <v>5.4600000000000003E-2</v>
      </c>
      <c r="AN721" s="133">
        <v>6.4000000000000001E-2</v>
      </c>
      <c r="AO721" s="133">
        <v>1E-4</v>
      </c>
      <c r="AP721" s="133">
        <v>7.0699999999999999E-2</v>
      </c>
      <c r="AQ721" s="133">
        <v>5.8500000000000003E-2</v>
      </c>
      <c r="AR721" s="133">
        <v>8.0500000000000002E-2</v>
      </c>
      <c r="AS721" s="133">
        <v>6.1499999999999999E-2</v>
      </c>
      <c r="AT721" s="133">
        <v>0.23799999999999999</v>
      </c>
    </row>
    <row r="722" spans="2:46">
      <c r="B722">
        <v>2008</v>
      </c>
      <c r="C722">
        <v>15</v>
      </c>
      <c r="D722">
        <v>0.127</v>
      </c>
      <c r="E722">
        <v>9.3299999999999994E-2</v>
      </c>
      <c r="F722">
        <v>1.5800000000000002E-2</v>
      </c>
      <c r="G722">
        <v>0.67710000000000004</v>
      </c>
      <c r="H722">
        <v>0.27079999999999999</v>
      </c>
      <c r="I722">
        <v>0.30280000000000001</v>
      </c>
      <c r="J722">
        <v>2.5000000000000001E-3</v>
      </c>
      <c r="K722">
        <v>0.31709999999999999</v>
      </c>
      <c r="L722">
        <v>2.0500000000000001E-2</v>
      </c>
      <c r="M722">
        <v>2.0199999999999999E-2</v>
      </c>
      <c r="N722">
        <v>0.17910000000000001</v>
      </c>
      <c r="O722">
        <v>0.17030000000000001</v>
      </c>
      <c r="AI722" s="133">
        <v>0.127</v>
      </c>
      <c r="AJ722" s="133">
        <v>9.3299999999999994E-2</v>
      </c>
      <c r="AK722" s="133">
        <v>1.5800000000000002E-2</v>
      </c>
      <c r="AL722" s="133">
        <v>0.67710000000000004</v>
      </c>
      <c r="AM722" s="133">
        <v>0.27079999999999999</v>
      </c>
      <c r="AN722" s="133">
        <v>0.30280000000000001</v>
      </c>
      <c r="AO722" s="133">
        <v>2.5000000000000001E-3</v>
      </c>
      <c r="AP722" s="133">
        <v>0.31709999999999999</v>
      </c>
      <c r="AQ722" s="133">
        <v>2.0500000000000001E-2</v>
      </c>
      <c r="AR722" s="133">
        <v>2.0199999999999999E-2</v>
      </c>
      <c r="AS722" s="133">
        <v>0.17910000000000001</v>
      </c>
      <c r="AT722" s="133">
        <v>0.17030000000000001</v>
      </c>
    </row>
    <row r="723" spans="2:46">
      <c r="B723">
        <v>2008</v>
      </c>
      <c r="C723">
        <v>16</v>
      </c>
      <c r="D723">
        <v>2.4199999999999999E-2</v>
      </c>
      <c r="E723">
        <v>0.1502</v>
      </c>
      <c r="F723">
        <v>1.26E-2</v>
      </c>
      <c r="G723">
        <v>0.11799999999999999</v>
      </c>
      <c r="H723">
        <v>2.7300000000000001E-2</v>
      </c>
      <c r="I723">
        <v>3.1099999999999999E-2</v>
      </c>
      <c r="J723">
        <v>0</v>
      </c>
      <c r="K723">
        <v>3.3000000000000002E-2</v>
      </c>
      <c r="L723">
        <v>2.8899999999999999E-2</v>
      </c>
      <c r="M723">
        <v>3.8100000000000002E-2</v>
      </c>
      <c r="N723">
        <v>2.92E-2</v>
      </c>
      <c r="O723">
        <v>0.1179</v>
      </c>
      <c r="AI723" s="133">
        <v>2.4199999999999999E-2</v>
      </c>
      <c r="AJ723" s="133">
        <v>0.1502</v>
      </c>
      <c r="AK723" s="133">
        <v>1.26E-2</v>
      </c>
      <c r="AL723" s="133">
        <v>0.11799999999999999</v>
      </c>
      <c r="AM723" s="133">
        <v>2.7300000000000001E-2</v>
      </c>
      <c r="AN723" s="133">
        <v>3.1099999999999999E-2</v>
      </c>
      <c r="AO723" s="133">
        <v>0</v>
      </c>
      <c r="AP723" s="133">
        <v>3.3000000000000002E-2</v>
      </c>
      <c r="AQ723" s="133">
        <v>2.8899999999999999E-2</v>
      </c>
      <c r="AR723" s="133">
        <v>3.8100000000000002E-2</v>
      </c>
      <c r="AS723" s="133">
        <v>2.92E-2</v>
      </c>
      <c r="AT723" s="133">
        <v>0.1179</v>
      </c>
    </row>
    <row r="724" spans="2:46">
      <c r="B724">
        <v>2009</v>
      </c>
      <c r="C724">
        <v>1</v>
      </c>
      <c r="D724">
        <v>0.16769999999999999</v>
      </c>
      <c r="E724">
        <v>0.16900000000000001</v>
      </c>
      <c r="F724">
        <v>2.5000000000000001E-2</v>
      </c>
      <c r="G724">
        <v>9.4600000000000004E-2</v>
      </c>
      <c r="H724">
        <v>3.3599999999999998E-2</v>
      </c>
      <c r="I724">
        <v>0.74660000000000004</v>
      </c>
      <c r="J724">
        <v>3.9300000000000002E-2</v>
      </c>
      <c r="K724">
        <v>4.6100000000000002E-2</v>
      </c>
      <c r="L724">
        <v>8.3000000000000004E-2</v>
      </c>
      <c r="M724">
        <v>0.30780000000000002</v>
      </c>
      <c r="N724">
        <v>0.14860000000000001</v>
      </c>
      <c r="O724">
        <v>0.44269999999999998</v>
      </c>
      <c r="AI724" s="133">
        <v>0.16769999999999999</v>
      </c>
      <c r="AJ724" s="133">
        <v>0.16900000000000001</v>
      </c>
      <c r="AK724" s="133">
        <v>2.5000000000000001E-2</v>
      </c>
      <c r="AL724" s="133">
        <v>9.4600000000000004E-2</v>
      </c>
      <c r="AM724" s="133">
        <v>3.3599999999999998E-2</v>
      </c>
      <c r="AN724" s="133">
        <v>0.74660000000000004</v>
      </c>
      <c r="AO724" s="133">
        <v>3.9300000000000002E-2</v>
      </c>
      <c r="AP724" s="133">
        <v>4.6100000000000002E-2</v>
      </c>
      <c r="AQ724" s="133">
        <v>8.3000000000000004E-2</v>
      </c>
      <c r="AR724" s="133">
        <v>0.30780000000000002</v>
      </c>
      <c r="AS724" s="133">
        <v>0.14860000000000001</v>
      </c>
      <c r="AT724" s="133">
        <v>0.44269999999999998</v>
      </c>
    </row>
    <row r="725" spans="2:46">
      <c r="B725">
        <v>2009</v>
      </c>
      <c r="C725">
        <v>2</v>
      </c>
      <c r="D725">
        <v>0.24179999999999999</v>
      </c>
      <c r="E725">
        <v>1.2663</v>
      </c>
      <c r="F725">
        <v>4.7100000000000003E-2</v>
      </c>
      <c r="G725">
        <v>1.4294</v>
      </c>
      <c r="H725">
        <v>0.48920000000000002</v>
      </c>
      <c r="I725">
        <v>0.79159999999999997</v>
      </c>
      <c r="J725">
        <v>4.36E-2</v>
      </c>
      <c r="K725">
        <v>0.46529999999999999</v>
      </c>
      <c r="L725">
        <v>0.15609999999999999</v>
      </c>
      <c r="M725">
        <v>0.70279999999999998</v>
      </c>
      <c r="N725">
        <v>0.2883</v>
      </c>
      <c r="O725">
        <v>0.68799999999999994</v>
      </c>
      <c r="AI725" s="133">
        <v>0.24179999999999999</v>
      </c>
      <c r="AJ725" s="133">
        <v>1.2663</v>
      </c>
      <c r="AK725" s="133">
        <v>4.7100000000000003E-2</v>
      </c>
      <c r="AL725" s="133">
        <v>1.4294</v>
      </c>
      <c r="AM725" s="133">
        <v>0.48920000000000002</v>
      </c>
      <c r="AN725" s="133">
        <v>0.79159999999999997</v>
      </c>
      <c r="AO725" s="133">
        <v>4.36E-2</v>
      </c>
      <c r="AP725" s="133">
        <v>0.46529999999999999</v>
      </c>
      <c r="AQ725" s="133">
        <v>0.15609999999999999</v>
      </c>
      <c r="AR725" s="133">
        <v>0.70279999999999998</v>
      </c>
      <c r="AS725" s="133">
        <v>0.2883</v>
      </c>
      <c r="AT725" s="133">
        <v>0.68799999999999994</v>
      </c>
    </row>
    <row r="726" spans="2:46">
      <c r="B726">
        <v>2009</v>
      </c>
      <c r="C726">
        <v>3</v>
      </c>
      <c r="D726">
        <v>0.78869999999999996</v>
      </c>
      <c r="E726">
        <v>1.2139</v>
      </c>
      <c r="F726">
        <v>0.11</v>
      </c>
      <c r="G726">
        <v>1.508</v>
      </c>
      <c r="H726">
        <v>0.51300000000000001</v>
      </c>
      <c r="I726">
        <v>0.99109999999999998</v>
      </c>
      <c r="J726">
        <v>0.1176</v>
      </c>
      <c r="K726">
        <v>0.94340000000000002</v>
      </c>
      <c r="L726">
        <v>0.2601</v>
      </c>
      <c r="M726">
        <v>1.0168999999999999</v>
      </c>
      <c r="N726">
        <v>0.61170000000000002</v>
      </c>
      <c r="O726">
        <v>1.3091999999999999</v>
      </c>
      <c r="AI726" s="133">
        <v>0.78869999999999996</v>
      </c>
      <c r="AJ726" s="133">
        <v>1.2139</v>
      </c>
      <c r="AK726" s="133">
        <v>0.11</v>
      </c>
      <c r="AL726" s="133">
        <v>1.508</v>
      </c>
      <c r="AM726" s="133">
        <v>0.51300000000000001</v>
      </c>
      <c r="AN726" s="133">
        <v>0.99109999999999998</v>
      </c>
      <c r="AO726" s="133">
        <v>0.1176</v>
      </c>
      <c r="AP726" s="133">
        <v>0.94340000000000002</v>
      </c>
      <c r="AQ726" s="133">
        <v>0.2601</v>
      </c>
      <c r="AR726" s="133">
        <v>1.0168999999999999</v>
      </c>
      <c r="AS726" s="133">
        <v>0.61170000000000002</v>
      </c>
      <c r="AT726" s="133">
        <v>1.3091999999999999</v>
      </c>
    </row>
    <row r="727" spans="2:46">
      <c r="B727">
        <v>2009</v>
      </c>
      <c r="C727">
        <v>4</v>
      </c>
      <c r="D727">
        <v>0.56559999999999999</v>
      </c>
      <c r="E727">
        <v>3.8064</v>
      </c>
      <c r="F727">
        <v>0.2271</v>
      </c>
      <c r="G727">
        <v>2.5703999999999998</v>
      </c>
      <c r="H727">
        <v>0.66849999999999998</v>
      </c>
      <c r="I727">
        <v>1.0297000000000001</v>
      </c>
      <c r="J727">
        <v>6.4299999999999996E-2</v>
      </c>
      <c r="K727">
        <v>1.1516</v>
      </c>
      <c r="L727">
        <v>0.66400000000000003</v>
      </c>
      <c r="M727">
        <v>0.49930000000000002</v>
      </c>
      <c r="N727">
        <v>0.4713</v>
      </c>
      <c r="O727">
        <v>2.5943000000000001</v>
      </c>
      <c r="AI727" s="133">
        <v>0.56559999999999999</v>
      </c>
      <c r="AJ727" s="133">
        <v>3.8064</v>
      </c>
      <c r="AK727" s="133">
        <v>0.2271</v>
      </c>
      <c r="AL727" s="133">
        <v>2.5703999999999998</v>
      </c>
      <c r="AM727" s="133">
        <v>0.66849999999999998</v>
      </c>
      <c r="AN727" s="133">
        <v>1.0297000000000001</v>
      </c>
      <c r="AO727" s="133">
        <v>6.4299999999999996E-2</v>
      </c>
      <c r="AP727" s="133">
        <v>1.1516</v>
      </c>
      <c r="AQ727" s="133">
        <v>0.66400000000000003</v>
      </c>
      <c r="AR727" s="133">
        <v>0.49930000000000002</v>
      </c>
      <c r="AS727" s="133">
        <v>0.4713</v>
      </c>
      <c r="AT727" s="133">
        <v>2.5943000000000001</v>
      </c>
    </row>
    <row r="728" spans="2:46">
      <c r="B728">
        <v>2009</v>
      </c>
      <c r="C728">
        <v>5</v>
      </c>
      <c r="D728">
        <v>0.19869999999999999</v>
      </c>
      <c r="E728">
        <v>1.6223000000000001</v>
      </c>
      <c r="F728">
        <v>0.16930000000000001</v>
      </c>
      <c r="G728">
        <v>1.7001999999999999</v>
      </c>
      <c r="H728">
        <v>0.39</v>
      </c>
      <c r="I728">
        <v>1.2172000000000001</v>
      </c>
      <c r="J728">
        <v>7.1099999999999997E-2</v>
      </c>
      <c r="K728">
        <v>0.82689999999999997</v>
      </c>
      <c r="L728">
        <v>0.38129999999999997</v>
      </c>
      <c r="M728">
        <v>0.94669999999999999</v>
      </c>
      <c r="N728">
        <v>0.2409</v>
      </c>
      <c r="O728">
        <v>2.0167000000000002</v>
      </c>
      <c r="AI728" s="133">
        <v>0.19869999999999999</v>
      </c>
      <c r="AJ728" s="133">
        <v>1.6223000000000001</v>
      </c>
      <c r="AK728" s="133">
        <v>0.16930000000000001</v>
      </c>
      <c r="AL728" s="133">
        <v>1.7001999999999999</v>
      </c>
      <c r="AM728" s="133">
        <v>0.39</v>
      </c>
      <c r="AN728" s="133">
        <v>1.2172000000000001</v>
      </c>
      <c r="AO728" s="133">
        <v>7.1099999999999997E-2</v>
      </c>
      <c r="AP728" s="133">
        <v>0.82689999999999997</v>
      </c>
      <c r="AQ728" s="133">
        <v>0.38129999999999997</v>
      </c>
      <c r="AR728" s="133">
        <v>0.94669999999999999</v>
      </c>
      <c r="AS728" s="133">
        <v>0.2409</v>
      </c>
      <c r="AT728" s="133">
        <v>2.0167000000000002</v>
      </c>
    </row>
    <row r="729" spans="2:46">
      <c r="B729">
        <v>2009</v>
      </c>
      <c r="C729">
        <v>6</v>
      </c>
      <c r="D729">
        <v>0.6018</v>
      </c>
      <c r="E729">
        <v>2.0794000000000001</v>
      </c>
      <c r="F729">
        <v>0.1108</v>
      </c>
      <c r="G729">
        <v>1.948</v>
      </c>
      <c r="H729">
        <v>0.37080000000000002</v>
      </c>
      <c r="I729">
        <v>0.33079999999999998</v>
      </c>
      <c r="J729">
        <v>4.5999999999999999E-3</v>
      </c>
      <c r="K729">
        <v>0.52600000000000002</v>
      </c>
      <c r="L729">
        <v>9.8900000000000002E-2</v>
      </c>
      <c r="M729">
        <v>0.48139999999999999</v>
      </c>
      <c r="N729">
        <v>0.24610000000000001</v>
      </c>
      <c r="O729">
        <v>0.96</v>
      </c>
      <c r="AI729" s="133">
        <v>0.6018</v>
      </c>
      <c r="AJ729" s="133">
        <v>2.0794000000000001</v>
      </c>
      <c r="AK729" s="133">
        <v>0.1108</v>
      </c>
      <c r="AL729" s="133">
        <v>1.948</v>
      </c>
      <c r="AM729" s="133">
        <v>0.37080000000000002</v>
      </c>
      <c r="AN729" s="133">
        <v>0.33079999999999998</v>
      </c>
      <c r="AO729" s="133">
        <v>4.5999999999999999E-3</v>
      </c>
      <c r="AP729" s="133">
        <v>0.52600000000000002</v>
      </c>
      <c r="AQ729" s="133">
        <v>9.8900000000000002E-2</v>
      </c>
      <c r="AR729" s="133">
        <v>0.48139999999999999</v>
      </c>
      <c r="AS729" s="133">
        <v>0.24610000000000001</v>
      </c>
      <c r="AT729" s="133">
        <v>0.96</v>
      </c>
    </row>
    <row r="730" spans="2:46">
      <c r="B730">
        <v>2009</v>
      </c>
      <c r="C730">
        <v>7</v>
      </c>
      <c r="D730">
        <v>0.25040000000000001</v>
      </c>
      <c r="E730">
        <v>0.18229999999999999</v>
      </c>
      <c r="F730">
        <v>4.2599999999999999E-2</v>
      </c>
      <c r="G730">
        <v>0.68930000000000002</v>
      </c>
      <c r="H730">
        <v>0.2369</v>
      </c>
      <c r="I730">
        <v>0.18410000000000001</v>
      </c>
      <c r="J730">
        <v>2.9899999999999999E-2</v>
      </c>
      <c r="K730">
        <v>0.1173</v>
      </c>
      <c r="L730">
        <v>7.5200000000000003E-2</v>
      </c>
      <c r="M730">
        <v>0.1198</v>
      </c>
      <c r="N730">
        <v>3.8300000000000001E-2</v>
      </c>
      <c r="O730">
        <v>0.2787</v>
      </c>
      <c r="AI730" s="133">
        <v>0.25040000000000001</v>
      </c>
      <c r="AJ730" s="133">
        <v>0.18229999999999999</v>
      </c>
      <c r="AK730" s="133">
        <v>4.2599999999999999E-2</v>
      </c>
      <c r="AL730" s="133">
        <v>0.68930000000000002</v>
      </c>
      <c r="AM730" s="133">
        <v>0.2369</v>
      </c>
      <c r="AN730" s="133">
        <v>0.18410000000000001</v>
      </c>
      <c r="AO730" s="133">
        <v>2.9899999999999999E-2</v>
      </c>
      <c r="AP730" s="133">
        <v>0.1173</v>
      </c>
      <c r="AQ730" s="133">
        <v>7.5200000000000003E-2</v>
      </c>
      <c r="AR730" s="133">
        <v>0.1198</v>
      </c>
      <c r="AS730" s="133">
        <v>3.8300000000000001E-2</v>
      </c>
      <c r="AT730" s="133">
        <v>0.2787</v>
      </c>
    </row>
    <row r="731" spans="2:46">
      <c r="B731">
        <v>2009</v>
      </c>
      <c r="C731">
        <v>8</v>
      </c>
      <c r="D731">
        <v>0.58560000000000001</v>
      </c>
      <c r="E731">
        <v>3.0022000000000002</v>
      </c>
      <c r="F731">
        <v>0.30890000000000001</v>
      </c>
      <c r="G731">
        <v>2.6339999999999999</v>
      </c>
      <c r="H731">
        <v>0.76659999999999995</v>
      </c>
      <c r="I731">
        <v>3.4561999999999999</v>
      </c>
      <c r="J731">
        <v>0.17299999999999999</v>
      </c>
      <c r="K731">
        <v>1.1594</v>
      </c>
      <c r="L731">
        <v>0.88949999999999996</v>
      </c>
      <c r="M731">
        <v>0.86609999999999998</v>
      </c>
      <c r="N731">
        <v>1.1865000000000001</v>
      </c>
      <c r="O731">
        <v>2.2873999999999999</v>
      </c>
      <c r="AI731" s="133">
        <v>0.58560000000000001</v>
      </c>
      <c r="AJ731" s="133">
        <v>3.0022000000000002</v>
      </c>
      <c r="AK731" s="133">
        <v>0.30890000000000001</v>
      </c>
      <c r="AL731" s="133">
        <v>2.6339999999999999</v>
      </c>
      <c r="AM731" s="133">
        <v>0.76659999999999995</v>
      </c>
      <c r="AN731" s="133">
        <v>3.4561999999999999</v>
      </c>
      <c r="AO731" s="133">
        <v>0.17299999999999999</v>
      </c>
      <c r="AP731" s="133">
        <v>1.1594</v>
      </c>
      <c r="AQ731" s="133">
        <v>0.88949999999999996</v>
      </c>
      <c r="AR731" s="133">
        <v>0.86609999999999998</v>
      </c>
      <c r="AS731" s="133">
        <v>1.1865000000000001</v>
      </c>
      <c r="AT731" s="133">
        <v>2.2873999999999999</v>
      </c>
    </row>
    <row r="732" spans="2:46">
      <c r="B732">
        <v>2009</v>
      </c>
      <c r="C732">
        <v>9</v>
      </c>
      <c r="D732">
        <v>0.2203</v>
      </c>
      <c r="E732">
        <v>1.4359</v>
      </c>
      <c r="F732">
        <v>0.1241</v>
      </c>
      <c r="G732">
        <v>1.2989999999999999</v>
      </c>
      <c r="H732">
        <v>0.35799999999999998</v>
      </c>
      <c r="I732">
        <v>0.66510000000000002</v>
      </c>
      <c r="J732">
        <v>2.9499999999999998E-2</v>
      </c>
      <c r="K732">
        <v>0.74390000000000001</v>
      </c>
      <c r="L732">
        <v>0.56169999999999998</v>
      </c>
      <c r="M732">
        <v>0.55859999999999999</v>
      </c>
      <c r="N732">
        <v>0.72240000000000004</v>
      </c>
      <c r="O732">
        <v>1.6158999999999999</v>
      </c>
      <c r="AI732" s="133">
        <v>0.2203</v>
      </c>
      <c r="AJ732" s="133">
        <v>1.4359</v>
      </c>
      <c r="AK732" s="133">
        <v>0.1241</v>
      </c>
      <c r="AL732" s="133">
        <v>1.2989999999999999</v>
      </c>
      <c r="AM732" s="133">
        <v>0.35799999999999998</v>
      </c>
      <c r="AN732" s="133">
        <v>0.66510000000000002</v>
      </c>
      <c r="AO732" s="133">
        <v>2.9499999999999998E-2</v>
      </c>
      <c r="AP732" s="133">
        <v>0.74390000000000001</v>
      </c>
      <c r="AQ732" s="133">
        <v>0.56169999999999998</v>
      </c>
      <c r="AR732" s="133">
        <v>0.55859999999999999</v>
      </c>
      <c r="AS732" s="133">
        <v>0.72240000000000004</v>
      </c>
      <c r="AT732" s="133">
        <v>1.6158999999999999</v>
      </c>
    </row>
    <row r="733" spans="2:46">
      <c r="B733">
        <v>2009</v>
      </c>
      <c r="C733">
        <v>10</v>
      </c>
      <c r="D733">
        <v>0.94030000000000002</v>
      </c>
      <c r="E733">
        <v>3.1414</v>
      </c>
      <c r="F733">
        <v>1.0486</v>
      </c>
      <c r="G733">
        <v>6.0797999999999996</v>
      </c>
      <c r="H733">
        <v>1.6178999999999999</v>
      </c>
      <c r="I733">
        <v>7.6566999999999998</v>
      </c>
      <c r="J733">
        <v>2.9600000000000001E-2</v>
      </c>
      <c r="K733">
        <v>1.9715</v>
      </c>
      <c r="L733">
        <v>0.72219999999999995</v>
      </c>
      <c r="M733">
        <v>1.1226</v>
      </c>
      <c r="N733">
        <v>0.63300000000000001</v>
      </c>
      <c r="O733">
        <v>4.8723999999999998</v>
      </c>
      <c r="AI733" s="133">
        <v>0.94030000000000002</v>
      </c>
      <c r="AJ733" s="133">
        <v>3.1414</v>
      </c>
      <c r="AK733" s="133">
        <v>1.0486</v>
      </c>
      <c r="AL733" s="133">
        <v>6.0797999999999996</v>
      </c>
      <c r="AM733" s="133">
        <v>1.6178999999999999</v>
      </c>
      <c r="AN733" s="133">
        <v>7.6566999999999998</v>
      </c>
      <c r="AO733" s="133">
        <v>2.9600000000000001E-2</v>
      </c>
      <c r="AP733" s="133">
        <v>1.9715</v>
      </c>
      <c r="AQ733" s="133">
        <v>0.72219999999999995</v>
      </c>
      <c r="AR733" s="133">
        <v>1.1226</v>
      </c>
      <c r="AS733" s="133">
        <v>0.63300000000000001</v>
      </c>
      <c r="AT733" s="133">
        <v>4.8723999999999998</v>
      </c>
    </row>
    <row r="734" spans="2:46">
      <c r="B734">
        <v>2009</v>
      </c>
      <c r="C734">
        <v>11</v>
      </c>
      <c r="D734">
        <v>0.29709999999999998</v>
      </c>
      <c r="E734">
        <v>1.5386</v>
      </c>
      <c r="F734">
        <v>0.11799999999999999</v>
      </c>
      <c r="G734">
        <v>1.0702</v>
      </c>
      <c r="H734">
        <v>0.2883</v>
      </c>
      <c r="I734">
        <v>1.0797000000000001</v>
      </c>
      <c r="J734">
        <v>4.9599999999999998E-2</v>
      </c>
      <c r="K734">
        <v>0.2863</v>
      </c>
      <c r="L734">
        <v>0.31769999999999998</v>
      </c>
      <c r="M734">
        <v>0.2344</v>
      </c>
      <c r="N734">
        <v>0.496</v>
      </c>
      <c r="O734">
        <v>1.1697</v>
      </c>
      <c r="Q734" s="22"/>
      <c r="R734" s="22" t="s">
        <v>424</v>
      </c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I734" s="133">
        <v>0.29709999999999998</v>
      </c>
      <c r="AJ734" s="133">
        <v>1.5386</v>
      </c>
      <c r="AK734" s="133">
        <v>0.11799999999999999</v>
      </c>
      <c r="AL734" s="133">
        <v>1.0702</v>
      </c>
      <c r="AM734" s="133">
        <v>0.2883</v>
      </c>
      <c r="AN734" s="133">
        <v>1.0797000000000001</v>
      </c>
      <c r="AO734" s="133">
        <v>4.9599999999999998E-2</v>
      </c>
      <c r="AP734" s="133">
        <v>0.2863</v>
      </c>
      <c r="AQ734" s="133">
        <v>0.31769999999999998</v>
      </c>
      <c r="AR734" s="133">
        <v>0.2344</v>
      </c>
      <c r="AS734" s="133">
        <v>0.496</v>
      </c>
      <c r="AT734" s="133">
        <v>1.1697</v>
      </c>
    </row>
    <row r="735" spans="2:46">
      <c r="B735">
        <v>2009</v>
      </c>
      <c r="C735">
        <v>12</v>
      </c>
      <c r="D735">
        <v>0.19989999999999999</v>
      </c>
      <c r="E735">
        <v>1.2027000000000001</v>
      </c>
      <c r="F735">
        <v>9.9000000000000005E-2</v>
      </c>
      <c r="G735">
        <v>0.94240000000000002</v>
      </c>
      <c r="H735">
        <v>0.255</v>
      </c>
      <c r="I735">
        <v>0.62270000000000003</v>
      </c>
      <c r="J735">
        <v>2.3900000000000001E-2</v>
      </c>
      <c r="K735">
        <v>0.40849999999999997</v>
      </c>
      <c r="L735">
        <v>0.378</v>
      </c>
      <c r="M735">
        <v>0.37869999999999998</v>
      </c>
      <c r="N735">
        <v>0.55610000000000004</v>
      </c>
      <c r="O735">
        <v>1.1293</v>
      </c>
      <c r="Q735" s="22" t="s">
        <v>139</v>
      </c>
      <c r="R735" s="22">
        <v>1</v>
      </c>
      <c r="S735" s="22">
        <v>2</v>
      </c>
      <c r="T735" s="22">
        <v>3</v>
      </c>
      <c r="U735" s="22">
        <v>4</v>
      </c>
      <c r="V735" s="22">
        <v>5</v>
      </c>
      <c r="W735" s="22">
        <v>6</v>
      </c>
      <c r="X735" s="22">
        <v>7</v>
      </c>
      <c r="Y735" s="22">
        <v>8</v>
      </c>
      <c r="Z735" s="22">
        <v>9</v>
      </c>
      <c r="AA735" s="22">
        <v>10</v>
      </c>
      <c r="AB735" s="22">
        <v>11</v>
      </c>
      <c r="AC735" s="22">
        <v>12</v>
      </c>
      <c r="AD735" s="22">
        <v>13</v>
      </c>
      <c r="AE735" s="22">
        <v>14</v>
      </c>
      <c r="AF735" s="22">
        <v>15</v>
      </c>
      <c r="AG735" s="22">
        <v>16</v>
      </c>
      <c r="AI735" s="133">
        <v>0.19989999999999999</v>
      </c>
      <c r="AJ735" s="133">
        <v>1.2027000000000001</v>
      </c>
      <c r="AK735" s="133">
        <v>9.9000000000000005E-2</v>
      </c>
      <c r="AL735" s="133">
        <v>0.94240000000000002</v>
      </c>
      <c r="AM735" s="133">
        <v>0.255</v>
      </c>
      <c r="AN735" s="133">
        <v>0.62270000000000003</v>
      </c>
      <c r="AO735" s="133">
        <v>2.3900000000000001E-2</v>
      </c>
      <c r="AP735" s="133">
        <v>0.40849999999999997</v>
      </c>
      <c r="AQ735" s="133">
        <v>0.378</v>
      </c>
      <c r="AR735" s="133">
        <v>0.37869999999999998</v>
      </c>
      <c r="AS735" s="133">
        <v>0.55610000000000004</v>
      </c>
      <c r="AT735" s="133">
        <v>1.1293</v>
      </c>
    </row>
    <row r="736" spans="2:46">
      <c r="B736">
        <v>2009</v>
      </c>
      <c r="C736">
        <v>13</v>
      </c>
      <c r="D736">
        <v>0.98380000000000001</v>
      </c>
      <c r="E736">
        <v>2.7292999999999998</v>
      </c>
      <c r="F736">
        <v>0.2777</v>
      </c>
      <c r="G736">
        <v>0.77800000000000002</v>
      </c>
      <c r="H736">
        <v>0.21859999999999999</v>
      </c>
      <c r="I736">
        <v>0.70779999999999998</v>
      </c>
      <c r="J736">
        <v>4.8999999999999998E-3</v>
      </c>
      <c r="K736">
        <v>0.76939999999999997</v>
      </c>
      <c r="L736">
        <v>0.3634</v>
      </c>
      <c r="M736">
        <v>1.6375</v>
      </c>
      <c r="N736">
        <v>0.89380000000000004</v>
      </c>
      <c r="O736">
        <v>1.5771999999999999</v>
      </c>
      <c r="Q736" s="22">
        <v>1</v>
      </c>
      <c r="R736" s="22">
        <v>0.22509165929084093</v>
      </c>
      <c r="S736" s="22">
        <v>0.20618227805854089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9.795478305256114E-2</v>
      </c>
      <c r="AC736" s="22">
        <v>0.33143279709307938</v>
      </c>
      <c r="AD736" s="22">
        <v>1.6294985038389741E-3</v>
      </c>
      <c r="AE736" s="22">
        <v>0</v>
      </c>
      <c r="AF736" s="22">
        <v>0</v>
      </c>
      <c r="AG736" s="22">
        <v>0.13770898400113868</v>
      </c>
      <c r="AI736" s="133">
        <v>0.98380000000000001</v>
      </c>
      <c r="AJ736" s="133">
        <v>2.7292999999999998</v>
      </c>
      <c r="AK736" s="133">
        <v>0.2777</v>
      </c>
      <c r="AL736" s="133">
        <v>0.77800000000000002</v>
      </c>
      <c r="AM736" s="133">
        <v>0.21859999999999999</v>
      </c>
      <c r="AN736" s="133">
        <v>0.70779999999999998</v>
      </c>
      <c r="AO736" s="133">
        <v>4.8999999999999998E-3</v>
      </c>
      <c r="AP736" s="133">
        <v>0.76939999999999997</v>
      </c>
      <c r="AQ736" s="133">
        <v>0.3634</v>
      </c>
      <c r="AR736" s="133">
        <v>1.6375</v>
      </c>
      <c r="AS736" s="133">
        <v>0.89380000000000004</v>
      </c>
      <c r="AT736" s="133">
        <v>1.5771999999999999</v>
      </c>
    </row>
    <row r="737" spans="2:46">
      <c r="B737">
        <v>2009</v>
      </c>
      <c r="C737">
        <v>14</v>
      </c>
      <c r="D737">
        <v>4.3700000000000003E-2</v>
      </c>
      <c r="E737">
        <v>0.3372</v>
      </c>
      <c r="F737">
        <v>2.3099999999999999E-2</v>
      </c>
      <c r="G737">
        <v>0.21870000000000001</v>
      </c>
      <c r="H737">
        <v>5.04E-2</v>
      </c>
      <c r="I737">
        <v>5.2200000000000003E-2</v>
      </c>
      <c r="J737">
        <v>1E-4</v>
      </c>
      <c r="K737">
        <v>5.6099999999999997E-2</v>
      </c>
      <c r="L737">
        <v>7.1499999999999994E-2</v>
      </c>
      <c r="M737">
        <v>5.2400000000000002E-2</v>
      </c>
      <c r="N737">
        <v>6.0400000000000002E-2</v>
      </c>
      <c r="O737">
        <v>0.23219999999999999</v>
      </c>
      <c r="Q737" s="22">
        <v>2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0.22004671810824875</v>
      </c>
      <c r="AC737" s="22">
        <v>0.75695180949639651</v>
      </c>
      <c r="AD737" s="22">
        <v>0</v>
      </c>
      <c r="AE737" s="22">
        <v>0</v>
      </c>
      <c r="AF737" s="22">
        <v>0</v>
      </c>
      <c r="AG737" s="22">
        <v>2.3001472395354758E-2</v>
      </c>
      <c r="AI737" s="133">
        <v>4.3700000000000003E-2</v>
      </c>
      <c r="AJ737" s="133">
        <v>0.3372</v>
      </c>
      <c r="AK737" s="133">
        <v>2.3099999999999999E-2</v>
      </c>
      <c r="AL737" s="133">
        <v>0.21870000000000001</v>
      </c>
      <c r="AM737" s="133">
        <v>5.04E-2</v>
      </c>
      <c r="AN737" s="133">
        <v>5.2200000000000003E-2</v>
      </c>
      <c r="AO737" s="133">
        <v>1E-4</v>
      </c>
      <c r="AP737" s="133">
        <v>5.6099999999999997E-2</v>
      </c>
      <c r="AQ737" s="133">
        <v>7.1499999999999994E-2</v>
      </c>
      <c r="AR737" s="133">
        <v>5.2400000000000002E-2</v>
      </c>
      <c r="AS737" s="133">
        <v>6.0400000000000002E-2</v>
      </c>
      <c r="AT737" s="133">
        <v>0.23219999999999999</v>
      </c>
    </row>
    <row r="738" spans="2:46">
      <c r="B738">
        <v>2009</v>
      </c>
      <c r="C738">
        <v>15</v>
      </c>
      <c r="D738">
        <v>0.1615</v>
      </c>
      <c r="E738">
        <v>0.21840000000000001</v>
      </c>
      <c r="F738">
        <v>1.2200000000000001E-2</v>
      </c>
      <c r="G738">
        <v>0.42320000000000002</v>
      </c>
      <c r="H738">
        <v>0.16919999999999999</v>
      </c>
      <c r="I738">
        <v>0.51480000000000004</v>
      </c>
      <c r="J738">
        <v>2.5999999999999999E-3</v>
      </c>
      <c r="K738">
        <v>0.1207</v>
      </c>
      <c r="L738">
        <v>8.4900000000000003E-2</v>
      </c>
      <c r="M738">
        <v>5.91E-2</v>
      </c>
      <c r="N738">
        <v>4.24E-2</v>
      </c>
      <c r="O738">
        <v>0.1062</v>
      </c>
      <c r="Q738" s="22">
        <v>3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0.20949883684869208</v>
      </c>
      <c r="AC738" s="22">
        <v>0.22761181172271763</v>
      </c>
      <c r="AD738" s="22">
        <v>0.54499705638039631</v>
      </c>
      <c r="AE738" s="22">
        <v>0</v>
      </c>
      <c r="AF738" s="22">
        <v>0</v>
      </c>
      <c r="AG738" s="22">
        <v>1.7892295048193983E-2</v>
      </c>
      <c r="AI738" s="133">
        <v>0.1615</v>
      </c>
      <c r="AJ738" s="133">
        <v>0.21840000000000001</v>
      </c>
      <c r="AK738" s="133">
        <v>1.2200000000000001E-2</v>
      </c>
      <c r="AL738" s="133">
        <v>0.42320000000000002</v>
      </c>
      <c r="AM738" s="133">
        <v>0.16919999999999999</v>
      </c>
      <c r="AN738" s="133">
        <v>0.51480000000000004</v>
      </c>
      <c r="AO738" s="133">
        <v>2.5999999999999999E-3</v>
      </c>
      <c r="AP738" s="133">
        <v>0.1207</v>
      </c>
      <c r="AQ738" s="133">
        <v>8.4900000000000003E-2</v>
      </c>
      <c r="AR738" s="133">
        <v>5.91E-2</v>
      </c>
      <c r="AS738" s="133">
        <v>4.24E-2</v>
      </c>
      <c r="AT738" s="133">
        <v>0.1062</v>
      </c>
    </row>
    <row r="739" spans="2:46">
      <c r="B739">
        <v>2009</v>
      </c>
      <c r="C739">
        <v>16</v>
      </c>
      <c r="D739">
        <v>2.2200000000000001E-2</v>
      </c>
      <c r="E739">
        <v>0.17199999999999999</v>
      </c>
      <c r="F739">
        <v>1.18E-2</v>
      </c>
      <c r="G739">
        <v>0.1104</v>
      </c>
      <c r="H739">
        <v>2.5399999999999999E-2</v>
      </c>
      <c r="I739">
        <v>2.58E-2</v>
      </c>
      <c r="J739">
        <v>1E-4</v>
      </c>
      <c r="K739">
        <v>2.64E-2</v>
      </c>
      <c r="L739">
        <v>3.5200000000000002E-2</v>
      </c>
      <c r="M739">
        <v>2.52E-2</v>
      </c>
      <c r="N739">
        <v>2.8799999999999999E-2</v>
      </c>
      <c r="O739">
        <v>0.1159</v>
      </c>
      <c r="Q739" s="22">
        <v>4</v>
      </c>
      <c r="R739" s="22">
        <v>1.4E-3</v>
      </c>
      <c r="S739" s="22">
        <v>0.13726763070427903</v>
      </c>
      <c r="T739" s="22">
        <v>8.3558160114565863E-2</v>
      </c>
      <c r="U739" s="22">
        <v>0.46028680546162221</v>
      </c>
      <c r="V739" s="22">
        <v>8.9370707491877172E-2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0.22800000000000001</v>
      </c>
      <c r="AD739" s="22">
        <v>0</v>
      </c>
      <c r="AE739" s="22">
        <v>0</v>
      </c>
      <c r="AF739" s="22">
        <v>0</v>
      </c>
      <c r="AG739" s="22">
        <v>0</v>
      </c>
      <c r="AI739" s="133">
        <v>2.2200000000000001E-2</v>
      </c>
      <c r="AJ739" s="133">
        <v>0.17199999999999999</v>
      </c>
      <c r="AK739" s="133">
        <v>1.18E-2</v>
      </c>
      <c r="AL739" s="133">
        <v>0.1104</v>
      </c>
      <c r="AM739" s="133">
        <v>2.5399999999999999E-2</v>
      </c>
      <c r="AN739" s="133">
        <v>2.58E-2</v>
      </c>
      <c r="AO739" s="133">
        <v>1E-4</v>
      </c>
      <c r="AP739" s="133">
        <v>2.64E-2</v>
      </c>
      <c r="AQ739" s="133">
        <v>3.5200000000000002E-2</v>
      </c>
      <c r="AR739" s="133">
        <v>2.52E-2</v>
      </c>
      <c r="AS739" s="133">
        <v>2.8799999999999999E-2</v>
      </c>
      <c r="AT739" s="133">
        <v>0.1159</v>
      </c>
    </row>
    <row r="740" spans="2:46">
      <c r="B740">
        <v>2010</v>
      </c>
      <c r="C740">
        <v>1</v>
      </c>
      <c r="D740">
        <v>0.1308</v>
      </c>
      <c r="E740">
        <v>0.05</v>
      </c>
      <c r="F740">
        <v>2.92E-2</v>
      </c>
      <c r="G740">
        <v>9.7799999999999998E-2</v>
      </c>
      <c r="H740">
        <v>3.4700000000000002E-2</v>
      </c>
      <c r="I740">
        <v>6.3100000000000003E-2</v>
      </c>
      <c r="J740">
        <v>3.3E-3</v>
      </c>
      <c r="K740">
        <v>0.13869999999999999</v>
      </c>
      <c r="L740">
        <v>3.49E-2</v>
      </c>
      <c r="M740">
        <v>0.27910000000000001</v>
      </c>
      <c r="N740">
        <v>1.06E-2</v>
      </c>
      <c r="O740">
        <v>0.189</v>
      </c>
      <c r="Q740" s="22">
        <v>5</v>
      </c>
      <c r="R740" s="22">
        <v>0</v>
      </c>
      <c r="S740" s="22">
        <v>4.2294630429674081E-2</v>
      </c>
      <c r="T740" s="22">
        <v>0.89127490012834187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6.6430469441984052E-2</v>
      </c>
      <c r="AD740" s="22">
        <v>0</v>
      </c>
      <c r="AE740" s="22">
        <v>0</v>
      </c>
      <c r="AF740" s="22">
        <v>0</v>
      </c>
      <c r="AG740" s="22">
        <v>0</v>
      </c>
      <c r="AI740" s="133">
        <v>0.1308</v>
      </c>
      <c r="AJ740" s="133">
        <v>0.05</v>
      </c>
      <c r="AK740" s="133">
        <v>2.92E-2</v>
      </c>
      <c r="AL740" s="133">
        <v>9.7799999999999998E-2</v>
      </c>
      <c r="AM740" s="133">
        <v>3.4700000000000002E-2</v>
      </c>
      <c r="AN740" s="133">
        <v>6.3100000000000003E-2</v>
      </c>
      <c r="AO740" s="133">
        <v>3.3E-3</v>
      </c>
      <c r="AP740" s="133">
        <v>0.13869999999999999</v>
      </c>
      <c r="AQ740" s="133">
        <v>3.49E-2</v>
      </c>
      <c r="AR740" s="133">
        <v>0.27910000000000001</v>
      </c>
      <c r="AS740" s="133">
        <v>1.06E-2</v>
      </c>
      <c r="AT740" s="133">
        <v>0.189</v>
      </c>
    </row>
    <row r="741" spans="2:46">
      <c r="B741">
        <v>2010</v>
      </c>
      <c r="C741">
        <v>2</v>
      </c>
      <c r="D741">
        <v>0.2412</v>
      </c>
      <c r="E741">
        <v>0.24629999999999999</v>
      </c>
      <c r="F741">
        <v>0.11650000000000001</v>
      </c>
      <c r="G741">
        <v>0.27500000000000002</v>
      </c>
      <c r="H741">
        <v>9.4100000000000003E-2</v>
      </c>
      <c r="I741">
        <v>1.8252999999999999</v>
      </c>
      <c r="J741">
        <v>0.1173</v>
      </c>
      <c r="K741">
        <v>0.1613</v>
      </c>
      <c r="L741">
        <v>0.1434</v>
      </c>
      <c r="M741">
        <v>0.1003</v>
      </c>
      <c r="N741">
        <v>0.2402</v>
      </c>
      <c r="O741">
        <v>0.34939999999999999</v>
      </c>
      <c r="Q741" s="22">
        <v>6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1</v>
      </c>
      <c r="AD741" s="22">
        <v>0</v>
      </c>
      <c r="AE741" s="22">
        <v>0</v>
      </c>
      <c r="AF741" s="22">
        <v>0</v>
      </c>
      <c r="AG741" s="22">
        <v>0</v>
      </c>
      <c r="AI741" s="133">
        <v>0.2412</v>
      </c>
      <c r="AJ741" s="133">
        <v>0.24629999999999999</v>
      </c>
      <c r="AK741" s="133">
        <v>0.11650000000000001</v>
      </c>
      <c r="AL741" s="133">
        <v>0.27500000000000002</v>
      </c>
      <c r="AM741" s="133">
        <v>9.4100000000000003E-2</v>
      </c>
      <c r="AN741" s="133">
        <v>1.8252999999999999</v>
      </c>
      <c r="AO741" s="133">
        <v>0.1173</v>
      </c>
      <c r="AP741" s="133">
        <v>0.1613</v>
      </c>
      <c r="AQ741" s="133">
        <v>0.1434</v>
      </c>
      <c r="AR741" s="133">
        <v>0.1003</v>
      </c>
      <c r="AS741" s="133">
        <v>0.2402</v>
      </c>
      <c r="AT741" s="133">
        <v>0.34939999999999999</v>
      </c>
    </row>
    <row r="742" spans="2:46">
      <c r="B742">
        <v>2010</v>
      </c>
      <c r="C742">
        <v>3</v>
      </c>
      <c r="D742">
        <v>0.49359999999999998</v>
      </c>
      <c r="E742">
        <v>0.63539999999999996</v>
      </c>
      <c r="F742">
        <v>9.3299999999999994E-2</v>
      </c>
      <c r="G742">
        <v>0.63229999999999997</v>
      </c>
      <c r="H742">
        <v>0.21510000000000001</v>
      </c>
      <c r="I742">
        <v>1.9421999999999999</v>
      </c>
      <c r="J742">
        <v>0.2014</v>
      </c>
      <c r="K742">
        <v>0.6966</v>
      </c>
      <c r="L742">
        <v>0.3347</v>
      </c>
      <c r="M742">
        <v>0.45450000000000002</v>
      </c>
      <c r="N742">
        <v>0.2984</v>
      </c>
      <c r="O742">
        <v>1.2537</v>
      </c>
      <c r="Q742" s="22">
        <v>7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0.7580462094128243</v>
      </c>
      <c r="AE742" s="22">
        <v>7.076390739736603E-2</v>
      </c>
      <c r="AF742" s="22">
        <v>0</v>
      </c>
      <c r="AG742" s="22">
        <v>0.17118988318980966</v>
      </c>
      <c r="AI742" s="133">
        <v>0.49359999999999998</v>
      </c>
      <c r="AJ742" s="133">
        <v>0.63539999999999996</v>
      </c>
      <c r="AK742" s="133">
        <v>9.3299999999999994E-2</v>
      </c>
      <c r="AL742" s="133">
        <v>0.63229999999999997</v>
      </c>
      <c r="AM742" s="133">
        <v>0.21510000000000001</v>
      </c>
      <c r="AN742" s="133">
        <v>1.9421999999999999</v>
      </c>
      <c r="AO742" s="133">
        <v>0.2014</v>
      </c>
      <c r="AP742" s="133">
        <v>0.6966</v>
      </c>
      <c r="AQ742" s="133">
        <v>0.3347</v>
      </c>
      <c r="AR742" s="133">
        <v>0.45450000000000002</v>
      </c>
      <c r="AS742" s="133">
        <v>0.2984</v>
      </c>
      <c r="AT742" s="133">
        <v>1.2537</v>
      </c>
    </row>
    <row r="743" spans="2:46">
      <c r="B743">
        <v>2010</v>
      </c>
      <c r="C743">
        <v>4</v>
      </c>
      <c r="D743">
        <v>0.3649</v>
      </c>
      <c r="E743">
        <v>2.2814999999999999</v>
      </c>
      <c r="F743">
        <v>0.20399999999999999</v>
      </c>
      <c r="G743">
        <v>1.9694</v>
      </c>
      <c r="H743">
        <v>0.51219999999999999</v>
      </c>
      <c r="I743">
        <v>1.7383999999999999</v>
      </c>
      <c r="J743">
        <v>0.1022</v>
      </c>
      <c r="K743">
        <v>1.01</v>
      </c>
      <c r="L743">
        <v>0.66649999999999998</v>
      </c>
      <c r="M743">
        <v>1.0246999999999999</v>
      </c>
      <c r="N743">
        <v>0.51780000000000004</v>
      </c>
      <c r="O743">
        <v>2.5129000000000001</v>
      </c>
      <c r="Q743" s="22">
        <v>8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0.40076518433531011</v>
      </c>
      <c r="X743" s="22">
        <v>0</v>
      </c>
      <c r="Y743" s="22">
        <v>0.5082143807025763</v>
      </c>
      <c r="Z743" s="22">
        <v>8.6515907398896294E-2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4.5045275632172909E-3</v>
      </c>
      <c r="AI743" s="133">
        <v>0.3649</v>
      </c>
      <c r="AJ743" s="133">
        <v>2.2814999999999999</v>
      </c>
      <c r="AK743" s="133">
        <v>0.20399999999999999</v>
      </c>
      <c r="AL743" s="133">
        <v>1.9694</v>
      </c>
      <c r="AM743" s="133">
        <v>0.51219999999999999</v>
      </c>
      <c r="AN743" s="133">
        <v>1.7383999999999999</v>
      </c>
      <c r="AO743" s="133">
        <v>0.1022</v>
      </c>
      <c r="AP743" s="133">
        <v>1.01</v>
      </c>
      <c r="AQ743" s="133">
        <v>0.66649999999999998</v>
      </c>
      <c r="AR743" s="133">
        <v>1.0246999999999999</v>
      </c>
      <c r="AS743" s="133">
        <v>0.51780000000000004</v>
      </c>
      <c r="AT743" s="133">
        <v>2.5129000000000001</v>
      </c>
    </row>
    <row r="744" spans="2:46">
      <c r="B744">
        <v>2010</v>
      </c>
      <c r="C744">
        <v>5</v>
      </c>
      <c r="D744">
        <v>0.13950000000000001</v>
      </c>
      <c r="E744">
        <v>1.5468999999999999</v>
      </c>
      <c r="F744">
        <v>0.17219999999999999</v>
      </c>
      <c r="G744">
        <v>1.4063000000000001</v>
      </c>
      <c r="H744">
        <v>0.3226</v>
      </c>
      <c r="I744">
        <v>0.72309999999999997</v>
      </c>
      <c r="J744">
        <v>4.5600000000000002E-2</v>
      </c>
      <c r="K744">
        <v>1.0530999999999999</v>
      </c>
      <c r="L744">
        <v>0.74770000000000003</v>
      </c>
      <c r="M744">
        <v>0.39219999999999999</v>
      </c>
      <c r="N744">
        <v>0.23730000000000001</v>
      </c>
      <c r="O744">
        <v>2.1436000000000002</v>
      </c>
      <c r="Q744" s="22">
        <v>9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6.3600000000000004E-2</v>
      </c>
      <c r="X744" s="22">
        <v>0</v>
      </c>
      <c r="Y744" s="22">
        <v>0.26930435888776155</v>
      </c>
      <c r="Z744" s="22">
        <v>0.5483490763640243</v>
      </c>
      <c r="AA744" s="22">
        <v>0</v>
      </c>
      <c r="AB744" s="22">
        <v>0</v>
      </c>
      <c r="AC744" s="22">
        <v>0</v>
      </c>
      <c r="AD744" s="22">
        <v>0</v>
      </c>
      <c r="AE744" s="22">
        <v>6.0882728404930433E-2</v>
      </c>
      <c r="AF744" s="22">
        <v>0</v>
      </c>
      <c r="AG744" s="22">
        <v>5.7918917904714838E-2</v>
      </c>
      <c r="AI744" s="133">
        <v>0.13950000000000001</v>
      </c>
      <c r="AJ744" s="133">
        <v>1.5468999999999999</v>
      </c>
      <c r="AK744" s="133">
        <v>0.17219999999999999</v>
      </c>
      <c r="AL744" s="133">
        <v>1.4063000000000001</v>
      </c>
      <c r="AM744" s="133">
        <v>0.3226</v>
      </c>
      <c r="AN744" s="133">
        <v>0.72309999999999997</v>
      </c>
      <c r="AO744" s="133">
        <v>4.5600000000000002E-2</v>
      </c>
      <c r="AP744" s="133">
        <v>1.0530999999999999</v>
      </c>
      <c r="AQ744" s="133">
        <v>0.74770000000000003</v>
      </c>
      <c r="AR744" s="133">
        <v>0.39219999999999999</v>
      </c>
      <c r="AS744" s="133">
        <v>0.23730000000000001</v>
      </c>
      <c r="AT744" s="133">
        <v>2.1436000000000002</v>
      </c>
    </row>
    <row r="745" spans="2:46">
      <c r="B745">
        <v>2010</v>
      </c>
      <c r="C745">
        <v>6</v>
      </c>
      <c r="D745">
        <v>0.4733</v>
      </c>
      <c r="E745">
        <v>0.73250000000000004</v>
      </c>
      <c r="F745">
        <v>6.6199999999999995E-2</v>
      </c>
      <c r="G745">
        <v>0.76639999999999997</v>
      </c>
      <c r="H745">
        <v>0.1426</v>
      </c>
      <c r="I745">
        <v>4.5699999999999998E-2</v>
      </c>
      <c r="J745">
        <v>4.0000000000000002E-4</v>
      </c>
      <c r="K745">
        <v>0.15379999999999999</v>
      </c>
      <c r="L745">
        <v>0.16550000000000001</v>
      </c>
      <c r="M745">
        <v>0.20880000000000001</v>
      </c>
      <c r="N745">
        <v>0.15010000000000001</v>
      </c>
      <c r="O745">
        <v>0.71899999999999997</v>
      </c>
      <c r="Q745" s="22">
        <v>10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0.74902261319579944</v>
      </c>
      <c r="AB745" s="22">
        <v>0</v>
      </c>
      <c r="AC745" s="22">
        <v>0</v>
      </c>
      <c r="AD745" s="22">
        <v>0</v>
      </c>
      <c r="AE745" s="22">
        <v>0.12271375998387171</v>
      </c>
      <c r="AF745" s="22">
        <v>7.8976655058059439E-2</v>
      </c>
      <c r="AG745" s="22">
        <v>4.9286971762269392E-2</v>
      </c>
      <c r="AI745" s="133">
        <v>0.4733</v>
      </c>
      <c r="AJ745" s="133">
        <v>0.73250000000000004</v>
      </c>
      <c r="AK745" s="133">
        <v>6.6199999999999995E-2</v>
      </c>
      <c r="AL745" s="133">
        <v>0.76639999999999997</v>
      </c>
      <c r="AM745" s="133">
        <v>0.1426</v>
      </c>
      <c r="AN745" s="133">
        <v>4.5699999999999998E-2</v>
      </c>
      <c r="AO745" s="133">
        <v>4.0000000000000002E-4</v>
      </c>
      <c r="AP745" s="133">
        <v>0.15379999999999999</v>
      </c>
      <c r="AQ745" s="133">
        <v>0.16550000000000001</v>
      </c>
      <c r="AR745" s="133">
        <v>0.20880000000000001</v>
      </c>
      <c r="AS745" s="133">
        <v>0.15010000000000001</v>
      </c>
      <c r="AT745" s="133">
        <v>0.71899999999999997</v>
      </c>
    </row>
    <row r="746" spans="2:46">
      <c r="B746">
        <v>2010</v>
      </c>
      <c r="C746">
        <v>7</v>
      </c>
      <c r="D746">
        <v>0.15279999999999999</v>
      </c>
      <c r="E746">
        <v>3.95E-2</v>
      </c>
      <c r="F746">
        <v>1.9300000000000001E-2</v>
      </c>
      <c r="G746">
        <v>0.1396</v>
      </c>
      <c r="H746">
        <v>4.41E-2</v>
      </c>
      <c r="I746">
        <v>0.125</v>
      </c>
      <c r="J746">
        <v>0.29530000000000001</v>
      </c>
      <c r="K746">
        <v>0.1159</v>
      </c>
      <c r="L746">
        <v>3.7499999999999999E-2</v>
      </c>
      <c r="M746">
        <v>2.3900000000000001E-2</v>
      </c>
      <c r="N746">
        <v>1.32E-2</v>
      </c>
      <c r="O746">
        <v>0.29930000000000001</v>
      </c>
      <c r="Q746" s="22">
        <v>11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0.26986289636970395</v>
      </c>
      <c r="X746" s="22">
        <v>0</v>
      </c>
      <c r="Y746" s="22">
        <v>0.30643708205915571</v>
      </c>
      <c r="Z746" s="22">
        <v>0.42370002157114034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  <c r="AI746" s="133">
        <v>0.15279999999999999</v>
      </c>
      <c r="AJ746" s="133">
        <v>3.95E-2</v>
      </c>
      <c r="AK746" s="133">
        <v>1.9300000000000001E-2</v>
      </c>
      <c r="AL746" s="133">
        <v>0.1396</v>
      </c>
      <c r="AM746" s="133">
        <v>4.41E-2</v>
      </c>
      <c r="AN746" s="133">
        <v>0.125</v>
      </c>
      <c r="AO746" s="133">
        <v>0.29530000000000001</v>
      </c>
      <c r="AP746" s="133">
        <v>0.1159</v>
      </c>
      <c r="AQ746" s="133">
        <v>3.7499999999999999E-2</v>
      </c>
      <c r="AR746" s="133">
        <v>2.3900000000000001E-2</v>
      </c>
      <c r="AS746" s="133">
        <v>1.32E-2</v>
      </c>
      <c r="AT746" s="133">
        <v>0.29930000000000001</v>
      </c>
    </row>
    <row r="747" spans="2:46">
      <c r="B747">
        <v>2010</v>
      </c>
      <c r="C747">
        <v>8</v>
      </c>
      <c r="D747">
        <v>0.52090000000000003</v>
      </c>
      <c r="E747">
        <v>2.0748000000000002</v>
      </c>
      <c r="F747">
        <v>0.38890000000000002</v>
      </c>
      <c r="G747">
        <v>3.5148999999999999</v>
      </c>
      <c r="H747">
        <v>1.0223</v>
      </c>
      <c r="I747">
        <v>3.1608999999999998</v>
      </c>
      <c r="J747">
        <v>0.17780000000000001</v>
      </c>
      <c r="K747">
        <v>1.5569</v>
      </c>
      <c r="L747">
        <v>0.81950000000000001</v>
      </c>
      <c r="M747">
        <v>0.4894</v>
      </c>
      <c r="N747">
        <v>0.66139999999999999</v>
      </c>
      <c r="O747">
        <v>2.0232999999999999</v>
      </c>
      <c r="Q747" s="22">
        <v>12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6.595769839041045E-4</v>
      </c>
      <c r="X747" s="22">
        <v>0</v>
      </c>
      <c r="Y747" s="22">
        <v>4.2044799503377327E-2</v>
      </c>
      <c r="Z747" s="22">
        <v>0.95636953678111647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9.2608673160205152E-4</v>
      </c>
      <c r="AI747" s="133">
        <v>0.52090000000000003</v>
      </c>
      <c r="AJ747" s="133">
        <v>2.0748000000000002</v>
      </c>
      <c r="AK747" s="133">
        <v>0.38890000000000002</v>
      </c>
      <c r="AL747" s="133">
        <v>3.5148999999999999</v>
      </c>
      <c r="AM747" s="133">
        <v>1.0223</v>
      </c>
      <c r="AN747" s="133">
        <v>3.1608999999999998</v>
      </c>
      <c r="AO747" s="133">
        <v>0.17780000000000001</v>
      </c>
      <c r="AP747" s="133">
        <v>1.5569</v>
      </c>
      <c r="AQ747" s="133">
        <v>0.81950000000000001</v>
      </c>
      <c r="AR747" s="133">
        <v>0.4894</v>
      </c>
      <c r="AS747" s="133">
        <v>0.66139999999999999</v>
      </c>
      <c r="AT747" s="133">
        <v>2.0232999999999999</v>
      </c>
    </row>
    <row r="748" spans="2:46">
      <c r="B748">
        <v>2010</v>
      </c>
      <c r="C748">
        <v>9</v>
      </c>
      <c r="D748">
        <v>0.1812</v>
      </c>
      <c r="E748">
        <v>0.52669999999999995</v>
      </c>
      <c r="F748">
        <v>0.1037</v>
      </c>
      <c r="G748">
        <v>0.93979999999999997</v>
      </c>
      <c r="H748">
        <v>0.25330000000000003</v>
      </c>
      <c r="I748">
        <v>0.75890000000000002</v>
      </c>
      <c r="J748">
        <v>4.3999999999999997E-2</v>
      </c>
      <c r="K748">
        <v>1.0999000000000001</v>
      </c>
      <c r="L748">
        <v>0.4173</v>
      </c>
      <c r="M748">
        <v>0.42499999999999999</v>
      </c>
      <c r="N748">
        <v>5.1200000000000002E-2</v>
      </c>
      <c r="O748">
        <v>1.4089</v>
      </c>
      <c r="Q748" s="22">
        <v>13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0.6956</v>
      </c>
      <c r="Y748" s="22">
        <v>0</v>
      </c>
      <c r="Z748" s="22">
        <v>0</v>
      </c>
      <c r="AA748" s="22">
        <v>0.2878</v>
      </c>
      <c r="AB748" s="22">
        <v>0</v>
      </c>
      <c r="AC748" s="22">
        <v>0</v>
      </c>
      <c r="AD748" s="22">
        <v>0</v>
      </c>
      <c r="AE748" s="22">
        <v>1.5699999999999999E-2</v>
      </c>
      <c r="AF748" s="22">
        <v>8.7645198079253821E-4</v>
      </c>
      <c r="AG748" s="22">
        <v>0</v>
      </c>
      <c r="AI748" s="133">
        <v>0.1812</v>
      </c>
      <c r="AJ748" s="133">
        <v>0.52669999999999995</v>
      </c>
      <c r="AK748" s="133">
        <v>0.1037</v>
      </c>
      <c r="AL748" s="133">
        <v>0.93979999999999997</v>
      </c>
      <c r="AM748" s="133">
        <v>0.25330000000000003</v>
      </c>
      <c r="AN748" s="133">
        <v>0.75890000000000002</v>
      </c>
      <c r="AO748" s="133">
        <v>4.3999999999999997E-2</v>
      </c>
      <c r="AP748" s="133">
        <v>1.0999000000000001</v>
      </c>
      <c r="AQ748" s="133">
        <v>0.4173</v>
      </c>
      <c r="AR748" s="133">
        <v>0.42499999999999999</v>
      </c>
      <c r="AS748" s="133">
        <v>5.1200000000000002E-2</v>
      </c>
      <c r="AT748" s="133">
        <v>1.4089</v>
      </c>
    </row>
    <row r="749" spans="2:46">
      <c r="B749">
        <v>2010</v>
      </c>
      <c r="C749">
        <v>10</v>
      </c>
      <c r="D749">
        <v>0.80279999999999996</v>
      </c>
      <c r="E749">
        <v>0.68420000000000003</v>
      </c>
      <c r="F749">
        <v>0.96919999999999995</v>
      </c>
      <c r="G749">
        <v>2.3414999999999999</v>
      </c>
      <c r="H749">
        <v>0.3014</v>
      </c>
      <c r="I749">
        <v>7.2721</v>
      </c>
      <c r="J749">
        <v>4.6199999999999998E-2</v>
      </c>
      <c r="K749">
        <v>1.8734</v>
      </c>
      <c r="L749">
        <v>0.72829999999999995</v>
      </c>
      <c r="M749">
        <v>0.78300000000000003</v>
      </c>
      <c r="N749">
        <v>0.49859999999999999</v>
      </c>
      <c r="O749">
        <v>5.7207999999999997</v>
      </c>
      <c r="Q749" s="22">
        <v>14</v>
      </c>
      <c r="R749" s="22">
        <v>2.9457023521653112E-2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0.97054297647834686</v>
      </c>
      <c r="AI749" s="133">
        <v>0.80279999999999996</v>
      </c>
      <c r="AJ749" s="133">
        <v>0.68420000000000003</v>
      </c>
      <c r="AK749" s="133">
        <v>0.96919999999999995</v>
      </c>
      <c r="AL749" s="133">
        <v>2.3414999999999999</v>
      </c>
      <c r="AM749" s="133">
        <v>0.3014</v>
      </c>
      <c r="AN749" s="133">
        <v>7.2721</v>
      </c>
      <c r="AO749" s="133">
        <v>4.6199999999999998E-2</v>
      </c>
      <c r="AP749" s="133">
        <v>1.8734</v>
      </c>
      <c r="AQ749" s="133">
        <v>0.72829999999999995</v>
      </c>
      <c r="AR749" s="133">
        <v>0.78300000000000003</v>
      </c>
      <c r="AS749" s="133">
        <v>0.49859999999999999</v>
      </c>
      <c r="AT749" s="133">
        <v>5.7207999999999997</v>
      </c>
    </row>
    <row r="750" spans="2:46">
      <c r="B750">
        <v>2010</v>
      </c>
      <c r="C750">
        <v>11</v>
      </c>
      <c r="D750">
        <v>0.29470000000000002</v>
      </c>
      <c r="E750">
        <v>1.3480000000000001</v>
      </c>
      <c r="F750">
        <v>0.11840000000000001</v>
      </c>
      <c r="G750">
        <v>0.97740000000000005</v>
      </c>
      <c r="H750">
        <v>0.26290000000000002</v>
      </c>
      <c r="I750">
        <v>1.1111</v>
      </c>
      <c r="J750">
        <v>5.3600000000000002E-2</v>
      </c>
      <c r="K750">
        <v>0.39129999999999998</v>
      </c>
      <c r="L750">
        <v>0.2878</v>
      </c>
      <c r="M750">
        <v>0.20300000000000001</v>
      </c>
      <c r="N750">
        <v>0.30809999999999998</v>
      </c>
      <c r="O750">
        <v>1.1165</v>
      </c>
      <c r="Q750" s="22">
        <v>15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1.2263680379236501E-3</v>
      </c>
      <c r="AF750" s="22">
        <v>0.99877363196207636</v>
      </c>
      <c r="AG750" s="22">
        <v>0</v>
      </c>
      <c r="AI750" s="133">
        <v>0.29470000000000002</v>
      </c>
      <c r="AJ750" s="133">
        <v>1.3480000000000001</v>
      </c>
      <c r="AK750" s="133">
        <v>0.11840000000000001</v>
      </c>
      <c r="AL750" s="133">
        <v>0.97740000000000005</v>
      </c>
      <c r="AM750" s="133">
        <v>0.26290000000000002</v>
      </c>
      <c r="AN750" s="133">
        <v>1.1111</v>
      </c>
      <c r="AO750" s="133">
        <v>5.3600000000000002E-2</v>
      </c>
      <c r="AP750" s="133">
        <v>0.39129999999999998</v>
      </c>
      <c r="AQ750" s="133">
        <v>0.2878</v>
      </c>
      <c r="AR750" s="133">
        <v>0.20300000000000001</v>
      </c>
      <c r="AS750" s="133">
        <v>0.30809999999999998</v>
      </c>
      <c r="AT750" s="133">
        <v>1.1165</v>
      </c>
    </row>
    <row r="751" spans="2:46">
      <c r="B751">
        <v>2010</v>
      </c>
      <c r="C751">
        <v>12</v>
      </c>
      <c r="D751">
        <v>0.1784</v>
      </c>
      <c r="E751">
        <v>0.65100000000000002</v>
      </c>
      <c r="F751">
        <v>8.9399999999999993E-2</v>
      </c>
      <c r="G751">
        <v>0.71099999999999997</v>
      </c>
      <c r="H751">
        <v>0.19</v>
      </c>
      <c r="I751">
        <v>0.69020000000000004</v>
      </c>
      <c r="J751">
        <v>3.3099999999999997E-2</v>
      </c>
      <c r="K751">
        <v>0.6321</v>
      </c>
      <c r="L751">
        <v>0.29299999999999998</v>
      </c>
      <c r="M751">
        <v>0.29730000000000001</v>
      </c>
      <c r="N751">
        <v>0.12770000000000001</v>
      </c>
      <c r="O751">
        <v>0.98240000000000005</v>
      </c>
      <c r="Q751" s="22">
        <v>16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1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  <c r="AI751" s="133">
        <v>0.1784</v>
      </c>
      <c r="AJ751" s="133">
        <v>0.65100000000000002</v>
      </c>
      <c r="AK751" s="133">
        <v>8.9399999999999993E-2</v>
      </c>
      <c r="AL751" s="133">
        <v>0.71099999999999997</v>
      </c>
      <c r="AM751" s="133">
        <v>0.19</v>
      </c>
      <c r="AN751" s="133">
        <v>0.69020000000000004</v>
      </c>
      <c r="AO751" s="133">
        <v>3.3099999999999997E-2</v>
      </c>
      <c r="AP751" s="133">
        <v>0.6321</v>
      </c>
      <c r="AQ751" s="133">
        <v>0.29299999999999998</v>
      </c>
      <c r="AR751" s="133">
        <v>0.29730000000000001</v>
      </c>
      <c r="AS751" s="133">
        <v>0.12770000000000001</v>
      </c>
      <c r="AT751" s="133">
        <v>0.98240000000000005</v>
      </c>
    </row>
    <row r="752" spans="2:46">
      <c r="B752">
        <v>2010</v>
      </c>
      <c r="C752">
        <v>13</v>
      </c>
      <c r="D752">
        <v>0.92190000000000005</v>
      </c>
      <c r="E752">
        <v>0.32169999999999999</v>
      </c>
      <c r="F752">
        <v>0.20899999999999999</v>
      </c>
      <c r="G752">
        <v>0.66239999999999999</v>
      </c>
      <c r="H752">
        <v>0.12839999999999999</v>
      </c>
      <c r="I752">
        <v>0.2893</v>
      </c>
      <c r="J752">
        <v>4.8999999999999998E-3</v>
      </c>
      <c r="K752">
        <v>0.88090000000000002</v>
      </c>
      <c r="L752">
        <v>0.86419999999999997</v>
      </c>
      <c r="M752">
        <v>0.97699999999999998</v>
      </c>
      <c r="N752">
        <v>0.32150000000000001</v>
      </c>
      <c r="O752">
        <v>1.4864999999999999</v>
      </c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I752" s="133">
        <v>0.92190000000000005</v>
      </c>
      <c r="AJ752" s="133">
        <v>0.32169999999999999</v>
      </c>
      <c r="AK752" s="133">
        <v>0.20899999999999999</v>
      </c>
      <c r="AL752" s="133">
        <v>0.66239999999999999</v>
      </c>
      <c r="AM752" s="133">
        <v>0.12839999999999999</v>
      </c>
      <c r="AN752" s="133">
        <v>0.2893</v>
      </c>
      <c r="AO752" s="133">
        <v>4.8999999999999998E-3</v>
      </c>
      <c r="AP752" s="133">
        <v>0.88090000000000002</v>
      </c>
      <c r="AQ752" s="133">
        <v>0.86419999999999997</v>
      </c>
      <c r="AR752" s="133">
        <v>0.97699999999999998</v>
      </c>
      <c r="AS752" s="133">
        <v>0.32150000000000001</v>
      </c>
      <c r="AT752" s="133">
        <v>1.4864999999999999</v>
      </c>
    </row>
    <row r="753" spans="1:46">
      <c r="B753">
        <v>2010</v>
      </c>
      <c r="C753">
        <v>14</v>
      </c>
      <c r="D753">
        <v>4.24E-2</v>
      </c>
      <c r="E753">
        <v>0.28839999999999999</v>
      </c>
      <c r="F753">
        <v>2.24E-2</v>
      </c>
      <c r="G753">
        <v>0.192</v>
      </c>
      <c r="H753">
        <v>4.4299999999999999E-2</v>
      </c>
      <c r="I753">
        <v>5.9299999999999999E-2</v>
      </c>
      <c r="J753">
        <v>1.1999999999999999E-3</v>
      </c>
      <c r="K753">
        <v>8.1199999999999994E-2</v>
      </c>
      <c r="L753">
        <v>6.3399999999999998E-2</v>
      </c>
      <c r="M753">
        <v>4.3700000000000003E-2</v>
      </c>
      <c r="N753">
        <v>1.2500000000000001E-2</v>
      </c>
      <c r="O753">
        <v>0.2225</v>
      </c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I753" s="133">
        <v>4.24E-2</v>
      </c>
      <c r="AJ753" s="133">
        <v>0.28839999999999999</v>
      </c>
      <c r="AK753" s="133">
        <v>2.24E-2</v>
      </c>
      <c r="AL753" s="133">
        <v>0.192</v>
      </c>
      <c r="AM753" s="133">
        <v>4.4299999999999999E-2</v>
      </c>
      <c r="AN753" s="133">
        <v>5.9299999999999999E-2</v>
      </c>
      <c r="AO753" s="133">
        <v>1.1999999999999999E-3</v>
      </c>
      <c r="AP753" s="133">
        <v>8.1199999999999994E-2</v>
      </c>
      <c r="AQ753" s="133">
        <v>6.3399999999999998E-2</v>
      </c>
      <c r="AR753" s="133">
        <v>4.3700000000000003E-2</v>
      </c>
      <c r="AS753" s="133">
        <v>1.2500000000000001E-2</v>
      </c>
      <c r="AT753" s="133">
        <v>0.2225</v>
      </c>
    </row>
    <row r="754" spans="1:46">
      <c r="B754">
        <v>2010</v>
      </c>
      <c r="C754">
        <v>15</v>
      </c>
      <c r="D754">
        <v>0.1321</v>
      </c>
      <c r="E754">
        <v>3.04E-2</v>
      </c>
      <c r="F754">
        <v>9.1999999999999998E-3</v>
      </c>
      <c r="G754">
        <v>9.0399999999999994E-2</v>
      </c>
      <c r="H754">
        <v>3.61E-2</v>
      </c>
      <c r="I754">
        <v>0.36380000000000001</v>
      </c>
      <c r="J754">
        <v>2.5999999999999999E-3</v>
      </c>
      <c r="K754">
        <v>9.9000000000000005E-2</v>
      </c>
      <c r="L754">
        <v>8.2000000000000007E-3</v>
      </c>
      <c r="M754">
        <v>2.7E-2</v>
      </c>
      <c r="N754">
        <v>4.7800000000000002E-2</v>
      </c>
      <c r="O754">
        <v>0.19370000000000001</v>
      </c>
      <c r="Q754" s="3"/>
      <c r="R754" s="22" t="s">
        <v>139</v>
      </c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133">
        <v>0.1321</v>
      </c>
      <c r="AJ754" s="133">
        <v>3.04E-2</v>
      </c>
      <c r="AK754" s="133">
        <v>9.1999999999999998E-3</v>
      </c>
      <c r="AL754" s="133">
        <v>9.0399999999999994E-2</v>
      </c>
      <c r="AM754" s="133">
        <v>3.61E-2</v>
      </c>
      <c r="AN754" s="133">
        <v>0.36380000000000001</v>
      </c>
      <c r="AO754" s="133">
        <v>2.5999999999999999E-3</v>
      </c>
      <c r="AP754" s="133">
        <v>9.9000000000000005E-2</v>
      </c>
      <c r="AQ754" s="133">
        <v>8.2000000000000007E-3</v>
      </c>
      <c r="AR754" s="133">
        <v>2.7E-2</v>
      </c>
      <c r="AS754" s="133">
        <v>4.7800000000000002E-2</v>
      </c>
      <c r="AT754" s="133">
        <v>0.19370000000000001</v>
      </c>
    </row>
    <row r="755" spans="1:46" s="3" customFormat="1">
      <c r="A755" s="22" t="s">
        <v>425</v>
      </c>
      <c r="B755" s="3">
        <v>2010</v>
      </c>
      <c r="C755" s="3">
        <v>16</v>
      </c>
      <c r="D755" s="3">
        <v>2.18E-2</v>
      </c>
      <c r="E755" s="3">
        <v>0.15060000000000001</v>
      </c>
      <c r="F755" s="3">
        <v>1.1599999999999999E-2</v>
      </c>
      <c r="G755" s="3">
        <v>9.8299999999999998E-2</v>
      </c>
      <c r="H755" s="3">
        <v>2.2700000000000001E-2</v>
      </c>
      <c r="I755" s="3">
        <v>2.93E-2</v>
      </c>
      <c r="J755" s="3">
        <v>5.9999999999999995E-4</v>
      </c>
      <c r="K755" s="3">
        <v>3.8399999999999997E-2</v>
      </c>
      <c r="L755" s="3">
        <v>3.1800000000000002E-2</v>
      </c>
      <c r="M755" s="3">
        <v>2.1399999999999999E-2</v>
      </c>
      <c r="N755" s="3">
        <v>6.6E-3</v>
      </c>
      <c r="O755" s="3">
        <v>0.1123</v>
      </c>
      <c r="Q755" s="22" t="s">
        <v>424</v>
      </c>
      <c r="R755" s="22">
        <v>1</v>
      </c>
      <c r="S755" s="22">
        <v>2</v>
      </c>
      <c r="T755" s="22">
        <v>3</v>
      </c>
      <c r="U755" s="22">
        <v>4</v>
      </c>
      <c r="V755" s="22">
        <v>5</v>
      </c>
      <c r="W755" s="22">
        <v>6</v>
      </c>
      <c r="X755" s="22">
        <v>7</v>
      </c>
      <c r="Y755" s="22">
        <v>8</v>
      </c>
      <c r="Z755" s="22">
        <v>9</v>
      </c>
      <c r="AA755" s="22">
        <v>10</v>
      </c>
      <c r="AB755" s="22">
        <v>11</v>
      </c>
      <c r="AC755" s="22">
        <v>12</v>
      </c>
      <c r="AD755" s="22">
        <v>13</v>
      </c>
      <c r="AE755" s="22">
        <v>14</v>
      </c>
      <c r="AF755" s="22">
        <v>15</v>
      </c>
      <c r="AG755" s="22">
        <v>16</v>
      </c>
      <c r="AI755" s="3">
        <v>2.18E-2</v>
      </c>
      <c r="AJ755" s="3">
        <v>0.15060000000000001</v>
      </c>
      <c r="AK755" s="3">
        <v>1.1599999999999999E-2</v>
      </c>
      <c r="AL755" s="3">
        <v>9.8299999999999998E-2</v>
      </c>
      <c r="AM755" s="3">
        <v>2.2700000000000001E-2</v>
      </c>
      <c r="AN755" s="3">
        <v>2.93E-2</v>
      </c>
      <c r="AO755" s="3">
        <v>5.9999999999999995E-4</v>
      </c>
      <c r="AP755" s="3">
        <v>3.8399999999999997E-2</v>
      </c>
      <c r="AQ755" s="3">
        <v>3.1800000000000002E-2</v>
      </c>
      <c r="AR755" s="3">
        <v>2.1399999999999999E-2</v>
      </c>
      <c r="AS755" s="3">
        <v>6.6E-3</v>
      </c>
      <c r="AT755" s="3">
        <v>0.1123</v>
      </c>
    </row>
    <row r="756" spans="1:46" s="22" customFormat="1">
      <c r="A756" s="22" t="s">
        <v>424</v>
      </c>
      <c r="B756" s="22">
        <v>2011</v>
      </c>
      <c r="C756" s="22">
        <v>1</v>
      </c>
      <c r="D756" s="22">
        <f>(R756*AI756)+(S756*AI757)+(T756*AI758)+(U756*AI759)+(V756*AI760)+(W756*AI761)+(X756*AI762)+(Y756*AI763)+(Z756*AI764)+(AA756*AI765)+(AB756*AI766)+(AC756*AI767)+(AD756*AI768)+(AE756*AI769)+(AF756*AI770)+(AG756*AI771)</f>
        <v>2.8315677518646866E-2</v>
      </c>
      <c r="E756" s="22">
        <f>(R756*AJ756)+(S756*AJ757)+(T756*AJ758)+(U756*AJ759)+(V756*AJ760)+(W756*AJ761)+(X756*AJ762)+(Y756*AJ763)+(Z756*AJ764)+(AA756*AJ765)+(AB756*AJ766)+(AC756*AJ767)+(AD756*AJ768)+(AE756*AJ769)+(AF756*AJ770)+(AG756*AJ771)</f>
        <v>3.1388479405725388E-2</v>
      </c>
      <c r="F756" s="22">
        <f>(R756*AK756)+(S756*AK757)+(T756*AK758)+(U756*AK759)+(V756*AK760)+(W756*AK761)+(X756*AK762)+(Y756*AK763)+(Z756*AK764)+(AA756*AK765)+(AB756*AK766)+(AC756*AK767)+(AD756*AK768)+(AE756*AK769)+(AF756*AK770)+(AG756*AK771)</f>
        <v>8.7706421890920722E-3</v>
      </c>
      <c r="G756" s="22">
        <f>(R756*AL756)+(S756*AL757)+(T756*AL758)+(U756*AL759)+(V756*AL760)+(W756*AL761)+(X756*AL762)+(Y756*AL763)+(Z756*AL764)+(AA756*AL765)+(AB756*AL766)+(AC756*AL767)+(AD756*AL768)+(AE756*AL769)+(AF756*AL770)+(AG756*AL771)</f>
        <v>5.8839671866079121E-2</v>
      </c>
      <c r="H756" s="22">
        <f>(R756*AM756)+(S756*AM757)+(T756*AM758)+(U756*AM759)+(V756*AM760)+(W756*AM761)+(X756*AM762)+(Y756*AM763)+(Z756*AM764)+(AA756*AM765)+(AB756*AM766)+(AC756*AM767)+(AD756*AM768)+(AE756*AM769)+(AF756*AM770)+(AG756*AM771)</f>
        <v>2.0063863566081624E-2</v>
      </c>
      <c r="I756" s="22">
        <f>(R756*AN756)+(S756*AN757)+(T756*AN758)+(U756*AN759)+(V756*AN760)+(W756*AN761)+(X756*AN762)+(Y756*AN763)+(Z756*AN764)+(AA756*AN765)+(AB756*AN766)+(AC756*AN767)+(AD756*AN768)+(AE756*AN769)+(AF756*AN770)+(AG756*AN771)</f>
        <v>6.936620624997592E-3</v>
      </c>
      <c r="J756" s="22">
        <f>(R756*AO756)+(S756*AO757)+(T756*AO758)+(U756*AO759)+(V756*AO760)+(W756*AO761)+(X756*AO762)+(Y756*AO763)+(Z756*AO764)+(AA756*AO765)+(AB756*AO766)+(AC756*AO767)+(AD756*AO768)+(AE756*AO769)+(AF756*AO770)+(AG756*AO771)</f>
        <v>1.3823848594302585E-3</v>
      </c>
      <c r="K756" s="22">
        <f>(R756*AP756)+(S756*AP757)+(T756*AP758)+(U756*AP759)+(V756*AP760)+(W756*AP761)+(X756*AP762)+(Y756*AP763)+(Z756*AP764)+(AA756*AP765)+(AB756*AP766)+(AC756*AP767)+(AD756*AP768)+(AE756*AP769)+(AF756*AP770)+(AG756*AP771)</f>
        <v>1.6846520639628725E-2</v>
      </c>
      <c r="L756" s="22">
        <f>(R756*AQ756)+(S756*AQ757)+(T756*AQ758)+(U756*AQ759)+(V756*AQ760)+(W756*AQ761)+(X756*AQ762)+(Y756*AQ763)+(Z756*AQ764)+(AA756*AQ765)+(AB756*AQ766)+(AC756*AQ767)+(AD756*AQ768)+(AE756*AQ769)+(AF756*AQ770)+(AG756*AQ771)</f>
        <v>2.3795282061461368E-2</v>
      </c>
      <c r="M756" s="22">
        <f>(R756*AR756)+(S756*AR757)+(T756*AR758)+(U756*AR759)+(V756*AR760)+(W756*AR761)+(X756*AR762)+(Y756*AR763)+(Z756*AR764)+(AA756*AR765)+(AB756*AR766)+(AC756*AR767)+(AD756*AR768)+(AE756*AR769)+(AF756*AR770)+(AG756*AR771)</f>
        <v>1.9400890127630716E-2</v>
      </c>
      <c r="N756" s="22">
        <f>(R756*AS756)+(S756*AS757)+(T756*AS758)+(U756*AS759)+(V756*AS760)+(W756*AS761)+(X756*AS762)+(Y756*AS763)+(Z756*AS764)+(AA756*AS765)+(AB756*AS766)+(AC756*AS767)+(AD756*AS768)+(AE756*AS769)+(AF756*AS770)+(AG756*AS771)</f>
        <v>3.3350857345985055E-3</v>
      </c>
      <c r="O756" s="22">
        <f>(R756*AT756)+(S756*AT757)+(T756*AT758)+(U756*AT759)+(V756*AT760)+(W756*AT761)+(X756*AT762)+(Y756*AT763)+(Z756*AT764)+(AA756*AT765)+(AB756*AT766)+(AC756*AT767)+(AD756*AT768)+(AE756*AT769)+(AF756*AT770)+(AG756*AT771)</f>
        <v>5.9511193398872141E-2</v>
      </c>
      <c r="Q756" s="22">
        <v>1</v>
      </c>
      <c r="R756" s="22">
        <v>0.22509165929084093</v>
      </c>
      <c r="S756" s="22">
        <v>0</v>
      </c>
      <c r="T756" s="22">
        <v>0</v>
      </c>
      <c r="U756" s="22">
        <v>1.4E-3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2.9457023521653112E-2</v>
      </c>
      <c r="AF756" s="22">
        <v>0</v>
      </c>
      <c r="AG756" s="22">
        <v>0</v>
      </c>
      <c r="AI756" s="22">
        <v>0.1186</v>
      </c>
      <c r="AJ756" s="22">
        <v>9.5100000000000004E-2</v>
      </c>
      <c r="AK756" s="22">
        <v>3.49E-2</v>
      </c>
      <c r="AL756" s="22">
        <v>0.22969999999999999</v>
      </c>
      <c r="AM756" s="22">
        <v>8.1600000000000006E-2</v>
      </c>
      <c r="AN756" s="22">
        <v>2.3800000000000002E-2</v>
      </c>
      <c r="AO756" s="22">
        <v>1.2999999999999999E-3</v>
      </c>
      <c r="AP756" s="22">
        <v>5.8500000000000003E-2</v>
      </c>
      <c r="AQ756" s="22">
        <v>9.4600000000000004E-2</v>
      </c>
      <c r="AR756" s="22">
        <v>7.7100000000000002E-2</v>
      </c>
      <c r="AS756" s="22">
        <v>1.1299999999999999E-2</v>
      </c>
      <c r="AT756" s="22">
        <v>0.22509999999999999</v>
      </c>
    </row>
    <row r="757" spans="1:46" s="22" customFormat="1">
      <c r="B757" s="22">
        <v>2011</v>
      </c>
      <c r="C757" s="22">
        <v>2</v>
      </c>
      <c r="D757" s="22">
        <f>(R757*AI756)+(S757*AI757)+(T757*AI758)+(U757*AI759)+(V757*AI760)+(W757*AI761)+(X757*AI762)+(Y757*AI763)+(Z757*AI764)+(AA757*AI765)+(AB757*AI766)+(AC757*AI767)+(AD757*AI768)+(AE757*AI769)+(AF757*AI770)+(AG757*AI771)</f>
        <v>7.7153476471732318E-2</v>
      </c>
      <c r="E757" s="22">
        <f>(R757*AJ756)+(S757*AJ757)+(T757*AJ758)+(U757*AJ759)+(V757*AJ760)+(W757*AJ761)+(X757*AJ762)+(Y757*AJ763)+(Z757*AJ764)+(AA757*AJ765)+(AB757*AJ766)+(AC757*AJ767)+(AD757*AJ768)+(AE757*AJ769)+(AF757*AJ770)+(AG757*AJ771)</f>
        <v>0.20826632833142905</v>
      </c>
      <c r="F757" s="22">
        <f>(R757*AK756)+(S757*AK757)+(T757*AK758)+(U757*AK759)+(V757*AK760)+(W757*AK761)+(X757*AK762)+(Y757*AK763)+(Z757*AK764)+(AA757*AK765)+(AB757*AK766)+(AC757*AK767)+(AD757*AK768)+(AE757*AK769)+(AF757*AK770)+(AG757*AK771)</f>
        <v>4.6680667087553855E-2</v>
      </c>
      <c r="G757" s="22">
        <f>(R757*AL756)+(S757*AL757)+(T757*AL758)+(U757*AL759)+(V757*AL760)+(W757*AL761)+(X757*AL762)+(Y757*AL763)+(Z757*AL764)+(AA757*AL765)+(AB757*AL766)+(AC757*AL767)+(AD757*AL768)+(AE757*AL769)+(AF757*AL770)+(AG757*AL771)</f>
        <v>0.33012752823432107</v>
      </c>
      <c r="H757" s="22">
        <f>(R757*AM756)+(S757*AM757)+(T757*AM758)+(U757*AM759)+(V757*AM760)+(W757*AM761)+(X757*AM762)+(Y757*AM763)+(Z757*AM764)+(AA757*AM765)+(AB757*AM766)+(AC757*AM767)+(AD757*AM768)+(AE757*AM769)+(AF757*AM770)+(AG757*AM771)</f>
        <v>8.8732550320637926E-2</v>
      </c>
      <c r="I757" s="22">
        <f>(R757*AN756)+(S757*AN757)+(T757*AN758)+(U757*AN759)+(V757*AN760)+(W757*AN761)+(X757*AN762)+(Y757*AN763)+(Z757*AN764)+(AA757*AN765)+(AB757*AN766)+(AC757*AN767)+(AD757*AN768)+(AE757*AN769)+(AF757*AN770)+(AG757*AN771)</f>
        <v>0.10383879993426429</v>
      </c>
      <c r="J757" s="22">
        <f>(R757*AO756)+(S757*AO757)+(T757*AO758)+(U757*AO759)+(V757*AO760)+(W757*AO761)+(X757*AO762)+(Y757*AO763)+(Z757*AO764)+(AA757*AO765)+(AB757*AO766)+(AC757*AO767)+(AD757*AO768)+(AE757*AO769)+(AF757*AO770)+(AG757*AO771)</f>
        <v>0.10896900697694942</v>
      </c>
      <c r="K757" s="22">
        <f>(R757*AP756)+(S757*AP757)+(T757*AP758)+(U757*AP759)+(V757*AP760)+(W757*AP761)+(X757*AP762)+(Y757*AP763)+(Z757*AP764)+(AA757*AP765)+(AB757*AP766)+(AC757*AP767)+(AD757*AP768)+(AE757*AP769)+(AF757*AP770)+(AG757*AP771)</f>
        <v>0.15807197020911662</v>
      </c>
      <c r="L757" s="22">
        <f>(R757*AQ756)+(S757*AQ757)+(T757*AQ758)+(U757*AQ759)+(V757*AQ760)+(W757*AQ761)+(X757*AQ762)+(Y757*AQ763)+(Z757*AQ764)+(AA757*AQ765)+(AB757*AQ766)+(AC757*AQ767)+(AD757*AQ768)+(AE757*AQ769)+(AF757*AQ770)+(AG757*AQ771)</f>
        <v>0.14489114496910976</v>
      </c>
      <c r="M757" s="22">
        <f>(R757*AR756)+(S757*AR757)+(T757*AR758)+(U757*AR759)+(V757*AR760)+(W757*AR761)+(X757*AR762)+(Y757*AR763)+(Z757*AR764)+(AA757*AR765)+(AB757*AR766)+(AC757*AR767)+(AD757*AR768)+(AE757*AR769)+(AF757*AR770)+(AG757*AR771)</f>
        <v>0.18029821504003091</v>
      </c>
      <c r="N757" s="22">
        <f>(R757*AS756)+(S757*AS757)+(T757*AS758)+(U757*AS759)+(V757*AS760)+(W757*AS761)+(X757*AS762)+(Y757*AS763)+(Z757*AS764)+(AA757*AS765)+(AB757*AS766)+(AC757*AS767)+(AD757*AS768)+(AE757*AS769)+(AF757*AS770)+(AG757*AS771)</f>
        <v>5.3464253840015158E-2</v>
      </c>
      <c r="O757" s="22">
        <f>(R757*AT756)+(S757*AT757)+(T757*AT758)+(U757*AT759)+(V757*AT760)+(W757*AT761)+(X757*AT762)+(Y757*AT763)+(Z757*AT764)+(AA757*AT765)+(AB757*AT766)+(AC757*AT767)+(AD757*AT768)+(AE757*AT769)+(AF757*AT770)+(AG757*AT771)</f>
        <v>0.37878773547755867</v>
      </c>
      <c r="Q757" s="22">
        <v>2</v>
      </c>
      <c r="R757" s="22">
        <v>0.20618227805854089</v>
      </c>
      <c r="S757" s="22">
        <v>0</v>
      </c>
      <c r="T757" s="22">
        <v>0</v>
      </c>
      <c r="U757" s="22">
        <v>0.13726763070427903</v>
      </c>
      <c r="V757" s="22">
        <v>4.2294630429674081E-2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  <c r="AI757" s="22">
        <v>0.1565</v>
      </c>
      <c r="AJ757" s="22">
        <v>6.5799999999999997E-2</v>
      </c>
      <c r="AK757" s="22">
        <v>4.0500000000000001E-2</v>
      </c>
      <c r="AL757" s="22">
        <v>0.3821</v>
      </c>
      <c r="AM757" s="22">
        <v>0.1308</v>
      </c>
      <c r="AN757" s="22">
        <v>3.3788999999999998</v>
      </c>
      <c r="AO757" s="22">
        <v>0.18</v>
      </c>
      <c r="AP757" s="22">
        <v>0.22470000000000001</v>
      </c>
      <c r="AQ757" s="22">
        <v>6.2399999999999997E-2</v>
      </c>
      <c r="AR757" s="22">
        <v>3.1699999999999999E-2</v>
      </c>
      <c r="AS757" s="22">
        <v>0.36520000000000002</v>
      </c>
      <c r="AT757" s="22">
        <v>0.40910000000000002</v>
      </c>
    </row>
    <row r="758" spans="1:46" s="22" customFormat="1">
      <c r="B758" s="22">
        <v>2011</v>
      </c>
      <c r="C758" s="22">
        <v>3</v>
      </c>
      <c r="D758" s="22">
        <f>(R758*AI756)+(S758*AI757)+(T758*AI758)+(U758*AI759)+(V758*AI760)+(W758*AI761)+(X758*AI762)+(Y758*AI763)+(Z758*AI764)+(AA758*AI765)+(AB758*AI766)+(AC758*AI767)+(AD758*AI768)+(AE758*AI769)+(AF758*AI770)+(AG758*AI771)</f>
        <v>0.18917347089087164</v>
      </c>
      <c r="E758" s="22">
        <f>(R758*AJ756)+(S758*AJ757)+(T758*AJ758)+(U758*AJ759)+(V758*AJ760)+(W758*AJ761)+(X758*AJ762)+(Y758*AJ763)+(Z758*AJ764)+(AA758*AJ765)+(AB758*AJ766)+(AC758*AJ767)+(AD758*AJ768)+(AE758*AJ769)+(AF758*AJ770)+(AG758*AJ771)</f>
        <v>1.051343486618129</v>
      </c>
      <c r="F758" s="22">
        <f>(R758*AK756)+(S758*AK757)+(T758*AK758)+(U758*AK759)+(V758*AK760)+(W758*AK761)+(X758*AK762)+(Y758*AK763)+(Z758*AK764)+(AA758*AK765)+(AB758*AK766)+(AC758*AK767)+(AD758*AK768)+(AE758*AK769)+(AF758*AK770)+(AG758*AK771)</f>
        <v>0.20198821478008422</v>
      </c>
      <c r="G758" s="22">
        <f>(R758*AL756)+(S758*AL757)+(T758*AL758)+(U758*AL759)+(V758*AL760)+(W758*AL761)+(X758*AL762)+(Y758*AL763)+(Z758*AL764)+(AA758*AL765)+(AB758*AL766)+(AC758*AL767)+(AD758*AL768)+(AE758*AL769)+(AF758*AL770)+(AG758*AL771)</f>
        <v>1.2566354540765841</v>
      </c>
      <c r="H758" s="22">
        <f>(R758*AM756)+(S758*AM757)+(T758*AM758)+(U758*AM759)+(V758*AM760)+(W758*AM761)+(X758*AM762)+(Y758*AM763)+(Z758*AM764)+(AA758*AM765)+(AB758*AM766)+(AC758*AM767)+(AD758*AM768)+(AE758*AM769)+(AF758*AM770)+(AG758*AM771)</f>
        <v>0.29252527339475598</v>
      </c>
      <c r="I758" s="22">
        <f>(R758*AN756)+(S758*AN757)+(T758*AN758)+(U758*AN759)+(V758*AN760)+(W758*AN761)+(X758*AN762)+(Y758*AN763)+(Z758*AN764)+(AA758*AN765)+(AB758*AN766)+(AC758*AN767)+(AD758*AN768)+(AE758*AN769)+(AF758*AN770)+(AG758*AN771)</f>
        <v>0.75974275840976668</v>
      </c>
      <c r="J758" s="22">
        <f>(R758*AO756)+(S758*AO757)+(T758*AO758)+(U758*AO759)+(V758*AO760)+(W758*AO761)+(X758*AO762)+(Y758*AO763)+(Z758*AO764)+(AA758*AO765)+(AB758*AO766)+(AC758*AO767)+(AD758*AO768)+(AE758*AO769)+(AF758*AO770)+(AG758*AO771)</f>
        <v>0.10996470964343158</v>
      </c>
      <c r="K758" s="22">
        <f>(R758*AP756)+(S758*AP757)+(T758*AP758)+(U758*AP759)+(V758*AP760)+(W758*AP761)+(X758*AP762)+(Y758*AP763)+(Z758*AP764)+(AA758*AP765)+(AB758*AP766)+(AC758*AP767)+(AD758*AP768)+(AE758*AP769)+(AF758*AP770)+(AG758*AP771)</f>
        <v>0.64870427900604233</v>
      </c>
      <c r="L758" s="22">
        <f>(R758*AQ756)+(S758*AQ757)+(T758*AQ758)+(U758*AQ759)+(V758*AQ760)+(W758*AQ761)+(X758*AQ762)+(Y758*AQ763)+(Z758*AQ764)+(AA758*AQ765)+(AB758*AQ766)+(AC758*AQ767)+(AD758*AQ768)+(AE758*AQ769)+(AF758*AQ770)+(AG758*AQ771)</f>
        <v>0.61944523092903336</v>
      </c>
      <c r="M758" s="22">
        <f>(R758*AR756)+(S758*AR757)+(T758*AR758)+(U758*AR759)+(V758*AR760)+(W758*AR761)+(X758*AR762)+(Y758*AR763)+(Z758*AR764)+(AA758*AR765)+(AB758*AR766)+(AC758*AR767)+(AD758*AR768)+(AE758*AR769)+(AF758*AR770)+(AG758*AR771)</f>
        <v>0.60563080871355812</v>
      </c>
      <c r="N758" s="22">
        <f>(R758*AS756)+(S758*AS757)+(T758*AS758)+(U758*AS759)+(V758*AS760)+(W758*AS761)+(X758*AS762)+(Y758*AS763)+(Z758*AS764)+(AA758*AS765)+(AB758*AS766)+(AC758*AS767)+(AD758*AS768)+(AE758*AS769)+(AF758*AS770)+(AG758*AS771)</f>
        <v>0.20449223865931396</v>
      </c>
      <c r="O758" s="22">
        <f>(R758*AT756)+(S758*AT757)+(T758*AT758)+(U758*AT759)+(V758*AT760)+(W758*AT761)+(X758*AT762)+(Y758*AT763)+(Z758*AT764)+(AA758*AT765)+(AB758*AT766)+(AC758*AT767)+(AD758*AT768)+(AE758*AT769)+(AF758*AT770)+(AG758*AT771)</f>
        <v>1.5545416070927665</v>
      </c>
      <c r="Q758" s="22">
        <v>3</v>
      </c>
      <c r="R758" s="22">
        <v>0</v>
      </c>
      <c r="S758" s="22">
        <v>0</v>
      </c>
      <c r="T758" s="22">
        <v>0</v>
      </c>
      <c r="U758" s="22">
        <v>8.3558160114565863E-2</v>
      </c>
      <c r="V758" s="22">
        <v>0.89127490012834187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  <c r="AI758" s="22">
        <v>0.35949999999999999</v>
      </c>
      <c r="AJ758" s="22">
        <v>0.2989</v>
      </c>
      <c r="AK758" s="22">
        <v>0.106</v>
      </c>
      <c r="AL758" s="22">
        <v>0.79400000000000004</v>
      </c>
      <c r="AM758" s="22">
        <v>0.27010000000000001</v>
      </c>
      <c r="AN758" s="22">
        <v>0.46210000000000001</v>
      </c>
      <c r="AO758" s="22">
        <v>6.2E-2</v>
      </c>
      <c r="AP758" s="22">
        <v>0.57430000000000003</v>
      </c>
      <c r="AQ758" s="22">
        <v>0.33710000000000001</v>
      </c>
      <c r="AR758" s="22">
        <v>0.29909999999999998</v>
      </c>
      <c r="AS758" s="22">
        <v>0.13439999999999999</v>
      </c>
      <c r="AT758" s="22">
        <v>0.55069999999999997</v>
      </c>
    </row>
    <row r="759" spans="1:46" s="22" customFormat="1">
      <c r="B759" s="22">
        <v>2011</v>
      </c>
      <c r="C759" s="22">
        <v>4</v>
      </c>
      <c r="D759" s="22">
        <f>(R759*AI756)+(S759*AI757)+(T759*AI758)+(U759*AI759)+(V759*AI760)+(W759*AI761)+(X759*AI762)+(Y759*AI763)+(Z759*AI764)+(AA759*AI765)+(AB759*AI766)+(AC759*AI767)+(AD759*AI768)+(AE759*AI769)+(AF759*AI770)+(AG759*AI771)</f>
        <v>0.1509740721914121</v>
      </c>
      <c r="E759" s="22">
        <f>(R759*AJ756)+(S759*AJ757)+(T759*AJ758)+(U759*AJ759)+(V759*AJ760)+(W759*AJ761)+(X759*AJ762)+(Y759*AJ763)+(Z759*AJ764)+(AA759*AJ765)+(AB759*AJ766)+(AC759*AJ767)+(AD759*AJ768)+(AE759*AJ769)+(AF759*AJ770)+(AG759*AJ771)</f>
        <v>0.47915856448554867</v>
      </c>
      <c r="F759" s="22">
        <f>(R759*AK756)+(S759*AK757)+(T759*AK758)+(U759*AK759)+(V759*AK760)+(W759*AK761)+(X759*AK762)+(Y759*AK763)+(Z759*AK764)+(AA759*AK765)+(AB759*AK766)+(AC759*AK767)+(AD759*AK768)+(AE759*AK769)+(AF759*AK770)+(AG759*AK771)</f>
        <v>0.10324233046504186</v>
      </c>
      <c r="G759" s="22">
        <f>(R759*AL756)+(S759*AL757)+(T759*AL758)+(U759*AL759)+(V759*AL760)+(W759*AL761)+(X759*AL762)+(Y759*AL763)+(Z759*AL764)+(AA759*AL765)+(AB759*AL766)+(AC759*AL767)+(AD759*AL768)+(AE759*AL769)+(AF759*AL770)+(AG759*AL771)</f>
        <v>0.77047408366220937</v>
      </c>
      <c r="H759" s="22">
        <f>(R759*AM756)+(S759*AM757)+(T759*AM758)+(U759*AM759)+(V759*AM760)+(W759*AM761)+(X759*AM762)+(Y759*AM763)+(Z759*AM764)+(AA759*AM765)+(AB759*AM766)+(AC759*AM767)+(AD759*AM768)+(AE759*AM769)+(AF759*AM770)+(AG759*AM771)</f>
        <v>0.20036284641744415</v>
      </c>
      <c r="I759" s="22">
        <f>(R759*AN756)+(S759*AN757)+(T759*AN758)+(U759*AN759)+(V759*AN760)+(W759*AN761)+(X759*AN762)+(Y759*AN763)+(Z759*AN764)+(AA759*AN765)+(AB759*AN766)+(AC759*AN767)+(AD759*AN768)+(AE759*AN769)+(AF759*AN770)+(AG759*AN771)</f>
        <v>0.2171172861362472</v>
      </c>
      <c r="J759" s="22">
        <f>(R759*AO756)+(S759*AO757)+(T759*AO758)+(U759*AO759)+(V759*AO760)+(W759*AO761)+(X759*AO762)+(Y759*AO763)+(Z759*AO764)+(AA759*AO765)+(AB759*AO766)+(AC759*AO767)+(AD759*AO768)+(AE759*AO769)+(AF759*AO770)+(AG759*AO771)</f>
        <v>0.35732064707985733</v>
      </c>
      <c r="K759" s="22">
        <f>(R759*AP756)+(S759*AP757)+(T759*AP758)+(U759*AP759)+(V759*AP760)+(W759*AP761)+(X759*AP762)+(Y759*AP763)+(Z759*AP764)+(AA759*AP765)+(AB759*AP766)+(AC759*AP767)+(AD759*AP768)+(AE759*AP769)+(AF759*AP770)+(AG759*AP771)</f>
        <v>0.39787191464102623</v>
      </c>
      <c r="L759" s="22">
        <f>(R759*AQ756)+(S759*AQ757)+(T759*AQ758)+(U759*AQ759)+(V759*AQ760)+(W759*AQ761)+(X759*AQ762)+(Y759*AQ763)+(Z759*AQ764)+(AA759*AQ765)+(AB759*AQ766)+(AC759*AQ767)+(AD759*AQ768)+(AE759*AQ769)+(AF759*AQ770)+(AG759*AQ771)</f>
        <v>0.33145252861291413</v>
      </c>
      <c r="M759" s="22">
        <f>(R759*AR756)+(S759*AR757)+(T759*AR758)+(U759*AR759)+(V759*AR760)+(W759*AR761)+(X759*AR762)+(Y759*AR763)+(Z759*AR764)+(AA759*AR765)+(AB759*AR766)+(AC759*AR767)+(AD759*AR768)+(AE759*AR769)+(AF759*AR770)+(AG759*AR771)</f>
        <v>0.46843388191829294</v>
      </c>
      <c r="N759" s="22">
        <f>(R759*AS756)+(S759*AS757)+(T759*AS758)+(U759*AS759)+(V759*AS760)+(W759*AS761)+(X759*AS762)+(Y759*AS763)+(Z759*AS764)+(AA759*AS765)+(AB759*AS766)+(AC759*AS767)+(AD759*AS768)+(AE759*AS769)+(AF759*AS770)+(AG759*AS771)</f>
        <v>0.1430571391374722</v>
      </c>
      <c r="O759" s="22">
        <f>(R759*AT756)+(S759*AT757)+(T759*AT758)+(U759*AT759)+(V759*AT760)+(W759*AT761)+(X759*AT762)+(Y759*AT763)+(Z759*AT764)+(AA759*AT765)+(AB759*AT766)+(AC759*AT767)+(AD759*AT768)+(AE759*AT769)+(AF759*AT770)+(AG759*AT771)</f>
        <v>0.89295640259554709</v>
      </c>
      <c r="Q759" s="22">
        <v>4</v>
      </c>
      <c r="R759" s="22">
        <v>0</v>
      </c>
      <c r="S759" s="22">
        <v>0</v>
      </c>
      <c r="T759" s="22">
        <v>0</v>
      </c>
      <c r="U759" s="22">
        <v>0.46028680546162221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  <c r="AI759" s="22">
        <v>0.32800000000000001</v>
      </c>
      <c r="AJ759" s="22">
        <v>1.0409999999999999</v>
      </c>
      <c r="AK759" s="22">
        <v>0.2243</v>
      </c>
      <c r="AL759" s="22">
        <v>1.6738999999999999</v>
      </c>
      <c r="AM759" s="22">
        <v>0.43530000000000002</v>
      </c>
      <c r="AN759" s="22">
        <v>0.47170000000000001</v>
      </c>
      <c r="AO759" s="22">
        <v>0.77629999999999999</v>
      </c>
      <c r="AP759" s="22">
        <v>0.86439999999999995</v>
      </c>
      <c r="AQ759" s="22">
        <v>0.72009999999999996</v>
      </c>
      <c r="AR759" s="22">
        <v>1.0177</v>
      </c>
      <c r="AS759" s="22">
        <v>0.31080000000000002</v>
      </c>
      <c r="AT759" s="22">
        <v>1.94</v>
      </c>
    </row>
    <row r="760" spans="1:46" s="22" customFormat="1">
      <c r="B760" s="22">
        <v>2011</v>
      </c>
      <c r="C760" s="22">
        <v>5</v>
      </c>
      <c r="D760" s="22">
        <f>(R760*AI756)+(S760*AI757)+(T760*AI758)+(U760*AI759)+(V760*AI760)+(W760*AI761)+(X760*AI762)+(Y760*AI763)+(Z760*AI764)+(AA760*AI765)+(AB760*AI766)+(AC760*AI767)+(AD760*AI768)+(AE760*AI769)+(AF760*AI770)+(AG760*AI771)</f>
        <v>2.9313592057335712E-2</v>
      </c>
      <c r="E760" s="22">
        <f>(R760*AJ756)+(S760*AJ757)+(T760*AJ758)+(U760*AJ759)+(V760*AJ760)+(W760*AJ761)+(X760*AJ762)+(Y760*AJ763)+(Z760*AJ764)+(AA760*AJ765)+(AB760*AJ766)+(AC760*AJ767)+(AD760*AJ768)+(AE760*AJ769)+(AF760*AJ770)+(AG760*AJ771)</f>
        <v>9.3034906499044126E-2</v>
      </c>
      <c r="F760" s="22">
        <f>(R760*AK756)+(S760*AK757)+(T760*AK758)+(U760*AK759)+(V760*AK760)+(W760*AK761)+(X760*AK762)+(Y760*AK763)+(Z760*AK764)+(AA760*AK765)+(AB760*AK766)+(AC760*AK767)+(AD760*AK768)+(AE760*AK769)+(AF760*AK770)+(AG760*AK771)</f>
        <v>2.0045849690428049E-2</v>
      </c>
      <c r="G760" s="22">
        <f>(R760*AL756)+(S760*AL757)+(T760*AL758)+(U760*AL759)+(V760*AL760)+(W760*AL761)+(X760*AL762)+(Y760*AL763)+(Z760*AL764)+(AA760*AL765)+(AB760*AL766)+(AC760*AL767)+(AD760*AL768)+(AE760*AL769)+(AF760*AL770)+(AG760*AL771)</f>
        <v>0.14959762727065321</v>
      </c>
      <c r="H760" s="22">
        <f>(R760*AM756)+(S760*AM757)+(T760*AM758)+(U760*AM759)+(V760*AM760)+(W760*AM761)+(X760*AM762)+(Y760*AM763)+(Z760*AM764)+(AA760*AM765)+(AB760*AM766)+(AC760*AM767)+(AD760*AM768)+(AE760*AM769)+(AF760*AM770)+(AG760*AM771)</f>
        <v>3.8903068971214136E-2</v>
      </c>
      <c r="I760" s="22">
        <f>(R760*AN756)+(S760*AN757)+(T760*AN758)+(U760*AN759)+(V760*AN760)+(W760*AN761)+(X760*AN762)+(Y760*AN763)+(Z760*AN764)+(AA760*AN765)+(AB760*AN766)+(AC760*AN767)+(AD760*AN768)+(AE760*AN769)+(AF760*AN770)+(AG760*AN771)</f>
        <v>4.2156162723918464E-2</v>
      </c>
      <c r="J760" s="22">
        <f>(R760*AO756)+(S760*AO757)+(T760*AO758)+(U760*AO759)+(V760*AO760)+(W760*AO761)+(X760*AO762)+(Y760*AO763)+(Z760*AO764)+(AA760*AO765)+(AB760*AO766)+(AC760*AO767)+(AD760*AO768)+(AE760*AO769)+(AF760*AO770)+(AG760*AO771)</f>
        <v>6.9378480225944242E-2</v>
      </c>
      <c r="K760" s="22">
        <f>(R760*AP756)+(S760*AP757)+(T760*AP758)+(U760*AP759)+(V760*AP760)+(W760*AP761)+(X760*AP762)+(Y760*AP763)+(Z760*AP764)+(AA760*AP765)+(AB760*AP766)+(AC760*AP767)+(AD760*AP768)+(AE760*AP769)+(AF760*AP770)+(AG760*AP771)</f>
        <v>7.7252039555978619E-2</v>
      </c>
      <c r="L760" s="22">
        <f>(R760*AQ756)+(S760*AQ757)+(T760*AQ758)+(U760*AQ759)+(V760*AQ760)+(W760*AQ761)+(X760*AQ762)+(Y760*AQ763)+(Z760*AQ764)+(AA760*AQ765)+(AB760*AQ766)+(AC760*AQ767)+(AD760*AQ768)+(AE760*AQ769)+(AF760*AQ770)+(AG760*AQ771)</f>
        <v>6.4355846464900751E-2</v>
      </c>
      <c r="M760" s="22">
        <f>(R760*AR756)+(S760*AR757)+(T760*AR758)+(U760*AR759)+(V760*AR760)+(W760*AR761)+(X760*AR762)+(Y760*AR763)+(Z760*AR764)+(AA760*AR765)+(AB760*AR766)+(AC760*AR767)+(AD760*AR768)+(AE760*AR769)+(AF760*AR770)+(AG760*AR771)</f>
        <v>9.0952569014483398E-2</v>
      </c>
      <c r="N760" s="22">
        <f>(R760*AS756)+(S760*AS757)+(T760*AS758)+(U760*AS759)+(V760*AS760)+(W760*AS761)+(X760*AS762)+(Y760*AS763)+(Z760*AS764)+(AA760*AS765)+(AB760*AS766)+(AC760*AS767)+(AD760*AS768)+(AE760*AS769)+(AF760*AS770)+(AG760*AS771)</f>
        <v>2.7776415888475427E-2</v>
      </c>
      <c r="O760" s="22">
        <f>(R760*AT756)+(S760*AT757)+(T760*AT758)+(U760*AT759)+(V760*AT760)+(W760*AT761)+(X760*AT762)+(Y760*AT763)+(Z760*AT764)+(AA760*AT765)+(AB760*AT766)+(AC760*AT767)+(AD760*AT768)+(AE760*AT769)+(AF760*AT770)+(AG760*AT771)</f>
        <v>0.1733791725342417</v>
      </c>
      <c r="Q760" s="22">
        <v>5</v>
      </c>
      <c r="R760" s="22">
        <v>0</v>
      </c>
      <c r="S760" s="22">
        <v>0</v>
      </c>
      <c r="T760" s="22">
        <v>0</v>
      </c>
      <c r="U760" s="22">
        <v>8.9370707491877172E-2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  <c r="AI760" s="22">
        <v>0.18149999999999999</v>
      </c>
      <c r="AJ760" s="22">
        <v>1.0820000000000001</v>
      </c>
      <c r="AK760" s="22">
        <v>0.2056</v>
      </c>
      <c r="AL760" s="22">
        <v>1.2529999999999999</v>
      </c>
      <c r="AM760" s="22">
        <v>0.28739999999999999</v>
      </c>
      <c r="AN760" s="22">
        <v>0.80820000000000003</v>
      </c>
      <c r="AO760" s="22">
        <v>5.0599999999999999E-2</v>
      </c>
      <c r="AP760" s="22">
        <v>0.64680000000000004</v>
      </c>
      <c r="AQ760" s="22">
        <v>0.62749999999999995</v>
      </c>
      <c r="AR760" s="22">
        <v>0.58409999999999995</v>
      </c>
      <c r="AS760" s="22">
        <v>0.20030000000000001</v>
      </c>
      <c r="AT760" s="22">
        <v>1.5623</v>
      </c>
    </row>
    <row r="761" spans="1:46" s="22" customFormat="1">
      <c r="B761" s="22">
        <v>2011</v>
      </c>
      <c r="C761" s="22">
        <v>6</v>
      </c>
      <c r="D761" s="22">
        <f>(R761*AI756)+(S761*AI757)+(T761*AI758)+(U761*AI759)+(V761*AI760)+(W761*AI761)+(X761*AI762)+(Y761*AI763)+(Z761*AI764)+(AA761*AI765)+(AB761*AI766)+(AC761*AI767)+(AD761*AI768)+(AE761*AI769)+(AF761*AI770)+(AG761*AI771)</f>
        <v>0.31071832289277423</v>
      </c>
      <c r="E761" s="22">
        <f>(R761*AJ756)+(S761*AJ757)+(T761*AJ758)+(U761*AJ759)+(V761*AJ760)+(W761*AJ761)+(X761*AJ762)+(Y761*AJ763)+(Z761*AJ764)+(AA761*AJ765)+(AB761*AJ766)+(AC761*AJ767)+(AD761*AJ768)+(AE761*AJ769)+(AF761*AJ770)+(AG761*AJ771)</f>
        <v>1.1175972988483074</v>
      </c>
      <c r="F761" s="22">
        <f>(R761*AK756)+(S761*AK757)+(T761*AK758)+(U761*AK759)+(V761*AK760)+(W761*AK761)+(X761*AK762)+(Y761*AK763)+(Z761*AK764)+(AA761*AK765)+(AB761*AK766)+(AC761*AK767)+(AD761*AK768)+(AE761*AK769)+(AF761*AK770)+(AG761*AK771)</f>
        <v>0.14622087441060574</v>
      </c>
      <c r="G761" s="22">
        <f>(R761*AL756)+(S761*AL757)+(T761*AL758)+(U761*AL759)+(V761*AL760)+(W761*AL761)+(X761*AL762)+(Y761*AL763)+(Z761*AL764)+(AA761*AL765)+(AB761*AL766)+(AC761*AL767)+(AD761*AL768)+(AE761*AL769)+(AF761*AL770)+(AG761*AL771)</f>
        <v>1.2515096600957547</v>
      </c>
      <c r="H761" s="22">
        <f>(R761*AM756)+(S761*AM757)+(T761*AM758)+(U761*AM759)+(V761*AM760)+(W761*AM761)+(X761*AM762)+(Y761*AM763)+(Z761*AM764)+(AA761*AM765)+(AB761*AM766)+(AC761*AM767)+(AD761*AM768)+(AE761*AM769)+(AF761*AM770)+(AG761*AM771)</f>
        <v>0.36793143769027831</v>
      </c>
      <c r="I761" s="22">
        <f>(R761*AN756)+(S761*AN757)+(T761*AN758)+(U761*AN759)+(V761*AN760)+(W761*AN761)+(X761*AN762)+(Y761*AN763)+(Z761*AN764)+(AA761*AN765)+(AB761*AN766)+(AC761*AN767)+(AD761*AN768)+(AE761*AN769)+(AF761*AN770)+(AG761*AN771)</f>
        <v>1.5897682274704337</v>
      </c>
      <c r="J761" s="22">
        <f>(R761*AO756)+(S761*AO757)+(T761*AO758)+(U761*AO759)+(V761*AO760)+(W761*AO761)+(X761*AO762)+(Y761*AO763)+(Z761*AO764)+(AA761*AO765)+(AB761*AO766)+(AC761*AO767)+(AD761*AO768)+(AE761*AO769)+(AF761*AO770)+(AG761*AO771)</f>
        <v>0.11551820211064127</v>
      </c>
      <c r="K761" s="22">
        <f>(R761*AP756)+(S761*AP757)+(T761*AP758)+(U761*AP759)+(V761*AP760)+(W761*AP761)+(X761*AP762)+(Y761*AP763)+(Z761*AP764)+(AA761*AP765)+(AB761*AP766)+(AC761*AP767)+(AD761*AP768)+(AE761*AP769)+(AF761*AP770)+(AG761*AP771)</f>
        <v>0.62946951771668203</v>
      </c>
      <c r="L761" s="22">
        <f>(R761*AQ756)+(S761*AQ757)+(T761*AQ758)+(U761*AQ759)+(V761*AQ760)+(W761*AQ761)+(X761*AQ762)+(Y761*AQ763)+(Z761*AQ764)+(AA761*AQ765)+(AB761*AQ766)+(AC761*AQ767)+(AD761*AQ768)+(AE761*AQ769)+(AF761*AQ770)+(AG761*AQ771)</f>
        <v>0.29928613998313885</v>
      </c>
      <c r="M761" s="22">
        <f>(R761*AR756)+(S761*AR757)+(T761*AR758)+(U761*AR759)+(V761*AR760)+(W761*AR761)+(X761*AR762)+(Y761*AR763)+(Z761*AR764)+(AA761*AR765)+(AB761*AR766)+(AC761*AR767)+(AD761*AR768)+(AE761*AR769)+(AF761*AR770)+(AG761*AR771)</f>
        <v>0.2829648147045703</v>
      </c>
      <c r="N761" s="22">
        <f>(R761*AS756)+(S761*AS757)+(T761*AS758)+(U761*AS759)+(V761*AS760)+(W761*AS761)+(X761*AS762)+(Y761*AS763)+(Z761*AS764)+(AA761*AS765)+(AB761*AS766)+(AC761*AS767)+(AD761*AS768)+(AE761*AS769)+(AF761*AS770)+(AG761*AS771)</f>
        <v>0.26375291479061241</v>
      </c>
      <c r="O761" s="22">
        <f>(R761*AT756)+(S761*AT757)+(T761*AT758)+(U761*AT759)+(V761*AT760)+(W761*AT761)+(X761*AT762)+(Y761*AT763)+(Z761*AT764)+(AA761*AT765)+(AB761*AT766)+(AC761*AT767)+(AD761*AT768)+(AE761*AT769)+(AF761*AT770)+(AG761*AT771)</f>
        <v>1.1906798984223796</v>
      </c>
      <c r="Q761" s="22">
        <v>6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0.40076518433531011</v>
      </c>
      <c r="Z761" s="22">
        <v>6.3600000000000004E-2</v>
      </c>
      <c r="AA761" s="22">
        <v>0</v>
      </c>
      <c r="AB761" s="22">
        <v>0.26986289636970395</v>
      </c>
      <c r="AC761" s="22">
        <v>6.595769839041045E-4</v>
      </c>
      <c r="AD761" s="22">
        <v>0</v>
      </c>
      <c r="AE761" s="22">
        <v>0</v>
      </c>
      <c r="AF761" s="22">
        <v>0</v>
      </c>
      <c r="AG761" s="22">
        <v>0</v>
      </c>
      <c r="AI761" s="22">
        <v>0.41959999999999997</v>
      </c>
      <c r="AJ761" s="22">
        <v>0.58750000000000002</v>
      </c>
      <c r="AK761" s="22">
        <v>7.8299999999999995E-2</v>
      </c>
      <c r="AL761" s="22">
        <v>0.40529999999999999</v>
      </c>
      <c r="AM761" s="22">
        <v>7.4099999999999999E-2</v>
      </c>
      <c r="AN761" s="22">
        <v>3.7499999999999999E-2</v>
      </c>
      <c r="AO761" s="22">
        <v>5.0000000000000001E-4</v>
      </c>
      <c r="AP761" s="22">
        <v>0.1258</v>
      </c>
      <c r="AQ761" s="22">
        <v>9.5500000000000002E-2</v>
      </c>
      <c r="AR761" s="22">
        <v>0.1246</v>
      </c>
      <c r="AS761" s="22">
        <v>0.11940000000000001</v>
      </c>
      <c r="AT761" s="22">
        <v>1.0167999999999999</v>
      </c>
    </row>
    <row r="762" spans="1:46" s="22" customFormat="1">
      <c r="B762" s="22">
        <v>2011</v>
      </c>
      <c r="C762" s="22">
        <v>7</v>
      </c>
      <c r="D762" s="22">
        <f>(R762*AI756)+(S762*AI757)+(T762*AI758)+(U762*AI759)+(V762*AI760)+(W762*AI761)+(X762*AI762)+(Y762*AI763)+(Z762*AI764)+(AA762*AI765)+(AB762*AI766)+(AC762*AI767)+(AD762*AI768)+(AE762*AI769)+(AF762*AI770)+(AG762*AI771)</f>
        <v>0.60433727999999998</v>
      </c>
      <c r="E762" s="22">
        <f>(R762*AJ756)+(S762*AJ757)+(T762*AJ758)+(U762*AJ759)+(V762*AJ760)+(W762*AJ761)+(X762*AJ762)+(Y762*AJ763)+(Z762*AJ764)+(AA762*AJ765)+(AB762*AJ766)+(AC762*AJ767)+(AD762*AJ768)+(AE762*AJ769)+(AF762*AJ770)+(AG762*AJ771)</f>
        <v>0.57651328000000002</v>
      </c>
      <c r="F762" s="22">
        <f>(R762*AK756)+(S762*AK757)+(T762*AK758)+(U762*AK759)+(V762*AK760)+(W762*AK761)+(X762*AK762)+(Y762*AK763)+(Z762*AK764)+(AA762*AK765)+(AB762*AK766)+(AC762*AK767)+(AD762*AK768)+(AE762*AK769)+(AF762*AK770)+(AG762*AK771)</f>
        <v>0.12778171999999999</v>
      </c>
      <c r="G762" s="22">
        <f>(R762*AL756)+(S762*AL757)+(T762*AL758)+(U762*AL759)+(V762*AL760)+(W762*AL761)+(X762*AL762)+(Y762*AL763)+(Z762*AL764)+(AA762*AL765)+(AB762*AL766)+(AC762*AL767)+(AD762*AL768)+(AE762*AL769)+(AF762*AL770)+(AG762*AL771)</f>
        <v>0.37861507999999999</v>
      </c>
      <c r="H762" s="22">
        <f>(R762*AM756)+(S762*AM757)+(T762*AM758)+(U762*AM759)+(V762*AM760)+(W762*AM761)+(X762*AM762)+(Y762*AM763)+(Z762*AM764)+(AA762*AM765)+(AB762*AM766)+(AC762*AM767)+(AD762*AM768)+(AE762*AM769)+(AF762*AM770)+(AG762*AM771)</f>
        <v>5.6969640000000002E-2</v>
      </c>
      <c r="I762" s="22">
        <f>(R762*AN756)+(S762*AN757)+(T762*AN758)+(U762*AN759)+(V762*AN760)+(W762*AN761)+(X762*AN762)+(Y762*AN763)+(Z762*AN764)+(AA762*AN765)+(AB762*AN766)+(AC762*AN767)+(AD762*AN768)+(AE762*AN769)+(AF762*AN770)+(AG762*AN771)</f>
        <v>0.11588696</v>
      </c>
      <c r="J762" s="22">
        <f>(R762*AO756)+(S762*AO757)+(T762*AO758)+(U762*AO759)+(V762*AO760)+(W762*AO761)+(X762*AO762)+(Y762*AO763)+(Z762*AO764)+(AA762*AO765)+(AB762*AO766)+(AC762*AO767)+(AD762*AO768)+(AE762*AO769)+(AF762*AO770)+(AG762*AO771)</f>
        <v>3.40844E-3</v>
      </c>
      <c r="K762" s="22">
        <f>(R762*AP756)+(S762*AP757)+(T762*AP758)+(U762*AP759)+(V762*AP760)+(W762*AP761)+(X762*AP762)+(Y762*AP763)+(Z762*AP764)+(AA762*AP765)+(AB762*AP766)+(AC762*AP767)+(AD762*AP768)+(AE762*AP769)+(AF762*AP770)+(AG762*AP771)</f>
        <v>0.48636352000000005</v>
      </c>
      <c r="L762" s="22">
        <f>(R762*AQ756)+(S762*AQ757)+(T762*AQ758)+(U762*AQ759)+(V762*AQ760)+(W762*AQ761)+(X762*AQ762)+(Y762*AQ763)+(Z762*AQ764)+(AA762*AQ765)+(AB762*AQ766)+(AC762*AQ767)+(AD762*AQ768)+(AE762*AQ769)+(AF762*AQ770)+(AG762*AQ771)</f>
        <v>0.22613955999999999</v>
      </c>
      <c r="M762" s="22">
        <f>(R762*AR756)+(S762*AR757)+(T762*AR758)+(U762*AR759)+(V762*AR760)+(W762*AR761)+(X762*AR762)+(Y762*AR763)+(Z762*AR764)+(AA762*AR765)+(AB762*AR766)+(AC762*AR767)+(AD762*AR768)+(AE762*AR769)+(AF762*AR770)+(AG762*AR771)</f>
        <v>0.19365503999999997</v>
      </c>
      <c r="N762" s="22">
        <f>(R762*AS756)+(S762*AS757)+(T762*AS758)+(U762*AS759)+(V762*AS760)+(W762*AS761)+(X762*AS762)+(Y762*AS763)+(Z762*AS764)+(AA762*AS765)+(AB762*AS766)+(AC762*AS767)+(AD762*AS768)+(AE762*AS769)+(AF762*AS770)+(AG762*AS771)</f>
        <v>7.0394719999999994E-2</v>
      </c>
      <c r="O762" s="22">
        <f>(R762*AT756)+(S762*AT757)+(T762*AT758)+(U762*AT759)+(V762*AT760)+(W762*AT761)+(X762*AT762)+(Y762*AT763)+(Z762*AT764)+(AA762*AT765)+(AB762*AT766)+(AC762*AT767)+(AD762*AT768)+(AE762*AT769)+(AF762*AT770)+(AG762*AT771)</f>
        <v>0.81899944000000002</v>
      </c>
      <c r="Q762" s="22">
        <v>7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0.6956</v>
      </c>
      <c r="AE762" s="22">
        <v>0</v>
      </c>
      <c r="AF762" s="22">
        <v>0</v>
      </c>
      <c r="AG762" s="22">
        <v>0</v>
      </c>
      <c r="AI762" s="22">
        <v>0.11070000000000001</v>
      </c>
      <c r="AJ762" s="22">
        <v>3.73E-2</v>
      </c>
      <c r="AK762" s="22">
        <v>1.6E-2</v>
      </c>
      <c r="AL762" s="22">
        <v>0.23</v>
      </c>
      <c r="AM762" s="22">
        <v>8.1299999999999997E-2</v>
      </c>
      <c r="AN762" s="22">
        <v>6.4000000000000001E-2</v>
      </c>
      <c r="AO762" s="22">
        <v>2.6700000000000002E-2</v>
      </c>
      <c r="AP762" s="22">
        <v>5.1200000000000002E-2</v>
      </c>
      <c r="AQ762" s="22">
        <v>7.1000000000000004E-3</v>
      </c>
      <c r="AR762" s="22">
        <v>3.3799999999999997E-2</v>
      </c>
      <c r="AS762" s="22">
        <v>0.14960000000000001</v>
      </c>
      <c r="AT762" s="22">
        <v>9.4399999999999998E-2</v>
      </c>
    </row>
    <row r="763" spans="1:46" s="22" customFormat="1">
      <c r="B763" s="22">
        <v>2011</v>
      </c>
      <c r="C763" s="22">
        <v>8</v>
      </c>
      <c r="D763" s="22">
        <f>(R763*AI756)+(S763*AI757)+(T763*AI758)+(U763*AI759)+(V763*AI760)+(W763*AI761)+(X763*AI762)+(Y763*AI763)+(Z763*AI764)+(AA763*AI765)+(AB763*AI766)+(AC763*AI767)+(AD763*AI768)+(AE763*AI769)+(AF763*AI770)+(AG763*AI771)</f>
        <v>0.42064504370671124</v>
      </c>
      <c r="E763" s="22">
        <f>(R763*AJ756)+(S763*AJ757)+(T763*AJ758)+(U763*AJ759)+(V763*AJ760)+(W763*AJ761)+(X763*AJ762)+(Y763*AJ763)+(Z763*AJ764)+(AA763*AJ765)+(AB763*AJ766)+(AC763*AJ767)+(AD763*AJ768)+(AE763*AJ769)+(AF763*AJ770)+(AG763*AJ771)</f>
        <v>1.4517489982037399</v>
      </c>
      <c r="F763" s="22">
        <f>(R763*AK756)+(S763*AK757)+(T763*AK758)+(U763*AK759)+(V763*AK760)+(W763*AK761)+(X763*AK762)+(Y763*AK763)+(Z763*AK764)+(AA763*AK765)+(AB763*AK766)+(AC763*AK767)+(AD763*AK768)+(AE763*AK769)+(AF763*AK770)+(AG763*AK771)</f>
        <v>0.19399029441632037</v>
      </c>
      <c r="G763" s="22">
        <f>(R763*AL756)+(S763*AL757)+(T763*AL758)+(U763*AL759)+(V763*AL760)+(W763*AL761)+(X763*AL762)+(Y763*AL763)+(Z763*AL764)+(AA763*AL765)+(AB763*AL766)+(AC763*AL767)+(AD763*AL768)+(AE763*AL769)+(AF763*AL770)+(AG763*AL771)</f>
        <v>1.6716845289405828</v>
      </c>
      <c r="H763" s="22">
        <f>(R763*AM756)+(S763*AM757)+(T763*AM758)+(U763*AM759)+(V763*AM760)+(W763*AM761)+(X763*AM762)+(Y763*AM763)+(Z763*AM764)+(AA763*AM765)+(AB763*AM766)+(AC763*AM767)+(AD763*AM768)+(AE763*AM769)+(AF763*AM770)+(AG763*AM771)</f>
        <v>0.49339665075117684</v>
      </c>
      <c r="I763" s="22">
        <f>(R763*AN756)+(S763*AN757)+(T763*AN758)+(U763*AN759)+(V763*AN760)+(W763*AN761)+(X763*AN762)+(Y763*AN763)+(Z763*AN764)+(AA763*AN765)+(AB763*AN766)+(AC763*AN767)+(AD763*AN768)+(AE763*AN769)+(AF763*AN770)+(AG763*AN771)</f>
        <v>2.0683684406031282</v>
      </c>
      <c r="J763" s="22">
        <f>(R763*AO756)+(S763*AO757)+(T763*AO758)+(U763*AO759)+(V763*AO760)+(W763*AO761)+(X763*AO762)+(Y763*AO763)+(Z763*AO764)+(AA763*AO765)+(AB763*AO766)+(AC763*AO767)+(AD763*AO768)+(AE763*AO769)+(AF763*AO770)+(AG763*AO771)</f>
        <v>0.15097136736857611</v>
      </c>
      <c r="K763" s="22">
        <f>(R763*AP756)+(S763*AP757)+(T763*AP758)+(U763*AP759)+(V763*AP760)+(W763*AP761)+(X763*AP762)+(Y763*AP763)+(Z763*AP764)+(AA763*AP765)+(AB763*AP766)+(AC763*AP767)+(AD763*AP768)+(AE763*AP769)+(AF763*AP770)+(AG763*AP771)</f>
        <v>1.0238338909626863</v>
      </c>
      <c r="L763" s="22">
        <f>(R763*AQ756)+(S763*AQ757)+(T763*AQ758)+(U763*AQ759)+(V763*AQ760)+(W763*AQ761)+(X763*AQ762)+(Y763*AQ763)+(Z763*AQ764)+(AA763*AQ765)+(AB763*AQ766)+(AC763*AQ767)+(AD763*AQ768)+(AE763*AQ769)+(AF763*AQ770)+(AG763*AQ771)</f>
        <v>0.41156581484802168</v>
      </c>
      <c r="M763" s="22">
        <f>(R763*AR756)+(S763*AR757)+(T763*AR758)+(U763*AR759)+(V763*AR760)+(W763*AR761)+(X763*AR762)+(Y763*AR763)+(Z763*AR764)+(AA763*AR765)+(AB763*AR766)+(AC763*AR767)+(AD763*AR768)+(AE763*AR769)+(AF763*AR770)+(AG763*AR771)</f>
        <v>0.38404220892456975</v>
      </c>
      <c r="N763" s="22">
        <f>(R763*AS756)+(S763*AS757)+(T763*AS758)+(U763*AS759)+(V763*AS760)+(W763*AS761)+(X763*AS762)+(Y763*AS763)+(Z763*AS764)+(AA763*AS765)+(AB763*AS766)+(AC763*AS767)+(AD763*AS768)+(AE763*AS769)+(AF763*AS770)+(AG763*AS771)</f>
        <v>0.33726955554594534</v>
      </c>
      <c r="O763" s="22">
        <f>(R763*AT756)+(S763*AT757)+(T763*AT758)+(U763*AT759)+(V763*AT760)+(W763*AT761)+(X763*AT762)+(Y763*AT763)+(Z763*AT764)+(AA763*AT765)+(AB763*AT766)+(AC763*AT767)+(AD763*AT768)+(AE763*AT769)+(AF763*AT770)+(AG763*AT771)</f>
        <v>1.7198074416519058</v>
      </c>
      <c r="Q763" s="22">
        <v>8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0.5082143807025763</v>
      </c>
      <c r="Z763" s="22">
        <v>0.26930435888776155</v>
      </c>
      <c r="AA763" s="22">
        <v>0</v>
      </c>
      <c r="AB763" s="22">
        <v>0.30643708205915571</v>
      </c>
      <c r="AC763" s="22">
        <v>4.2044799503377327E-2</v>
      </c>
      <c r="AD763" s="22">
        <v>0</v>
      </c>
      <c r="AE763" s="22">
        <v>0</v>
      </c>
      <c r="AF763" s="22">
        <v>0</v>
      </c>
      <c r="AG763" s="22">
        <v>0</v>
      </c>
      <c r="AI763" s="22">
        <v>0.55000000000000004</v>
      </c>
      <c r="AJ763" s="22">
        <v>1.8302</v>
      </c>
      <c r="AK763" s="22">
        <v>0.28499999999999998</v>
      </c>
      <c r="AL763" s="22">
        <v>2.4546999999999999</v>
      </c>
      <c r="AM763" s="22">
        <v>0.73129999999999995</v>
      </c>
      <c r="AN763" s="22">
        <v>3.2416999999999998</v>
      </c>
      <c r="AO763" s="22">
        <v>0.25069999999999998</v>
      </c>
      <c r="AP763" s="22">
        <v>1.1163000000000001</v>
      </c>
      <c r="AQ763" s="22">
        <v>0.56220000000000003</v>
      </c>
      <c r="AR763" s="22">
        <v>0.61070000000000002</v>
      </c>
      <c r="AS763" s="22">
        <v>0.4446</v>
      </c>
      <c r="AT763" s="22">
        <v>2.0607000000000002</v>
      </c>
    </row>
    <row r="764" spans="1:46" s="22" customFormat="1">
      <c r="B764" s="22">
        <v>2011</v>
      </c>
      <c r="C764" s="22">
        <v>9</v>
      </c>
      <c r="D764" s="22">
        <f>(R764*AI756)+(S764*AI757)+(T764*AI758)+(U764*AI759)+(V764*AI760)+(W764*AI761)+(X764*AI762)+(Y764*AI763)+(Z764*AI764)+(AA764*AI765)+(AB764*AI766)+(AC764*AI767)+(AD764*AI768)+(AE764*AI769)+(AF764*AI770)+(AG764*AI771)</f>
        <v>0.44160994653638158</v>
      </c>
      <c r="E764" s="22">
        <f>(R764*AJ756)+(S764*AJ757)+(T764*AJ758)+(U764*AJ759)+(V764*AJ760)+(W764*AJ761)+(X764*AJ762)+(Y764*AJ763)+(Z764*AJ764)+(AA764*AJ765)+(AB764*AJ766)+(AC764*AJ767)+(AD764*AJ768)+(AE764*AJ769)+(AF764*AJ770)+(AG764*AJ771)</f>
        <v>1.5646345203331593</v>
      </c>
      <c r="F764" s="22">
        <f>(R764*AK756)+(S764*AK757)+(T764*AK758)+(U764*AK759)+(V764*AK760)+(W764*AK761)+(X764*AK762)+(Y764*AK763)+(Z764*AK764)+(AA764*AK765)+(AB764*AK766)+(AC764*AK767)+(AD764*AK768)+(AE764*AK769)+(AF764*AK770)+(AG764*AK771)</f>
        <v>0.15747554448041695</v>
      </c>
      <c r="G764" s="22">
        <f>(R764*AL756)+(S764*AL757)+(T764*AL758)+(U764*AL759)+(V764*AL760)+(W764*AL761)+(X764*AL762)+(Y764*AL763)+(Z764*AL764)+(AA764*AL765)+(AB764*AL766)+(AC764*AL767)+(AD764*AL768)+(AE764*AL769)+(AF764*AL770)+(AG764*AL771)</f>
        <v>1.3794762159756038</v>
      </c>
      <c r="H764" s="22">
        <f>(R764*AM756)+(S764*AM757)+(T764*AM758)+(U764*AM759)+(V764*AM760)+(W764*AM761)+(X764*AM762)+(Y764*AM763)+(Z764*AM764)+(AA764*AM765)+(AB764*AM766)+(AC764*AM767)+(AD764*AM768)+(AE764*AM769)+(AF764*AM770)+(AG764*AM771)</f>
        <v>0.39678723361654022</v>
      </c>
      <c r="I764" s="22">
        <f>(R764*AN756)+(S764*AN757)+(T764*AN758)+(U764*AN759)+(V764*AN760)+(W764*AN761)+(X764*AN762)+(Y764*AN763)+(Z764*AN764)+(AA764*AN765)+(AB764*AN766)+(AC764*AN767)+(AD764*AN768)+(AE764*AN769)+(AF764*AN770)+(AG764*AN771)</f>
        <v>1.3162072017370134</v>
      </c>
      <c r="J764" s="22">
        <f>(R764*AO756)+(S764*AO757)+(T764*AO758)+(U764*AO759)+(V764*AO760)+(W764*AO761)+(X764*AO762)+(Y764*AO763)+(Z764*AO764)+(AA764*AO765)+(AB764*AO766)+(AC764*AO767)+(AD764*AO768)+(AE764*AO769)+(AF764*AO770)+(AG764*AO771)</f>
        <v>8.0034756435560864E-2</v>
      </c>
      <c r="K764" s="22">
        <f>(R764*AP756)+(S764*AP757)+(T764*AP758)+(U764*AP759)+(V764*AP760)+(W764*AP761)+(X764*AP762)+(Y764*AP763)+(Z764*AP764)+(AA764*AP765)+(AB764*AP766)+(AC764*AP767)+(AD764*AP768)+(AE764*AP769)+(AF764*AP770)+(AG764*AP771)</f>
        <v>1.5514982861527142</v>
      </c>
      <c r="L764" s="22">
        <f>(R764*AQ756)+(S764*AQ757)+(T764*AQ758)+(U764*AQ759)+(V764*AQ760)+(W764*AQ761)+(X764*AQ762)+(Y764*AQ763)+(Z764*AQ764)+(AA764*AQ765)+(AB764*AQ766)+(AC764*AQ767)+(AD764*AQ768)+(AE764*AQ769)+(AF764*AQ770)+(AG764*AQ771)</f>
        <v>0.41108113185166995</v>
      </c>
      <c r="M764" s="22">
        <f>(R764*AR756)+(S764*AR757)+(T764*AR758)+(U764*AR759)+(V764*AR760)+(W764*AR761)+(X764*AR762)+(Y764*AR763)+(Z764*AR764)+(AA764*AR765)+(AB764*AR766)+(AC764*AR767)+(AD764*AR768)+(AE764*AR769)+(AF764*AR770)+(AG764*AR771)</f>
        <v>0.27869187618142816</v>
      </c>
      <c r="N764" s="22">
        <f>(R764*AS756)+(S764*AS757)+(T764*AS758)+(U764*AS759)+(V764*AS760)+(W764*AS761)+(X764*AS762)+(Y764*AS763)+(Z764*AS764)+(AA764*AS765)+(AB764*AS766)+(AC764*AS767)+(AD764*AS768)+(AE764*AS769)+(AF764*AS770)+(AG764*AS771)</f>
        <v>0.31822138928864901</v>
      </c>
      <c r="O764" s="22">
        <f>(R764*AT756)+(S764*AT757)+(T764*AT758)+(U764*AT759)+(V764*AT760)+(W764*AT761)+(X764*AT762)+(Y764*AT763)+(Z764*AT764)+(AA764*AT765)+(AB764*AT766)+(AC764*AT767)+(AD764*AT768)+(AE764*AT769)+(AF764*AT770)+(AG764*AT771)</f>
        <v>2.1888177634221289</v>
      </c>
      <c r="Q764" s="22">
        <v>9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8.6515907398896294E-2</v>
      </c>
      <c r="Z764" s="22">
        <v>0.5483490763640243</v>
      </c>
      <c r="AA764" s="22">
        <v>0</v>
      </c>
      <c r="AB764" s="22">
        <v>0.42370002157114034</v>
      </c>
      <c r="AC764" s="22">
        <v>0.95636953678111647</v>
      </c>
      <c r="AD764" s="22">
        <v>0</v>
      </c>
      <c r="AE764" s="22">
        <v>0</v>
      </c>
      <c r="AF764" s="22">
        <v>0</v>
      </c>
      <c r="AG764" s="22">
        <v>1</v>
      </c>
      <c r="AI764" s="22">
        <v>0.1608</v>
      </c>
      <c r="AJ764" s="22">
        <v>0.32240000000000002</v>
      </c>
      <c r="AK764" s="22">
        <v>5.4600000000000003E-2</v>
      </c>
      <c r="AL764" s="22">
        <v>0.51500000000000001</v>
      </c>
      <c r="AM764" s="22">
        <v>0.15890000000000001</v>
      </c>
      <c r="AN764" s="22">
        <v>0.3745</v>
      </c>
      <c r="AO764" s="22">
        <v>2.8000000000000001E-2</v>
      </c>
      <c r="AP764" s="22">
        <v>1.1307</v>
      </c>
      <c r="AQ764" s="22">
        <v>0.18190000000000001</v>
      </c>
      <c r="AR764" s="22">
        <v>0.13270000000000001</v>
      </c>
      <c r="AS764" s="22">
        <v>4.58E-2</v>
      </c>
      <c r="AT764" s="22">
        <v>1.1294</v>
      </c>
    </row>
    <row r="765" spans="1:46" s="22" customFormat="1">
      <c r="B765" s="22">
        <v>2011</v>
      </c>
      <c r="C765" s="22">
        <v>10</v>
      </c>
      <c r="D765" s="22">
        <f>(R765*AI756)+(S765*AI757)+(T765*AI758)+(U765*AI759)+(V765*AI760)+(W765*AI761)+(X765*AI762)+(Y765*AI763)+(Z765*AI764)+(AA765*AI765)+(AB765*AI766)+(AC765*AI767)+(AD765*AI768)+(AE765*AI769)+(AF765*AI770)+(AG765*AI771)</f>
        <v>0.55182185085658753</v>
      </c>
      <c r="E765" s="22">
        <f>(R765*AJ756)+(S765*AJ757)+(T765*AJ758)+(U765*AJ759)+(V765*AJ760)+(W765*AJ761)+(X765*AJ762)+(Y765*AJ763)+(Z765*AJ764)+(AA765*AJ765)+(AB765*AJ766)+(AC765*AJ767)+(AD765*AJ768)+(AE765*AJ769)+(AF765*AJ770)+(AG765*AJ771)</f>
        <v>0.44039023425626794</v>
      </c>
      <c r="F765" s="22">
        <f>(R765*AK756)+(S765*AK757)+(T765*AK758)+(U765*AK759)+(V765*AK760)+(W765*AK761)+(X765*AK762)+(Y765*AK763)+(Z765*AK764)+(AA765*AK765)+(AB765*AK766)+(AC765*AK767)+(AD765*AK768)+(AE765*AK769)+(AF765*AK770)+(AG765*AK771)</f>
        <v>0.27892388466249229</v>
      </c>
      <c r="G765" s="22">
        <f>(R765*AL756)+(S765*AL757)+(T765*AL758)+(U765*AL759)+(V765*AL760)+(W765*AL761)+(X765*AL762)+(Y765*AL763)+(Z765*AL764)+(AA765*AL765)+(AB765*AL766)+(AC765*AL767)+(AD765*AL768)+(AE765*AL769)+(AF765*AL770)+(AG765*AL771)</f>
        <v>0.71646904110254039</v>
      </c>
      <c r="H765" s="22">
        <f>(R765*AM756)+(S765*AM757)+(T765*AM758)+(U765*AM759)+(V765*AM760)+(W765*AM761)+(X765*AM762)+(Y765*AM763)+(Z765*AM764)+(AA765*AM765)+(AB765*AM766)+(AC765*AM767)+(AD765*AM768)+(AE765*AM769)+(AF765*AM770)+(AG765*AM771)</f>
        <v>0.15584821349037817</v>
      </c>
      <c r="I765" s="22">
        <f>(R765*AN756)+(S765*AN757)+(T765*AN758)+(U765*AN759)+(V765*AN760)+(W765*AN761)+(X765*AN762)+(Y765*AN763)+(Z765*AN764)+(AA765*AN765)+(AB765*AN766)+(AC765*AN767)+(AD765*AN768)+(AE765*AN769)+(AF765*AN770)+(AG765*AN771)</f>
        <v>1.1944014917574906</v>
      </c>
      <c r="J765" s="22">
        <f>(R765*AO756)+(S765*AO757)+(T765*AO758)+(U765*AO759)+(V765*AO760)+(W765*AO761)+(X765*AO762)+(Y765*AO763)+(Z765*AO764)+(AA765*AO765)+(AB765*AO766)+(AC765*AO767)+(AD765*AO768)+(AE765*AO769)+(AF765*AO770)+(AG765*AO771)</f>
        <v>1.6840085831833468E-2</v>
      </c>
      <c r="K765" s="22">
        <f>(R765*AP756)+(S765*AP757)+(T765*AP758)+(U765*AP759)+(V765*AP760)+(W765*AP761)+(X765*AP762)+(Y765*AP763)+(Z765*AP764)+(AA765*AP765)+(AB765*AP766)+(AC765*AP767)+(AD765*AP768)+(AE765*AP769)+(AF765*AP770)+(AG765*AP771)</f>
        <v>1.3501555463810366</v>
      </c>
      <c r="L765" s="22">
        <f>(R765*AQ756)+(S765*AQ757)+(T765*AQ758)+(U765*AQ759)+(V765*AQ760)+(W765*AQ761)+(X765*AQ762)+(Y765*AQ763)+(Z765*AQ764)+(AA765*AQ765)+(AB765*AQ766)+(AC765*AQ767)+(AD765*AQ768)+(AE765*AQ769)+(AF765*AQ770)+(AG765*AQ771)</f>
        <v>0.34321301697815992</v>
      </c>
      <c r="M765" s="22">
        <f>(R765*AR756)+(S765*AR757)+(T765*AR758)+(U765*AR759)+(V765*AR760)+(W765*AR761)+(X765*AR762)+(Y765*AR763)+(Z765*AR764)+(AA765*AR765)+(AB765*AR766)+(AC765*AR767)+(AD765*AR768)+(AE765*AR769)+(AF765*AR770)+(AG765*AR771)</f>
        <v>1.2297983289942325</v>
      </c>
      <c r="N765" s="22">
        <f>(R765*AS756)+(S765*AS757)+(T765*AS758)+(U765*AS759)+(V765*AS760)+(W765*AS761)+(X765*AS762)+(Y765*AS763)+(Z765*AS764)+(AA765*AS765)+(AB765*AS766)+(AC765*AS767)+(AD765*AS768)+(AE765*AS769)+(AF765*AS770)+(AG765*AS771)</f>
        <v>7.1669844429521415E-2</v>
      </c>
      <c r="O765" s="22">
        <f>(R765*AT756)+(S765*AT757)+(T765*AT758)+(U765*AT759)+(V765*AT760)+(W765*AT761)+(X765*AT762)+(Y765*AT763)+(Z765*AT764)+(AA765*AT765)+(AB765*AT766)+(AC765*AT767)+(AD765*AT768)+(AE765*AT769)+(AF765*AT770)+(AG765*AT771)</f>
        <v>1.7182557644613841</v>
      </c>
      <c r="Q765" s="22">
        <v>10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0.74902261319579944</v>
      </c>
      <c r="AB765" s="22">
        <v>0</v>
      </c>
      <c r="AC765" s="22">
        <v>0</v>
      </c>
      <c r="AD765" s="22">
        <v>0.2878</v>
      </c>
      <c r="AE765" s="22">
        <v>0</v>
      </c>
      <c r="AF765" s="22">
        <v>0</v>
      </c>
      <c r="AG765" s="22">
        <v>0</v>
      </c>
      <c r="AI765" s="22">
        <v>0.40289999999999998</v>
      </c>
      <c r="AJ765" s="22">
        <v>0.26950000000000002</v>
      </c>
      <c r="AK765" s="22">
        <v>0.30180000000000001</v>
      </c>
      <c r="AL765" s="22">
        <v>0.74739999999999995</v>
      </c>
      <c r="AM765" s="22">
        <v>0.17660000000000001</v>
      </c>
      <c r="AN765" s="22">
        <v>1.5306</v>
      </c>
      <c r="AO765" s="22">
        <v>2.06E-2</v>
      </c>
      <c r="AP765" s="22">
        <v>1.5339</v>
      </c>
      <c r="AQ765" s="22">
        <v>0.33329999999999999</v>
      </c>
      <c r="AR765" s="22">
        <v>1.5348999999999999</v>
      </c>
      <c r="AS765" s="22">
        <v>5.6800000000000003E-2</v>
      </c>
      <c r="AT765" s="22">
        <v>1.8415999999999999</v>
      </c>
    </row>
    <row r="766" spans="1:46" s="22" customFormat="1">
      <c r="B766" s="22">
        <v>2011</v>
      </c>
      <c r="C766" s="22">
        <v>11</v>
      </c>
      <c r="D766" s="22">
        <f>(R766*AI756)+(S766*AI757)+(T766*AI758)+(U766*AI759)+(V766*AI760)+(W766*AI761)+(X766*AI762)+(Y766*AI763)+(Z766*AI764)+(AA766*AI765)+(AB766*AI766)+(AC766*AI767)+(AD766*AI768)+(AE766*AI769)+(AF766*AI770)+(AG766*AI771)</f>
        <v>0.12136958050107947</v>
      </c>
      <c r="E766" s="22">
        <f>(R766*AJ756)+(S766*AJ757)+(T766*AJ758)+(U766*AJ759)+(V766*AJ760)+(W766*AJ761)+(X766*AJ762)+(Y766*AJ763)+(Z766*AJ764)+(AA766*AJ765)+(AB766*AJ766)+(AC766*AJ767)+(AD766*AJ768)+(AE766*AJ769)+(AF766*AJ770)+(AG766*AJ771)</f>
        <v>8.6413776253895389E-2</v>
      </c>
      <c r="F766" s="22">
        <f>(R766*AK756)+(S766*AK757)+(T766*AK758)+(U766*AK759)+(V766*AK760)+(W766*AK761)+(X766*AK762)+(Y766*AK763)+(Z766*AK764)+(AA766*AK765)+(AB766*AK766)+(AC766*AK767)+(AD766*AK768)+(AE766*AK769)+(AF766*AK770)+(AG766*AK771)</f>
        <v>3.4537390717879819E-2</v>
      </c>
      <c r="G766" s="22">
        <f>(R766*AL756)+(S766*AL757)+(T766*AL758)+(U766*AL759)+(V766*AL760)+(W766*AL761)+(X766*AL762)+(Y766*AL763)+(Z766*AL764)+(AA766*AL765)+(AB766*AL766)+(AC766*AL767)+(AD766*AL768)+(AE766*AL769)+(AF766*AL770)+(AG766*AL771)</f>
        <v>0.27292214111419666</v>
      </c>
      <c r="H766" s="22">
        <f>(R766*AM756)+(S766*AM757)+(T766*AM758)+(U766*AM759)+(V766*AM760)+(W766*AM761)+(X766*AM762)+(Y766*AM763)+(Z766*AM764)+(AA766*AM765)+(AB766*AM766)+(AC766*AM767)+(AD766*AM768)+(AE766*AM769)+(AF766*AM770)+(AG766*AM771)</f>
        <v>9.3360856858479668E-2</v>
      </c>
      <c r="I766" s="22">
        <f>(R766*AN756)+(S766*AN757)+(T766*AN758)+(U766*AN759)+(V766*AN760)+(W766*AN761)+(X766*AN762)+(Y766*AN763)+(Z766*AN764)+(AA766*AN765)+(AB766*AN766)+(AC766*AN767)+(AD766*AN768)+(AE766*AN769)+(AF766*AN770)+(AG766*AN771)</f>
        <v>0.84265659216039324</v>
      </c>
      <c r="J766" s="22">
        <f>(R766*AO756)+(S766*AO757)+(T766*AO758)+(U766*AO759)+(V766*AO760)+(W766*AO761)+(X766*AO762)+(Y766*AO763)+(Z766*AO764)+(AA766*AO765)+(AB766*AO766)+(AC766*AO767)+(AD766*AO768)+(AE766*AO769)+(AF766*AO770)+(AG766*AO771)</f>
        <v>5.2724678362072008E-2</v>
      </c>
      <c r="K766" s="22">
        <f>(R766*AP756)+(S766*AP757)+(T766*AP758)+(U766*AP759)+(V766*AP760)+(W766*AP761)+(X766*AP762)+(Y766*AP763)+(Z766*AP764)+(AA766*AP765)+(AB766*AP766)+(AC766*AP767)+(AD766*AP768)+(AE766*AP769)+(AF766*AP770)+(AG766*AP771)</f>
        <v>0.17549003436970217</v>
      </c>
      <c r="L766" s="22">
        <f>(R766*AQ756)+(S766*AQ757)+(T766*AQ758)+(U766*AQ759)+(V766*AQ760)+(W766*AQ761)+(X766*AQ762)+(Y766*AQ763)+(Z766*AQ764)+(AA766*AQ765)+(AB766*AQ766)+(AC766*AQ767)+(AD766*AQ768)+(AE766*AQ769)+(AF766*AQ770)+(AG766*AQ771)</f>
        <v>9.3619495588421114E-2</v>
      </c>
      <c r="M766" s="22">
        <f>(R766*AR756)+(S766*AR757)+(T766*AR758)+(U766*AR759)+(V766*AR760)+(W766*AR761)+(X766*AR762)+(Y766*AR763)+(Z766*AR764)+(AA766*AR765)+(AB766*AR766)+(AC766*AR767)+(AD766*AR768)+(AE766*AR769)+(AF766*AR770)+(AG766*AR771)</f>
        <v>7.7188896838827736E-2</v>
      </c>
      <c r="N766" s="22">
        <f>(R766*AS756)+(S766*AS757)+(T766*AS758)+(U766*AS759)+(V766*AS760)+(W766*AS761)+(X766*AS762)+(Y766*AS763)+(Z766*AS764)+(AA766*AS765)+(AB766*AS766)+(AC766*AS767)+(AD766*AS768)+(AE766*AS769)+(AF766*AS770)+(AG766*AS771)</f>
        <v>0.10962459417409061</v>
      </c>
      <c r="O766" s="22">
        <f>(R766*AT756)+(S766*AT757)+(T766*AT758)+(U766*AT759)+(V766*AT760)+(W766*AT761)+(X766*AT762)+(Y766*AT763)+(Z766*AT764)+(AA766*AT765)+(AB766*AT766)+(AC766*AT767)+(AD766*AT768)+(AE766*AT769)+(AF766*AT770)+(AG766*AT771)</f>
        <v>0.2274417434957908</v>
      </c>
      <c r="Q766" s="22">
        <v>11</v>
      </c>
      <c r="R766" s="22">
        <v>9.795478305256114E-2</v>
      </c>
      <c r="S766" s="22">
        <v>0.22004671810824875</v>
      </c>
      <c r="T766" s="22">
        <v>0.20949883684869208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I766" s="22">
        <v>0.29630000000000001</v>
      </c>
      <c r="AJ766" s="22">
        <v>1.3461000000000001</v>
      </c>
      <c r="AK766" s="22">
        <v>0.1056</v>
      </c>
      <c r="AL766" s="22">
        <v>0.86970000000000003</v>
      </c>
      <c r="AM766" s="22">
        <v>0.23960000000000001</v>
      </c>
      <c r="AN766" s="22">
        <v>0.98760000000000003</v>
      </c>
      <c r="AO766" s="22">
        <v>4.9099999999999998E-2</v>
      </c>
      <c r="AP766" s="22">
        <v>0.40670000000000001</v>
      </c>
      <c r="AQ766" s="22">
        <v>0.23089999999999999</v>
      </c>
      <c r="AR766" s="22">
        <v>0.1101</v>
      </c>
      <c r="AS766" s="22">
        <v>0.30599999999999999</v>
      </c>
      <c r="AT766" s="22">
        <v>1.0835999999999999</v>
      </c>
    </row>
    <row r="767" spans="1:46" s="22" customFormat="1">
      <c r="B767" s="22">
        <v>2011</v>
      </c>
      <c r="C767" s="22">
        <v>12</v>
      </c>
      <c r="D767" s="22">
        <f>(R767*AI756)+(S767*AI757)+(T767*AI758)+(U767*AI759)+(V767*AI760)+(W767*AI761)+(X767*AI762)+(Y767*AI763)+(Z767*AI764)+(AA767*AI765)+(AB767*AI766)+(AC767*AI767)+(AD767*AI768)+(AE767*AI769)+(AF767*AI770)+(AG767*AI771)</f>
        <v>0.74603846443946242</v>
      </c>
      <c r="E767" s="22">
        <f>(R767*AJ756)+(S767*AJ757)+(T767*AJ758)+(U767*AJ759)+(V767*AJ760)+(W767*AJ761)+(X767*AJ762)+(Y767*AJ763)+(Z767*AJ764)+(AA767*AJ765)+(AB767*AJ766)+(AC767*AJ767)+(AD767*AJ768)+(AE767*AJ769)+(AF767*AJ770)+(AG767*AJ771)</f>
        <v>1.0460856265285619</v>
      </c>
      <c r="F767" s="22">
        <f>(R767*AK756)+(S767*AK757)+(T767*AK758)+(U767*AK759)+(V767*AK760)+(W767*AK761)+(X767*AK762)+(Y767*AK763)+(Z767*AK764)+(AA767*AK765)+(AB767*AK766)+(AC767*AK767)+(AD767*AK768)+(AE767*AK769)+(AF767*AK770)+(AG767*AK771)</f>
        <v>0.20944890946303252</v>
      </c>
      <c r="G767" s="22">
        <f>(R767*AL756)+(S767*AL757)+(T767*AL758)+(U767*AL759)+(V767*AL760)+(W767*AL761)+(X767*AL762)+(Y767*AL763)+(Z767*AL764)+(AA767*AL765)+(AB767*AL766)+(AC767*AL767)+(AD767*AL768)+(AE767*AL769)+(AF767*AL770)+(AG767*AL771)</f>
        <v>1.4162717566194973</v>
      </c>
      <c r="H767" s="22">
        <f>(R767*AM756)+(S767*AM757)+(T767*AM758)+(U767*AM759)+(V767*AM760)+(W767*AM761)+(X767*AM762)+(Y767*AM763)+(Z767*AM764)+(AA767*AM765)+(AB767*AM766)+(AC767*AM767)+(AD767*AM768)+(AE767*AM769)+(AF767*AM770)+(AG767*AM771)</f>
        <v>0.37997268018885627</v>
      </c>
      <c r="I767" s="22">
        <f>(R767*AN756)+(S767*AN757)+(T767*AN758)+(U767*AN759)+(V767*AN760)+(W767*AN761)+(X767*AN762)+(Y767*AN763)+(Z767*AN764)+(AA767*AN765)+(AB767*AN766)+(AC767*AN767)+(AD767*AN768)+(AE767*AN769)+(AF767*AN770)+(AG767*AN771)</f>
        <v>2.8694686932782689</v>
      </c>
      <c r="J767" s="22">
        <f>(R767*AO756)+(S767*AO757)+(T767*AO758)+(U767*AO759)+(V767*AO760)+(W767*AO761)+(X767*AO762)+(Y767*AO763)+(Z767*AO764)+(AA767*AO765)+(AB767*AO766)+(AC767*AO767)+(AD767*AO768)+(AE767*AO769)+(AF767*AO770)+(AG767*AO771)</f>
        <v>0.33165190242614523</v>
      </c>
      <c r="K767" s="22">
        <f>(R767*AP756)+(S767*AP757)+(T767*AP758)+(U767*AP759)+(V767*AP760)+(W767*AP761)+(X767*AP762)+(Y767*AP763)+(Z767*AP764)+(AA767*AP765)+(AB767*AP766)+(AC767*AP767)+(AD767*AP768)+(AE767*AP769)+(AF767*AP770)+(AG767*AP771)</f>
        <v>0.68604378133121757</v>
      </c>
      <c r="L767" s="22">
        <f>(R767*AQ756)+(S767*AQ757)+(T767*AQ758)+(U767*AQ759)+(V767*AQ760)+(W767*AQ761)+(X767*AQ762)+(Y767*AQ763)+(Z767*AQ764)+(AA767*AQ765)+(AB767*AQ766)+(AC767*AQ767)+(AD767*AQ768)+(AE767*AQ769)+(AF767*AQ770)+(AG767*AQ771)</f>
        <v>0.45668319682415359</v>
      </c>
      <c r="M767" s="22">
        <f>(R767*AR756)+(S767*AR757)+(T767*AR758)+(U767*AR759)+(V767*AR760)+(W767*AR761)+(X767*AR762)+(Y767*AR763)+(Z767*AR764)+(AA767*AR765)+(AB767*AR766)+(AC767*AR767)+(AD767*AR768)+(AE767*AR769)+(AF767*AR770)+(AG767*AR771)</f>
        <v>0.51306517110423999</v>
      </c>
      <c r="N767" s="22">
        <f>(R767*AS756)+(S767*AS757)+(T767*AS758)+(U767*AS759)+(V767*AS760)+(W767*AS761)+(X767*AS762)+(Y767*AS763)+(Z767*AS764)+(AA767*AS765)+(AB767*AS766)+(AC767*AS767)+(AD767*AS768)+(AE767*AS769)+(AF767*AS770)+(AG767*AS771)</f>
        <v>0.51434344195999848</v>
      </c>
      <c r="O767" s="22">
        <f>(R767*AT756)+(S767*AT757)+(T767*AT758)+(U767*AT759)+(V767*AT760)+(W767*AT761)+(X767*AT762)+(Y767*AT763)+(Z767*AT764)+(AA767*AT765)+(AB767*AT766)+(AC767*AT767)+(AD767*AT768)+(AE767*AT769)+(AF767*AT770)+(AG767*AT771)</f>
        <v>2.0725246550155401</v>
      </c>
      <c r="Q767" s="22">
        <v>12</v>
      </c>
      <c r="R767" s="22">
        <v>0.33143279709307938</v>
      </c>
      <c r="S767" s="22">
        <v>0.75695180949639651</v>
      </c>
      <c r="T767" s="22">
        <v>0.22761181172271763</v>
      </c>
      <c r="U767" s="22">
        <v>0.22800000000000001</v>
      </c>
      <c r="V767" s="22">
        <v>6.6430469441984052E-2</v>
      </c>
      <c r="W767" s="22">
        <v>1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  <c r="AI767" s="22">
        <v>0.1671</v>
      </c>
      <c r="AJ767" s="22">
        <v>0.53029999999999999</v>
      </c>
      <c r="AK767" s="22">
        <v>4.9599999999999998E-2</v>
      </c>
      <c r="AL767" s="22">
        <v>0.45119999999999999</v>
      </c>
      <c r="AM767" s="22">
        <v>0.13139999999999999</v>
      </c>
      <c r="AN767" s="22">
        <v>0.4138</v>
      </c>
      <c r="AO767" s="22">
        <v>2.3199999999999998E-2</v>
      </c>
      <c r="AP767" s="22">
        <v>0.65129999999999999</v>
      </c>
      <c r="AQ767" s="22">
        <v>0.1452</v>
      </c>
      <c r="AR767" s="22">
        <v>9.9900000000000003E-2</v>
      </c>
      <c r="AS767" s="22">
        <v>0.124</v>
      </c>
      <c r="AT767" s="22">
        <v>0.8639</v>
      </c>
    </row>
    <row r="768" spans="1:46" s="22" customFormat="1">
      <c r="B768" s="22">
        <v>2011</v>
      </c>
      <c r="C768" s="22">
        <v>13</v>
      </c>
      <c r="D768" s="22">
        <f>(R768*AI756)+(S768*AI757)+(T768*AI758)+(U768*AI759)+(V768*AI760)+(W768*AI761)+(X768*AI762)+(Y768*AI763)+(Z768*AI764)+(AA768*AI765)+(AB768*AI766)+(AC768*AI767)+(AD768*AI768)+(AE768*AI769)+(AF768*AI770)+(AG768*AI771)</f>
        <v>0.28003541567330742</v>
      </c>
      <c r="E768" s="22">
        <f>(R768*AJ756)+(S768*AJ757)+(T768*AJ758)+(U768*AJ759)+(V768*AJ760)+(W768*AJ761)+(X768*AJ762)+(Y768*AJ763)+(Z768*AJ764)+(AA768*AJ765)+(AB768*AJ766)+(AC768*AJ767)+(AD768*AJ768)+(AE768*AJ769)+(AF768*AJ770)+(AG768*AJ771)</f>
        <v>0.1913297090709139</v>
      </c>
      <c r="F768" s="22">
        <f>(R768*AK756)+(S768*AK757)+(T768*AK758)+(U768*AK759)+(V768*AK760)+(W768*AK761)+(X768*AK762)+(Y768*AK763)+(Z768*AK764)+(AA768*AK765)+(AB768*AK766)+(AC768*AK767)+(AD768*AK768)+(AE768*AK769)+(AF768*AK770)+(AG768*AK771)</f>
        <v>6.9955296824711174E-2</v>
      </c>
      <c r="G768" s="22">
        <f>(R768*AL756)+(S768*AL757)+(T768*AL758)+(U768*AL759)+(V768*AL760)+(W768*AL761)+(X768*AL762)+(Y768*AL763)+(Z768*AL764)+(AA768*AL765)+(AB768*AL766)+(AC768*AL767)+(AD768*AL768)+(AE768*AL769)+(AF768*AL770)+(AG768*AL771)</f>
        <v>0.60745258673731606</v>
      </c>
      <c r="H768" s="22">
        <f>(R768*AM756)+(S768*AM757)+(T768*AM758)+(U768*AM759)+(V768*AM760)+(W768*AM761)+(X768*AM762)+(Y768*AM763)+(Z768*AM764)+(AA768*AM765)+(AB768*AM766)+(AC768*AM767)+(AD768*AM768)+(AE768*AM769)+(AF768*AM770)+(AG768*AM771)</f>
        <v>0.20896582883152093</v>
      </c>
      <c r="I768" s="22">
        <f>(R768*AN756)+(S768*AN757)+(T768*AN758)+(U768*AN759)+(V768*AN760)+(W768*AN761)+(X768*AN762)+(Y768*AN763)+(Z768*AN764)+(AA768*AN765)+(AB768*AN766)+(AC768*AN767)+(AD768*AN768)+(AE768*AN769)+(AF768*AN770)+(AG768*AN771)</f>
        <v>0.3003968792201932</v>
      </c>
      <c r="J768" s="22">
        <f>(R768*AO756)+(S768*AO757)+(T768*AO758)+(U768*AO759)+(V768*AO760)+(W768*AO761)+(X768*AO762)+(Y768*AO763)+(Z768*AO764)+(AA768*AO765)+(AB768*AO766)+(AC768*AO767)+(AD768*AO768)+(AE768*AO769)+(AF768*AO770)+(AG768*AO771)</f>
        <v>5.4031769634961972E-2</v>
      </c>
      <c r="K768" s="22">
        <f>(R768*AP756)+(S768*AP757)+(T768*AP758)+(U768*AP759)+(V768*AP760)+(W768*AP761)+(X768*AP762)+(Y768*AP763)+(Z768*AP764)+(AA768*AP765)+(AB768*AP766)+(AC768*AP767)+(AD768*AP768)+(AE768*AP769)+(AF768*AP770)+(AG768*AP771)</f>
        <v>0.35189910106367278</v>
      </c>
      <c r="L768" s="22">
        <f>(R768*AQ756)+(S768*AQ757)+(T768*AQ758)+(U768*AQ759)+(V768*AQ760)+(W768*AQ761)+(X768*AQ762)+(Y768*AQ763)+(Z768*AQ764)+(AA768*AQ765)+(AB768*AQ766)+(AC768*AQ767)+(AD768*AQ768)+(AE768*AQ769)+(AF768*AQ770)+(AG768*AQ771)</f>
        <v>0.1892547863511258</v>
      </c>
      <c r="M768" s="22">
        <f>(R768*AR756)+(S768*AR757)+(T768*AR758)+(U768*AR759)+(V768*AR760)+(W768*AR761)+(X768*AR762)+(Y768*AR763)+(Z768*AR764)+(AA768*AR765)+(AB768*AR766)+(AC768*AR767)+(AD768*AR768)+(AE768*AR769)+(AF768*AR770)+(AG768*AR771)</f>
        <v>0.18875621577617599</v>
      </c>
      <c r="N768" s="22">
        <f>(R768*AS756)+(S768*AS757)+(T768*AS758)+(U768*AS759)+(V768*AS760)+(W768*AS761)+(X768*AS762)+(Y768*AS763)+(Z768*AS764)+(AA768*AS765)+(AB768*AS766)+(AC768*AS767)+(AD768*AS768)+(AE768*AS769)+(AF768*AS770)+(AG768*AS771)</f>
        <v>0.18666973063877718</v>
      </c>
      <c r="O768" s="22">
        <f>(R768*AT756)+(S768*AT757)+(T768*AT758)+(U768*AT759)+(V768*AT760)+(W768*AT761)+(X768*AT762)+(Y768*AT763)+(Z768*AT764)+(AA768*AT765)+(AB768*AT766)+(AC768*AT767)+(AD768*AT768)+(AE768*AT769)+(AF768*AT770)+(AG768*AT771)</f>
        <v>0.37205624123046899</v>
      </c>
      <c r="Q768" s="22">
        <v>13</v>
      </c>
      <c r="R768" s="22">
        <v>1.6294985038389741E-3</v>
      </c>
      <c r="S768" s="22">
        <v>0</v>
      </c>
      <c r="T768" s="22">
        <v>0.54499705638039631</v>
      </c>
      <c r="U768" s="22">
        <v>0</v>
      </c>
      <c r="V768" s="22">
        <v>0</v>
      </c>
      <c r="W768" s="22">
        <v>0</v>
      </c>
      <c r="X768" s="22">
        <v>0.7580462094128243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  <c r="AI768" s="22">
        <v>0.86880000000000002</v>
      </c>
      <c r="AJ768" s="22">
        <v>0.82879999999999998</v>
      </c>
      <c r="AK768" s="22">
        <v>0.1837</v>
      </c>
      <c r="AL768" s="22">
        <v>0.54430000000000001</v>
      </c>
      <c r="AM768" s="22">
        <v>8.1900000000000001E-2</v>
      </c>
      <c r="AN768" s="22">
        <v>0.1666</v>
      </c>
      <c r="AO768" s="22">
        <v>4.8999999999999998E-3</v>
      </c>
      <c r="AP768" s="22">
        <v>0.69920000000000004</v>
      </c>
      <c r="AQ768" s="22">
        <v>0.3251</v>
      </c>
      <c r="AR768" s="22">
        <v>0.27839999999999998</v>
      </c>
      <c r="AS768" s="22">
        <v>0.1012</v>
      </c>
      <c r="AT768" s="22">
        <v>1.1774</v>
      </c>
    </row>
    <row r="769" spans="2:46" s="22" customFormat="1">
      <c r="B769" s="22">
        <v>2011</v>
      </c>
      <c r="C769" s="22">
        <v>14</v>
      </c>
      <c r="D769" s="22">
        <f>(R769*AI756)+(S769*AI757)+(T769*AI758)+(U769*AI759)+(V769*AI760)+(W769*AI761)+(X769*AI762)+(Y769*AI763)+(Z769*AI764)+(AA769*AI765)+(AB769*AI766)+(AC769*AI767)+(AD769*AI768)+(AE769*AI769)+(AF769*AI770)+(AG769*AI771)</f>
        <v>8.0869497127788695E-2</v>
      </c>
      <c r="E769" s="22">
        <f>(R769*AJ756)+(S769*AJ757)+(T769*AJ758)+(U769*AJ759)+(V769*AJ760)+(W769*AJ761)+(X769*AJ762)+(Y769*AJ763)+(Z769*AJ764)+(AA769*AJ765)+(AB769*AJ766)+(AC769*AJ767)+(AD769*AJ768)+(AE769*AJ769)+(AF769*AJ770)+(AG769*AJ771)</f>
        <v>6.8385819367582812E-2</v>
      </c>
      <c r="F769" s="22">
        <f>(R769*AK756)+(S769*AK757)+(T769*AK758)+(U769*AK759)+(V769*AK760)+(W769*AK761)+(X769*AK762)+(Y769*AK763)+(Z769*AK764)+(AA769*AK765)+(AB769*AK766)+(AC769*AK767)+(AD769*AK768)+(AE769*AK769)+(AF769*AK770)+(AG769*AK771)</f>
        <v>4.4388276479993952E-2</v>
      </c>
      <c r="G769" s="22">
        <f>(R769*AL756)+(S769*AL757)+(T769*AL758)+(U769*AL759)+(V769*AL760)+(W769*AL761)+(X769*AL762)+(Y769*AL763)+(Z769*AL764)+(AA769*AL765)+(AB769*AL766)+(AC769*AL767)+(AD769*AL768)+(AE769*AL769)+(AF769*AL770)+(AG769*AL771)</f>
        <v>0.14797522579485028</v>
      </c>
      <c r="H769" s="22">
        <f>(R769*AM756)+(S769*AM757)+(T769*AM758)+(U769*AM759)+(V769*AM760)+(W769*AM761)+(X769*AM762)+(Y769*AM763)+(Z769*AM764)+(AA769*AM765)+(AB769*AM766)+(AC769*AM767)+(AD769*AM768)+(AE769*AM769)+(AF769*AM770)+(AG769*AM771)</f>
        <v>3.841768580192878E-2</v>
      </c>
      <c r="I769" s="22">
        <f>(R769*AN756)+(S769*AN757)+(T769*AN758)+(U769*AN759)+(V769*AN760)+(W769*AN761)+(X769*AN762)+(Y769*AN763)+(Z769*AN764)+(AA769*AN765)+(AB769*AN766)+(AC769*AN767)+(AD769*AN768)+(AE769*AN769)+(AF769*AN770)+(AG769*AN771)</f>
        <v>0.21811256166456122</v>
      </c>
      <c r="J769" s="22">
        <f>(R769*AO756)+(S769*AO757)+(T769*AO758)+(U769*AO759)+(V769*AO760)+(W769*AO761)+(X769*AO762)+(Y769*AO763)+(Z769*AO764)+(AA769*AO765)+(AB769*AO766)+(AC769*AO767)+(AD769*AO768)+(AE769*AO769)+(AF769*AO770)+(AG769*AO771)</f>
        <v>6.2021347354140844E-3</v>
      </c>
      <c r="K769" s="22">
        <f>(R769*AP756)+(S769*AP757)+(T769*AP758)+(U769*AP759)+(V769*AP760)+(W769*AP761)+(X769*AP762)+(Y769*AP763)+(Z769*AP764)+(AA769*AP765)+(AB769*AP766)+(AC769*AP767)+(AD769*AP768)+(AE769*AP769)+(AF769*AP770)+(AG769*AP771)</f>
        <v>0.27181698202836613</v>
      </c>
      <c r="L769" s="22">
        <f>(R769*AQ756)+(S769*AQ757)+(T769*AQ758)+(U769*AQ759)+(V769*AQ760)+(W769*AQ761)+(X769*AQ762)+(Y769*AQ763)+(Z769*AQ764)+(AA769*AQ765)+(AB769*AQ766)+(AC769*AQ767)+(AD769*AQ768)+(AE769*AQ769)+(AF769*AQ770)+(AG769*AQ771)</f>
        <v>5.7600444309786614E-2</v>
      </c>
      <c r="M769" s="22">
        <f>(R769*AR756)+(S769*AR757)+(T769*AR758)+(U769*AR759)+(V769*AR760)+(W769*AR761)+(X769*AR762)+(Y769*AR763)+(Z769*AR764)+(AA769*AR765)+(AB769*AR766)+(AC769*AR767)+(AD769*AR768)+(AE769*AR769)+(AF769*AR770)+(AG769*AR771)</f>
        <v>0.20330126916389032</v>
      </c>
      <c r="N769" s="22">
        <f>(R769*AS756)+(S769*AS757)+(T769*AS758)+(U769*AS759)+(V769*AS760)+(W769*AS761)+(X769*AS762)+(Y769*AS763)+(Z769*AS764)+(AA769*AS765)+(AB769*AS766)+(AC769*AS767)+(AD769*AS768)+(AE769*AS769)+(AF769*AS770)+(AG769*AS771)</f>
        <v>2.196447291242757E-2</v>
      </c>
      <c r="O769" s="22">
        <f>(R769*AT756)+(S769*AT757)+(T769*AT758)+(U769*AT759)+(V769*AT760)+(W769*AT761)+(X769*AT762)+(Y769*AT763)+(Z769*AT764)+(AA769*AT765)+(AB769*AT766)+(AC769*AT767)+(AD769*AT768)+(AE769*AT769)+(AF769*AT770)+(AG769*AT771)</f>
        <v>0.32001965744114624</v>
      </c>
      <c r="Q769" s="22">
        <v>14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7.076390739736603E-2</v>
      </c>
      <c r="Y769" s="22">
        <v>0</v>
      </c>
      <c r="Z769" s="22">
        <v>6.0882728404930433E-2</v>
      </c>
      <c r="AA769" s="22">
        <v>0.12271375998387171</v>
      </c>
      <c r="AB769" s="22">
        <v>0</v>
      </c>
      <c r="AC769" s="22">
        <v>0</v>
      </c>
      <c r="AD769" s="22">
        <v>1.5699999999999999E-2</v>
      </c>
      <c r="AE769" s="22">
        <v>0</v>
      </c>
      <c r="AF769" s="22">
        <v>1.2263680379236501E-3</v>
      </c>
      <c r="AG769" s="22">
        <v>0</v>
      </c>
      <c r="AI769" s="22">
        <v>3.9399999999999998E-2</v>
      </c>
      <c r="AJ769" s="22">
        <v>0.28939999999999999</v>
      </c>
      <c r="AK769" s="22">
        <v>2.0400000000000001E-2</v>
      </c>
      <c r="AL769" s="22">
        <v>0.16270000000000001</v>
      </c>
      <c r="AM769" s="22">
        <v>3.6900000000000002E-2</v>
      </c>
      <c r="AN769" s="22">
        <v>3.1199999999999999E-2</v>
      </c>
      <c r="AO769" s="22">
        <v>1E-4</v>
      </c>
      <c r="AP769" s="22">
        <v>8.3799999999999999E-2</v>
      </c>
      <c r="AQ769" s="22">
        <v>5.0700000000000002E-2</v>
      </c>
      <c r="AR769" s="22">
        <v>2.1100000000000001E-2</v>
      </c>
      <c r="AS769" s="22">
        <v>1.21E-2</v>
      </c>
      <c r="AT769" s="22">
        <v>0.20799999999999999</v>
      </c>
    </row>
    <row r="770" spans="2:46" s="22" customFormat="1">
      <c r="B770" s="22">
        <v>2011</v>
      </c>
      <c r="C770" s="22">
        <v>15</v>
      </c>
      <c r="D770" s="22">
        <f>(R770*AI756)+(S770*AI757)+(T770*AI758)+(U770*AI759)+(V770*AI760)+(W770*AI761)+(X770*AI762)+(Y770*AI763)+(Z770*AI764)+(AA770*AI765)+(AB770*AI766)+(AC770*AI767)+(AD770*AI768)+(AE770*AI769)+(AF770*AI770)+(AG770*AI771)</f>
        <v>0.16651669984991913</v>
      </c>
      <c r="E770" s="22">
        <f>(R770*AJ756)+(S770*AJ757)+(T770*AJ758)+(U770*AJ759)+(V770*AJ760)+(W770*AJ761)+(X770*AJ762)+(Y770*AJ763)+(Z770*AJ764)+(AA770*AJ765)+(AB770*AJ766)+(AC770*AJ767)+(AD770*AJ768)+(AE770*AJ769)+(AF770*AJ770)+(AG770*AJ771)</f>
        <v>4.9876396271569805E-2</v>
      </c>
      <c r="F770" s="22">
        <f>(R770*AK756)+(S770*AK757)+(T770*AK758)+(U770*AK759)+(V770*AK760)+(W770*AK761)+(X770*AK762)+(Y770*AK763)+(Z770*AK764)+(AA770*AK765)+(AB770*AK766)+(AC770*AK767)+(AD770*AK768)+(AE770*AK769)+(AF770*AK770)+(AG770*AK771)</f>
        <v>3.4383404497799523E-2</v>
      </c>
      <c r="G770" s="22">
        <f>(R770*AL756)+(S770*AL757)+(T770*AL758)+(U770*AL759)+(V770*AL760)+(W770*AL761)+(X770*AL762)+(Y770*AL763)+(Z770*AL764)+(AA770*AL765)+(AB770*AL766)+(AC770*AL767)+(AD770*AL768)+(AE770*AL769)+(AF770*AL770)+(AG770*AL771)</f>
        <v>0.12722105705056777</v>
      </c>
      <c r="H770" s="22">
        <f>(R770*AM756)+(S770*AM757)+(T770*AM758)+(U770*AM759)+(V770*AM760)+(W770*AM761)+(X770*AM762)+(Y770*AM763)+(Z770*AM764)+(AA770*AM765)+(AB770*AM766)+(AC770*AM767)+(AD770*AM768)+(AE770*AM769)+(AF770*AM770)+(AG770*AM771)</f>
        <v>4.1085824126652473E-2</v>
      </c>
      <c r="I770" s="22">
        <f>(R770*AN756)+(S770*AN757)+(T770*AN758)+(U770*AN759)+(V770*AN760)+(W770*AN761)+(X770*AN762)+(Y770*AN763)+(Z770*AN764)+(AA770*AN765)+(AB770*AN766)+(AC770*AN767)+(AD770*AN768)+(AE770*AN769)+(AF770*AN770)+(AG770*AN771)</f>
        <v>0.39938589635969646</v>
      </c>
      <c r="J770" s="22">
        <f>(R770*AO756)+(S770*AO757)+(T770*AO758)+(U770*AO759)+(V770*AO760)+(W770*AO761)+(X770*AO762)+(Y770*AO763)+(Z770*AO764)+(AA770*AO765)+(AB770*AO766)+(AC770*AO767)+(AD770*AO768)+(AE770*AO769)+(AF770*AO770)+(AG770*AO771)</f>
        <v>4.2280251520033065E-3</v>
      </c>
      <c r="K770" s="22">
        <f>(R770*AP756)+(S770*AP757)+(T770*AP758)+(U770*AP759)+(V770*AP760)+(W770*AP761)+(X770*AP762)+(Y770*AP763)+(Z770*AP764)+(AA770*AP765)+(AB770*AP766)+(AC770*AP767)+(AD770*AP768)+(AE770*AP769)+(AF770*AP770)+(AG770*AP771)</f>
        <v>0.2404094138956222</v>
      </c>
      <c r="L770" s="22">
        <f>(R770*AQ756)+(S770*AQ757)+(T770*AQ758)+(U770*AQ759)+(V770*AQ760)+(W770*AQ761)+(X770*AQ762)+(Y770*AQ763)+(Z770*AQ764)+(AA770*AQ765)+(AB770*AQ766)+(AC770*AQ767)+(AD770*AQ768)+(AE770*AQ769)+(AF770*AQ770)+(AG770*AQ771)</f>
        <v>4.1988967602022836E-2</v>
      </c>
      <c r="M770" s="22">
        <f>(R770*AR756)+(S770*AR757)+(T770*AR758)+(U770*AR759)+(V770*AR760)+(W770*AR761)+(X770*AR762)+(Y770*AR763)+(Z770*AR764)+(AA770*AR765)+(AB770*AR766)+(AC770*AR767)+(AD770*AR768)+(AE770*AR769)+(AF770*AR770)+(AG770*AR771)</f>
        <v>0.20785919124478766</v>
      </c>
      <c r="N770" s="22">
        <f>(R770*AS756)+(S770*AS757)+(T770*AS758)+(U770*AS759)+(V770*AS760)+(W770*AS761)+(X770*AS762)+(Y770*AS763)+(Z770*AS764)+(AA770*AS765)+(AB770*AS766)+(AC770*AS767)+(AD770*AS768)+(AE770*AS769)+(AF770*AS770)+(AG770*AS771)</f>
        <v>2.9643789110002101E-2</v>
      </c>
      <c r="O770" s="22">
        <f>(R770*AT756)+(S770*AT757)+(T770*AT758)+(U770*AT759)+(V770*AT760)+(W770*AT761)+(X770*AT762)+(Y770*AT763)+(Z770*AT764)+(AA770*AT765)+(AB770*AT766)+(AC770*AT767)+(AD770*AT768)+(AE770*AT769)+(AF770*AT770)+(AG770*AT771)</f>
        <v>0.23097159178109905</v>
      </c>
      <c r="Q770" s="22">
        <v>15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7.8976655058059439E-2</v>
      </c>
      <c r="AB770" s="22">
        <v>0</v>
      </c>
      <c r="AC770" s="22">
        <v>0</v>
      </c>
      <c r="AD770" s="22">
        <v>8.7645198079253821E-4</v>
      </c>
      <c r="AE770" s="22">
        <v>0</v>
      </c>
      <c r="AF770" s="22">
        <v>0.99877363196207636</v>
      </c>
      <c r="AG770" s="22">
        <v>0</v>
      </c>
      <c r="AI770" s="22">
        <v>0.1341</v>
      </c>
      <c r="AJ770" s="22">
        <v>2.7900000000000001E-2</v>
      </c>
      <c r="AK770" s="22">
        <v>1.04E-2</v>
      </c>
      <c r="AL770" s="22">
        <v>6.7799999999999999E-2</v>
      </c>
      <c r="AM770" s="22">
        <v>2.7099999999999999E-2</v>
      </c>
      <c r="AN770" s="22">
        <v>0.2787</v>
      </c>
      <c r="AO770" s="22">
        <v>2.5999999999999999E-3</v>
      </c>
      <c r="AP770" s="22">
        <v>0.1188</v>
      </c>
      <c r="AQ770" s="22">
        <v>1.54E-2</v>
      </c>
      <c r="AR770" s="22">
        <v>8.6499999999999994E-2</v>
      </c>
      <c r="AS770" s="22">
        <v>2.5100000000000001E-2</v>
      </c>
      <c r="AT770" s="22">
        <v>8.4599999999999995E-2</v>
      </c>
    </row>
    <row r="771" spans="2:46" s="22" customFormat="1">
      <c r="B771" s="22">
        <v>2011</v>
      </c>
      <c r="C771" s="22">
        <v>16</v>
      </c>
      <c r="D771" s="22">
        <f>(R771*AI756)+(S771*AI757)+(T771*AI758)+(U771*AI759)+(V771*AI760)+(W771*AI761)+(X771*AI762)+(Y771*AI763)+(Z771*AI764)+(AA771*AI765)+(AB771*AI766)+(AC771*AI767)+(AD771*AI768)+(AE771*AI769)+(AF771*AI770)+(AG771*AI771)</f>
        <v>0.1153577315193093</v>
      </c>
      <c r="E771" s="22">
        <f>(R771*AJ756)+(S771*AJ757)+(T771*AJ758)+(U771*AJ759)+(V771*AJ760)+(W771*AJ761)+(X771*AJ762)+(Y771*AJ763)+(Z771*AJ764)+(AA771*AJ765)+(AB771*AJ766)+(AC771*AJ767)+(AD771*AJ768)+(AE771*AJ769)+(AF771*AJ770)+(AG771*AJ771)</f>
        <v>0.34790933645022182</v>
      </c>
      <c r="F771" s="22">
        <f>(R771*AK756)+(S771*AK757)+(T771*AK758)+(U771*AK759)+(V771*AK760)+(W771*AK761)+(X771*AK762)+(Y771*AK763)+(Z771*AK764)+(AA771*AK765)+(AB771*AK766)+(AC771*AK767)+(AD771*AK768)+(AE771*AK769)+(AF771*AK770)+(AG771*AK771)</f>
        <v>4.9539206552810126E-2</v>
      </c>
      <c r="G771" s="22">
        <f>(R771*AL756)+(S771*AL757)+(T771*AL758)+(U771*AL759)+(V771*AL760)+(W771*AL761)+(X771*AL762)+(Y771*AL763)+(Z771*AL764)+(AA771*AL765)+(AB771*AL766)+(AC771*AL767)+(AD771*AL768)+(AE771*AL769)+(AF771*AL770)+(AG771*AL771)</f>
        <v>0.33004855346105255</v>
      </c>
      <c r="H771" s="22">
        <f>(R771*AM756)+(S771*AM757)+(T771*AM758)+(U771*AM759)+(V771*AM760)+(W771*AM761)+(X771*AM762)+(Y771*AM763)+(Z771*AM764)+(AA771*AM765)+(AB771*AM766)+(AC771*AM767)+(AD771*AM768)+(AE771*AM769)+(AF771*AM770)+(AG771*AM771)</f>
        <v>9.0132371983494317E-2</v>
      </c>
      <c r="I771" s="22">
        <f>(R771*AN756)+(S771*AN757)+(T771*AN758)+(U771*AN759)+(V771*AN760)+(W771*AN761)+(X771*AN762)+(Y771*AN763)+(Z771*AN764)+(AA771*AN765)+(AB771*AN766)+(AC771*AN767)+(AD771*AN768)+(AE771*AN769)+(AF771*AN770)+(AG771*AN771)</f>
        <v>0.24261708725379763</v>
      </c>
      <c r="J771" s="22">
        <f>(R771*AO756)+(S771*AO757)+(T771*AO758)+(U771*AO759)+(V771*AO760)+(W771*AO761)+(X771*AO762)+(Y771*AO763)+(Z771*AO764)+(AA771*AO765)+(AB771*AO766)+(AC771*AO767)+(AD771*AO768)+(AE771*AO769)+(AF771*AO770)+(AG771*AO771)</f>
        <v>1.3884244774075623E-2</v>
      </c>
      <c r="K771" s="22">
        <f>(R771*AP756)+(S771*AP757)+(T771*AP758)+(U771*AP759)+(V771*AP760)+(W771*AP761)+(X771*AP762)+(Y771*AP763)+(Z771*AP764)+(AA771*AP765)+(AB771*AP766)+(AC771*AP767)+(AD771*AP768)+(AE771*AP769)+(AF771*AP770)+(AG771*AP771)</f>
        <v>0.2603181457738023</v>
      </c>
      <c r="L771" s="22">
        <f>(R771*AQ756)+(S771*AQ757)+(T771*AQ758)+(U771*AQ759)+(V771*AQ760)+(W771*AQ761)+(X771*AQ762)+(Y771*AQ763)+(Z771*AQ764)+(AA771*AQ765)+(AB771*AQ766)+(AC771*AQ767)+(AD771*AQ768)+(AE771*AQ769)+(AF771*AQ770)+(AG771*AQ771)</f>
        <v>0.10054574354752528</v>
      </c>
      <c r="M771" s="22">
        <f>(R771*AR756)+(S771*AR757)+(T771*AR758)+(U771*AR759)+(V771*AR760)+(W771*AR761)+(X771*AR762)+(Y771*AR763)+(Z771*AR764)+(AA771*AR765)+(AB771*AR766)+(AC771*AR767)+(AD771*AR768)+(AE771*AR769)+(AF771*AR770)+(AG771*AR771)</f>
        <v>0.12914261405705083</v>
      </c>
      <c r="N771" s="22">
        <f>(R771*AS756)+(S771*AS757)+(T771*AS758)+(U771*AS759)+(V771*AS760)+(W771*AS761)+(X771*AS762)+(Y771*AS763)+(Z771*AS764)+(AA771*AS765)+(AB771*AS766)+(AC771*AS767)+(AD771*AS768)+(AE771*AS769)+(AF771*AS770)+(AG771*AS771)</f>
        <v>5.7284284378515127E-2</v>
      </c>
      <c r="O771" s="22">
        <f>(R771*AT756)+(S771*AT757)+(T771*AT758)+(U771*AT759)+(V771*AT760)+(W771*AT761)+(X771*AT762)+(Y771*AT763)+(Z771*AT764)+(AA771*AT765)+(AB771*AT766)+(AC771*AT767)+(AD771*AT768)+(AE771*AT769)+(AF771*AT770)+(AG771*AT771)</f>
        <v>0.43455778497518371</v>
      </c>
      <c r="Q771" s="22">
        <v>16</v>
      </c>
      <c r="R771" s="22">
        <v>0.13770898400113868</v>
      </c>
      <c r="S771" s="22">
        <v>2.3001472395354758E-2</v>
      </c>
      <c r="T771" s="22">
        <v>1.7892295048193983E-2</v>
      </c>
      <c r="U771" s="22">
        <v>0</v>
      </c>
      <c r="V771" s="22">
        <v>0</v>
      </c>
      <c r="W771" s="22">
        <v>0</v>
      </c>
      <c r="X771" s="22">
        <v>0.17118988318980966</v>
      </c>
      <c r="Y771" s="22">
        <v>4.5045275632172909E-3</v>
      </c>
      <c r="Z771" s="22">
        <v>5.7918917904714838E-2</v>
      </c>
      <c r="AA771" s="22">
        <v>4.9286971762269392E-2</v>
      </c>
      <c r="AB771" s="22">
        <v>0</v>
      </c>
      <c r="AC771" s="22">
        <v>9.2608673160205152E-4</v>
      </c>
      <c r="AD771" s="22">
        <v>0</v>
      </c>
      <c r="AE771" s="22">
        <v>0.97054297647834686</v>
      </c>
      <c r="AF771" s="22">
        <v>0</v>
      </c>
      <c r="AG771" s="22">
        <v>0</v>
      </c>
      <c r="AI771" s="22">
        <v>2.0500000000000001E-2</v>
      </c>
      <c r="AJ771" s="22">
        <v>0.152</v>
      </c>
      <c r="AK771" s="22">
        <v>1.0699999999999999E-2</v>
      </c>
      <c r="AL771" s="22">
        <v>8.4699999999999998E-2</v>
      </c>
      <c r="AM771" s="22">
        <v>1.9199999999999998E-2</v>
      </c>
      <c r="AN771" s="22">
        <v>1.6199999999999999E-2</v>
      </c>
      <c r="AO771" s="22">
        <v>0</v>
      </c>
      <c r="AP771" s="22">
        <v>3.9699999999999999E-2</v>
      </c>
      <c r="AQ771" s="22">
        <v>2.5999999999999999E-2</v>
      </c>
      <c r="AR771" s="22">
        <v>1.09E-2</v>
      </c>
      <c r="AS771" s="22">
        <v>6.4000000000000003E-3</v>
      </c>
      <c r="AT771" s="22">
        <v>0.10589999999999999</v>
      </c>
    </row>
    <row r="772" spans="2:46" s="22" customFormat="1">
      <c r="B772" s="22">
        <v>2012</v>
      </c>
      <c r="C772" s="22">
        <v>1</v>
      </c>
      <c r="D772" s="22">
        <f>(R772*AI772)+(S772*AI773)+(T772*AI774)+(U772*AI775)+(V772*AI776)+(W772*AI777)+(X772*AI778)+(Y772*AI779)+(Z772*AI780)+(AA772*AI781)+(AB772*AI782)+(AC772*AI783)+(AD772*AI784)+(AE772*AI785)+(AF772*AI786)+(AG772*AI787)</f>
        <v>2.5720073994602636E-2</v>
      </c>
      <c r="E772" s="22">
        <f>(R772*AJ772)+(S772*AJ773)+(T772*AJ774)+(U772*AJ775)+(V772*AJ776)+(W772*AJ777)+(X772*AJ778)+(Y772*AJ779)+(Z772*AJ780)+(AA772*AJ781)+(AB772*AJ782)+(AC772*AJ783)+(AD772*AJ784)+(AE772*AJ785)+(AF772*AJ786)+(AG772*AJ787)</f>
        <v>2.3922534198859979E-2</v>
      </c>
      <c r="F772" s="22">
        <f>(R772*AK772)+(S772*AK773)+(T772*AK774)+(U772*AK775)+(V772*AK776)+(W772*AK777)+(X772*AK778)+(Y772*AK779)+(Z772*AK780)+(AA772*AK781)+(AB772*AK782)+(AC772*AK783)+(AD772*AK784)+(AE772*AK785)+(AF772*AK786)+(AG772*AK787)</f>
        <v>8.6559579440536414E-3</v>
      </c>
      <c r="G772" s="22">
        <f>(R772*AL772)+(S772*AL773)+(T772*AL774)+(U772*AL775)+(V772*AL776)+(W772*AL777)+(X772*AL778)+(Y772*AL779)+(Z772*AL780)+(AA772*AL781)+(AB772*AL782)+(AC772*AL783)+(AD772*AL784)+(AE772*AL785)+(AF772*AL786)+(AG772*AL787)</f>
        <v>3.1837624217733423E-2</v>
      </c>
      <c r="H772" s="22">
        <f>(R772*AM772)+(S772*AM773)+(T772*AM774)+(U772*AM775)+(V772*AM776)+(W772*AM777)+(X772*AM778)+(Y772*AM779)+(Z772*AM780)+(AA772*AM781)+(AB772*AM782)+(AC772*AM783)+(AD772*AM784)+(AE772*AM785)+(AF772*AM786)+(AG772*AM787)</f>
        <v>1.0502759091119895E-2</v>
      </c>
      <c r="I772" s="22">
        <f>(R772*AN772)+(S772*AN773)+(T772*AN774)+(U772*AN775)+(V772*AN776)+(W772*AN777)+(X772*AN778)+(Y772*AN779)+(Z772*AN780)+(AA772*AN781)+(AB772*AN782)+(AC772*AN783)+(AD772*AN784)+(AE772*AN785)+(AF772*AN786)+(AG772*AN787)</f>
        <v>8.1951971802941091E-3</v>
      </c>
      <c r="J772" s="22">
        <f>(R772*AO772)+(S772*AO773)+(T772*AO774)+(U772*AO775)+(V772*AO776)+(W772*AO777)+(X772*AO778)+(Y772*AO779)+(Z772*AO780)+(AA772*AO781)+(AB772*AO782)+(AC772*AO783)+(AD772*AO784)+(AE772*AO785)+(AF772*AO786)+(AG772*AO787)</f>
        <v>4.1265235721751084E-4</v>
      </c>
      <c r="K772" s="22">
        <f>(R772*AP772)+(S772*AP773)+(T772*AP774)+(U772*AP775)+(V772*AP776)+(W772*AP777)+(X772*AP778)+(Y772*AP779)+(Z772*AP780)+(AA772*AP781)+(AB772*AP782)+(AC772*AP783)+(AD772*AP784)+(AE772*AP785)+(AF772*AP786)+(AG772*AP787)</f>
        <v>3.526630616830672E-2</v>
      </c>
      <c r="L772" s="22">
        <f>(R772*AQ772)+(S772*AQ773)+(T772*AQ774)+(U772*AQ775)+(V772*AQ776)+(W772*AQ777)+(X772*AQ778)+(Y772*AQ779)+(Z772*AQ780)+(AA772*AQ781)+(AB772*AQ782)+(AC772*AQ783)+(AD772*AQ784)+(AE772*AQ785)+(AF772*AQ786)+(AG772*AQ787)</f>
        <v>1.2102283887571206E-2</v>
      </c>
      <c r="M772" s="22">
        <f>(R772*AR772)+(S772*AR773)+(T772*AR774)+(U772*AR775)+(V772*AR776)+(W772*AR777)+(X772*AR778)+(Y772*AR779)+(Z772*AR780)+(AA772*AR781)+(AB772*AR782)+(AC772*AR783)+(AD772*AR784)+(AE772*AR785)+(AF772*AR786)+(AG772*AR787)</f>
        <v>1.6190408752935873E-2</v>
      </c>
      <c r="N772" s="22">
        <f>(R772*AS772)+(S772*AS773)+(T772*AS774)+(U772*AS775)+(V772*AS776)+(W772*AS777)+(X772*AS778)+(Y772*AS779)+(Z772*AS780)+(AA772*AS781)+(AB772*AS782)+(AC772*AS783)+(AD772*AS784)+(AE772*AS785)+(AF772*AS786)+(AG772*AS787)</f>
        <v>3.8485195491297498E-3</v>
      </c>
      <c r="O772" s="22">
        <f>(R772*AT772)+(S772*AT773)+(T772*AT774)+(U772*AT775)+(V772*AT776)+(W772*AT777)+(X772*AT778)+(Y772*AT779)+(Z772*AT780)+(AA772*AT781)+(AB772*AT782)+(AC772*AT783)+(AD772*AT784)+(AE772*AT785)+(AF772*AT786)+(AG772*AT787)</f>
        <v>4.6906973042648674E-2</v>
      </c>
      <c r="Q772" s="22">
        <v>1</v>
      </c>
      <c r="R772" s="22">
        <v>0.22509165929084093</v>
      </c>
      <c r="S772" s="22">
        <v>0</v>
      </c>
      <c r="T772" s="22">
        <v>0</v>
      </c>
      <c r="U772" s="22">
        <v>1.4E-3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2.9457023521653112E-2</v>
      </c>
      <c r="AF772" s="22">
        <v>0</v>
      </c>
      <c r="AG772" s="22">
        <v>0</v>
      </c>
      <c r="AI772" s="22">
        <v>0.1074</v>
      </c>
      <c r="AJ772" s="22">
        <v>5.8000000000000003E-2</v>
      </c>
      <c r="AK772" s="22">
        <v>3.4200000000000001E-2</v>
      </c>
      <c r="AL772" s="22">
        <v>0.1111</v>
      </c>
      <c r="AM772" s="22">
        <v>3.95E-2</v>
      </c>
      <c r="AN772" s="22">
        <v>3.1199999999999999E-2</v>
      </c>
      <c r="AO772" s="22">
        <v>1.6000000000000001E-3</v>
      </c>
      <c r="AP772" s="22">
        <v>0.14230000000000001</v>
      </c>
      <c r="AQ772" s="22">
        <v>0.04</v>
      </c>
      <c r="AR772" s="22">
        <v>5.8799999999999998E-2</v>
      </c>
      <c r="AS772" s="22">
        <v>1.2200000000000001E-2</v>
      </c>
      <c r="AT772" s="22">
        <v>0.17019999999999999</v>
      </c>
    </row>
    <row r="773" spans="2:46" s="22" customFormat="1">
      <c r="B773" s="22">
        <v>2012</v>
      </c>
      <c r="C773" s="22">
        <v>2</v>
      </c>
      <c r="D773" s="22">
        <f>(R773*AI772)+(S773*AI773)+(T773*AI774)+(U773*AI775)+(V773*AI776)+(W773*AI777)+(X773*AI778)+(Y773*AI779)+(Z773*AI780)+(AA773*AI781)+(AB773*AI782)+(AC773*AI783)+(AD773*AI784)+(AE773*AI785)+(AF773*AI786)+(AG773*AI787)</f>
        <v>6.9481427290074588E-2</v>
      </c>
      <c r="E773" s="22">
        <f>(R773*AJ772)+(S773*AJ773)+(T773*AJ774)+(U773*AJ775)+(V773*AJ776)+(W773*AJ777)+(X773*AJ778)+(Y773*AJ779)+(Z773*AJ780)+(AA773*AJ781)+(AB773*AJ782)+(AC773*AJ783)+(AD773*AJ784)+(AE773*AJ785)+(AF773*AJ786)+(AG773*AJ787)</f>
        <v>0.23297251883470094</v>
      </c>
      <c r="F773" s="22">
        <f>(R773*AK772)+(S773*AK773)+(T773*AK774)+(U773*AK775)+(V773*AK776)+(W773*AK777)+(X773*AK778)+(Y773*AK779)+(Z773*AK780)+(AA773*AK781)+(AB773*AK782)+(AC773*AK783)+(AD773*AK784)+(AE773*AK785)+(AF773*AK786)+(AG773*AK787)</f>
        <v>4.9344855351470089E-2</v>
      </c>
      <c r="G773" s="22">
        <f>(R773*AL772)+(S773*AL773)+(T773*AL774)+(U773*AL775)+(V773*AL776)+(W773*AL777)+(X773*AL778)+(Y773*AL779)+(Z773*AL780)+(AA773*AL781)+(AB773*AL782)+(AC773*AL783)+(AD773*AL784)+(AE773*AL785)+(AF773*AL786)+(AG773*AL787)</f>
        <v>0.28821108041926513</v>
      </c>
      <c r="H773" s="22">
        <f>(R773*AM772)+(S773*AM773)+(T773*AM774)+(U773*AM775)+(V773*AM776)+(W773*AM777)+(X773*AM778)+(Y773*AM779)+(Z773*AM780)+(AA773*AM781)+(AB773*AM782)+(AC773*AM783)+(AD773*AM784)+(AE773*AM785)+(AF773*AM786)+(AG773*AM787)</f>
        <v>7.5347896643744389E-2</v>
      </c>
      <c r="I773" s="22">
        <f>(R773*AN772)+(S773*AN773)+(T773*AN774)+(U773*AN775)+(V773*AN776)+(W773*AN777)+(X773*AN778)+(Y773*AN779)+(Z773*AN780)+(AA773*AN781)+(AB773*AN782)+(AC773*AN783)+(AD773*AN784)+(AE773*AN785)+(AF773*AN786)+(AG773*AN787)</f>
        <v>9.0395767428570722E-2</v>
      </c>
      <c r="J773" s="22">
        <f>(R773*AO772)+(S773*AO773)+(T773*AO774)+(U773*AO775)+(V773*AO776)+(W773*AO777)+(X773*AO778)+(Y773*AO779)+(Z773*AO780)+(AA773*AO781)+(AB773*AO782)+(AC773*AO783)+(AD773*AO784)+(AE773*AO785)+(AF773*AO786)+(AG773*AO787)</f>
        <v>7.2150785694065312E-3</v>
      </c>
      <c r="K773" s="22">
        <f>(R773*AP772)+(S773*AP773)+(T773*AP774)+(U773*AP775)+(V773*AP776)+(W773*AP777)+(X773*AP778)+(Y773*AP779)+(Z773*AP780)+(AA773*AP781)+(AB773*AP782)+(AC773*AP783)+(AD773*AP784)+(AE773*AP785)+(AF773*AP786)+(AG773*AP787)</f>
        <v>0.18383373930945382</v>
      </c>
      <c r="L773" s="22">
        <f>(R773*AQ772)+(S773*AQ773)+(T773*AQ774)+(U773*AQ775)+(V773*AQ776)+(W773*AQ777)+(X773*AQ778)+(Y773*AQ779)+(Z773*AQ780)+(AA773*AQ781)+(AB773*AQ782)+(AC773*AQ783)+(AD773*AQ784)+(AE773*AQ785)+(AF773*AQ786)+(AG773*AQ787)</f>
        <v>0.12585183778213399</v>
      </c>
      <c r="M773" s="22">
        <f>(R773*AR772)+(S773*AR773)+(T773*AR774)+(U773*AR775)+(V773*AR776)+(W773*AR777)+(X773*AR778)+(Y773*AR779)+(Z773*AR780)+(AA773*AR781)+(AB773*AR782)+(AC773*AR783)+(AD773*AR784)+(AE773*AR785)+(AF773*AR786)+(AG773*AR787)</f>
        <v>0.19079465289848963</v>
      </c>
      <c r="N773" s="22">
        <f>(R773*AS772)+(S773*AS773)+(T773*AS774)+(U773*AS775)+(V773*AS776)+(W773*AS777)+(X773*AS778)+(Y773*AS779)+(Z773*AS780)+(AA773*AS781)+(AB773*AS782)+(AC773*AS783)+(AD773*AS784)+(AE773*AS785)+(AF773*AS786)+(AG773*AS787)</f>
        <v>8.2615845688349551E-2</v>
      </c>
      <c r="O773" s="22">
        <f>(R773*AT772)+(S773*AT773)+(T773*AT774)+(U773*AT775)+(V773*AT776)+(W773*AT777)+(X773*AT778)+(Y773*AT779)+(Z773*AT780)+(AA773*AT781)+(AB773*AT782)+(AC773*AT783)+(AD773*AT784)+(AE773*AT785)+(AF773*AT786)+(AG773*AT787)</f>
        <v>0.36954797987713534</v>
      </c>
      <c r="Q773" s="22">
        <v>2</v>
      </c>
      <c r="R773" s="22">
        <v>0.20618227805854089</v>
      </c>
      <c r="S773" s="22">
        <v>0</v>
      </c>
      <c r="T773" s="22">
        <v>0</v>
      </c>
      <c r="U773" s="22">
        <v>0.13726763070427903</v>
      </c>
      <c r="V773" s="22">
        <v>4.2294630429674081E-2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I773" s="22">
        <v>0.25740000000000002</v>
      </c>
      <c r="AJ773" s="22">
        <v>0.12180000000000001</v>
      </c>
      <c r="AK773" s="22">
        <v>3.6400000000000002E-2</v>
      </c>
      <c r="AL773" s="22">
        <v>0.19520000000000001</v>
      </c>
      <c r="AM773" s="22">
        <v>6.6799999999999998E-2</v>
      </c>
      <c r="AN773" s="22">
        <v>3.4599999999999999E-2</v>
      </c>
      <c r="AO773" s="22">
        <v>4.1000000000000003E-3</v>
      </c>
      <c r="AP773" s="22">
        <v>0.18390000000000001</v>
      </c>
      <c r="AQ773" s="22">
        <v>0.31290000000000001</v>
      </c>
      <c r="AR773" s="22">
        <v>4.3200000000000002E-2</v>
      </c>
      <c r="AS773" s="22">
        <v>4.4900000000000002E-2</v>
      </c>
      <c r="AT773" s="22">
        <v>0.51500000000000001</v>
      </c>
    </row>
    <row r="774" spans="2:46" s="22" customFormat="1">
      <c r="B774" s="22">
        <v>2012</v>
      </c>
      <c r="C774" s="22">
        <v>3</v>
      </c>
      <c r="D774" s="22">
        <f>(R774*AI772)+(S774*AI773)+(T774*AI774)+(U774*AI775)+(V774*AI776)+(W774*AI777)+(X774*AI778)+(Y774*AI779)+(Z774*AI780)+(AA774*AI781)+(AB774*AI782)+(AC774*AI783)+(AD774*AI784)+(AE774*AI785)+(AF774*AI786)+(AG774*AI787)</f>
        <v>0.12532196007988283</v>
      </c>
      <c r="E774" s="22">
        <f>(R774*AJ772)+(S774*AJ773)+(T774*AJ774)+(U774*AJ775)+(V774*AJ776)+(W774*AJ777)+(X774*AJ778)+(Y774*AJ779)+(Z774*AJ780)+(AA774*AJ781)+(AB774*AJ782)+(AC774*AJ783)+(AD774*AJ784)+(AE774*AJ785)+(AF774*AJ786)+(AG774*AJ787)</f>
        <v>0.84409736548073777</v>
      </c>
      <c r="F774" s="22">
        <f>(R774*AK772)+(S774*AK773)+(T774*AK774)+(U774*AK775)+(V774*AK776)+(W774*AK777)+(X774*AK778)+(Y774*AK779)+(Z774*AK780)+(AA774*AK781)+(AB774*AK782)+(AC774*AK783)+(AD774*AK784)+(AE774*AK785)+(AF774*AK786)+(AG774*AK787)</f>
        <v>0.21650765804780528</v>
      </c>
      <c r="G774" s="22">
        <f>(R774*AL772)+(S774*AL773)+(T774*AL774)+(U774*AL775)+(V774*AL776)+(W774*AL777)+(X774*AL778)+(Y774*AL779)+(Z774*AL780)+(AA774*AL781)+(AB774*AL782)+(AC774*AL783)+(AD774*AL784)+(AE774*AL785)+(AF774*AL786)+(AG774*AL787)</f>
        <v>1.3611205332623835</v>
      </c>
      <c r="H774" s="22">
        <f>(R774*AM772)+(S774*AM773)+(T774*AM774)+(U774*AM775)+(V774*AM776)+(W774*AM777)+(X774*AM778)+(Y774*AM779)+(Z774*AM780)+(AA774*AM781)+(AB774*AM782)+(AC774*AM783)+(AD774*AM784)+(AE774*AM785)+(AF774*AM786)+(AG774*AM787)</f>
        <v>0.31614679374167676</v>
      </c>
      <c r="I774" s="22">
        <f>(R774*AN772)+(S774*AN773)+(T774*AN774)+(U774*AN775)+(V774*AN776)+(W774*AN777)+(X774*AN778)+(Y774*AN779)+(Z774*AN780)+(AA774*AN781)+(AB774*AN782)+(AC774*AN783)+(AD774*AN784)+(AE774*AN785)+(AF774*AN786)+(AG774*AN787)</f>
        <v>0.69965123003779328</v>
      </c>
      <c r="J774" s="22">
        <f>(R774*AO772)+(S774*AO773)+(T774*AO774)+(U774*AO775)+(V774*AO776)+(W774*AO777)+(X774*AO778)+(Y774*AO779)+(Z774*AO780)+(AA774*AO781)+(AB774*AO782)+(AC774*AO783)+(AD774*AO784)+(AE774*AO785)+(AF774*AO786)+(AG774*AO787)</f>
        <v>4.5650026584203203E-2</v>
      </c>
      <c r="K774" s="22">
        <f>(R774*AP772)+(S774*AP773)+(T774*AP774)+(U774*AP775)+(V774*AP776)+(W774*AP777)+(X774*AP778)+(Y774*AP779)+(Z774*AP780)+(AA774*AP781)+(AB774*AP782)+(AC774*AP783)+(AD774*AP784)+(AE774*AP785)+(AF774*AP786)+(AG774*AP787)</f>
        <v>0.91231550774890524</v>
      </c>
      <c r="L774" s="22">
        <f>(R774*AQ772)+(S774*AQ773)+(T774*AQ774)+(U774*AQ775)+(V774*AQ776)+(W774*AQ777)+(X774*AQ778)+(Y774*AQ779)+(Z774*AQ780)+(AA774*AQ781)+(AB774*AQ782)+(AC774*AQ783)+(AD774*AQ784)+(AE774*AQ785)+(AF774*AQ786)+(AG774*AQ787)</f>
        <v>0.321467019003016</v>
      </c>
      <c r="M774" s="22">
        <f>(R774*AR772)+(S774*AR773)+(T774*AR774)+(U774*AR775)+(V774*AR776)+(W774*AR777)+(X774*AR778)+(Y774*AR779)+(Z774*AR780)+(AA774*AR781)+(AB774*AR782)+(AC774*AR783)+(AD774*AR784)+(AE774*AR785)+(AF774*AR786)+(AG774*AR787)</f>
        <v>1.0689794962803427</v>
      </c>
      <c r="N774" s="22">
        <f>(R774*AS772)+(S774*AS773)+(T774*AS774)+(U774*AS775)+(V774*AS776)+(W774*AS777)+(X774*AS778)+(Y774*AS779)+(Z774*AS780)+(AA774*AS781)+(AB774*AS782)+(AC774*AS783)+(AD774*AS784)+(AE774*AS785)+(AF774*AS786)+(AG774*AS787)</f>
        <v>0.24436866591188067</v>
      </c>
      <c r="O774" s="22">
        <f>(R774*AT772)+(S774*AT773)+(T774*AT774)+(U774*AT775)+(V774*AT776)+(W774*AT777)+(X774*AT778)+(Y774*AT779)+(Z774*AT780)+(AA774*AT781)+(AB774*AT782)+(AC774*AT783)+(AD774*AT784)+(AE774*AT785)+(AF774*AT786)+(AG774*AT787)</f>
        <v>1.9396697088457659</v>
      </c>
      <c r="Q774" s="22">
        <v>3</v>
      </c>
      <c r="R774" s="22">
        <v>0</v>
      </c>
      <c r="S774" s="22">
        <v>0</v>
      </c>
      <c r="T774" s="22">
        <v>0</v>
      </c>
      <c r="U774" s="22">
        <v>8.3558160114565863E-2</v>
      </c>
      <c r="V774" s="22">
        <v>0.89127490012834187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  <c r="AI774" s="22">
        <v>0.36770000000000003</v>
      </c>
      <c r="AJ774" s="22">
        <v>0.21909999999999999</v>
      </c>
      <c r="AK774" s="22">
        <v>0.13400000000000001</v>
      </c>
      <c r="AL774" s="22">
        <v>0.4204</v>
      </c>
      <c r="AM774" s="22">
        <v>0.14299999999999999</v>
      </c>
      <c r="AN774" s="22">
        <v>1.0846</v>
      </c>
      <c r="AO774" s="22">
        <v>8.14E-2</v>
      </c>
      <c r="AP774" s="22">
        <v>0.3221</v>
      </c>
      <c r="AQ774" s="22">
        <v>0.37340000000000001</v>
      </c>
      <c r="AR774" s="22">
        <v>0.82410000000000005</v>
      </c>
      <c r="AS774" s="22">
        <v>0.1186</v>
      </c>
      <c r="AT774" s="22">
        <v>0.5988</v>
      </c>
    </row>
    <row r="775" spans="2:46" s="22" customFormat="1">
      <c r="B775" s="22">
        <v>2012</v>
      </c>
      <c r="C775" s="22">
        <v>4</v>
      </c>
      <c r="D775" s="22">
        <f>(R775*AI772)+(S775*AI773)+(T775*AI774)+(U775*AI775)+(V775*AI776)+(W775*AI777)+(X775*AI778)+(Y775*AI779)+(Z775*AI780)+(AA775*AI781)+(AB775*AI782)+(AC775*AI783)+(AD775*AI784)+(AE775*AI785)+(AF775*AI786)+(AG775*AI787)</f>
        <v>0.14291905309583369</v>
      </c>
      <c r="E775" s="22">
        <f>(R775*AJ772)+(S775*AJ773)+(T775*AJ774)+(U775*AJ775)+(V775*AJ776)+(W775*AJ777)+(X775*AJ778)+(Y775*AJ779)+(Z775*AJ780)+(AA775*AJ781)+(AB775*AJ782)+(AC775*AJ783)+(AD775*AJ784)+(AE775*AJ785)+(AF775*AJ786)+(AG775*AJ787)</f>
        <v>0.62483933841415207</v>
      </c>
      <c r="F775" s="22">
        <f>(R775*AK772)+(S775*AK773)+(T775*AK774)+(U775*AK775)+(V775*AK776)+(W775*AK777)+(X775*AK778)+(Y775*AK779)+(Z775*AK780)+(AA775*AK781)+(AB775*AK782)+(AC775*AK783)+(AD775*AK784)+(AE775*AK785)+(AF775*AK786)+(AG775*AK787)</f>
        <v>0.11056089067188166</v>
      </c>
      <c r="G775" s="22">
        <f>(R775*AL772)+(S775*AL773)+(T775*AL774)+(U775*AL775)+(V775*AL776)+(W775*AL777)+(X775*AL778)+(Y775*AL779)+(Z775*AL780)+(AA775*AL781)+(AB775*AL782)+(AC775*AL783)+(AD775*AL784)+(AE775*AL785)+(AF775*AL786)+(AG775*AL787)</f>
        <v>0.69305384298356454</v>
      </c>
      <c r="H775" s="22">
        <f>(R775*AM772)+(S775*AM773)+(T775*AM774)+(U775*AM775)+(V775*AM776)+(W775*AM777)+(X775*AM778)+(Y775*AM779)+(Z775*AM780)+(AA775*AM781)+(AB775*AM782)+(AC775*AM783)+(AD775*AM784)+(AE775*AM785)+(AF775*AM786)+(AG775*AM787)</f>
        <v>0.18024831301877126</v>
      </c>
      <c r="I775" s="22">
        <f>(R775*AN772)+(S775*AN773)+(T775*AN774)+(U775*AN775)+(V775*AN776)+(W775*AN777)+(X775*AN778)+(Y775*AN779)+(Z775*AN780)+(AA775*AN781)+(AB775*AN782)+(AC775*AN783)+(AD775*AN784)+(AE775*AN785)+(AF775*AN786)+(AG775*AN787)</f>
        <v>0.17527721551978576</v>
      </c>
      <c r="J775" s="22">
        <f>(R775*AO772)+(S775*AO773)+(T775*AO774)+(U775*AO775)+(V775*AO776)+(W775*AO777)+(X775*AO778)+(Y775*AO779)+(Z775*AO780)+(AA775*AO781)+(AB775*AO782)+(AC775*AO783)+(AD775*AO784)+(AE775*AO785)+(AF775*AO786)+(AG775*AO787)</f>
        <v>1.6294152913341426E-2</v>
      </c>
      <c r="K775" s="22">
        <f>(R775*AP772)+(S775*AP773)+(T775*AP774)+(U775*AP775)+(V775*AP776)+(W775*AP777)+(X775*AP778)+(Y775*AP779)+(Z775*AP780)+(AA775*AP781)+(AB775*AP782)+(AC775*AP783)+(AD775*AP784)+(AE775*AP785)+(AF775*AP786)+(AG775*AP787)</f>
        <v>0.38397125311608526</v>
      </c>
      <c r="L775" s="22">
        <f>(R775*AQ772)+(S775*AQ773)+(T775*AQ774)+(U775*AQ775)+(V775*AQ776)+(W775*AQ777)+(X775*AQ778)+(Y775*AQ779)+(Z775*AQ780)+(AA775*AQ781)+(AB775*AQ782)+(AC775*AQ783)+(AD775*AQ784)+(AE775*AQ785)+(AF775*AQ786)+(AG775*AQ787)</f>
        <v>0.35340820923343352</v>
      </c>
      <c r="M775" s="22">
        <f>(R775*AR772)+(S775*AR773)+(T775*AR774)+(U775*AR775)+(V775*AR776)+(W775*AR777)+(X775*AR778)+(Y775*AR779)+(Z775*AR780)+(AA775*AR781)+(AB775*AR782)+(AC775*AR783)+(AD775*AR784)+(AE775*AR785)+(AF775*AR786)+(AG775*AR787)</f>
        <v>0.44178327588206501</v>
      </c>
      <c r="N775" s="22">
        <f>(R775*AS772)+(S775*AS773)+(T775*AS774)+(U775*AS775)+(V775*AS776)+(W775*AS777)+(X775*AS778)+(Y775*AS779)+(Z775*AS780)+(AA775*AS781)+(AB775*AS782)+(AC775*AS783)+(AD775*AS784)+(AE775*AS785)+(AF775*AS786)+(AG775*AS787)</f>
        <v>0.23654138932672766</v>
      </c>
      <c r="O775" s="22">
        <f>(R775*AT772)+(S775*AT773)+(T775*AT774)+(U775*AT775)+(V775*AT776)+(W775*AT777)+(X775*AT778)+(Y775*AT779)+(Z775*AT780)+(AA775*AT781)+(AB775*AT782)+(AC775*AT783)+(AD775*AT784)+(AE775*AT785)+(AF775*AT786)+(AG775*AT787)</f>
        <v>0.83703155573195998</v>
      </c>
      <c r="Q775" s="22">
        <v>4</v>
      </c>
      <c r="R775" s="22">
        <v>0</v>
      </c>
      <c r="S775" s="22">
        <v>0</v>
      </c>
      <c r="T775" s="22">
        <v>0</v>
      </c>
      <c r="U775" s="22">
        <v>0.46028680546162221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I775" s="22">
        <v>0.3105</v>
      </c>
      <c r="AJ775" s="22">
        <v>1.3574999999999999</v>
      </c>
      <c r="AK775" s="22">
        <v>0.2402</v>
      </c>
      <c r="AL775" s="22">
        <v>1.5057</v>
      </c>
      <c r="AM775" s="22">
        <v>0.3916</v>
      </c>
      <c r="AN775" s="22">
        <v>0.38080000000000003</v>
      </c>
      <c r="AO775" s="22">
        <v>3.5400000000000001E-2</v>
      </c>
      <c r="AP775" s="22">
        <v>0.83420000000000005</v>
      </c>
      <c r="AQ775" s="22">
        <v>0.76780000000000004</v>
      </c>
      <c r="AR775" s="22">
        <v>0.95979999999999999</v>
      </c>
      <c r="AS775" s="22">
        <v>0.51390000000000002</v>
      </c>
      <c r="AT775" s="22">
        <v>1.8185</v>
      </c>
    </row>
    <row r="776" spans="2:46" s="22" customFormat="1">
      <c r="B776" s="22">
        <v>2012</v>
      </c>
      <c r="C776" s="22">
        <v>5</v>
      </c>
      <c r="D776" s="22">
        <f>(R776*AI772)+(S776*AI773)+(T776*AI774)+(U776*AI775)+(V776*AI776)+(W776*AI777)+(X776*AI778)+(Y776*AI779)+(Z776*AI780)+(AA776*AI781)+(AB776*AI782)+(AC776*AI783)+(AD776*AI784)+(AE776*AI785)+(AF776*AI786)+(AG776*AI787)</f>
        <v>2.7749604676227863E-2</v>
      </c>
      <c r="E776" s="22">
        <f>(R776*AJ772)+(S776*AJ773)+(T776*AJ774)+(U776*AJ775)+(V776*AJ776)+(W776*AJ777)+(X776*AJ778)+(Y776*AJ779)+(Z776*AJ780)+(AA776*AJ781)+(AB776*AJ782)+(AC776*AJ783)+(AD776*AJ784)+(AE776*AJ785)+(AF776*AJ786)+(AG776*AJ787)</f>
        <v>0.12132073542022326</v>
      </c>
      <c r="F776" s="22">
        <f>(R776*AK772)+(S776*AK773)+(T776*AK774)+(U776*AK775)+(V776*AK776)+(W776*AK777)+(X776*AK778)+(Y776*AK779)+(Z776*AK780)+(AA776*AK781)+(AB776*AK782)+(AC776*AK783)+(AD776*AK784)+(AE776*AK785)+(AF776*AK786)+(AG776*AK787)</f>
        <v>2.1466843939548896E-2</v>
      </c>
      <c r="G776" s="22">
        <f>(R776*AL772)+(S776*AL773)+(T776*AL774)+(U776*AL775)+(V776*AL776)+(W776*AL777)+(X776*AL778)+(Y776*AL779)+(Z776*AL780)+(AA776*AL781)+(AB776*AL782)+(AC776*AL783)+(AD776*AL784)+(AE776*AL785)+(AF776*AL786)+(AG776*AL787)</f>
        <v>0.13456547427051946</v>
      </c>
      <c r="H776" s="22">
        <f>(R776*AM772)+(S776*AM773)+(T776*AM774)+(U776*AM775)+(V776*AM776)+(W776*AM777)+(X776*AM778)+(Y776*AM779)+(Z776*AM780)+(AA776*AM781)+(AB776*AM782)+(AC776*AM783)+(AD776*AM784)+(AE776*AM785)+(AF776*AM786)+(AG776*AM787)</f>
        <v>3.4997569053819101E-2</v>
      </c>
      <c r="I776" s="22">
        <f>(R776*AN772)+(S776*AN773)+(T776*AN774)+(U776*AN775)+(V776*AN776)+(W776*AN777)+(X776*AN778)+(Y776*AN779)+(Z776*AN780)+(AA776*AN781)+(AB776*AN782)+(AC776*AN783)+(AD776*AN784)+(AE776*AN785)+(AF776*AN786)+(AG776*AN787)</f>
        <v>3.4032365412906829E-2</v>
      </c>
      <c r="J776" s="22">
        <f>(R776*AO772)+(S776*AO773)+(T776*AO774)+(U776*AO775)+(V776*AO776)+(W776*AO777)+(X776*AO778)+(Y776*AO779)+(Z776*AO780)+(AA776*AO781)+(AB776*AO782)+(AC776*AO783)+(AD776*AO784)+(AE776*AO785)+(AF776*AO786)+(AG776*AO787)</f>
        <v>3.1637230452124521E-3</v>
      </c>
      <c r="K776" s="22">
        <f>(R776*AP772)+(S776*AP773)+(T776*AP774)+(U776*AP775)+(V776*AP776)+(W776*AP777)+(X776*AP778)+(Y776*AP779)+(Z776*AP780)+(AA776*AP781)+(AB776*AP782)+(AC776*AP783)+(AD776*AP784)+(AE776*AP785)+(AF776*AP786)+(AG776*AP787)</f>
        <v>7.4553044189723944E-2</v>
      </c>
      <c r="L776" s="22">
        <f>(R776*AQ772)+(S776*AQ773)+(T776*AQ774)+(U776*AQ775)+(V776*AQ776)+(W776*AQ777)+(X776*AQ778)+(Y776*AQ779)+(Z776*AQ780)+(AA776*AQ781)+(AB776*AQ782)+(AC776*AQ783)+(AD776*AQ784)+(AE776*AQ785)+(AF776*AQ786)+(AG776*AQ787)</f>
        <v>6.8618829212263296E-2</v>
      </c>
      <c r="M776" s="22">
        <f>(R776*AR772)+(S776*AR773)+(T776*AR774)+(U776*AR775)+(V776*AR776)+(W776*AR777)+(X776*AR778)+(Y776*AR779)+(Z776*AR780)+(AA776*AR781)+(AB776*AR782)+(AC776*AR783)+(AD776*AR784)+(AE776*AR785)+(AF776*AR786)+(AG776*AR787)</f>
        <v>8.577800505070371E-2</v>
      </c>
      <c r="N776" s="22">
        <f>(R776*AS772)+(S776*AS773)+(T776*AS774)+(U776*AS775)+(V776*AS776)+(W776*AS777)+(X776*AS778)+(Y776*AS779)+(Z776*AS780)+(AA776*AS781)+(AB776*AS782)+(AC776*AS783)+(AD776*AS784)+(AE776*AS785)+(AF776*AS786)+(AG776*AS787)</f>
        <v>4.5927606580075678E-2</v>
      </c>
      <c r="O776" s="22">
        <f>(R776*AT772)+(S776*AT773)+(T776*AT774)+(U776*AT775)+(V776*AT776)+(W776*AT777)+(X776*AT778)+(Y776*AT779)+(Z776*AT780)+(AA776*AT781)+(AB776*AT782)+(AC776*AT783)+(AD776*AT784)+(AE776*AT785)+(AF776*AT786)+(AG776*AT787)</f>
        <v>0.16252063157397864</v>
      </c>
      <c r="Q776" s="22">
        <v>5</v>
      </c>
      <c r="R776" s="22">
        <v>0</v>
      </c>
      <c r="S776" s="22">
        <v>0</v>
      </c>
      <c r="T776" s="22">
        <v>0</v>
      </c>
      <c r="U776" s="22">
        <v>8.9370707491877172E-2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I776" s="22">
        <v>0.1115</v>
      </c>
      <c r="AJ776" s="22">
        <v>0.81979999999999997</v>
      </c>
      <c r="AK776" s="22">
        <v>0.22040000000000001</v>
      </c>
      <c r="AL776" s="22">
        <v>1.3859999999999999</v>
      </c>
      <c r="AM776" s="22">
        <v>0.318</v>
      </c>
      <c r="AN776" s="22">
        <v>0.74929999999999997</v>
      </c>
      <c r="AO776" s="22">
        <v>4.7899999999999998E-2</v>
      </c>
      <c r="AP776" s="22">
        <v>0.94540000000000002</v>
      </c>
      <c r="AQ776" s="22">
        <v>0.28870000000000001</v>
      </c>
      <c r="AR776" s="22">
        <v>1.1093999999999999</v>
      </c>
      <c r="AS776" s="22">
        <v>0.22600000000000001</v>
      </c>
      <c r="AT776" s="22">
        <v>2.0057999999999998</v>
      </c>
    </row>
    <row r="777" spans="2:46" s="22" customFormat="1">
      <c r="B777" s="22">
        <v>2012</v>
      </c>
      <c r="C777" s="22">
        <v>6</v>
      </c>
      <c r="D777" s="22">
        <f>(R777*AI772)+(S777*AI773)+(T777*AI774)+(U777*AI775)+(V777*AI776)+(W777*AI777)+(X777*AI778)+(Y777*AI779)+(Z777*AI780)+(AA777*AI781)+(AB777*AI782)+(AC777*AI783)+(AD777*AI784)+(AE777*AI785)+(AF777*AI786)+(AG777*AI787)</f>
        <v>0.31179076758943902</v>
      </c>
      <c r="E777" s="22">
        <f>(R777*AJ772)+(S777*AJ773)+(T777*AJ774)+(U777*AJ775)+(V777*AJ776)+(W777*AJ777)+(X777*AJ778)+(Y777*AJ779)+(Z777*AJ780)+(AA777*AJ781)+(AB777*AJ782)+(AC777*AJ783)+(AD777*AJ784)+(AE777*AJ785)+(AF777*AJ786)+(AG777*AJ787)</f>
        <v>1.2830627232515746</v>
      </c>
      <c r="F777" s="22">
        <f>(R777*AK772)+(S777*AK773)+(T777*AK774)+(U777*AK775)+(V777*AK776)+(W777*AK777)+(X777*AK778)+(Y777*AK779)+(Z777*AK780)+(AA777*AK781)+(AB777*AK782)+(AC777*AK783)+(AD777*AK784)+(AE777*AK785)+(AF777*AK786)+(AG777*AK787)</f>
        <v>0.15003077097786452</v>
      </c>
      <c r="G777" s="22">
        <f>(R777*AL772)+(S777*AL773)+(T777*AL774)+(U777*AL775)+(V777*AL776)+(W777*AL777)+(X777*AL778)+(Y777*AL779)+(Z777*AL780)+(AA777*AL781)+(AB777*AL782)+(AC777*AL783)+(AD777*AL784)+(AE777*AL785)+(AF777*AL786)+(AG777*AL787)</f>
        <v>1.2401014667116941</v>
      </c>
      <c r="H777" s="22">
        <f>(R777*AM772)+(S777*AM773)+(T777*AM774)+(U777*AM775)+(V777*AM776)+(W777*AM777)+(X777*AM778)+(Y777*AM779)+(Z777*AM780)+(AA777*AM781)+(AB777*AM782)+(AC777*AM783)+(AD777*AM784)+(AE777*AM785)+(AF777*AM786)+(AG777*AM787)</f>
        <v>0.37416688441774215</v>
      </c>
      <c r="I777" s="22">
        <f>(R777*AN772)+(S777*AN773)+(T777*AN774)+(U777*AN775)+(V777*AN776)+(W777*AN777)+(X777*AN778)+(Y777*AN779)+(Z777*AN780)+(AA777*AN781)+(AB777*AN782)+(AC777*AN783)+(AD777*AN784)+(AE777*AN785)+(AF777*AN786)+(AG777*AN787)</f>
        <v>1.4118669949995348</v>
      </c>
      <c r="J777" s="22">
        <f>(R777*AO772)+(S777*AO773)+(T777*AO774)+(U777*AO775)+(V777*AO776)+(W777*AO777)+(X777*AO778)+(Y777*AO779)+(Z777*AO780)+(AA777*AO781)+(AB777*AO782)+(AC777*AO783)+(AD777*AO784)+(AE777*AO785)+(AF777*AO786)+(AG777*AO787)</f>
        <v>8.3730899745305301E-2</v>
      </c>
      <c r="K777" s="22">
        <f>(R777*AP772)+(S777*AP773)+(T777*AP774)+(U777*AP775)+(V777*AP776)+(W777*AP777)+(X777*AP778)+(Y777*AP779)+(Z777*AP780)+(AA777*AP781)+(AB777*AP782)+(AC777*AP783)+(AD777*AP784)+(AE777*AP785)+(AF777*AP786)+(AG777*AP787)</f>
        <v>0.62882660397116052</v>
      </c>
      <c r="L777" s="22">
        <f>(R777*AQ772)+(S777*AQ773)+(T777*AQ774)+(U777*AQ775)+(V777*AQ776)+(W777*AQ777)+(X777*AQ778)+(Y777*AQ779)+(Z777*AQ780)+(AA777*AQ781)+(AB777*AQ782)+(AC777*AQ783)+(AD777*AQ784)+(AE777*AQ785)+(AF777*AQ786)+(AG777*AQ787)</f>
        <v>0.35564919309867365</v>
      </c>
      <c r="M777" s="22">
        <f>(R777*AR772)+(S777*AR773)+(T777*AR774)+(U777*AR775)+(V777*AR776)+(W777*AR777)+(X777*AR778)+(Y777*AR779)+(Z777*AR780)+(AA777*AR781)+(AB777*AR782)+(AC777*AR783)+(AD777*AR784)+(AE777*AR785)+(AF777*AR786)+(AG777*AR787)</f>
        <v>0.45116623874345496</v>
      </c>
      <c r="N777" s="22">
        <f>(R777*AS772)+(S777*AS773)+(T777*AS774)+(U777*AS775)+(V777*AS776)+(W777*AS777)+(X777*AS778)+(Y777*AS779)+(Z777*AS780)+(AA777*AS781)+(AB777*AS782)+(AC777*AS783)+(AD777*AS784)+(AE777*AS785)+(AF777*AS786)+(AG777*AS787)</f>
        <v>0.34715866852248828</v>
      </c>
      <c r="O777" s="22">
        <f>(R777*AT772)+(S777*AT773)+(T777*AT774)+(U777*AT775)+(V777*AT776)+(W777*AT777)+(X777*AT778)+(Y777*AT779)+(Z777*AT780)+(AA777*AT781)+(AB777*AT782)+(AC777*AT783)+(AD777*AT784)+(AE777*AT785)+(AF777*AT786)+(AG777*AT787)</f>
        <v>1.0201768463736249</v>
      </c>
      <c r="Q777" s="22">
        <v>6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0.40076518433531011</v>
      </c>
      <c r="Z777" s="22">
        <v>6.3600000000000004E-2</v>
      </c>
      <c r="AA777" s="22">
        <v>0</v>
      </c>
      <c r="AB777" s="22">
        <v>0.26986289636970395</v>
      </c>
      <c r="AC777" s="22">
        <v>6.595769839041045E-4</v>
      </c>
      <c r="AD777" s="22">
        <v>0</v>
      </c>
      <c r="AE777" s="22">
        <v>0</v>
      </c>
      <c r="AF777" s="22">
        <v>0</v>
      </c>
      <c r="AG777" s="22">
        <v>0</v>
      </c>
      <c r="AI777" s="22">
        <v>0.50990000000000002</v>
      </c>
      <c r="AJ777" s="22">
        <v>0.15659999999999999</v>
      </c>
      <c r="AK777" s="22">
        <v>7.1199999999999999E-2</v>
      </c>
      <c r="AL777" s="22">
        <v>0.2777</v>
      </c>
      <c r="AM777" s="22">
        <v>5.0900000000000001E-2</v>
      </c>
      <c r="AN777" s="22">
        <v>0.1124</v>
      </c>
      <c r="AO777" s="22">
        <v>1.9E-3</v>
      </c>
      <c r="AP777" s="22">
        <v>9.01E-2</v>
      </c>
      <c r="AQ777" s="22">
        <v>0.13300000000000001</v>
      </c>
      <c r="AR777" s="22">
        <v>0.69920000000000004</v>
      </c>
      <c r="AS777" s="22">
        <v>0.12280000000000001</v>
      </c>
      <c r="AT777" s="22">
        <v>0.46779999999999999</v>
      </c>
    </row>
    <row r="778" spans="2:46" s="22" customFormat="1">
      <c r="B778" s="22">
        <v>2012</v>
      </c>
      <c r="C778" s="22">
        <v>7</v>
      </c>
      <c r="D778" s="22">
        <f>(R778*AI772)+(S778*AI773)+(T778*AI774)+(U778*AI775)+(V778*AI776)+(W778*AI777)+(X778*AI778)+(Y778*AI779)+(Z778*AI780)+(AA778*AI781)+(AB778*AI782)+(AC778*AI783)+(AD778*AI784)+(AE778*AI785)+(AF778*AI786)+(AG778*AI787)</f>
        <v>0.65824628000000007</v>
      </c>
      <c r="E778" s="22">
        <f>(R778*AJ772)+(S778*AJ773)+(T778*AJ774)+(U778*AJ775)+(V778*AJ776)+(W778*AJ777)+(X778*AJ778)+(Y778*AJ779)+(Z778*AJ780)+(AA778*AJ781)+(AB778*AJ782)+(AC778*AJ783)+(AD778*AJ784)+(AE778*AJ785)+(AF778*AJ786)+(AG778*AJ787)</f>
        <v>0.16103140000000002</v>
      </c>
      <c r="F778" s="22">
        <f>(R778*AK772)+(S778*AK773)+(T778*AK774)+(U778*AK775)+(V778*AK776)+(W778*AK777)+(X778*AK778)+(Y778*AK779)+(Z778*AK780)+(AA778*AK781)+(AB778*AK782)+(AC778*AK783)+(AD778*AK784)+(AE778*AK785)+(AF778*AK786)+(AG778*AK787)</f>
        <v>0.19462888</v>
      </c>
      <c r="G778" s="22">
        <f>(R778*AL772)+(S778*AL773)+(T778*AL774)+(U778*AL775)+(V778*AL776)+(W778*AL777)+(X778*AL778)+(Y778*AL779)+(Z778*AL780)+(AA778*AL781)+(AB778*AL782)+(AC778*AL783)+(AD778*AL784)+(AE778*AL785)+(AF778*AL786)+(AG778*AL787)</f>
        <v>0.47690336</v>
      </c>
      <c r="H778" s="22">
        <f>(R778*AM772)+(S778*AM773)+(T778*AM774)+(U778*AM775)+(V778*AM776)+(W778*AM777)+(X778*AM778)+(Y778*AM779)+(Z778*AM780)+(AA778*AM781)+(AB778*AM782)+(AC778*AM783)+(AD778*AM784)+(AE778*AM785)+(AF778*AM786)+(AG778*AM787)</f>
        <v>7.7211600000000005E-2</v>
      </c>
      <c r="I778" s="22">
        <f>(R778*AN772)+(S778*AN773)+(T778*AN774)+(U778*AN775)+(V778*AN776)+(W778*AN777)+(X778*AN778)+(Y778*AN779)+(Z778*AN780)+(AA778*AN781)+(AB778*AN782)+(AC778*AN783)+(AD778*AN784)+(AE778*AN785)+(AF778*AN786)+(AG778*AN787)</f>
        <v>9.9679480000000001E-2</v>
      </c>
      <c r="J778" s="22">
        <f>(R778*AO772)+(S778*AO773)+(T778*AO774)+(U778*AO775)+(V778*AO776)+(W778*AO777)+(X778*AO778)+(Y778*AO779)+(Z778*AO780)+(AA778*AO781)+(AB778*AO782)+(AC778*AO783)+(AD778*AO784)+(AE778*AO785)+(AF778*AO786)+(AG778*AO787)</f>
        <v>3.3388799999999998E-3</v>
      </c>
      <c r="K778" s="22">
        <f>(R778*AP772)+(S778*AP773)+(T778*AP774)+(U778*AP775)+(V778*AP776)+(W778*AP777)+(X778*AP778)+(Y778*AP779)+(Z778*AP780)+(AA778*AP781)+(AB778*AP782)+(AC778*AP783)+(AD778*AP784)+(AE778*AP785)+(AF778*AP786)+(AG778*AP787)</f>
        <v>0.40177856000000001</v>
      </c>
      <c r="L778" s="22">
        <f>(R778*AQ772)+(S778*AQ773)+(T778*AQ774)+(U778*AQ775)+(V778*AQ776)+(W778*AQ777)+(X778*AQ778)+(Y778*AQ779)+(Z778*AQ780)+(AA778*AQ781)+(AB778*AQ782)+(AC778*AQ783)+(AD778*AQ784)+(AE778*AQ785)+(AF778*AQ786)+(AG778*AQ787)</f>
        <v>0.50041464000000002</v>
      </c>
      <c r="M778" s="22">
        <f>(R778*AR772)+(S778*AR773)+(T778*AR774)+(U778*AR775)+(V778*AR776)+(W778*AR777)+(X778*AR778)+(Y778*AR779)+(Z778*AR780)+(AA778*AR781)+(AB778*AR782)+(AC778*AR783)+(AD778*AR784)+(AE778*AR785)+(AF778*AR786)+(AG778*AR787)</f>
        <v>0.41972504000000005</v>
      </c>
      <c r="N778" s="22">
        <f>(R778*AS772)+(S778*AS773)+(T778*AS774)+(U778*AS775)+(V778*AS776)+(W778*AS777)+(X778*AS778)+(Y778*AS779)+(Z778*AS780)+(AA778*AS781)+(AB778*AS782)+(AC778*AS783)+(AD778*AS784)+(AE778*AS785)+(AF778*AS786)+(AG778*AS787)</f>
        <v>0.39447476000000004</v>
      </c>
      <c r="O778" s="22">
        <f>(R778*AT772)+(S778*AT773)+(T778*AT774)+(U778*AT775)+(V778*AT776)+(W778*AT777)+(X778*AT778)+(Y778*AT779)+(Z778*AT780)+(AA778*AT781)+(AB778*AT782)+(AC778*AT783)+(AD778*AT784)+(AE778*AT785)+(AF778*AT786)+(AG778*AT787)</f>
        <v>0.68203579999999997</v>
      </c>
      <c r="Q778" s="22">
        <v>7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0.6956</v>
      </c>
      <c r="AE778" s="22">
        <v>0</v>
      </c>
      <c r="AF778" s="22">
        <v>0</v>
      </c>
      <c r="AG778" s="22">
        <v>0</v>
      </c>
      <c r="AI778" s="22">
        <v>9.8299999999999998E-2</v>
      </c>
      <c r="AJ778" s="22">
        <v>2.93E-2</v>
      </c>
      <c r="AK778" s="22">
        <v>1.8100000000000002E-2</v>
      </c>
      <c r="AL778" s="22">
        <v>0.12909999999999999</v>
      </c>
      <c r="AM778" s="22">
        <v>4.6600000000000003E-2</v>
      </c>
      <c r="AN778" s="22">
        <v>4.3999999999999997E-2</v>
      </c>
      <c r="AO778" s="22">
        <v>1.9E-2</v>
      </c>
      <c r="AP778" s="22">
        <v>0.1444</v>
      </c>
      <c r="AQ778" s="22">
        <v>0.1152</v>
      </c>
      <c r="AR778" s="22">
        <v>0.14269999999999999</v>
      </c>
      <c r="AS778" s="22">
        <v>1.35E-2</v>
      </c>
      <c r="AT778" s="22">
        <v>9.69E-2</v>
      </c>
    </row>
    <row r="779" spans="2:46" s="22" customFormat="1">
      <c r="B779" s="22">
        <v>2012</v>
      </c>
      <c r="C779" s="22">
        <v>8</v>
      </c>
      <c r="D779" s="22">
        <f>(R779*AI772)+(S779*AI773)+(T779*AI774)+(U779*AI775)+(V779*AI776)+(W779*AI777)+(X779*AI778)+(Y779*AI779)+(Z779*AI780)+(AA779*AI781)+(AB779*AI782)+(AC779*AI783)+(AD779*AI784)+(AE779*AI785)+(AF779*AI786)+(AG779*AI787)</f>
        <v>0.41734986410052444</v>
      </c>
      <c r="E779" s="22">
        <f>(R779*AJ772)+(S779*AJ773)+(T779*AJ774)+(U779*AJ775)+(V779*AJ776)+(W779*AJ777)+(X779*AJ778)+(Y779*AJ779)+(Z779*AJ780)+(AA779*AJ781)+(AB779*AJ782)+(AC779*AJ783)+(AD779*AJ784)+(AE779*AJ785)+(AF779*AJ786)+(AG779*AJ787)</f>
        <v>1.6606029494900834</v>
      </c>
      <c r="F779" s="22">
        <f>(R779*AK772)+(S779*AK773)+(T779*AK774)+(U779*AK775)+(V779*AK776)+(W779*AK777)+(X779*AK778)+(Y779*AK779)+(Z779*AK780)+(AA779*AK781)+(AB779*AK782)+(AC779*AK783)+(AD779*AK784)+(AE779*AK785)+(AF779*AK786)+(AG779*AK787)</f>
        <v>0.19785277439813567</v>
      </c>
      <c r="G779" s="22">
        <f>(R779*AL772)+(S779*AL773)+(T779*AL774)+(U779*AL775)+(V779*AL776)+(W779*AL777)+(X779*AL778)+(Y779*AL779)+(Z779*AL780)+(AA779*AL781)+(AB779*AL782)+(AC779*AL783)+(AD779*AL784)+(AE779*AL785)+(AF779*AL786)+(AG779*AL787)</f>
        <v>1.6508174565917253</v>
      </c>
      <c r="H779" s="22">
        <f>(R779*AM772)+(S779*AM773)+(T779*AM774)+(U779*AM775)+(V779*AM776)+(W779*AM777)+(X779*AM778)+(Y779*AM779)+(Z779*AM780)+(AA779*AM781)+(AB779*AM782)+(AC779*AM783)+(AD779*AM784)+(AE779*AM785)+(AF779*AM786)+(AG779*AM787)</f>
        <v>0.50116857194613817</v>
      </c>
      <c r="I779" s="22">
        <f>(R779*AN772)+(S779*AN773)+(T779*AN774)+(U779*AN775)+(V779*AN776)+(W779*AN777)+(X779*AN778)+(Y779*AN779)+(Z779*AN780)+(AA779*AN781)+(AB779*AN782)+(AC779*AN783)+(AD779*AN784)+(AE779*AN785)+(AF779*AN786)+(AG779*AN787)</f>
        <v>1.8157032612937187</v>
      </c>
      <c r="J779" s="22">
        <f>(R779*AO772)+(S779*AO773)+(T779*AO774)+(U779*AO775)+(V779*AO776)+(W779*AO777)+(X779*AO778)+(Y779*AO779)+(Z779*AO780)+(AA779*AO781)+(AB779*AO782)+(AC779*AO783)+(AD779*AO784)+(AE779*AO785)+(AF779*AO786)+(AG779*AO787)</f>
        <v>0.11057276857081835</v>
      </c>
      <c r="K779" s="22">
        <f>(R779*AP772)+(S779*AP773)+(T779*AP774)+(U779*AP775)+(V779*AP776)+(W779*AP777)+(X779*AP778)+(Y779*AP779)+(Z779*AP780)+(AA779*AP781)+(AB779*AP782)+(AC779*AP783)+(AD779*AP784)+(AE779*AP785)+(AF779*AP786)+(AG779*AP787)</f>
        <v>0.9836451112498189</v>
      </c>
      <c r="L779" s="22">
        <f>(R779*AQ772)+(S779*AQ773)+(T779*AQ774)+(U779*AQ775)+(V779*AQ776)+(W779*AQ777)+(X779*AQ778)+(Y779*AQ779)+(Z779*AQ780)+(AA779*AQ781)+(AB779*AQ782)+(AC779*AQ783)+(AD779*AQ784)+(AE779*AQ785)+(AF779*AQ786)+(AG779*AQ787)</f>
        <v>0.52522717538025787</v>
      </c>
      <c r="M779" s="22">
        <f>(R779*AR772)+(S779*AR773)+(T779*AR774)+(U779*AR775)+(V779*AR776)+(W779*AR777)+(X779*AR778)+(Y779*AR779)+(Z779*AR780)+(AA779*AR781)+(AB779*AR782)+(AC779*AR783)+(AD779*AR784)+(AE779*AR785)+(AF779*AR786)+(AG779*AR787)</f>
        <v>0.68363368236501576</v>
      </c>
      <c r="N779" s="22">
        <f>(R779*AS772)+(S779*AS773)+(T779*AS774)+(U779*AS775)+(V779*AS776)+(W779*AS777)+(X779*AS778)+(Y779*AS779)+(Z779*AS780)+(AA779*AS781)+(AB779*AS782)+(AC779*AS783)+(AD779*AS784)+(AE779*AS785)+(AF779*AS786)+(AG779*AS787)</f>
        <v>0.44581699588856921</v>
      </c>
      <c r="O779" s="22">
        <f>(R779*AT772)+(S779*AT773)+(T779*AT774)+(U779*AT775)+(V779*AT776)+(W779*AT777)+(X779*AT778)+(Y779*AT779)+(Z779*AT780)+(AA779*AT781)+(AB779*AT782)+(AC779*AT783)+(AD779*AT784)+(AE779*AT785)+(AF779*AT786)+(AG779*AT787)</f>
        <v>1.4812961251798527</v>
      </c>
      <c r="Q779" s="22">
        <v>8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0.5082143807025763</v>
      </c>
      <c r="Z779" s="22">
        <v>0.26930435888776155</v>
      </c>
      <c r="AA779" s="22">
        <v>0</v>
      </c>
      <c r="AB779" s="22">
        <v>0.30643708205915571</v>
      </c>
      <c r="AC779" s="22">
        <v>4.2044799503377327E-2</v>
      </c>
      <c r="AD779" s="22">
        <v>0</v>
      </c>
      <c r="AE779" s="22">
        <v>0</v>
      </c>
      <c r="AF779" s="22">
        <v>0</v>
      </c>
      <c r="AG779" s="22">
        <v>0</v>
      </c>
      <c r="AI779" s="22">
        <v>0.55569999999999997</v>
      </c>
      <c r="AJ779" s="22">
        <v>2.2038000000000002</v>
      </c>
      <c r="AK779" s="22">
        <v>0.29320000000000002</v>
      </c>
      <c r="AL779" s="22">
        <v>2.4331999999999998</v>
      </c>
      <c r="AM779" s="22">
        <v>0.74639999999999995</v>
      </c>
      <c r="AN779" s="22">
        <v>2.8513999999999999</v>
      </c>
      <c r="AO779" s="22">
        <v>0.17180000000000001</v>
      </c>
      <c r="AP779" s="22">
        <v>1.1769000000000001</v>
      </c>
      <c r="AQ779" s="22">
        <v>0.62370000000000003</v>
      </c>
      <c r="AR779" s="22">
        <v>0.87390000000000001</v>
      </c>
      <c r="AS779" s="22">
        <v>0.64949999999999997</v>
      </c>
      <c r="AT779" s="22">
        <v>1.6589</v>
      </c>
    </row>
    <row r="780" spans="2:46" s="22" customFormat="1">
      <c r="B780" s="22">
        <v>2012</v>
      </c>
      <c r="C780" s="22">
        <v>9</v>
      </c>
      <c r="D780" s="22">
        <f>(R780*AI772)+(S780*AI773)+(T780*AI774)+(U780*AI775)+(V780*AI776)+(W780*AI777)+(X780*AI778)+(Y780*AI779)+(Z780*AI780)+(AA780*AI781)+(AB780*AI782)+(AC780*AI783)+(AD780*AI784)+(AE780*AI785)+(AF780*AI786)+(AG780*AI787)</f>
        <v>0.41801876105623131</v>
      </c>
      <c r="E780" s="22">
        <f>(R780*AJ772)+(S780*AJ773)+(T780*AJ774)+(U780*AJ775)+(V780*AJ776)+(W780*AJ777)+(X780*AJ778)+(Y780*AJ779)+(Z780*AJ780)+(AA780*AJ781)+(AB780*AJ782)+(AC780*AJ783)+(AD780*AJ784)+(AE780*AJ785)+(AF780*AJ786)+(AG780*AJ787)</f>
        <v>1.6487243851684141</v>
      </c>
      <c r="F780" s="22">
        <f>(R780*AK772)+(S780*AK773)+(T780*AK774)+(U780*AK775)+(V780*AK776)+(W780*AK777)+(X780*AK778)+(Y780*AK779)+(Z780*AK780)+(AA780*AK781)+(AB780*AK782)+(AC780*AK783)+(AD780*AK784)+(AE780*AK785)+(AF780*AK786)+(AG780*AK787)</f>
        <v>0.15339797843738348</v>
      </c>
      <c r="G780" s="22">
        <f>(R780*AL772)+(S780*AL773)+(T780*AL774)+(U780*AL775)+(V780*AL776)+(W780*AL777)+(X780*AL778)+(Y780*AL779)+(Z780*AL780)+(AA780*AL781)+(AB780*AL782)+(AC780*AL783)+(AD780*AL784)+(AE780*AL785)+(AF780*AL786)+(AG780*AL787)</f>
        <v>1.3428442899460313</v>
      </c>
      <c r="H780" s="22">
        <f>(R780*AM772)+(S780*AM773)+(T780*AM774)+(U780*AM775)+(V780*AM776)+(W780*AM777)+(X780*AM778)+(Y780*AM779)+(Z780*AM780)+(AA780*AM781)+(AB780*AM782)+(AC780*AM783)+(AD780*AM784)+(AE780*AM785)+(AF780*AM786)+(AG780*AM787)</f>
        <v>0.39747149843630408</v>
      </c>
      <c r="I780" s="22">
        <f>(R780*AN772)+(S780*AN773)+(T780*AN774)+(U780*AN775)+(V780*AN776)+(W780*AN777)+(X780*AN778)+(Y780*AN779)+(Z780*AN780)+(AA780*AN781)+(AB780*AN782)+(AC780*AN783)+(AD780*AN784)+(AE780*AN785)+(AF780*AN786)+(AG780*AN787)</f>
        <v>1.0923251374721457</v>
      </c>
      <c r="J780" s="22">
        <f>(R780*AO772)+(S780*AO773)+(T780*AO774)+(U780*AO775)+(V780*AO776)+(W780*AO777)+(X780*AO778)+(Y780*AO779)+(Z780*AO780)+(AA780*AO781)+(AB780*AO782)+(AC780*AO783)+(AD780*AO784)+(AE780*AO785)+(AF780*AO786)+(AG780*AO787)</f>
        <v>7.2435715931786035E-2</v>
      </c>
      <c r="K780" s="22">
        <f>(R780*AP772)+(S780*AP773)+(T780*AP774)+(U780*AP775)+(V780*AP776)+(W780*AP777)+(X780*AP778)+(Y780*AP779)+(Z780*AP780)+(AA780*AP781)+(AB780*AP782)+(AC780*AP783)+(AD780*AP784)+(AE780*AP785)+(AF780*AP786)+(AG780*AP787)</f>
        <v>1.3066819267929359</v>
      </c>
      <c r="L780" s="22">
        <f>(R780*AQ772)+(S780*AQ773)+(T780*AQ774)+(U780*AQ775)+(V780*AQ776)+(W780*AQ777)+(X780*AQ778)+(Y780*AQ779)+(Z780*AQ780)+(AA780*AQ781)+(AB780*AQ782)+(AC780*AQ783)+(AD780*AQ784)+(AE780*AQ785)+(AF780*AQ786)+(AG780*AQ787)</f>
        <v>0.69871940516485798</v>
      </c>
      <c r="M780" s="22">
        <f>(R780*AR772)+(S780*AR773)+(T780*AR774)+(U780*AR775)+(V780*AR776)+(W780*AR777)+(X780*AR778)+(Y780*AR779)+(Z780*AR780)+(AA780*AR781)+(AB780*AR782)+(AC780*AR783)+(AD780*AR784)+(AE780*AR785)+(AF780*AR786)+(AG780*AR787)</f>
        <v>0.8589485531061849</v>
      </c>
      <c r="N780" s="22">
        <f>(R780*AS772)+(S780*AS773)+(T780*AS774)+(U780*AS775)+(V780*AS776)+(W780*AS777)+(X780*AS778)+(Y780*AS779)+(Z780*AS780)+(AA780*AS781)+(AB780*AS782)+(AC780*AS783)+(AD780*AS784)+(AE780*AS785)+(AF780*AS786)+(AG780*AS787)</f>
        <v>0.351647067898333</v>
      </c>
      <c r="O780" s="22">
        <f>(R780*AT772)+(S780*AT773)+(T780*AT774)+(U780*AT775)+(V780*AT776)+(W780*AT777)+(X780*AT778)+(Y780*AT779)+(Z780*AT780)+(AA780*AT781)+(AB780*AT782)+(AC780*AT783)+(AD780*AT784)+(AE780*AT785)+(AF780*AT786)+(AG780*AT787)</f>
        <v>2.0453347133559738</v>
      </c>
      <c r="Q780" s="22">
        <v>9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8.6515907398896294E-2</v>
      </c>
      <c r="Z780" s="22">
        <v>0.5483490763640243</v>
      </c>
      <c r="AA780" s="22">
        <v>0</v>
      </c>
      <c r="AB780" s="22">
        <v>0.42370002157114034</v>
      </c>
      <c r="AC780" s="22">
        <v>0.95636953678111647</v>
      </c>
      <c r="AD780" s="22">
        <v>0</v>
      </c>
      <c r="AE780" s="22">
        <v>0</v>
      </c>
      <c r="AF780" s="22">
        <v>0</v>
      </c>
      <c r="AG780" s="22">
        <v>1</v>
      </c>
      <c r="AI780" s="22">
        <v>0.1389</v>
      </c>
      <c r="AJ780" s="22">
        <v>0.32400000000000001</v>
      </c>
      <c r="AK780" s="22">
        <v>5.0999999999999997E-2</v>
      </c>
      <c r="AL780" s="22">
        <v>0.48399999999999999</v>
      </c>
      <c r="AM780" s="22">
        <v>0.15840000000000001</v>
      </c>
      <c r="AN780" s="22">
        <v>0.24310000000000001</v>
      </c>
      <c r="AO780" s="22">
        <v>2.75E-2</v>
      </c>
      <c r="AP780" s="22">
        <v>0.94030000000000002</v>
      </c>
      <c r="AQ780" s="22">
        <v>0.38850000000000001</v>
      </c>
      <c r="AR780" s="22">
        <v>0.55730000000000002</v>
      </c>
      <c r="AS780" s="22">
        <v>5.9200000000000003E-2</v>
      </c>
      <c r="AT780" s="22">
        <v>1.0195000000000001</v>
      </c>
    </row>
    <row r="781" spans="2:46" s="22" customFormat="1">
      <c r="B781" s="22">
        <v>2012</v>
      </c>
      <c r="C781" s="22">
        <v>10</v>
      </c>
      <c r="D781" s="22">
        <f>(R781*AI772)+(S781*AI773)+(T781*AI774)+(U781*AI775)+(V781*AI776)+(W781*AI777)+(X781*AI778)+(Y781*AI779)+(Z781*AI780)+(AA781*AI781)+(AB781*AI782)+(AC781*AI783)+(AD781*AI784)+(AE781*AI785)+(AF781*AI786)+(AG781*AI787)</f>
        <v>0.57150477171040226</v>
      </c>
      <c r="E781" s="22">
        <f>(R781*AJ772)+(S781*AJ773)+(T781*AJ774)+(U781*AJ775)+(V781*AJ776)+(W781*AJ777)+(X781*AJ778)+(Y781*AJ779)+(Z781*AJ780)+(AA781*AJ781)+(AB781*AJ782)+(AC781*AJ783)+(AD781*AJ784)+(AE781*AJ785)+(AF781*AJ786)+(AG781*AJ787)</f>
        <v>0.3665343543235981</v>
      </c>
      <c r="F781" s="22">
        <f>(R781*AK772)+(S781*AK773)+(T781*AK774)+(U781*AK775)+(V781*AK776)+(W781*AK777)+(X781*AK778)+(Y781*AK779)+(Z781*AK780)+(AA781*AK781)+(AB781*AK782)+(AC781*AK783)+(AD781*AK784)+(AE781*AK785)+(AF781*AK786)+(AG781*AK787)</f>
        <v>0.25190281389919889</v>
      </c>
      <c r="G781" s="22">
        <f>(R781*AL772)+(S781*AL773)+(T781*AL774)+(U781*AL775)+(V781*AL776)+(W781*AL777)+(X781*AL778)+(Y781*AL779)+(Z781*AL780)+(AA781*AL781)+(AB781*AL782)+(AC781*AL783)+(AD781*AL784)+(AE781*AL785)+(AF781*AL786)+(AG781*AL787)</f>
        <v>0.76088029416851943</v>
      </c>
      <c r="H781" s="22">
        <f>(R781*AM772)+(S781*AM773)+(T781*AM774)+(U781*AM775)+(V781*AM776)+(W781*AM777)+(X781*AM778)+(Y781*AM779)+(Z781*AM780)+(AA781*AM781)+(AB781*AM782)+(AC781*AM783)+(AD781*AM784)+(AE781*AM785)+(AF781*AM786)+(AG781*AM787)</f>
        <v>0.19373468445029268</v>
      </c>
      <c r="I781" s="22">
        <f>(R781*AN772)+(S781*AN773)+(T781*AN774)+(U781*AN775)+(V781*AN776)+(W781*AN777)+(X781*AN778)+(Y781*AN779)+(Z781*AN780)+(AA781*AN781)+(AB781*AN782)+(AC781*AN783)+(AD781*AN784)+(AE781*AN785)+(AF781*AN786)+(AG781*AN787)</f>
        <v>0.82734097254899164</v>
      </c>
      <c r="J781" s="22">
        <f>(R781*AO772)+(S781*AO773)+(T781*AO774)+(U781*AO775)+(V781*AO776)+(W781*AO777)+(X781*AO778)+(Y781*AO779)+(Z781*AO780)+(AA781*AO781)+(AB781*AO782)+(AC781*AO783)+(AD781*AO784)+(AE781*AO785)+(AF781*AO786)+(AG781*AO787)</f>
        <v>1.6137185479957249E-2</v>
      </c>
      <c r="K781" s="22">
        <f>(R781*AP772)+(S781*AP773)+(T781*AP774)+(U781*AP775)+(V781*AP776)+(W781*AP777)+(X781*AP778)+(Y781*AP779)+(Z781*AP780)+(AA781*AP781)+(AB781*AP782)+(AC781*AP783)+(AD781*AP784)+(AE781*AP785)+(AF781*AP786)+(AG781*AP787)</f>
        <v>1.202056651788471</v>
      </c>
      <c r="L781" s="22">
        <f>(R781*AQ772)+(S781*AQ773)+(T781*AQ774)+(U781*AQ775)+(V781*AQ776)+(W781*AQ777)+(X781*AQ778)+(Y781*AQ779)+(Z781*AQ780)+(AA781*AQ781)+(AB781*AQ782)+(AC781*AQ783)+(AD781*AQ784)+(AE781*AQ785)+(AF781*AQ786)+(AG781*AQ787)</f>
        <v>0.40620843284876307</v>
      </c>
      <c r="M781" s="22">
        <f>(R781*AR772)+(S781*AR773)+(T781*AR774)+(U781*AR775)+(V781*AR776)+(W781*AR777)+(X781*AR778)+(Y781*AR779)+(Z781*AR780)+(AA781*AR781)+(AB781*AR782)+(AC781*AR783)+(AD781*AR784)+(AE781*AR785)+(AF781*AR786)+(AG781*AR787)</f>
        <v>0.45461690220974438</v>
      </c>
      <c r="N781" s="22">
        <f>(R781*AS772)+(S781*AS773)+(T781*AS774)+(U781*AS775)+(V781*AS776)+(W781*AS777)+(X781*AS778)+(Y781*AS779)+(Z781*AS780)+(AA781*AS781)+(AB781*AS782)+(AC781*AS783)+(AD781*AS784)+(AE781*AS785)+(AF781*AS786)+(AG781*AS787)</f>
        <v>0.29436523957058447</v>
      </c>
      <c r="O781" s="22">
        <f>(R781*AT772)+(S781*AT773)+(T781*AT774)+(U781*AT775)+(V781*AT776)+(W781*AT777)+(X781*AT778)+(Y781*AT779)+(Z781*AT780)+(AA781*AT781)+(AB781*AT782)+(AC781*AT783)+(AD781*AT784)+(AE781*AT785)+(AF781*AT786)+(AG781*AT787)</f>
        <v>1.3490957102360968</v>
      </c>
      <c r="Q781" s="22">
        <v>10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0.74902261319579944</v>
      </c>
      <c r="AB781" s="22">
        <v>0</v>
      </c>
      <c r="AC781" s="22">
        <v>0</v>
      </c>
      <c r="AD781" s="22">
        <v>0.2878</v>
      </c>
      <c r="AE781" s="22">
        <v>0</v>
      </c>
      <c r="AF781" s="22">
        <v>0</v>
      </c>
      <c r="AG781" s="22">
        <v>0</v>
      </c>
      <c r="AI781" s="22">
        <v>0.39939999999999998</v>
      </c>
      <c r="AJ781" s="22">
        <v>0.40039999999999998</v>
      </c>
      <c r="AK781" s="22">
        <v>0.2288</v>
      </c>
      <c r="AL781" s="22">
        <v>0.75239999999999996</v>
      </c>
      <c r="AM781" s="22">
        <v>0.216</v>
      </c>
      <c r="AN781" s="22">
        <v>1.0495000000000001</v>
      </c>
      <c r="AO781" s="22">
        <v>1.9699999999999999E-2</v>
      </c>
      <c r="AP781" s="22">
        <v>1.3829</v>
      </c>
      <c r="AQ781" s="22">
        <v>0.26590000000000003</v>
      </c>
      <c r="AR781" s="22">
        <v>0.37509999999999999</v>
      </c>
      <c r="AS781" s="22">
        <v>0.17510000000000001</v>
      </c>
      <c r="AT781" s="22">
        <v>1.4244000000000001</v>
      </c>
    </row>
    <row r="782" spans="2:46" s="22" customFormat="1">
      <c r="B782" s="22">
        <v>2012</v>
      </c>
      <c r="C782" s="22">
        <v>11</v>
      </c>
      <c r="D782" s="22">
        <f>(R782*AI772)+(S782*AI773)+(T782*AI774)+(U782*AI775)+(V782*AI776)+(W782*AI777)+(X782*AI778)+(Y782*AI779)+(Z782*AI780)+(AA782*AI781)+(AB782*AI782)+(AC782*AI783)+(AD782*AI784)+(AE782*AI785)+(AF782*AI786)+(AG782*AI787)</f>
        <v>0.14419309125017238</v>
      </c>
      <c r="E782" s="22">
        <f>(R782*AJ772)+(S782*AJ773)+(T782*AJ774)+(U782*AJ775)+(V782*AJ776)+(W782*AJ777)+(X782*AJ778)+(Y782*AJ779)+(Z782*AJ780)+(AA782*AJ781)+(AB782*AJ782)+(AC782*AJ783)+(AD782*AJ784)+(AE782*AJ785)+(AF782*AJ786)+(AG782*AJ787)</f>
        <v>7.8384262836181676E-2</v>
      </c>
      <c r="F782" s="22">
        <f>(R782*AK772)+(S782*AK773)+(T782*AK774)+(U782*AK775)+(V782*AK776)+(W782*AK777)+(X782*AK778)+(Y782*AK779)+(Z782*AK780)+(AA782*AK781)+(AB782*AK782)+(AC782*AK783)+(AD782*AK784)+(AE782*AK785)+(AF782*AK786)+(AG782*AK787)</f>
        <v>3.9432598257262585E-2</v>
      </c>
      <c r="G782" s="22">
        <f>(R782*AL772)+(S782*AL773)+(T782*AL774)+(U782*AL775)+(V782*AL776)+(W782*AL777)+(X782*AL778)+(Y782*AL779)+(Z782*AL780)+(AA782*AL781)+(AB782*AL782)+(AC782*AL783)+(AD782*AL784)+(AE782*AL785)+(AF782*AL786)+(AG782*AL787)</f>
        <v>0.14190920678305985</v>
      </c>
      <c r="H782" s="22">
        <f>(R782*AM772)+(S782*AM773)+(T782*AM774)+(U782*AM775)+(V782*AM776)+(W782*AM777)+(X782*AM778)+(Y782*AM779)+(Z782*AM780)+(AA782*AM781)+(AB782*AM782)+(AC782*AM783)+(AD782*AM784)+(AE782*AM785)+(AF782*AM786)+(AG782*AM787)</f>
        <v>4.8526668369570147E-2</v>
      </c>
      <c r="I782" s="22">
        <f>(R782*AN772)+(S782*AN773)+(T782*AN774)+(U782*AN775)+(V782*AN776)+(W782*AN777)+(X782*AN778)+(Y782*AN779)+(Z782*AN780)+(AA782*AN781)+(AB782*AN782)+(AC782*AN783)+(AD782*AN784)+(AE782*AN785)+(AF782*AN786)+(AG782*AN787)</f>
        <v>0.23789224412387674</v>
      </c>
      <c r="J782" s="22">
        <f>(R782*AO772)+(S782*AO773)+(T782*AO774)+(U782*AO775)+(V782*AO776)+(W782*AO777)+(X782*AO778)+(Y782*AO779)+(Z782*AO780)+(AA782*AO781)+(AB782*AO782)+(AC782*AO783)+(AD782*AO784)+(AE782*AO785)+(AF782*AO786)+(AG782*AO787)</f>
        <v>1.8112124516611452E-2</v>
      </c>
      <c r="K782" s="22">
        <f>(R782*AP772)+(S782*AP773)+(T782*AP774)+(U782*AP775)+(V782*AP776)+(W782*AP777)+(X782*AP778)+(Y782*AP779)+(Z782*AP780)+(AA782*AP781)+(AB782*AP782)+(AC782*AP783)+(AD782*AP784)+(AE782*AP785)+(AF782*AP786)+(AG782*AP787)</f>
        <v>0.12188513243745011</v>
      </c>
      <c r="L782" s="22">
        <f>(R782*AQ772)+(S782*AQ773)+(T782*AQ774)+(U782*AQ775)+(V782*AQ776)+(W782*AQ777)+(X782*AQ778)+(Y782*AQ779)+(Z782*AQ780)+(AA782*AQ781)+(AB782*AQ782)+(AC782*AQ783)+(AD782*AQ784)+(AE782*AQ785)+(AF782*AQ786)+(AG782*AQ787)</f>
        <v>0.15099767509747508</v>
      </c>
      <c r="M782" s="22">
        <f>(R782*AR772)+(S782*AR773)+(T782*AR774)+(U782*AR775)+(V782*AR776)+(W782*AR777)+(X782*AR778)+(Y782*AR779)+(Z782*AR780)+(AA782*AR781)+(AB782*AR782)+(AC782*AR783)+(AD782*AR784)+(AE782*AR785)+(AF782*AR786)+(AG782*AR787)</f>
        <v>0.1879137509127741</v>
      </c>
      <c r="N782" s="22">
        <f>(R782*AS772)+(S782*AS773)+(T782*AS774)+(U782*AS775)+(V782*AS776)+(W782*AS777)+(X782*AS778)+(Y782*AS779)+(Z782*AS780)+(AA782*AS781)+(AB782*AS782)+(AC782*AS783)+(AD782*AS784)+(AE782*AS785)+(AF782*AS786)+(AG782*AS787)</f>
        <v>3.5921708046556491E-2</v>
      </c>
      <c r="O782" s="22">
        <f>(R782*AT772)+(S782*AT773)+(T782*AT774)+(U782*AT775)+(V782*AT776)+(W782*AT777)+(X782*AT778)+(Y782*AT779)+(Z782*AT780)+(AA782*AT781)+(AB782*AT782)+(AC782*AT783)+(AD782*AT784)+(AE782*AT785)+(AF782*AT786)+(AG782*AT787)</f>
        <v>0.25544386740629088</v>
      </c>
      <c r="Q782" s="22">
        <v>11</v>
      </c>
      <c r="R782" s="22">
        <v>9.795478305256114E-2</v>
      </c>
      <c r="S782" s="22">
        <v>0.22004671810824875</v>
      </c>
      <c r="T782" s="22">
        <v>0.20949883684869208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  <c r="AI782" s="22">
        <v>0.29699999999999999</v>
      </c>
      <c r="AJ782" s="22">
        <v>1.4039999999999999</v>
      </c>
      <c r="AK782" s="22">
        <v>0.1084</v>
      </c>
      <c r="AL782" s="22">
        <v>0.86670000000000003</v>
      </c>
      <c r="AM782" s="22">
        <v>0.2404</v>
      </c>
      <c r="AN782" s="22">
        <v>0.93920000000000003</v>
      </c>
      <c r="AO782" s="22">
        <v>4.8599999999999997E-2</v>
      </c>
      <c r="AP782" s="22">
        <v>0.35949999999999999</v>
      </c>
      <c r="AQ782" s="22">
        <v>0.2994</v>
      </c>
      <c r="AR782" s="22">
        <v>0.24179999999999999</v>
      </c>
      <c r="AS782" s="22">
        <v>0.30759999999999998</v>
      </c>
      <c r="AT782" s="22">
        <v>1.0745</v>
      </c>
    </row>
    <row r="783" spans="2:46" s="22" customFormat="1">
      <c r="B783" s="22">
        <v>2012</v>
      </c>
      <c r="C783" s="22">
        <v>12</v>
      </c>
      <c r="D783" s="22">
        <f>(R783*AI772)+(S783*AI773)+(T783*AI774)+(U783*AI775)+(V783*AI776)+(W783*AI777)+(X783*AI778)+(Y783*AI779)+(Z783*AI780)+(AA783*AI781)+(AB783*AI782)+(AC783*AI783)+(AD783*AI784)+(AE783*AI785)+(AF783*AI786)+(AG783*AI787)</f>
        <v>0.90222913868539378</v>
      </c>
      <c r="E783" s="22">
        <f>(R783*AJ772)+(S783*AJ773)+(T783*AJ774)+(U783*AJ775)+(V783*AJ776)+(W783*AJ777)+(X783*AJ778)+(Y783*AJ779)+(Z783*AJ780)+(AA783*AJ781)+(AB783*AJ782)+(AC783*AJ783)+(AD783*AJ784)+(AE783*AJ785)+(AF783*AJ786)+(AG783*AJ787)</f>
        <v>0.68185927942504565</v>
      </c>
      <c r="F783" s="22">
        <f>(R783*AK772)+(S783*AK773)+(T783*AK774)+(U783*AK775)+(V783*AK776)+(W783*AK777)+(X783*AK778)+(Y783*AK779)+(Z783*AK780)+(AA783*AK781)+(AB783*AK782)+(AC783*AK783)+(AD783*AK784)+(AE783*AK785)+(AF783*AK786)+(AG783*AK787)</f>
        <v>0.20999490576210961</v>
      </c>
      <c r="G783" s="22">
        <f>(R783*AL772)+(S783*AL773)+(T783*AL774)+(U783*AL775)+(V783*AL776)+(W783*AL777)+(X783*AL778)+(Y783*AL779)+(Z783*AL780)+(AA783*AL781)+(AB783*AL782)+(AC783*AL783)+(AD783*AL784)+(AE783*AL785)+(AF783*AL786)+(AG783*AL787)</f>
        <v>0.99333941326555819</v>
      </c>
      <c r="H783" s="22">
        <f>(R783*AM772)+(S783*AM773)+(T783*AM774)+(U783*AM775)+(V783*AM776)+(W783*AM777)+(X783*AM778)+(Y783*AM779)+(Z783*AM780)+(AA783*AM781)+(AB783*AM782)+(AC783*AM783)+(AD783*AM784)+(AE783*AM785)+(AF783*AM786)+(AG783*AM787)</f>
        <v>0.25751415471843547</v>
      </c>
      <c r="I783" s="22">
        <f>(R783*AN772)+(S783*AN773)+(T783*AN774)+(U783*AN775)+(V783*AN776)+(W783*AN777)+(X783*AN778)+(Y783*AN779)+(Z783*AN780)+(AA783*AN781)+(AB783*AN782)+(AC783*AN783)+(AD783*AN784)+(AE783*AN785)+(AF783*AN786)+(AG783*AN787)</f>
        <v>0.53239775762521768</v>
      </c>
      <c r="J783" s="22">
        <f>(R783*AO772)+(S783*AO773)+(T783*AO774)+(U783*AO775)+(V783*AO776)+(W783*AO777)+(X783*AO778)+(Y783*AO779)+(Z783*AO780)+(AA783*AO781)+(AB783*AO782)+(AC783*AO783)+(AD783*AO784)+(AE783*AO785)+(AF783*AO786)+(AG783*AO787)</f>
        <v>3.5314615854784404E-2</v>
      </c>
      <c r="K783" s="22">
        <f>(R783*AP772)+(S783*AP773)+(T783*AP774)+(U783*AP775)+(V783*AP776)+(W783*AP777)+(X783*AP778)+(Y783*AP779)+(Z783*AP780)+(AA783*AP781)+(AB783*AP782)+(AC783*AP783)+(AD783*AP784)+(AE783*AP785)+(AF783*AP786)+(AG783*AP787)</f>
        <v>0.60278105515907154</v>
      </c>
      <c r="L783" s="22">
        <f>(R783*AQ772)+(S783*AQ773)+(T783*AQ774)+(U783*AQ775)+(V783*AQ776)+(W783*AQ777)+(X783*AQ778)+(Y783*AQ779)+(Z783*AQ780)+(AA783*AQ781)+(AB783*AQ782)+(AC783*AQ783)+(AD783*AQ784)+(AE783*AQ785)+(AF783*AQ786)+(AG783*AQ787)</f>
        <v>0.66233466010030928</v>
      </c>
      <c r="M783" s="22">
        <f>(R783*AR772)+(S783*AR773)+(T783*AR774)+(U783*AR775)+(V783*AR776)+(W783*AR777)+(X783*AR778)+(Y783*AR779)+(Z783*AR780)+(AA783*AR781)+(AB783*AR782)+(AC783*AR783)+(AD783*AR784)+(AE783*AR785)+(AF783*AR786)+(AG783*AR787)</f>
        <v>1.2314958234789461</v>
      </c>
      <c r="N783" s="22">
        <f>(R783*AS772)+(S783*AS773)+(T783*AS774)+(U783*AS775)+(V783*AS776)+(W783*AS777)+(X783*AS778)+(Y783*AS779)+(Z783*AS780)+(AA783*AS781)+(AB783*AS782)+(AC783*AS783)+(AD783*AS784)+(AE783*AS785)+(AF783*AS786)+(AG783*AS787)</f>
        <v>0.32000786333512649</v>
      </c>
      <c r="O783" s="22">
        <f>(R783*AT772)+(S783*AT773)+(T783*AT774)+(U783*AT775)+(V783*AT776)+(W783*AT777)+(X783*AT778)+(Y783*AT779)+(Z783*AT780)+(AA783*AT781)+(AB783*AT782)+(AC783*AT783)+(AD783*AT784)+(AE783*AT785)+(AF783*AT786)+(AG783*AT787)</f>
        <v>1.5981982324221813</v>
      </c>
      <c r="Q783" s="22">
        <v>12</v>
      </c>
      <c r="R783" s="22">
        <v>0.33143279709307938</v>
      </c>
      <c r="S783" s="22">
        <v>0.75695180949639651</v>
      </c>
      <c r="T783" s="22">
        <v>0.22761181172271763</v>
      </c>
      <c r="U783" s="22">
        <v>0.22800000000000001</v>
      </c>
      <c r="V783" s="22">
        <v>6.6430469441984052E-2</v>
      </c>
      <c r="W783" s="22">
        <v>1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I783" s="22">
        <v>0.155</v>
      </c>
      <c r="AJ783" s="22">
        <v>0.54959999999999998</v>
      </c>
      <c r="AK783" s="22">
        <v>4.4999999999999998E-2</v>
      </c>
      <c r="AL783" s="22">
        <v>0.43519999999999998</v>
      </c>
      <c r="AM783" s="22">
        <v>0.13109999999999999</v>
      </c>
      <c r="AN783" s="22">
        <v>0.3165</v>
      </c>
      <c r="AO783" s="22">
        <v>2.29E-2</v>
      </c>
      <c r="AP783" s="22">
        <v>0.52649999999999997</v>
      </c>
      <c r="AQ783" s="22">
        <v>0.28260000000000002</v>
      </c>
      <c r="AR783" s="22">
        <v>0.36449999999999999</v>
      </c>
      <c r="AS783" s="22">
        <v>0.13150000000000001</v>
      </c>
      <c r="AT783" s="22">
        <v>0.81810000000000005</v>
      </c>
    </row>
    <row r="784" spans="2:46" s="22" customFormat="1">
      <c r="B784" s="22">
        <v>2012</v>
      </c>
      <c r="C784" s="22">
        <v>13</v>
      </c>
      <c r="D784" s="22">
        <f>(R784*AI772)+(S784*AI773)+(T784*AI774)+(U784*AI775)+(V784*AI776)+(W784*AI777)+(X784*AI778)+(Y784*AI779)+(Z784*AI780)+(AA784*AI781)+(AB784*AI782)+(AC784*AI783)+(AD784*AI784)+(AE784*AI785)+(AF784*AI786)+(AG784*AI787)</f>
        <v>0.27508636815566467</v>
      </c>
      <c r="E784" s="22">
        <f>(R784*AJ772)+(S784*AJ773)+(T784*AJ774)+(U784*AJ775)+(V784*AJ776)+(W784*AJ777)+(X784*AJ778)+(Y784*AJ779)+(Z784*AJ780)+(AA784*AJ781)+(AB784*AJ782)+(AC784*AJ783)+(AD784*AJ784)+(AE784*AJ785)+(AF784*AJ786)+(AG784*AJ787)</f>
        <v>0.14171411990196323</v>
      </c>
      <c r="F784" s="22">
        <f>(R784*AK772)+(S784*AK773)+(T784*AK774)+(U784*AK775)+(V784*AK776)+(W784*AK777)+(X784*AK778)+(Y784*AK779)+(Z784*AK780)+(AA784*AK781)+(AB784*AK782)+(AC784*AK783)+(AD784*AK784)+(AE784*AK785)+(AF784*AK786)+(AG784*AK787)</f>
        <v>8.6805970794176512E-2</v>
      </c>
      <c r="G784" s="22">
        <f>(R784*AL772)+(S784*AL773)+(T784*AL774)+(U784*AL775)+(V784*AL776)+(W784*AL777)+(X784*AL778)+(Y784*AL779)+(Z784*AL780)+(AA784*AL781)+(AB784*AL782)+(AC784*AL783)+(AD784*AL784)+(AE784*AL785)+(AF784*AL786)+(AG784*AL787)</f>
        <v>0.32716156542129071</v>
      </c>
      <c r="H784" s="22">
        <f>(R784*AM772)+(S784*AM773)+(T784*AM774)+(U784*AM775)+(V784*AM776)+(W784*AM777)+(X784*AM778)+(Y784*AM779)+(Z784*AM780)+(AA784*AM781)+(AB784*AM782)+(AC784*AM783)+(AD784*AM784)+(AE784*AM785)+(AF784*AM786)+(AG784*AM787)</f>
        <v>0.11332389761193591</v>
      </c>
      <c r="I784" s="22">
        <f>(R784*AN772)+(S784*AN773)+(T784*AN774)+(U784*AN775)+(V784*AN776)+(W784*AN777)+(X784*AN778)+(Y784*AN779)+(Z784*AN780)+(AA784*AN781)+(AB784*AN782)+(AC784*AN783)+(AD784*AN784)+(AE784*AN785)+(AF784*AN786)+(AG784*AN787)</f>
        <v>0.62450868091766198</v>
      </c>
      <c r="J784" s="22">
        <f>(R784*AO772)+(S784*AO773)+(T784*AO774)+(U784*AO775)+(V784*AO776)+(W784*AO777)+(X784*AO778)+(Y784*AO779)+(Z784*AO780)+(AA784*AO781)+(AB784*AO782)+(AC784*AO783)+(AD784*AO784)+(AE784*AO785)+(AF784*AO786)+(AG784*AO787)</f>
        <v>5.8768245565814059E-2</v>
      </c>
      <c r="K784" s="22">
        <f>(R784*AP772)+(S784*AP773)+(T784*AP774)+(U784*AP775)+(V784*AP776)+(W784*AP777)+(X784*AP778)+(Y784*AP779)+(Z784*AP780)+(AA784*AP781)+(AB784*AP782)+(AC784*AP783)+(AD784*AP784)+(AE784*AP785)+(AF784*AP786)+(AG784*AP787)</f>
        <v>0.28523730213643378</v>
      </c>
      <c r="L784" s="22">
        <f>(R784*AQ772)+(S784*AQ773)+(T784*AQ774)+(U784*AQ775)+(V784*AQ776)+(W784*AQ777)+(X784*AQ778)+(Y784*AQ779)+(Z784*AQ780)+(AA784*AQ781)+(AB784*AQ782)+(AC784*AQ783)+(AD784*AQ784)+(AE784*AQ785)+(AF784*AQ786)+(AG784*AQ787)</f>
        <v>0.29089400411695093</v>
      </c>
      <c r="M784" s="22">
        <f>(R784*AR772)+(S784*AR773)+(T784*AR774)+(U784*AR775)+(V784*AR776)+(W784*AR777)+(X784*AR778)+(Y784*AR779)+(Z784*AR780)+(AA784*AR781)+(AB784*AR782)+(AC784*AR783)+(AD784*AR784)+(AE784*AR785)+(AF784*AR786)+(AG784*AR787)</f>
        <v>0.55740108275832045</v>
      </c>
      <c r="N784" s="22">
        <f>(R784*AS772)+(S784*AS773)+(T784*AS774)+(U784*AS775)+(V784*AS776)+(W784*AS777)+(X784*AS778)+(Y784*AS779)+(Z784*AS780)+(AA784*AS781)+(AB784*AS782)+(AC784*AS783)+(AD784*AS784)+(AE784*AS785)+(AF784*AS786)+(AG784*AS787)</f>
        <v>7.4890154595534955E-2</v>
      </c>
      <c r="O784" s="22">
        <f>(R784*AT772)+(S784*AT773)+(T784*AT774)+(U784*AT775)+(V784*AT776)+(W784*AT777)+(X784*AT778)+(Y784*AT779)+(Z784*AT780)+(AA784*AT781)+(AB784*AT782)+(AC784*AT783)+(AD784*AT784)+(AE784*AT785)+(AF784*AT786)+(AG784*AT787)</f>
        <v>0.4000762556980374</v>
      </c>
      <c r="Q784" s="22">
        <v>13</v>
      </c>
      <c r="R784" s="22">
        <v>1.6294985038389741E-3</v>
      </c>
      <c r="S784" s="22">
        <v>0</v>
      </c>
      <c r="T784" s="22">
        <v>0.54499705638039631</v>
      </c>
      <c r="U784" s="22">
        <v>0</v>
      </c>
      <c r="V784" s="22">
        <v>0</v>
      </c>
      <c r="W784" s="22">
        <v>0</v>
      </c>
      <c r="X784" s="22">
        <v>0.7580462094128243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I784" s="22">
        <v>0.94630000000000003</v>
      </c>
      <c r="AJ784" s="22">
        <v>0.23150000000000001</v>
      </c>
      <c r="AK784" s="22">
        <v>0.27979999999999999</v>
      </c>
      <c r="AL784" s="22">
        <v>0.68559999999999999</v>
      </c>
      <c r="AM784" s="22">
        <v>0.111</v>
      </c>
      <c r="AN784" s="22">
        <v>0.14330000000000001</v>
      </c>
      <c r="AO784" s="22">
        <v>4.7999999999999996E-3</v>
      </c>
      <c r="AP784" s="22">
        <v>0.5776</v>
      </c>
      <c r="AQ784" s="22">
        <v>0.71940000000000004</v>
      </c>
      <c r="AR784" s="22">
        <v>0.60340000000000005</v>
      </c>
      <c r="AS784" s="22">
        <v>0.56710000000000005</v>
      </c>
      <c r="AT784" s="22">
        <v>0.98050000000000004</v>
      </c>
    </row>
    <row r="785" spans="2:46" s="22" customFormat="1">
      <c r="B785" s="22">
        <v>2012</v>
      </c>
      <c r="C785" s="22">
        <v>14</v>
      </c>
      <c r="D785" s="22">
        <f>(R785*AI772)+(S785*AI773)+(T785*AI774)+(U785*AI775)+(V785*AI776)+(W785*AI777)+(X785*AI778)+(Y785*AI779)+(Z785*AI780)+(AA785*AI781)+(AB785*AI782)+(AC785*AI783)+(AD785*AI784)+(AE785*AI785)+(AF785*AI786)+(AG785*AI787)</f>
        <v>7.9398239047374614E-2</v>
      </c>
      <c r="E785" s="22">
        <f>(R785*AJ772)+(S785*AJ773)+(T785*AJ774)+(U785*AJ775)+(V785*AJ776)+(W785*AJ777)+(X785*AJ778)+(Y785*AJ779)+(Z785*AJ780)+(AA785*AJ781)+(AB785*AJ782)+(AC785*AJ783)+(AD785*AJ784)+(AE785*AJ785)+(AF785*AJ786)+(AG785*AJ787)</f>
        <v>7.4624448370011837E-2</v>
      </c>
      <c r="F785" s="22">
        <f>(R785*AK772)+(S785*AK773)+(T785*AK774)+(U785*AK775)+(V785*AK776)+(W785*AK777)+(X785*AK778)+(Y785*AK779)+(Z785*AK780)+(AA785*AK781)+(AB785*AK782)+(AC785*AK783)+(AD785*AK784)+(AE785*AK785)+(AF785*AK786)+(AG785*AK787)</f>
        <v>3.6865425101157014E-2</v>
      </c>
      <c r="G785" s="22">
        <f>(R785*AL772)+(S785*AL773)+(T785*AL774)+(U785*AL775)+(V785*AL776)+(W785*AL777)+(X785*AL778)+(Y785*AL779)+(Z785*AL780)+(AA785*AL781)+(AB785*AL782)+(AC785*AL783)+(AD785*AL784)+(AE785*AL785)+(AF785*AL786)+(AG785*AL787)</f>
        <v>0.14185628712338902</v>
      </c>
      <c r="H785" s="22">
        <f>(R785*AM772)+(S785*AM773)+(T785*AM774)+(U785*AM775)+(V785*AM776)+(W785*AM777)+(X785*AM778)+(Y785*AM779)+(Z785*AM780)+(AA785*AM781)+(AB785*AM782)+(AC785*AM783)+(AD785*AM784)+(AE785*AM785)+(AF785*AM786)+(AG785*AM787)</f>
        <v>4.1254188195350351E-2</v>
      </c>
      <c r="I785" s="22">
        <f>(R785*AN772)+(S785*AN773)+(T785*AN774)+(U785*AN775)+(V785*AN776)+(W785*AN777)+(X785*AN778)+(Y785*AN779)+(Z785*AN780)+(AA785*AN781)+(AB785*AN782)+(AC785*AN783)+(AD785*AN784)+(AE785*AN785)+(AF785*AN786)+(AG785*AN787)</f>
        <v>0.14908209931581598</v>
      </c>
      <c r="J785" s="22">
        <f>(R785*AO772)+(S785*AO773)+(T785*AO774)+(U785*AO775)+(V785*AO776)+(W785*AO777)+(X785*AO778)+(Y785*AO779)+(Z785*AO780)+(AA785*AO781)+(AB785*AO782)+(AC785*AO783)+(AD785*AO784)+(AE785*AO785)+(AF785*AO786)+(AG785*AO787)</f>
        <v>5.5147989002664148E-3</v>
      </c>
      <c r="K785" s="22">
        <f>(R785*AP772)+(S785*AP773)+(T785*AP774)+(U785*AP775)+(V785*AP776)+(W785*AP777)+(X785*AP778)+(Y785*AP779)+(Z785*AP780)+(AA785*AP781)+(AB785*AP782)+(AC785*AP783)+(AD785*AP784)+(AE785*AP785)+(AF785*AP786)+(AG785*AP787)</f>
        <v>0.24630161766627601</v>
      </c>
      <c r="L785" s="22">
        <f>(R785*AQ772)+(S785*AQ773)+(T785*AQ774)+(U785*AQ775)+(V785*AQ776)+(W785*AQ777)+(X785*AQ778)+(Y785*AQ779)+(Z785*AQ780)+(AA785*AQ781)+(AB785*AQ782)+(AC785*AQ783)+(AD785*AQ784)+(AE785*AQ785)+(AF785*AQ786)+(AG785*AQ787)</f>
        <v>7.5736591742234863E-2</v>
      </c>
      <c r="M785" s="22">
        <f>(R785*AR772)+(S785*AR773)+(T785*AR774)+(U785*AR775)+(V785*AR776)+(W785*AR777)+(X785*AR778)+(Y785*AR779)+(Z785*AR780)+(AA785*AR781)+(AB785*AR782)+(AC785*AR783)+(AD785*AR784)+(AE785*AR785)+(AF785*AR786)+(AG785*AR787)</f>
        <v>9.9574678924164634E-2</v>
      </c>
      <c r="N785" s="22">
        <f>(R785*AS772)+(S785*AS773)+(T785*AS774)+(U785*AS775)+(V785*AS776)+(W785*AS777)+(X785*AS778)+(Y785*AS779)+(Z785*AS780)+(AA785*AS781)+(AB785*AS782)+(AC785*AS783)+(AD785*AS784)+(AE785*AS785)+(AF785*AS786)+(AG785*AS787)</f>
        <v>3.4996453719641982E-2</v>
      </c>
      <c r="O785" s="22">
        <f>(R785*AT772)+(S785*AT773)+(T785*AT774)+(U785*AT775)+(V785*AT776)+(W785*AT777)+(X785*AT778)+(Y785*AT779)+(Z785*AT780)+(AA785*AT781)+(AB785*AT782)+(AC785*AT783)+(AD785*AT784)+(AE785*AT785)+(AF785*AT786)+(AG785*AT787)</f>
        <v>0.25927261807035418</v>
      </c>
      <c r="Q785" s="22">
        <v>14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7.076390739736603E-2</v>
      </c>
      <c r="Y785" s="22">
        <v>0</v>
      </c>
      <c r="Z785" s="22">
        <v>6.0882728404930433E-2</v>
      </c>
      <c r="AA785" s="22">
        <v>0.12271375998387171</v>
      </c>
      <c r="AB785" s="22">
        <v>0</v>
      </c>
      <c r="AC785" s="22">
        <v>0</v>
      </c>
      <c r="AD785" s="22">
        <v>1.5699999999999999E-2</v>
      </c>
      <c r="AE785" s="22">
        <v>0</v>
      </c>
      <c r="AF785" s="22">
        <v>1.2263680379236501E-3</v>
      </c>
      <c r="AG785" s="22">
        <v>0</v>
      </c>
      <c r="AI785" s="22">
        <v>3.7699999999999997E-2</v>
      </c>
      <c r="AJ785" s="22">
        <v>0.3044</v>
      </c>
      <c r="AK785" s="22">
        <v>2.1100000000000001E-2</v>
      </c>
      <c r="AL785" s="22">
        <v>0.1603</v>
      </c>
      <c r="AM785" s="22">
        <v>3.61E-2</v>
      </c>
      <c r="AN785" s="22">
        <v>2.1700000000000001E-2</v>
      </c>
      <c r="AO785" s="22">
        <v>1E-4</v>
      </c>
      <c r="AP785" s="22">
        <v>7.0199999999999999E-2</v>
      </c>
      <c r="AQ785" s="22">
        <v>6.8699999999999997E-2</v>
      </c>
      <c r="AR785" s="22">
        <v>5.4699999999999999E-2</v>
      </c>
      <c r="AS785" s="22">
        <v>1.2999999999999999E-2</v>
      </c>
      <c r="AT785" s="22">
        <v>0.2054</v>
      </c>
    </row>
    <row r="786" spans="2:46" s="22" customFormat="1">
      <c r="B786" s="22">
        <v>2012</v>
      </c>
      <c r="C786" s="22">
        <v>15</v>
      </c>
      <c r="D786" s="22">
        <f>(R786*AI772)+(S786*AI773)+(T786*AI774)+(U786*AI775)+(V786*AI776)+(W786*AI777)+(X786*AI778)+(Y786*AI779)+(Z786*AI780)+(AA786*AI781)+(AB786*AI782)+(AC786*AI783)+(AD786*AI784)+(AE786*AI785)+(AF786*AI786)+(AG786*AI787)</f>
        <v>0.12745591230240258</v>
      </c>
      <c r="E786" s="22">
        <f>(R786*AJ772)+(S786*AJ773)+(T786*AJ774)+(U786*AJ775)+(V786*AJ776)+(W786*AJ777)+(X786*AJ778)+(Y786*AJ779)+(Z786*AJ780)+(AA786*AJ781)+(AB786*AJ782)+(AC786*AJ783)+(AD786*AJ784)+(AE786*AJ785)+(AF786*AJ786)+(AG786*AJ787)</f>
        <v>7.7369228936271156E-2</v>
      </c>
      <c r="F786" s="22">
        <f>(R786*AK772)+(S786*AK773)+(T786*AK774)+(U786*AK775)+(V786*AK776)+(W786*AK777)+(X786*AK778)+(Y786*AK779)+(Z786*AK780)+(AA786*AK781)+(AB786*AK782)+(AC786*AK783)+(AD786*AK784)+(AE786*AK785)+(AF786*AK786)+(AG786*AK787)</f>
        <v>2.6305278997206361E-2</v>
      </c>
      <c r="G786" s="22">
        <f>(R786*AL772)+(S786*AL773)+(T786*AL774)+(U786*AL775)+(V786*AL776)+(W786*AL777)+(X786*AL778)+(Y786*AL779)+(Z786*AL780)+(AA786*AL781)+(AB786*AL782)+(AC786*AL783)+(AD786*AL784)+(AE786*AL785)+(AF786*AL786)+(AG786*AL787)</f>
        <v>0.19006325762517765</v>
      </c>
      <c r="H786" s="22">
        <f>(R786*AM772)+(S786*AM773)+(T786*AM774)+(U786*AM775)+(V786*AM776)+(W786*AM777)+(X786*AM778)+(Y786*AM779)+(Z786*AM780)+(AA786*AM781)+(AB786*AM782)+(AC786*AM783)+(AD786*AM784)+(AE786*AM785)+(AF786*AM786)+(AG786*AM787)</f>
        <v>6.9192349887632981E-2</v>
      </c>
      <c r="I786" s="22">
        <f>(R786*AN772)+(S786*AN773)+(T786*AN774)+(U786*AN775)+(V786*AN776)+(W786*AN777)+(X786*AN778)+(Y786*AN779)+(Z786*AN780)+(AA786*AN781)+(AB786*AN782)+(AC786*AN783)+(AD786*AN784)+(AE786*AN785)+(AF786*AN786)+(AG786*AN787)</f>
        <v>0.18888160004026106</v>
      </c>
      <c r="J786" s="22">
        <f>(R786*AO772)+(S786*AO773)+(T786*AO774)+(U786*AO775)+(V786*AO776)+(W786*AO777)+(X786*AO778)+(Y786*AO779)+(Z786*AO780)+(AA786*AO781)+(AB786*AO782)+(AC786*AO783)+(AD786*AO784)+(AE786*AO785)+(AF786*AO786)+(AG786*AO787)</f>
        <v>4.1568585172529733E-3</v>
      </c>
      <c r="K786" s="22">
        <f>(R786*AP772)+(S786*AP773)+(T786*AP774)+(U786*AP775)+(V786*AP776)+(W786*AP777)+(X786*AP778)+(Y786*AP779)+(Z786*AP780)+(AA786*AP781)+(AB786*AP782)+(AC786*AP783)+(AD786*AP784)+(AE786*AP785)+(AF786*AP786)+(AG786*AP787)</f>
        <v>0.16355695370665208</v>
      </c>
      <c r="L786" s="22">
        <f>(R786*AQ772)+(S786*AQ773)+(T786*AQ774)+(U786*AQ775)+(V786*AQ776)+(W786*AQ777)+(X786*AQ778)+(Y786*AQ779)+(Z786*AQ780)+(AA786*AQ781)+(AB786*AQ782)+(AC786*AQ783)+(AD786*AQ784)+(AE786*AQ785)+(AF786*AQ786)+(AG786*AQ787)</f>
        <v>2.7722931289888827E-2</v>
      </c>
      <c r="M786" s="22">
        <f>(R786*AR772)+(S786*AR773)+(T786*AR774)+(U786*AR775)+(V786*AR776)+(W786*AR777)+(X786*AR778)+(Y786*AR779)+(Z786*AR780)+(AA786*AR781)+(AB786*AR782)+(AC786*AR783)+(AD786*AR784)+(AE786*AR785)+(AF786*AR786)+(AG786*AR787)</f>
        <v>6.5509581008945814E-2</v>
      </c>
      <c r="N786" s="22">
        <f>(R786*AS772)+(S786*AS773)+(T786*AS774)+(U786*AS775)+(V786*AS776)+(W786*AS777)+(X786*AS778)+(Y786*AS779)+(Z786*AS780)+(AA786*AS781)+(AB786*AS782)+(AC786*AS783)+(AD786*AS784)+(AE786*AS785)+(AF786*AS786)+(AG786*AS787)</f>
        <v>5.1979614143943934E-2</v>
      </c>
      <c r="O786" s="22">
        <f>(R786*AT772)+(S786*AT773)+(T786*AT774)+(U786*AT775)+(V786*AT776)+(W786*AT777)+(X786*AT778)+(Y786*AT779)+(Z786*AT780)+(AA786*AT781)+(AB786*AT782)+(AC786*AT783)+(AD786*AT784)+(AE786*AT785)+(AF786*AT786)+(AG786*AT787)</f>
        <v>0.24229538451817101</v>
      </c>
      <c r="Q786" s="22">
        <v>15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7.8976655058059439E-2</v>
      </c>
      <c r="AB786" s="22">
        <v>0</v>
      </c>
      <c r="AC786" s="22">
        <v>0</v>
      </c>
      <c r="AD786" s="22">
        <v>8.7645198079253821E-4</v>
      </c>
      <c r="AE786" s="22">
        <v>0</v>
      </c>
      <c r="AF786" s="22">
        <v>0.99877363196207636</v>
      </c>
      <c r="AG786" s="22">
        <v>0</v>
      </c>
      <c r="AI786" s="22">
        <v>9.5200000000000007E-2</v>
      </c>
      <c r="AJ786" s="22">
        <v>4.5600000000000002E-2</v>
      </c>
      <c r="AK786" s="22">
        <v>8.0000000000000002E-3</v>
      </c>
      <c r="AL786" s="22">
        <v>0.13020000000000001</v>
      </c>
      <c r="AM786" s="22">
        <v>5.21E-2</v>
      </c>
      <c r="AN786" s="22">
        <v>0.106</v>
      </c>
      <c r="AO786" s="22">
        <v>2.5999999999999999E-3</v>
      </c>
      <c r="AP786" s="22">
        <v>5.3900000000000003E-2</v>
      </c>
      <c r="AQ786" s="22">
        <v>6.1000000000000004E-3</v>
      </c>
      <c r="AR786" s="22">
        <v>3.5400000000000001E-2</v>
      </c>
      <c r="AS786" s="22">
        <v>3.7699999999999997E-2</v>
      </c>
      <c r="AT786" s="22">
        <v>0.12909999999999999</v>
      </c>
    </row>
    <row r="787" spans="2:46" s="22" customFormat="1">
      <c r="B787" s="22">
        <v>2012</v>
      </c>
      <c r="C787" s="22">
        <v>16</v>
      </c>
      <c r="D787" s="22">
        <f>(R787*AI772)+(S787*AI773)+(T787*AI774)+(U787*AI775)+(V787*AI776)+(W787*AI777)+(X787*AI778)+(Y787*AI779)+(Z787*AI780)+(AA787*AI781)+(AB787*AI782)+(AC787*AI783)+(AD787*AI784)+(AE787*AI785)+(AF787*AI786)+(AG787*AI787)</f>
        <v>0.11108382012539295</v>
      </c>
      <c r="E787" s="22">
        <f>(R787*AJ772)+(S787*AJ773)+(T787*AJ774)+(U787*AJ775)+(V787*AJ776)+(W787*AJ777)+(X787*AJ778)+(Y787*AJ779)+(Z787*AJ780)+(AA787*AJ781)+(AB787*AJ782)+(AC787*AJ783)+(AD787*AJ784)+(AE787*AJ785)+(AF787*AJ786)+(AG787*AJ787)</f>
        <v>0.3640943358785968</v>
      </c>
      <c r="F787" s="22">
        <f>(R787*AK772)+(S787*AK773)+(T787*AK774)+(U787*AK775)+(V787*AK776)+(W787*AK777)+(X787*AK778)+(Y787*AK779)+(Z787*AK780)+(AA787*AK781)+(AB787*AK782)+(AC787*AK783)+(AD787*AK784)+(AE787*AK785)+(AF787*AK786)+(AG787*AK787)</f>
        <v>4.7114587410721623E-2</v>
      </c>
      <c r="G787" s="22">
        <f>(R787*AL772)+(S787*AL773)+(T787*AL774)+(U787*AL775)+(V787*AL776)+(W787*AL777)+(X787*AL778)+(Y787*AL779)+(Z787*AL780)+(AA787*AL781)+(AB787*AL782)+(AC787*AL783)+(AD787*AL784)+(AE787*AL785)+(AF787*AL786)+(AG787*AL787)</f>
        <v>0.28146965265387092</v>
      </c>
      <c r="H787" s="22">
        <f>(R787*AM772)+(S787*AM773)+(T787*AM774)+(U787*AM775)+(V787*AM776)+(W787*AM777)+(X787*AM778)+(Y787*AM779)+(Z787*AM780)+(AA787*AM781)+(AB787*AM782)+(AC787*AM783)+(AD787*AM784)+(AE787*AM785)+(AF787*AM786)+(AG787*AM787)</f>
        <v>7.5852583263915307E-2</v>
      </c>
      <c r="I787" s="22">
        <f>(R787*AN772)+(S787*AN773)+(T787*AN774)+(U787*AN775)+(V787*AN776)+(W787*AN777)+(X787*AN778)+(Y787*AN779)+(Z787*AN780)+(AA787*AN781)+(AB787*AN782)+(AC787*AN783)+(AD787*AN784)+(AE787*AN785)+(AF787*AN786)+(AG787*AN787)</f>
        <v>0.13203557405636551</v>
      </c>
      <c r="J787" s="22">
        <f>(R787*AO772)+(S787*AO773)+(T787*AO774)+(U787*AO775)+(V787*AO776)+(W787*AO777)+(X787*AO778)+(Y787*AO779)+(Z787*AO780)+(AA787*AO781)+(AB787*AO782)+(AC787*AO783)+(AD787*AO784)+(AE787*AO785)+(AF787*AO786)+(AG787*AO787)</f>
        <v>8.4795441140107664E-3</v>
      </c>
      <c r="K787" s="22">
        <f>(R787*AP772)+(S787*AP773)+(T787*AP774)+(U787*AP775)+(V787*AP776)+(W787*AP777)+(X787*AP778)+(Y787*AP779)+(Z787*AP780)+(AA787*AP781)+(AB787*AP782)+(AC787*AP783)+(AD787*AP784)+(AE787*AP785)+(AF787*AP786)+(AG787*AP787)</f>
        <v>0.25085007842246415</v>
      </c>
      <c r="L787" s="22">
        <f>(R787*AQ772)+(S787*AQ773)+(T787*AQ774)+(U787*AQ775)+(V787*AQ776)+(W787*AQ777)+(X787*AQ778)+(Y787*AQ779)+(Z787*AQ780)+(AA787*AQ781)+(AB787*AQ782)+(AC787*AQ783)+(AD787*AQ784)+(AE787*AQ785)+(AF787*AQ786)+(AG787*AQ787)</f>
        <v>0.1444619714201747</v>
      </c>
      <c r="M787" s="22">
        <f>(R787*AR772)+(S787*AR773)+(T787*AR774)+(U787*AR775)+(V787*AR776)+(W787*AR777)+(X787*AR778)+(Y787*AR779)+(Z787*AR780)+(AA787*AR781)+(AB787*AR782)+(AC787*AR783)+(AD787*AR784)+(AE787*AR785)+(AF787*AR786)+(AG787*AR787)</f>
        <v>0.15639331066800372</v>
      </c>
      <c r="N787" s="22">
        <f>(R787*AS772)+(S787*AS773)+(T787*AS774)+(U787*AS775)+(V787*AS776)+(W787*AS777)+(X787*AS778)+(Y787*AS779)+(Z787*AS780)+(AA787*AS781)+(AB787*AS782)+(AC787*AS783)+(AD787*AS784)+(AE787*AS785)+(AF787*AS786)+(AG787*AS787)</f>
        <v>3.4869383778409854E-2</v>
      </c>
      <c r="O787" s="22">
        <f>(R787*AT772)+(S787*AT773)+(T787*AT774)+(U787*AT775)+(V787*AT776)+(W787*AT777)+(X787*AT778)+(Y787*AT779)+(Z787*AT780)+(AA787*AT781)+(AB787*AT782)+(AC787*AT783)+(AD787*AT784)+(AE787*AT785)+(AF787*AT786)+(AG787*AT787)</f>
        <v>0.39941845239698315</v>
      </c>
      <c r="Q787" s="22">
        <v>16</v>
      </c>
      <c r="R787" s="22">
        <v>0.13770898400113868</v>
      </c>
      <c r="S787" s="22">
        <v>2.3001472395354758E-2</v>
      </c>
      <c r="T787" s="22">
        <v>1.7892295048193983E-2</v>
      </c>
      <c r="U787" s="22">
        <v>0</v>
      </c>
      <c r="V787" s="22">
        <v>0</v>
      </c>
      <c r="W787" s="22">
        <v>0</v>
      </c>
      <c r="X787" s="22">
        <v>0.17118988318980966</v>
      </c>
      <c r="Y787" s="22">
        <v>4.5045275632172909E-3</v>
      </c>
      <c r="Z787" s="22">
        <v>5.7918917904714838E-2</v>
      </c>
      <c r="AA787" s="22">
        <v>4.9286971762269392E-2</v>
      </c>
      <c r="AB787" s="22">
        <v>0</v>
      </c>
      <c r="AC787" s="22">
        <v>9.2608673160205152E-4</v>
      </c>
      <c r="AD787" s="22">
        <v>0</v>
      </c>
      <c r="AE787" s="22">
        <v>0.97054297647834686</v>
      </c>
      <c r="AF787" s="22">
        <v>0</v>
      </c>
      <c r="AG787" s="22">
        <v>0</v>
      </c>
      <c r="AI787" s="22">
        <v>1.9699999999999999E-2</v>
      </c>
      <c r="AJ787" s="22">
        <v>0.15989999999999999</v>
      </c>
      <c r="AK787" s="22">
        <v>1.11E-2</v>
      </c>
      <c r="AL787" s="22">
        <v>8.3500000000000005E-2</v>
      </c>
      <c r="AM787" s="22">
        <v>1.8800000000000001E-2</v>
      </c>
      <c r="AN787" s="22">
        <v>1.17E-2</v>
      </c>
      <c r="AO787" s="22">
        <v>0</v>
      </c>
      <c r="AP787" s="22">
        <v>3.3399999999999999E-2</v>
      </c>
      <c r="AQ787" s="22">
        <v>3.4599999999999999E-2</v>
      </c>
      <c r="AR787" s="22">
        <v>2.6700000000000002E-2</v>
      </c>
      <c r="AS787" s="22">
        <v>6.8999999999999999E-3</v>
      </c>
      <c r="AT787" s="22">
        <v>0.1051</v>
      </c>
    </row>
    <row r="788" spans="2:46" s="22" customFormat="1">
      <c r="B788" s="22">
        <v>2013</v>
      </c>
      <c r="C788" s="22">
        <v>1</v>
      </c>
      <c r="D788" s="22">
        <f>(R788*AI788)+(S788*AI789)+(T788*AI790)+(U788*AI791)+(V788*AI792)+(W788*AI793)+(X788*AI794)+(Y788*AI795)+(Z788*AI796)+(AA788*AI797)+(AB788*AI798)+(AC788*AI799)+(AD788*AI800)+(AE788*AI801)+(AF788*AI802)+(AG788*AI803)</f>
        <v>4.2747365879666072E-2</v>
      </c>
      <c r="E788" s="22">
        <f>(R788*AJ788)+(S788*AJ789)+(T788*AJ790)+(U788*AJ791)+(V788*AJ792)+(W788*AJ793)+(X788*AJ794)+(Y788*AJ795)+(Z788*AJ796)+(AA788*AJ797)+(AB788*AJ798)+(AC788*AJ799)+(AD788*AJ800)+(AE788*AJ801)+(AF788*AJ802)+(AG788*AJ803)</f>
        <v>3.7753760831207371E-2</v>
      </c>
      <c r="F788" s="22">
        <f>(R788*AK788)+(S788*AK789)+(T788*AK790)+(U788*AK791)+(V788*AK792)+(W788*AK793)+(X788*AK794)+(Y788*AK795)+(Z788*AK796)+(AA788*AK797)+(AB788*AK798)+(AC788*AK799)+(AD788*AK800)+(AE788*AK801)+(AF788*AK802)+(AG788*AK803)</f>
        <v>1.2353515520550114E-2</v>
      </c>
      <c r="G788" s="22">
        <f>(R788*AL788)+(S788*AL789)+(T788*AL790)+(U788*AL791)+(V788*AL792)+(W788*AL793)+(X788*AL794)+(Y788*AL795)+(Z788*AL796)+(AA788*AL797)+(AB788*AL798)+(AC788*AL799)+(AD788*AL800)+(AE788*AL801)+(AF788*AL802)+(AG788*AL803)</f>
        <v>7.6970146300628067E-2</v>
      </c>
      <c r="H788" s="22">
        <f>(R788*AM788)+(S788*AM789)+(T788*AM790)+(U788*AM791)+(V788*AM792)+(W788*AM793)+(X788*AM794)+(Y788*AM795)+(Z788*AM796)+(AA788*AM797)+(AB788*AM798)+(AC788*AM799)+(AD788*AM800)+(AE788*AM801)+(AF788*AM802)+(AG788*AM803)</f>
        <v>2.5955626149211514E-2</v>
      </c>
      <c r="I788" s="22">
        <f>(R788*AN788)+(S788*AN789)+(T788*AN790)+(U788*AN791)+(V788*AN792)+(W788*AN793)+(X788*AN794)+(Y788*AN795)+(Z788*AN796)+(AA788*AN797)+(AB788*AN798)+(AC788*AN799)+(AD788*AN800)+(AE788*AN801)+(AF788*AN802)+(AG788*AN803)</f>
        <v>4.12726962686083E-2</v>
      </c>
      <c r="J788" s="22">
        <f>(R788*AO788)+(S788*AO789)+(T788*AO790)+(U788*AO791)+(V788*AO792)+(W788*AO793)+(X788*AO794)+(Y788*AO795)+(Z788*AO796)+(AA788*AO797)+(AB788*AO798)+(AC788*AO799)+(AD788*AO800)+(AE788*AO801)+(AF788*AO802)+(AG788*AO803)</f>
        <v>2.1918432473832699E-3</v>
      </c>
      <c r="K788" s="22">
        <f>(R788*AP788)+(S788*AP789)+(T788*AP790)+(U788*AP791)+(V788*AP792)+(W788*AP793)+(X788*AP794)+(Y788*AP795)+(Z788*AP796)+(AA788*AP797)+(AB788*AP798)+(AC788*AP799)+(AD788*AP800)+(AE788*AP801)+(AF788*AP802)+(AG788*AP803)</f>
        <v>4.0750094297720155E-2</v>
      </c>
      <c r="L788" s="22">
        <f>(R788*AQ788)+(S788*AQ789)+(T788*AQ790)+(U788*AQ791)+(V788*AQ792)+(W788*AQ793)+(X788*AQ794)+(Y788*AQ795)+(Z788*AQ796)+(AA788*AQ797)+(AB788*AQ798)+(AC788*AQ799)+(AD788*AQ800)+(AE788*AQ801)+(AF788*AQ802)+(AG788*AQ803)</f>
        <v>1.5390397562651138E-2</v>
      </c>
      <c r="M788" s="22">
        <f>(R788*AR788)+(S788*AR789)+(T788*AR790)+(U788*AR791)+(V788*AR792)+(W788*AR793)+(X788*AR794)+(Y788*AR795)+(Z788*AR796)+(AA788*AR797)+(AB788*AR798)+(AC788*AR799)+(AD788*AR800)+(AE788*AR801)+(AF788*AR802)+(AG788*AR803)</f>
        <v>2.8046225907351924E-2</v>
      </c>
      <c r="N788" s="22">
        <f>(R788*AS788)+(S788*AS789)+(T788*AS790)+(U788*AS791)+(V788*AS792)+(W788*AS793)+(X788*AS794)+(Y788*AS795)+(Z788*AS796)+(AA788*AS797)+(AB788*AS798)+(AC788*AS799)+(AD788*AS800)+(AE788*AS801)+(AF788*AS802)+(AG788*AS803)</f>
        <v>2.0616534121973024E-2</v>
      </c>
      <c r="O788" s="22">
        <f>(R788*AT788)+(S788*AT789)+(T788*AT790)+(U788*AT791)+(V788*AT792)+(W788*AT793)+(X788*AT794)+(Y788*AT795)+(Z788*AT796)+(AA788*AT797)+(AB788*AT798)+(AC788*AT799)+(AD788*AT800)+(AE788*AT801)+(AF788*AT802)+(AG788*AT803)</f>
        <v>0.1000514444472084</v>
      </c>
      <c r="Q788" s="22">
        <v>1</v>
      </c>
      <c r="R788" s="22">
        <v>0.22509165929084093</v>
      </c>
      <c r="S788" s="22">
        <v>0</v>
      </c>
      <c r="T788" s="22">
        <v>0</v>
      </c>
      <c r="U788" s="22">
        <v>1.4E-3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2.9457023521653112E-2</v>
      </c>
      <c r="AF788" s="22">
        <v>0</v>
      </c>
      <c r="AG788" s="22">
        <v>0</v>
      </c>
      <c r="AI788" s="22">
        <v>0.1789</v>
      </c>
      <c r="AJ788" s="22">
        <v>8.2100000000000006E-2</v>
      </c>
      <c r="AK788" s="22">
        <v>4.7199999999999999E-2</v>
      </c>
      <c r="AL788" s="22">
        <v>0.28549999999999998</v>
      </c>
      <c r="AM788" s="22">
        <v>0.1014</v>
      </c>
      <c r="AN788" s="22">
        <v>0.1517</v>
      </c>
      <c r="AO788" s="22">
        <v>8.3000000000000001E-3</v>
      </c>
      <c r="AP788" s="22">
        <v>0.16950000000000001</v>
      </c>
      <c r="AQ788" s="22">
        <v>5.7000000000000002E-2</v>
      </c>
      <c r="AR788" s="22">
        <v>0.11</v>
      </c>
      <c r="AS788" s="22">
        <v>7.5899999999999995E-2</v>
      </c>
      <c r="AT788" s="22">
        <v>0.37840000000000001</v>
      </c>
    </row>
    <row r="789" spans="2:46" s="22" customFormat="1">
      <c r="B789" s="22">
        <v>2013</v>
      </c>
      <c r="C789" s="22">
        <v>2</v>
      </c>
      <c r="D789" s="22">
        <f>(R789*AI788)+(S789*AI789)+(T789*AI790)+(U789*AI791)+(V789*AI792)+(W789*AI793)+(X789*AI794)+(Y789*AI795)+(Z789*AI796)+(AA789*AI797)+(AB789*AI798)+(AC789*AI799)+(AD789*AI800)+(AE789*AI801)+(AF789*AI802)+(AG789*AI803)</f>
        <v>0.15026316712854221</v>
      </c>
      <c r="E789" s="22">
        <f>(R789*AJ788)+(S789*AJ789)+(T789*AJ790)+(U789*AJ791)+(V789*AJ792)+(W789*AJ793)+(X789*AJ794)+(Y789*AJ795)+(Z789*AJ796)+(AA789*AJ797)+(AB789*AJ798)+(AC789*AJ799)+(AD789*AJ800)+(AE789*AJ801)+(AF789*AJ802)+(AG789*AJ803)</f>
        <v>0.7365793455990578</v>
      </c>
      <c r="F789" s="22">
        <f>(R789*AK788)+(S789*AK789)+(T789*AK790)+(U789*AK791)+(V789*AK792)+(W789*AK793)+(X789*AK794)+(Y789*AK795)+(Z789*AK796)+(AA789*AK797)+(AB789*AK798)+(AC789*AK799)+(AD789*AK800)+(AE789*AK801)+(AF789*AK802)+(AG789*AK803)</f>
        <v>6.9615868411878778E-2</v>
      </c>
      <c r="G789" s="22">
        <f>(R789*AL788)+(S789*AL789)+(T789*AL790)+(U789*AL791)+(V789*AL792)+(W789*AL793)+(X789*AL794)+(Y789*AL795)+(Z789*AL796)+(AA789*AL797)+(AB789*AL798)+(AC789*AL799)+(AD789*AL800)+(AE789*AL801)+(AF789*AL802)+(AG789*AL803)</f>
        <v>0.59962089526787576</v>
      </c>
      <c r="H789" s="22">
        <f>(R789*AM788)+(S789*AM789)+(T789*AM790)+(U789*AM791)+(V789*AM792)+(W789*AM793)+(X789*AM794)+(Y789*AM795)+(Z789*AM796)+(AA789*AM797)+(AB789*AM798)+(AC789*AM799)+(AD789*AM800)+(AE789*AM801)+(AF789*AM802)+(AG789*AM803)</f>
        <v>0.15803757000754848</v>
      </c>
      <c r="I789" s="22">
        <f>(R789*AN788)+(S789*AN789)+(T789*AN790)+(U789*AN791)+(V789*AN792)+(W789*AN793)+(X789*AN794)+(Y789*AN795)+(Z789*AN796)+(AA789*AN797)+(AB789*AN798)+(AC789*AN799)+(AD789*AN800)+(AE789*AN801)+(AF789*AN802)+(AG789*AN803)</f>
        <v>0.42621521536422913</v>
      </c>
      <c r="J789" s="22">
        <f>(R789*AO788)+(S789*AO789)+(T789*AO790)+(U789*AO791)+(V789*AO792)+(W789*AO793)+(X789*AO794)+(Y789*AO795)+(Z789*AO796)+(AA789*AO797)+(AB789*AO798)+(AC789*AO799)+(AD789*AO800)+(AE789*AO801)+(AF789*AO802)+(AG789*AO803)</f>
        <v>3.3162212468337698E-2</v>
      </c>
      <c r="K789" s="22">
        <f>(R789*AP788)+(S789*AP789)+(T789*AP790)+(U789*AP791)+(V789*AP792)+(W789*AP793)+(X789*AP794)+(Y789*AP795)+(Z789*AP796)+(AA789*AP797)+(AB789*AP798)+(AC789*AP799)+(AD789*AP800)+(AE789*AP801)+(AF789*AP802)+(AG789*AP803)</f>
        <v>0.20671708055480473</v>
      </c>
      <c r="L789" s="22">
        <f>(R789*AQ788)+(S789*AQ789)+(T789*AQ790)+(U789*AQ791)+(V789*AQ792)+(W789*AQ793)+(X789*AQ794)+(Y789*AQ795)+(Z789*AQ796)+(AA789*AQ797)+(AB789*AQ798)+(AC789*AQ799)+(AD789*AQ800)+(AE789*AQ801)+(AF789*AQ802)+(AG789*AQ803)</f>
        <v>0.11262165548680225</v>
      </c>
      <c r="M789" s="22">
        <f>(R789*AR788)+(S789*AR789)+(T789*AR790)+(U789*AR791)+(V789*AR792)+(W789*AR793)+(X789*AR794)+(Y789*AR795)+(Z789*AR796)+(AA789*AR797)+(AB789*AR798)+(AC789*AR799)+(AD789*AR800)+(AE789*AR801)+(AF789*AR802)+(AG789*AR803)</f>
        <v>0.1833743965306496</v>
      </c>
      <c r="N789" s="22">
        <f>(R789*AS788)+(S789*AS789)+(T789*AS790)+(U789*AS791)+(V789*AS792)+(W789*AS793)+(X789*AS794)+(Y789*AS795)+(Z789*AS796)+(AA789*AS797)+(AB789*AS798)+(AC789*AS799)+(AD789*AS800)+(AE789*AS801)+(AF789*AS802)+(AG789*AS803)</f>
        <v>0.20106684623231197</v>
      </c>
      <c r="O789" s="22">
        <f>(R789*AT788)+(S789*AT789)+(T789*AT790)+(U789*AT791)+(V789*AT792)+(W789*AT793)+(X789*AT794)+(Y789*AT795)+(Z789*AT796)+(AA789*AT797)+(AB789*AT798)+(AC789*AT799)+(AD789*AT800)+(AE789*AT801)+(AF789*AT802)+(AG789*AT803)</f>
        <v>0.73578972191949676</v>
      </c>
      <c r="Q789" s="22">
        <v>2</v>
      </c>
      <c r="R789" s="22">
        <v>0.20618227805854089</v>
      </c>
      <c r="S789" s="22">
        <v>0</v>
      </c>
      <c r="T789" s="22">
        <v>0</v>
      </c>
      <c r="U789" s="22">
        <v>0.13726763070427903</v>
      </c>
      <c r="V789" s="22">
        <v>4.2294630429674081E-2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  <c r="AI789" s="22">
        <v>0.32400000000000001</v>
      </c>
      <c r="AJ789" s="22">
        <v>0.37669999999999998</v>
      </c>
      <c r="AK789" s="22">
        <v>6.0499999999999998E-2</v>
      </c>
      <c r="AL789" s="22">
        <v>0.61899999999999999</v>
      </c>
      <c r="AM789" s="22">
        <v>0.21190000000000001</v>
      </c>
      <c r="AN789" s="22">
        <v>0.74239999999999995</v>
      </c>
      <c r="AO789" s="22">
        <v>5.79E-2</v>
      </c>
      <c r="AP789" s="22">
        <v>0.30299999999999999</v>
      </c>
      <c r="AQ789" s="22">
        <v>0.1109</v>
      </c>
      <c r="AR789" s="22">
        <v>0.22270000000000001</v>
      </c>
      <c r="AS789" s="22">
        <v>0.12820000000000001</v>
      </c>
      <c r="AT789" s="22">
        <v>0.58940000000000003</v>
      </c>
    </row>
    <row r="790" spans="2:46" s="22" customFormat="1">
      <c r="B790" s="22">
        <v>2013</v>
      </c>
      <c r="C790" s="22">
        <v>3</v>
      </c>
      <c r="D790" s="22">
        <f>(R790*AI788)+(S790*AI789)+(T790*AI790)+(U790*AI791)+(V790*AI792)+(W790*AI793)+(X790*AI794)+(Y790*AI795)+(Z790*AI796)+(AA790*AI797)+(AB790*AI798)+(AC790*AI799)+(AD790*AI800)+(AE790*AI801)+(AF790*AI802)+(AG790*AI803)</f>
        <v>0.51329154556038492</v>
      </c>
      <c r="E790" s="22">
        <f>(R790*AJ788)+(S790*AJ789)+(T790*AJ790)+(U790*AJ791)+(V790*AJ792)+(W790*AJ793)+(X790*AJ794)+(Y790*AJ795)+(Z790*AJ796)+(AA790*AJ797)+(AB790*AJ798)+(AC790*AJ799)+(AD790*AJ800)+(AE790*AJ801)+(AF790*AJ802)+(AG790*AJ803)</f>
        <v>4.1421015112048067</v>
      </c>
      <c r="F790" s="22">
        <f>(R790*AK788)+(S790*AK789)+(T790*AK790)+(U790*AK791)+(V790*AK792)+(W790*AK793)+(X790*AK794)+(Y790*AK795)+(Z790*AK796)+(AA790*AK797)+(AB790*AK798)+(AC790*AK799)+(AD790*AK800)+(AE790*AK801)+(AF790*AK802)+(AG790*AK803)</f>
        <v>0.31021975555740949</v>
      </c>
      <c r="G790" s="22">
        <f>(R790*AL788)+(S790*AL789)+(T790*AL790)+(U790*AL791)+(V790*AL792)+(W790*AL793)+(X790*AL794)+(Y790*AL795)+(Z790*AL796)+(AA790*AL797)+(AB790*AL798)+(AC790*AL799)+(AD790*AL800)+(AE790*AL801)+(AF790*AL802)+(AG790*AL803)</f>
        <v>2.6680906544607517</v>
      </c>
      <c r="H790" s="22">
        <f>(R790*AM788)+(S790*AM789)+(T790*AM790)+(U790*AM791)+(V790*AM792)+(W790*AM793)+(X790*AM794)+(Y790*AM795)+(Z790*AM796)+(AA790*AM797)+(AB790*AM798)+(AC790*AM799)+(AD790*AM800)+(AE790*AM801)+(AF790*AM802)+(AG790*AM803)</f>
        <v>0.62001630396212826</v>
      </c>
      <c r="I790" s="22">
        <f>(R790*AN788)+(S790*AN789)+(T790*AN790)+(U790*AN791)+(V790*AN792)+(W790*AN793)+(X790*AN794)+(Y790*AN795)+(Z790*AN796)+(AA790*AN797)+(AB790*AN798)+(AC790*AN799)+(AD790*AN800)+(AE790*AN801)+(AF790*AN802)+(AG790*AN803)</f>
        <v>2.4520945953053714</v>
      </c>
      <c r="J790" s="22">
        <f>(R790*AO788)+(S790*AO789)+(T790*AO790)+(U790*AO791)+(V790*AO792)+(W790*AO793)+(X790*AO794)+(Y790*AO795)+(Z790*AO796)+(AA790*AO797)+(AB790*AO798)+(AC790*AO799)+(AD790*AO800)+(AE790*AO801)+(AF790*AO802)+(AG790*AO803)</f>
        <v>0.20263710545397434</v>
      </c>
      <c r="K790" s="22">
        <f>(R790*AP788)+(S790*AP789)+(T790*AP790)+(U790*AP791)+(V790*AP792)+(W790*AP793)+(X790*AP794)+(Y790*AP795)+(Z790*AP796)+(AA790*AP797)+(AB790*AP798)+(AC790*AP799)+(AD790*AP800)+(AE790*AP801)+(AF790*AP802)+(AG790*AP803)</f>
        <v>0.7906650363831158</v>
      </c>
      <c r="L790" s="22">
        <f>(R790*AQ788)+(S790*AQ789)+(T790*AQ790)+(U790*AQ791)+(V790*AQ792)+(W790*AQ793)+(X790*AQ794)+(Y790*AQ795)+(Z790*AQ796)+(AA790*AQ797)+(AB790*AQ798)+(AC790*AQ799)+(AD790*AQ800)+(AE790*AQ801)+(AF790*AQ802)+(AG790*AQ803)</f>
        <v>0.46404573524747034</v>
      </c>
      <c r="M790" s="22">
        <f>(R790*AR788)+(S790*AR789)+(T790*AR790)+(U790*AR791)+(V790*AR792)+(W790*AR793)+(X790*AR794)+(Y790*AR795)+(Z790*AR796)+(AA790*AR797)+(AB790*AR798)+(AC790*AR799)+(AD790*AR800)+(AE790*AR801)+(AF790*AR802)+(AG790*AR803)</f>
        <v>0.77639340826306324</v>
      </c>
      <c r="N790" s="22">
        <f>(R790*AS788)+(S790*AS789)+(T790*AS790)+(U790*AS791)+(V790*AS792)+(W790*AS793)+(X790*AS794)+(Y790*AS795)+(Z790*AS796)+(AA790*AS797)+(AB790*AS798)+(AC790*AS799)+(AD790*AS800)+(AE790*AS801)+(AF790*AS802)+(AG790*AS803)</f>
        <v>1.0462548383750891</v>
      </c>
      <c r="O790" s="22">
        <f>(R790*AT788)+(S790*AT789)+(T790*AT790)+(U790*AT791)+(V790*AT792)+(W790*AT793)+(X790*AT794)+(Y790*AT795)+(Z790*AT796)+(AA790*AT797)+(AB790*AT798)+(AC790*AT799)+(AD790*AT800)+(AE790*AT801)+(AF790*AT802)+(AG790*AT803)</f>
        <v>3.5395019113104307</v>
      </c>
      <c r="Q790" s="22">
        <v>3</v>
      </c>
      <c r="R790" s="22">
        <v>0</v>
      </c>
      <c r="S790" s="22">
        <v>0</v>
      </c>
      <c r="T790" s="22">
        <v>0</v>
      </c>
      <c r="U790" s="22">
        <v>8.3558160114565863E-2</v>
      </c>
      <c r="V790" s="22">
        <v>0.89127490012834187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  <c r="AI790" s="22">
        <v>0.47599999999999998</v>
      </c>
      <c r="AJ790" s="22">
        <v>0.64459999999999995</v>
      </c>
      <c r="AK790" s="22">
        <v>0.1938</v>
      </c>
      <c r="AL790" s="22">
        <v>1.4970000000000001</v>
      </c>
      <c r="AM790" s="22">
        <v>0.50929999999999997</v>
      </c>
      <c r="AN790" s="22">
        <v>1.5609</v>
      </c>
      <c r="AO790" s="22">
        <v>0.22009999999999999</v>
      </c>
      <c r="AP790" s="22">
        <v>0.7712</v>
      </c>
      <c r="AQ790" s="22">
        <v>0.25180000000000002</v>
      </c>
      <c r="AR790" s="22">
        <v>0.46039999999999998</v>
      </c>
      <c r="AS790" s="22">
        <v>0.37280000000000002</v>
      </c>
      <c r="AT790" s="22">
        <v>1.7313000000000001</v>
      </c>
    </row>
    <row r="791" spans="2:46" s="22" customFormat="1">
      <c r="B791" s="22">
        <v>2013</v>
      </c>
      <c r="C791" s="22">
        <v>4</v>
      </c>
      <c r="D791" s="22">
        <f>(R791*AI788)+(S791*AI789)+(T791*AI790)+(U791*AI791)+(V791*AI792)+(W791*AI793)+(X791*AI794)+(Y791*AI795)+(Z791*AI796)+(AA791*AI797)+(AB791*AI798)+(AC791*AI799)+(AD791*AI800)+(AE791*AI801)+(AF791*AI802)+(AG791*AI803)</f>
        <v>0.30737952868727131</v>
      </c>
      <c r="E791" s="22">
        <f>(R791*AJ788)+(S791*AJ789)+(T791*AJ790)+(U791*AJ791)+(V791*AJ792)+(W791*AJ793)+(X791*AJ794)+(Y791*AJ795)+(Z791*AJ796)+(AA791*AJ797)+(AB791*AJ798)+(AC791*AJ799)+(AD791*AJ800)+(AE791*AJ801)+(AF791*AJ802)+(AG791*AJ803)</f>
        <v>1.8062114533119518</v>
      </c>
      <c r="F791" s="22">
        <f>(R791*AK788)+(S791*AK789)+(T791*AK790)+(U791*AK791)+(V791*AK792)+(W791*AK793)+(X791*AK794)+(Y791*AK795)+(Z791*AK796)+(AA791*AK797)+(AB791*AK798)+(AC791*AK799)+(AD791*AK800)+(AE791*AK801)+(AF791*AK802)+(AG791*AK803)</f>
        <v>0.15594516969039759</v>
      </c>
      <c r="G791" s="22">
        <f>(R791*AL788)+(S791*AL789)+(T791*AL790)+(U791*AL791)+(V791*AL792)+(W791*AL793)+(X791*AL794)+(Y791*AL795)+(Z791*AL796)+(AA791*AL797)+(AB791*AL798)+(AC791*AL799)+(AD791*AL800)+(AE791*AL801)+(AF791*AL802)+(AG791*AL803)</f>
        <v>1.4300190472081677</v>
      </c>
      <c r="H791" s="22">
        <f>(R791*AM788)+(S791*AM789)+(T791*AM790)+(U791*AM791)+(V791*AM792)+(W791*AM793)+(X791*AM794)+(Y791*AM795)+(Z791*AM796)+(AA791*AM797)+(AB791*AM798)+(AC791*AM799)+(AD791*AM800)+(AE791*AM801)+(AF791*AM802)+(AG791*AM803)</f>
        <v>0.37191173881299078</v>
      </c>
      <c r="I791" s="22">
        <f>(R791*AN788)+(S791*AN789)+(T791*AN790)+(U791*AN791)+(V791*AN792)+(W791*AN793)+(X791*AN794)+(Y791*AN795)+(Z791*AN796)+(AA791*AN797)+(AB791*AN798)+(AC791*AN799)+(AD791*AN800)+(AE791*AN801)+(AF791*AN802)+(AG791*AN803)</f>
        <v>0.96190736605369798</v>
      </c>
      <c r="J791" s="22">
        <f>(R791*AO788)+(S791*AO789)+(T791*AO790)+(U791*AO791)+(V791*AO792)+(W791*AO793)+(X791*AO794)+(Y791*AO795)+(Z791*AO796)+(AA791*AO797)+(AB791*AO798)+(AC791*AO799)+(AD791*AO800)+(AE791*AO801)+(AF791*AO802)+(AG791*AO803)</f>
        <v>7.5394978734613718E-2</v>
      </c>
      <c r="K791" s="22">
        <f>(R791*AP788)+(S791*AP789)+(T791*AP790)+(U791*AP791)+(V791*AP792)+(W791*AP793)+(X791*AP794)+(Y791*AP795)+(Z791*AP796)+(AA791*AP797)+(AB791*AP798)+(AC791*AP799)+(AD791*AP800)+(AE791*AP801)+(AF791*AP802)+(AG791*AP803)</f>
        <v>0.4635548417803998</v>
      </c>
      <c r="L791" s="22">
        <f>(R791*AQ788)+(S791*AQ789)+(T791*AQ790)+(U791*AQ791)+(V791*AQ792)+(W791*AQ793)+(X791*AQ794)+(Y791*AQ795)+(Z791*AQ796)+(AA791*AQ797)+(AB791*AQ798)+(AC791*AQ799)+(AD791*AQ800)+(AE791*AQ801)+(AF791*AQ802)+(AG791*AQ803)</f>
        <v>0.27225964543054954</v>
      </c>
      <c r="M791" s="22">
        <f>(R791*AR788)+(S791*AR789)+(T791*AR790)+(U791*AR791)+(V791*AR792)+(W791*AR793)+(X791*AR794)+(Y791*AR795)+(Z791*AR796)+(AA791*AR797)+(AB791*AR798)+(AC791*AR799)+(AD791*AR800)+(AE791*AR801)+(AF791*AR802)+(AG791*AR803)</f>
        <v>0.42765247095439318</v>
      </c>
      <c r="N791" s="22">
        <f>(R791*AS788)+(S791*AS789)+(T791*AS790)+(U791*AS791)+(V791*AS792)+(W791*AS793)+(X791*AS794)+(Y791*AS795)+(Z791*AS796)+(AA791*AS797)+(AB791*AS798)+(AC791*AS799)+(AD791*AS800)+(AE791*AS801)+(AF791*AS802)+(AG791*AS803)</f>
        <v>0.4688021113626622</v>
      </c>
      <c r="O791" s="22">
        <f>(R791*AT788)+(S791*AT789)+(T791*AT790)+(U791*AT791)+(V791*AT792)+(W791*AT793)+(X791*AT794)+(Y791*AT795)+(Z791*AT796)+(AA791*AT797)+(AB791*AT798)+(AC791*AT799)+(AD791*AT800)+(AE791*AT801)+(AF791*AT802)+(AG791*AT803)</f>
        <v>1.6912778379881845</v>
      </c>
      <c r="Q791" s="22">
        <v>4</v>
      </c>
      <c r="R791" s="22">
        <v>0</v>
      </c>
      <c r="S791" s="22">
        <v>0</v>
      </c>
      <c r="T791" s="22">
        <v>0</v>
      </c>
      <c r="U791" s="22">
        <v>0.46028680546162221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  <c r="AI791" s="22">
        <v>0.66779999999999995</v>
      </c>
      <c r="AJ791" s="22">
        <v>3.9241000000000001</v>
      </c>
      <c r="AK791" s="22">
        <v>0.33879999999999999</v>
      </c>
      <c r="AL791" s="22">
        <v>3.1067999999999998</v>
      </c>
      <c r="AM791" s="22">
        <v>0.80800000000000005</v>
      </c>
      <c r="AN791" s="22">
        <v>2.0897999999999999</v>
      </c>
      <c r="AO791" s="22">
        <v>0.1638</v>
      </c>
      <c r="AP791" s="22">
        <v>1.0071000000000001</v>
      </c>
      <c r="AQ791" s="22">
        <v>0.59150000000000003</v>
      </c>
      <c r="AR791" s="22">
        <v>0.92910000000000004</v>
      </c>
      <c r="AS791" s="22">
        <v>1.0185</v>
      </c>
      <c r="AT791" s="22">
        <v>3.6743999999999999</v>
      </c>
    </row>
    <row r="792" spans="2:46" s="22" customFormat="1">
      <c r="B792" s="22">
        <v>2013</v>
      </c>
      <c r="C792" s="22">
        <v>5</v>
      </c>
      <c r="D792" s="22">
        <f>(R792*AI788)+(S792*AI789)+(T792*AI790)+(U792*AI791)+(V792*AI792)+(W792*AI793)+(X792*AI794)+(Y792*AI795)+(Z792*AI796)+(AA792*AI797)+(AB792*AI798)+(AC792*AI799)+(AD792*AI800)+(AE792*AI801)+(AF792*AI802)+(AG792*AI803)</f>
        <v>5.9681758463075572E-2</v>
      </c>
      <c r="E792" s="22">
        <f>(R792*AJ788)+(S792*AJ789)+(T792*AJ790)+(U792*AJ791)+(V792*AJ792)+(W792*AJ793)+(X792*AJ794)+(Y792*AJ795)+(Z792*AJ796)+(AA792*AJ797)+(AB792*AJ798)+(AC792*AJ799)+(AD792*AJ800)+(AE792*AJ801)+(AF792*AJ802)+(AG792*AJ803)</f>
        <v>0.35069959326887523</v>
      </c>
      <c r="F792" s="22">
        <f>(R792*AK788)+(S792*AK789)+(T792*AK790)+(U792*AK791)+(V792*AK792)+(W792*AK793)+(X792*AK794)+(Y792*AK795)+(Z792*AK796)+(AA792*AK797)+(AB792*AK798)+(AC792*AK799)+(AD792*AK800)+(AE792*AK801)+(AF792*AK802)+(AG792*AK803)</f>
        <v>3.0278795698247984E-2</v>
      </c>
      <c r="G792" s="22">
        <f>(R792*AL788)+(S792*AL789)+(T792*AL790)+(U792*AL791)+(V792*AL792)+(W792*AL793)+(X792*AL794)+(Y792*AL795)+(Z792*AL796)+(AA792*AL797)+(AB792*AL798)+(AC792*AL799)+(AD792*AL800)+(AE792*AL801)+(AF792*AL802)+(AG792*AL803)</f>
        <v>0.27765691403576398</v>
      </c>
      <c r="H792" s="22">
        <f>(R792*AM788)+(S792*AM789)+(T792*AM790)+(U792*AM791)+(V792*AM792)+(W792*AM793)+(X792*AM794)+(Y792*AM795)+(Z792*AM796)+(AA792*AM797)+(AB792*AM798)+(AC792*AM799)+(AD792*AM800)+(AE792*AM801)+(AF792*AM802)+(AG792*AM803)</f>
        <v>7.2211531653436759E-2</v>
      </c>
      <c r="I792" s="22">
        <f>(R792*AN788)+(S792*AN789)+(T792*AN790)+(U792*AN791)+(V792*AN792)+(W792*AN793)+(X792*AN794)+(Y792*AN795)+(Z792*AN796)+(AA792*AN797)+(AB792*AN798)+(AC792*AN799)+(AD792*AN800)+(AE792*AN801)+(AF792*AN802)+(AG792*AN803)</f>
        <v>0.18676690451652489</v>
      </c>
      <c r="J792" s="22">
        <f>(R792*AO788)+(S792*AO789)+(T792*AO790)+(U792*AO791)+(V792*AO792)+(W792*AO793)+(X792*AO794)+(Y792*AO795)+(Z792*AO796)+(AA792*AO797)+(AB792*AO798)+(AC792*AO799)+(AD792*AO800)+(AE792*AO801)+(AF792*AO802)+(AG792*AO803)</f>
        <v>1.4638921887169481E-2</v>
      </c>
      <c r="K792" s="22">
        <f>(R792*AP788)+(S792*AP789)+(T792*AP790)+(U792*AP791)+(V792*AP792)+(W792*AP793)+(X792*AP794)+(Y792*AP795)+(Z792*AP796)+(AA792*AP797)+(AB792*AP798)+(AC792*AP799)+(AD792*AP800)+(AE792*AP801)+(AF792*AP802)+(AG792*AP803)</f>
        <v>9.0005239515069516E-2</v>
      </c>
      <c r="L792" s="22">
        <f>(R792*AQ788)+(S792*AQ789)+(T792*AQ790)+(U792*AQ791)+(V792*AQ792)+(W792*AQ793)+(X792*AQ794)+(Y792*AQ795)+(Z792*AQ796)+(AA792*AQ797)+(AB792*AQ798)+(AC792*AQ799)+(AD792*AQ800)+(AE792*AQ801)+(AF792*AQ802)+(AG792*AQ803)</f>
        <v>5.2862773481445351E-2</v>
      </c>
      <c r="M792" s="22">
        <f>(R792*AR788)+(S792*AR789)+(T792*AR790)+(U792*AR791)+(V792*AR792)+(W792*AR793)+(X792*AR794)+(Y792*AR795)+(Z792*AR796)+(AA792*AR797)+(AB792*AR798)+(AC792*AR799)+(AD792*AR800)+(AE792*AR801)+(AF792*AR802)+(AG792*AR803)</f>
        <v>8.3034324330703083E-2</v>
      </c>
      <c r="N792" s="22">
        <f>(R792*AS788)+(S792*AS789)+(T792*AS790)+(U792*AS791)+(V792*AS792)+(W792*AS793)+(X792*AS794)+(Y792*AS795)+(Z792*AS796)+(AA792*AS797)+(AB792*AS798)+(AC792*AS799)+(AD792*AS800)+(AE792*AS801)+(AF792*AS802)+(AG792*AS803)</f>
        <v>9.102406558047689E-2</v>
      </c>
      <c r="O792" s="22">
        <f>(R792*AT788)+(S792*AT789)+(T792*AT790)+(U792*AT791)+(V792*AT792)+(W792*AT793)+(X792*AT794)+(Y792*AT795)+(Z792*AT796)+(AA792*AT797)+(AB792*AT798)+(AC792*AT799)+(AD792*AT800)+(AE792*AT801)+(AF792*AT802)+(AG792*AT803)</f>
        <v>0.32838372760815349</v>
      </c>
      <c r="Q792" s="22">
        <v>5</v>
      </c>
      <c r="R792" s="22">
        <v>0</v>
      </c>
      <c r="S792" s="22">
        <v>0</v>
      </c>
      <c r="T792" s="22">
        <v>0</v>
      </c>
      <c r="U792" s="22">
        <v>8.9370707491877172E-2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  <c r="AI792" s="22">
        <v>0.51329999999999998</v>
      </c>
      <c r="AJ792" s="22">
        <v>4.2794999999999996</v>
      </c>
      <c r="AK792" s="22">
        <v>0.31630000000000003</v>
      </c>
      <c r="AL792" s="22">
        <v>2.7023000000000001</v>
      </c>
      <c r="AM792" s="22">
        <v>0.61990000000000001</v>
      </c>
      <c r="AN792" s="22">
        <v>2.5552999999999999</v>
      </c>
      <c r="AO792" s="22">
        <v>0.21199999999999999</v>
      </c>
      <c r="AP792" s="22">
        <v>0.79269999999999996</v>
      </c>
      <c r="AQ792" s="22">
        <v>0.4652</v>
      </c>
      <c r="AR792" s="22">
        <v>0.78400000000000003</v>
      </c>
      <c r="AS792" s="22">
        <v>1.0784</v>
      </c>
      <c r="AT792" s="22">
        <v>3.6267999999999998</v>
      </c>
    </row>
    <row r="793" spans="2:46" s="22" customFormat="1">
      <c r="B793" s="22">
        <v>2013</v>
      </c>
      <c r="C793" s="22">
        <v>6</v>
      </c>
      <c r="D793" s="22">
        <f>(R793*AI788)+(S793*AI789)+(T793*AI790)+(U793*AI791)+(V793*AI792)+(W793*AI793)+(X793*AI794)+(Y793*AI795)+(Z793*AI796)+(AA793*AI797)+(AB793*AI798)+(AC793*AI799)+(AD793*AI800)+(AE793*AI801)+(AF793*AI802)+(AG793*AI803)</f>
        <v>0.46963940809581012</v>
      </c>
      <c r="E793" s="22">
        <f>(R793*AJ788)+(S793*AJ789)+(T793*AJ790)+(U793*AJ791)+(V793*AJ792)+(W793*AJ793)+(X793*AJ794)+(Y793*AJ795)+(Z793*AJ796)+(AA793*AJ797)+(AB793*AJ798)+(AC793*AJ799)+(AD793*AJ800)+(AE793*AJ801)+(AF793*AJ802)+(AG793*AJ803)</f>
        <v>1.9636335695700746</v>
      </c>
      <c r="F793" s="22">
        <f>(R793*AK788)+(S793*AK789)+(T793*AK790)+(U793*AK791)+(V793*AK792)+(W793*AK793)+(X793*AK794)+(Y793*AK795)+(Z793*AK796)+(AA793*AK797)+(AB793*AK798)+(AC793*AK799)+(AD793*AK800)+(AE793*AK801)+(AF793*AK802)+(AG793*AK803)</f>
        <v>0.37755694375269228</v>
      </c>
      <c r="G793" s="22">
        <f>(R793*AL788)+(S793*AL789)+(T793*AL790)+(U793*AL791)+(V793*AL792)+(W793*AL793)+(X793*AL794)+(Y793*AL795)+(Z793*AL796)+(AA793*AL797)+(AB793*AL798)+(AC793*AL799)+(AD793*AL800)+(AE793*AL801)+(AF793*AL802)+(AG793*AL803)</f>
        <v>2.3176111159491271</v>
      </c>
      <c r="H793" s="22">
        <f>(R793*AM788)+(S793*AM789)+(T793*AM790)+(U793*AM791)+(V793*AM792)+(W793*AM793)+(X793*AM794)+(Y793*AM795)+(Z793*AM796)+(AA793*AM797)+(AB793*AM798)+(AC793*AM799)+(AD793*AM800)+(AE793*AM801)+(AF793*AM802)+(AG793*AM803)</f>
        <v>0.60449435143334573</v>
      </c>
      <c r="I793" s="22">
        <f>(R793*AN788)+(S793*AN789)+(T793*AN790)+(U793*AN791)+(V793*AN792)+(W793*AN793)+(X793*AN794)+(Y793*AN795)+(Z793*AN796)+(AA793*AN797)+(AB793*AN798)+(AC793*AN799)+(AD793*AN800)+(AE793*AN801)+(AF793*AN802)+(AG793*AN803)</f>
        <v>2.2281629087854111</v>
      </c>
      <c r="J793" s="22">
        <f>(R793*AO788)+(S793*AO789)+(T793*AO790)+(U793*AO791)+(V793*AO792)+(W793*AO793)+(X793*AO794)+(Y793*AO795)+(Z793*AO796)+(AA793*AO797)+(AB793*AO798)+(AC793*AO799)+(AD793*AO800)+(AE793*AO801)+(AF793*AO802)+(AG793*AO803)</f>
        <v>0.10994389213401223</v>
      </c>
      <c r="K793" s="22">
        <f>(R793*AP788)+(S793*AP789)+(T793*AP790)+(U793*AP791)+(V793*AP792)+(W793*AP793)+(X793*AP794)+(Y793*AP795)+(Z793*AP796)+(AA793*AP797)+(AB793*AP798)+(AC793*AP799)+(AD793*AP800)+(AE793*AP801)+(AF793*AP802)+(AG793*AP803)</f>
        <v>0.56874187955685251</v>
      </c>
      <c r="L793" s="22">
        <f>(R793*AQ788)+(S793*AQ789)+(T793*AQ790)+(U793*AQ791)+(V793*AQ792)+(W793*AQ793)+(X793*AQ794)+(Y793*AQ795)+(Z793*AQ796)+(AA793*AQ797)+(AB793*AQ798)+(AC793*AQ799)+(AD793*AQ800)+(AE793*AQ801)+(AF793*AQ802)+(AG793*AQ803)</f>
        <v>0.35763321376477331</v>
      </c>
      <c r="M793" s="22">
        <f>(R793*AR788)+(S793*AR789)+(T793*AR790)+(U793*AR791)+(V793*AR792)+(W793*AR793)+(X793*AR794)+(Y793*AR795)+(Z793*AR796)+(AA793*AR797)+(AB793*AR798)+(AC793*AR799)+(AD793*AR800)+(AE793*AR801)+(AF793*AR802)+(AG793*AR803)</f>
        <v>0.4632584771723342</v>
      </c>
      <c r="N793" s="22">
        <f>(R793*AS788)+(S793*AS789)+(T793*AS790)+(U793*AS791)+(V793*AS792)+(W793*AS793)+(X793*AS794)+(Y793*AS795)+(Z793*AS796)+(AA793*AS797)+(AB793*AS798)+(AC793*AS799)+(AD793*AS800)+(AE793*AS801)+(AF793*AS802)+(AG793*AS803)</f>
        <v>0.7077748705689918</v>
      </c>
      <c r="O793" s="22">
        <f>(R793*AT788)+(S793*AT789)+(T793*AT790)+(U793*AT791)+(V793*AT792)+(W793*AT793)+(X793*AT794)+(Y793*AT795)+(Z793*AT796)+(AA793*AT797)+(AB793*AT798)+(AC793*AT799)+(AD793*AT800)+(AE793*AT801)+(AF793*AT802)+(AG793*AT803)</f>
        <v>1.84192430399437</v>
      </c>
      <c r="Q793" s="22">
        <v>6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0.40076518433531011</v>
      </c>
      <c r="Z793" s="22">
        <v>6.3600000000000004E-2</v>
      </c>
      <c r="AA793" s="22">
        <v>0</v>
      </c>
      <c r="AB793" s="22">
        <v>0.26986289636970395</v>
      </c>
      <c r="AC793" s="22">
        <v>6.595769839041045E-4</v>
      </c>
      <c r="AD793" s="22">
        <v>0</v>
      </c>
      <c r="AE793" s="22">
        <v>0</v>
      </c>
      <c r="AF793" s="22">
        <v>0</v>
      </c>
      <c r="AG793" s="22">
        <v>0</v>
      </c>
      <c r="AI793" s="22">
        <v>0.57499999999999996</v>
      </c>
      <c r="AJ793" s="22">
        <v>0.58489999999999998</v>
      </c>
      <c r="AK793" s="22">
        <v>0.1086</v>
      </c>
      <c r="AL793" s="22">
        <v>0.85680000000000001</v>
      </c>
      <c r="AM793" s="22">
        <v>0.1656</v>
      </c>
      <c r="AN793" s="22">
        <v>0.59260000000000002</v>
      </c>
      <c r="AO793" s="22">
        <v>3.3799999999999997E-2</v>
      </c>
      <c r="AP793" s="22">
        <v>0.20280000000000001</v>
      </c>
      <c r="AQ793" s="22">
        <v>0.11600000000000001</v>
      </c>
      <c r="AR793" s="22">
        <v>0.32969999999999999</v>
      </c>
      <c r="AS793" s="22">
        <v>0.224</v>
      </c>
      <c r="AT793" s="22">
        <v>1.0004</v>
      </c>
    </row>
    <row r="794" spans="2:46" s="22" customFormat="1">
      <c r="B794" s="22">
        <v>2013</v>
      </c>
      <c r="C794" s="22">
        <v>7</v>
      </c>
      <c r="D794" s="22">
        <f>(R794*AI788)+(S794*AI789)+(T794*AI790)+(U794*AI791)+(V794*AI792)+(W794*AI793)+(X794*AI794)+(Y794*AI795)+(Z794*AI796)+(AA794*AI797)+(AB794*AI798)+(AC794*AI799)+(AD794*AI800)+(AE794*AI801)+(AF794*AI802)+(AG794*AI803)</f>
        <v>0.82755531999999998</v>
      </c>
      <c r="E794" s="22">
        <f>(R794*AJ788)+(S794*AJ789)+(T794*AJ790)+(U794*AJ791)+(V794*AJ792)+(W794*AJ793)+(X794*AJ794)+(Y794*AJ795)+(Z794*AJ796)+(AA794*AJ797)+(AB794*AJ798)+(AC794*AJ799)+(AD794*AJ800)+(AE794*AJ801)+(AF794*AJ802)+(AG794*AJ803)</f>
        <v>1.3106495200000001</v>
      </c>
      <c r="F794" s="22">
        <f>(R794*AK788)+(S794*AK789)+(T794*AK790)+(U794*AK791)+(V794*AK792)+(W794*AK793)+(X794*AK794)+(Y794*AK795)+(Z794*AK796)+(AA794*AK797)+(AB794*AK798)+(AC794*AK799)+(AD794*AK800)+(AE794*AK801)+(AF794*AK802)+(AG794*AK803)</f>
        <v>0.22593087999999997</v>
      </c>
      <c r="G794" s="22">
        <f>(R794*AL788)+(S794*AL789)+(T794*AL790)+(U794*AL791)+(V794*AL792)+(W794*AL793)+(X794*AL794)+(Y794*AL795)+(Z794*AL796)+(AA794*AL797)+(AB794*AL798)+(AC794*AL799)+(AD794*AL800)+(AE794*AL801)+(AF794*AL802)+(AG794*AL803)</f>
        <v>1.4469175599999999</v>
      </c>
      <c r="H794" s="22">
        <f>(R794*AM788)+(S794*AM789)+(T794*AM790)+(U794*AM791)+(V794*AM792)+(W794*AM793)+(X794*AM794)+(Y794*AM795)+(Z794*AM796)+(AA794*AM797)+(AB794*AM798)+(AC794*AM799)+(AD794*AM800)+(AE794*AM801)+(AF794*AM802)+(AG794*AM803)</f>
        <v>0.39162279999999994</v>
      </c>
      <c r="I794" s="22">
        <f>(R794*AN788)+(S794*AN789)+(T794*AN790)+(U794*AN791)+(V794*AN792)+(W794*AN793)+(X794*AN794)+(Y794*AN795)+(Z794*AN796)+(AA794*AN797)+(AB794*AN798)+(AC794*AN799)+(AD794*AN800)+(AE794*AN801)+(AF794*AN802)+(AG794*AN803)</f>
        <v>0.83485911999999995</v>
      </c>
      <c r="J794" s="22">
        <f>(R794*AO788)+(S794*AO789)+(T794*AO790)+(U794*AO791)+(V794*AO792)+(W794*AO793)+(X794*AO794)+(Y794*AO795)+(Z794*AO796)+(AA794*AO797)+(AB794*AO798)+(AC794*AO799)+(AD794*AO800)+(AE794*AO801)+(AF794*AO802)+(AG794*AO803)</f>
        <v>1.1338279999999999E-2</v>
      </c>
      <c r="K794" s="22">
        <f>(R794*AP788)+(S794*AP789)+(T794*AP790)+(U794*AP791)+(V794*AP792)+(W794*AP793)+(X794*AP794)+(Y794*AP795)+(Z794*AP796)+(AA794*AP797)+(AB794*AP798)+(AC794*AP799)+(AD794*AP800)+(AE794*AP801)+(AF794*AP802)+(AG794*AP803)</f>
        <v>0.71660712000000004</v>
      </c>
      <c r="L794" s="22">
        <f>(R794*AQ788)+(S794*AQ789)+(T794*AQ790)+(U794*AQ791)+(V794*AQ792)+(W794*AQ793)+(X794*AQ794)+(Y794*AQ795)+(Z794*AQ796)+(AA794*AQ797)+(AB794*AQ798)+(AC794*AQ799)+(AD794*AQ800)+(AE794*AQ801)+(AF794*AQ802)+(AG794*AQ803)</f>
        <v>0.28178755999999999</v>
      </c>
      <c r="M794" s="22">
        <f>(R794*AR788)+(S794*AR789)+(T794*AR790)+(U794*AR791)+(V794*AR792)+(W794*AR793)+(X794*AR794)+(Y794*AR795)+(Z794*AR796)+(AA794*AR797)+(AB794*AR798)+(AC794*AR799)+(AD794*AR800)+(AE794*AR801)+(AF794*AR802)+(AG794*AR803)</f>
        <v>0.51411795999999998</v>
      </c>
      <c r="N794" s="22">
        <f>(R794*AS788)+(S794*AS789)+(T794*AS790)+(U794*AS791)+(V794*AS792)+(W794*AS793)+(X794*AS794)+(Y794*AS795)+(Z794*AS796)+(AA794*AS797)+(AB794*AS798)+(AC794*AS799)+(AD794*AS800)+(AE794*AS801)+(AF794*AS802)+(AG794*AS803)</f>
        <v>0.57011376000000002</v>
      </c>
      <c r="O794" s="22">
        <f>(R794*AT788)+(S794*AT789)+(T794*AT790)+(U794*AT791)+(V794*AT792)+(W794*AT793)+(X794*AT794)+(Y794*AT795)+(Z794*AT796)+(AA794*AT797)+(AB794*AT798)+(AC794*AT799)+(AD794*AT800)+(AE794*AT801)+(AF794*AT802)+(AG794*AT803)</f>
        <v>1.2786519199999999</v>
      </c>
      <c r="Q794" s="22">
        <v>7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0.6956</v>
      </c>
      <c r="AE794" s="22">
        <v>0</v>
      </c>
      <c r="AF794" s="22">
        <v>0</v>
      </c>
      <c r="AG794" s="22">
        <v>0</v>
      </c>
      <c r="AI794" s="22">
        <v>0.1575</v>
      </c>
      <c r="AJ794" s="22">
        <v>9.4899999999999998E-2</v>
      </c>
      <c r="AK794" s="22">
        <v>5.4399999999999997E-2</v>
      </c>
      <c r="AL794" s="22">
        <v>0.439</v>
      </c>
      <c r="AM794" s="22">
        <v>0.1459</v>
      </c>
      <c r="AN794" s="22">
        <v>0.1163</v>
      </c>
      <c r="AO794" s="22">
        <v>2.8799999999999999E-2</v>
      </c>
      <c r="AP794" s="22">
        <v>0.2387</v>
      </c>
      <c r="AQ794" s="22">
        <v>5.3199999999999997E-2</v>
      </c>
      <c r="AR794" s="22">
        <v>7.2700000000000001E-2</v>
      </c>
      <c r="AS794" s="22">
        <v>7.1499999999999994E-2</v>
      </c>
      <c r="AT794" s="22">
        <v>0.47410000000000002</v>
      </c>
    </row>
    <row r="795" spans="2:46" s="22" customFormat="1">
      <c r="B795" s="22">
        <v>2013</v>
      </c>
      <c r="C795" s="22">
        <v>8</v>
      </c>
      <c r="D795" s="22">
        <f>(R795*AI788)+(S795*AI789)+(T795*AI790)+(U795*AI791)+(V795*AI792)+(W795*AI793)+(X795*AI794)+(Y795*AI795)+(Z795*AI796)+(AA795*AI797)+(AB795*AI798)+(AC795*AI799)+(AD795*AI800)+(AE795*AI801)+(AF795*AI802)+(AG795*AI803)</f>
        <v>0.64425766894909109</v>
      </c>
      <c r="E795" s="22">
        <f>(R795*AJ788)+(S795*AJ789)+(T795*AJ790)+(U795*AJ791)+(V795*AJ792)+(W795*AJ793)+(X795*AJ794)+(Y795*AJ795)+(Z795*AJ796)+(AA795*AJ797)+(AB795*AJ798)+(AC795*AJ799)+(AD795*AJ800)+(AE795*AJ801)+(AF795*AJ802)+(AG795*AJ803)</f>
        <v>2.9425395394032208</v>
      </c>
      <c r="F795" s="22">
        <f>(R795*AK788)+(S795*AK789)+(T795*AK790)+(U795*AK791)+(V795*AK792)+(W795*AK793)+(X795*AK794)+(Y795*AK795)+(Z795*AK796)+(AA795*AK797)+(AB795*AK798)+(AC795*AK799)+(AD795*AK800)+(AE795*AK801)+(AF795*AK802)+(AG795*AK803)</f>
        <v>0.5454915097166817</v>
      </c>
      <c r="G795" s="22">
        <f>(R795*AL788)+(S795*AL789)+(T795*AL790)+(U795*AL791)+(V795*AL792)+(W795*AL793)+(X795*AL794)+(Y795*AL795)+(Z795*AL796)+(AA795*AL797)+(AB795*AL798)+(AC795*AL799)+(AD795*AL800)+(AE795*AL801)+(AF795*AL802)+(AG795*AL803)</f>
        <v>3.2857854193187443</v>
      </c>
      <c r="H795" s="22">
        <f>(R795*AM788)+(S795*AM789)+(T795*AM790)+(U795*AM791)+(V795*AM792)+(W795*AM793)+(X795*AM794)+(Y795*AM795)+(Z795*AM796)+(AA795*AM797)+(AB795*AM798)+(AC795*AM799)+(AD795*AM800)+(AE795*AM801)+(AF795*AM802)+(AG795*AM803)</f>
        <v>0.85322231808511306</v>
      </c>
      <c r="I795" s="22">
        <f>(R795*AN788)+(S795*AN789)+(T795*AN790)+(U795*AN791)+(V795*AN792)+(W795*AN793)+(X795*AN794)+(Y795*AN795)+(Z795*AN796)+(AA795*AN797)+(AB795*AN798)+(AC795*AN799)+(AD795*AN800)+(AE795*AN801)+(AF795*AN802)+(AG795*AN803)</f>
        <v>3.096019873818634</v>
      </c>
      <c r="J795" s="22">
        <f>(R795*AO788)+(S795*AO789)+(T795*AO790)+(U795*AO791)+(V795*AO792)+(W795*AO793)+(X795*AO794)+(Y795*AO795)+(Z795*AO796)+(AA795*AO797)+(AB795*AO798)+(AC795*AO799)+(AD795*AO800)+(AE795*AO801)+(AF795*AO802)+(AG795*AO803)</f>
        <v>0.15053959134821907</v>
      </c>
      <c r="K795" s="22">
        <f>(R795*AP788)+(S795*AP789)+(T795*AP790)+(U795*AP791)+(V795*AP792)+(W795*AP793)+(X795*AP794)+(Y795*AP795)+(Z795*AP796)+(AA795*AP797)+(AB795*AP798)+(AC795*AP799)+(AD795*AP800)+(AE795*AP801)+(AF795*AP802)+(AG795*AP803)</f>
        <v>0.81780974469823198</v>
      </c>
      <c r="L795" s="22">
        <f>(R795*AQ788)+(S795*AQ789)+(T795*AQ790)+(U795*AQ791)+(V795*AQ792)+(W795*AQ793)+(X795*AQ794)+(Y795*AQ795)+(Z795*AQ796)+(AA795*AQ797)+(AB795*AQ798)+(AC795*AQ799)+(AD795*AQ800)+(AE795*AQ801)+(AF795*AQ802)+(AG795*AQ803)</f>
        <v>0.50031214923220269</v>
      </c>
      <c r="M795" s="22">
        <f>(R795*AR788)+(S795*AR789)+(T795*AR790)+(U795*AR791)+(V795*AR792)+(W795*AR793)+(X795*AR794)+(Y795*AR795)+(Z795*AR796)+(AA795*AR797)+(AB795*AR798)+(AC795*AR799)+(AD795*AR800)+(AE795*AR801)+(AF795*AR802)+(AG795*AR803)</f>
        <v>0.70433029927495805</v>
      </c>
      <c r="N795" s="22">
        <f>(R795*AS788)+(S795*AS789)+(T795*AS790)+(U795*AS791)+(V795*AS792)+(W795*AS793)+(X795*AS794)+(Y795*AS795)+(Z795*AS796)+(AA795*AS797)+(AB795*AS798)+(AC795*AS799)+(AD795*AS800)+(AE795*AS801)+(AF795*AS802)+(AG795*AS803)</f>
        <v>1.0199061408654504</v>
      </c>
      <c r="O795" s="22">
        <f>(R795*AT788)+(S795*AT789)+(T795*AT790)+(U795*AT791)+(V795*AT792)+(W795*AT793)+(X795*AT794)+(Y795*AT795)+(Z795*AT796)+(AA795*AT797)+(AB795*AT798)+(AC795*AT799)+(AD795*AT800)+(AE795*AT801)+(AF795*AT802)+(AG795*AT803)</f>
        <v>2.7067557640922071</v>
      </c>
      <c r="Q795" s="22">
        <v>8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0.5082143807025763</v>
      </c>
      <c r="Z795" s="22">
        <v>0.26930435888776155</v>
      </c>
      <c r="AA795" s="22">
        <v>0</v>
      </c>
      <c r="AB795" s="22">
        <v>0.30643708205915571</v>
      </c>
      <c r="AC795" s="22">
        <v>4.2044799503377327E-2</v>
      </c>
      <c r="AD795" s="22">
        <v>0</v>
      </c>
      <c r="AE795" s="22">
        <v>0</v>
      </c>
      <c r="AF795" s="22">
        <v>0</v>
      </c>
      <c r="AG795" s="22">
        <v>0</v>
      </c>
      <c r="AI795" s="22">
        <v>0.88229999999999997</v>
      </c>
      <c r="AJ795" s="22">
        <v>3.1448999999999998</v>
      </c>
      <c r="AK795" s="22">
        <v>0.72309999999999997</v>
      </c>
      <c r="AL795" s="22">
        <v>4.5316999999999998</v>
      </c>
      <c r="AM795" s="22">
        <v>1.1909000000000001</v>
      </c>
      <c r="AN795" s="22">
        <v>4.2937000000000003</v>
      </c>
      <c r="AO795" s="22">
        <v>0.22289999999999999</v>
      </c>
      <c r="AP795" s="22">
        <v>1.1621999999999999</v>
      </c>
      <c r="AQ795" s="22">
        <v>0.64390000000000003</v>
      </c>
      <c r="AR795" s="22">
        <v>0.83040000000000003</v>
      </c>
      <c r="AS795" s="22">
        <v>1.2922</v>
      </c>
      <c r="AT795" s="22">
        <v>3.2968000000000002</v>
      </c>
    </row>
    <row r="796" spans="2:46" s="22" customFormat="1">
      <c r="B796" s="22">
        <v>2013</v>
      </c>
      <c r="C796" s="22">
        <v>9</v>
      </c>
      <c r="D796" s="22">
        <f>(R796*AI788)+(S796*AI789)+(T796*AI790)+(U796*AI791)+(V796*AI792)+(W796*AI793)+(X796*AI794)+(Y796*AI795)+(Z796*AI796)+(AA796*AI797)+(AB796*AI798)+(AC796*AI799)+(AD796*AI800)+(AE796*AI801)+(AF796*AI802)+(AG796*AI803)</f>
        <v>0.65445162253629541</v>
      </c>
      <c r="E796" s="22">
        <f>(R796*AJ788)+(S796*AJ789)+(T796*AJ790)+(U796*AJ791)+(V796*AJ792)+(W796*AJ793)+(X796*AJ794)+(Y796*AJ795)+(Z796*AJ796)+(AA796*AJ797)+(AB796*AJ798)+(AC796*AJ799)+(AD796*AJ800)+(AE796*AJ801)+(AF796*AJ802)+(AG796*AJ803)</f>
        <v>4.2714265292284379</v>
      </c>
      <c r="F796" s="22">
        <f>(R796*AK788)+(S796*AK789)+(T796*AK790)+(U796*AK791)+(V796*AK792)+(W796*AK793)+(X796*AK794)+(Y796*AK795)+(Z796*AK796)+(AA796*AK797)+(AB796*AK798)+(AC796*AK799)+(AD796*AK800)+(AE796*AK801)+(AF796*AK802)+(AG796*AK803)</f>
        <v>0.62840334968257283</v>
      </c>
      <c r="G796" s="22">
        <f>(R796*AL788)+(S796*AL789)+(T796*AL790)+(U796*AL791)+(V796*AL792)+(W796*AL793)+(X796*AL794)+(Y796*AL795)+(Z796*AL796)+(AA796*AL797)+(AB796*AL798)+(AC796*AL799)+(AD796*AL800)+(AE796*AL801)+(AF796*AL802)+(AG796*AL803)</f>
        <v>3.3773042112994585</v>
      </c>
      <c r="H796" s="22">
        <f>(R796*AM788)+(S796*AM789)+(T796*AM790)+(U796*AM791)+(V796*AM792)+(W796*AM793)+(X796*AM794)+(Y796*AM795)+(Z796*AM796)+(AA796*AM797)+(AB796*AM798)+(AC796*AM799)+(AD796*AM800)+(AE796*AM801)+(AF796*AM802)+(AG796*AM803)</f>
        <v>0.84767844482808807</v>
      </c>
      <c r="I796" s="22">
        <f>(R796*AN788)+(S796*AN789)+(T796*AN790)+(U796*AN791)+(V796*AN792)+(W796*AN793)+(X796*AN794)+(Y796*AN795)+(Z796*AN796)+(AA796*AN797)+(AB796*AN798)+(AC796*AN799)+(AD796*AN800)+(AE796*AN801)+(AF796*AN802)+(AG796*AN803)</f>
        <v>3.1055283135784841</v>
      </c>
      <c r="J796" s="22">
        <f>(R796*AO788)+(S796*AO789)+(T796*AO790)+(U796*AO791)+(V796*AO792)+(W796*AO793)+(X796*AO794)+(Y796*AO795)+(Z796*AO796)+(AA796*AO797)+(AB796*AO798)+(AC796*AO799)+(AD796*AO800)+(AE796*AO801)+(AF796*AO802)+(AG796*AO803)</f>
        <v>0.12282789123207651</v>
      </c>
      <c r="K796" s="22">
        <f>(R796*AP788)+(S796*AP789)+(T796*AP790)+(U796*AP791)+(V796*AP792)+(W796*AP793)+(X796*AP794)+(Y796*AP795)+(Z796*AP796)+(AA796*AP797)+(AB796*AP798)+(AC796*AP799)+(AD796*AP800)+(AE796*AP801)+(AF796*AP802)+(AG796*AP803)</f>
        <v>0.75179176297515504</v>
      </c>
      <c r="L796" s="22">
        <f>(R796*AQ788)+(S796*AQ789)+(T796*AQ790)+(U796*AQ791)+(V796*AQ792)+(W796*AQ793)+(X796*AQ794)+(Y796*AQ795)+(Z796*AQ796)+(AA796*AQ797)+(AB796*AQ798)+(AC796*AQ799)+(AD796*AQ800)+(AE796*AQ801)+(AF796*AQ802)+(AG796*AQ803)</f>
        <v>0.56302947354454225</v>
      </c>
      <c r="M796" s="22">
        <f>(R796*AR788)+(S796*AR789)+(T796*AR790)+(U796*AR791)+(V796*AR792)+(W796*AR793)+(X796*AR794)+(Y796*AR795)+(Z796*AR796)+(AA796*AR797)+(AB796*AR798)+(AC796*AR799)+(AD796*AR800)+(AE796*AR801)+(AF796*AR802)+(AG796*AR803)</f>
        <v>1.010003617685056</v>
      </c>
      <c r="N796" s="22">
        <f>(R796*AS788)+(S796*AS789)+(T796*AS790)+(U796*AS791)+(V796*AS792)+(W796*AS793)+(X796*AS794)+(Y796*AS795)+(Z796*AS796)+(AA796*AS797)+(AB796*AS798)+(AC796*AS799)+(AD796*AS800)+(AE796*AS801)+(AF796*AS802)+(AG796*AS803)</f>
        <v>1.1762310829394806</v>
      </c>
      <c r="O796" s="22">
        <f>(R796*AT788)+(S796*AT789)+(T796*AT790)+(U796*AT791)+(V796*AT792)+(W796*AT793)+(X796*AT794)+(Y796*AT795)+(Z796*AT796)+(AA796*AT797)+(AB796*AT798)+(AC796*AT799)+(AD796*AT800)+(AE796*AT801)+(AF796*AT802)+(AG796*AT803)</f>
        <v>3.4629959529434613</v>
      </c>
      <c r="Q796" s="22">
        <v>9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8.6515907398896294E-2</v>
      </c>
      <c r="Z796" s="22">
        <v>0.5483490763640243</v>
      </c>
      <c r="AA796" s="22">
        <v>0</v>
      </c>
      <c r="AB796" s="22">
        <v>0.42370002157114034</v>
      </c>
      <c r="AC796" s="22">
        <v>0.95636953678111647</v>
      </c>
      <c r="AD796" s="22">
        <v>0</v>
      </c>
      <c r="AE796" s="22">
        <v>0</v>
      </c>
      <c r="AF796" s="22">
        <v>0</v>
      </c>
      <c r="AG796" s="22">
        <v>1</v>
      </c>
      <c r="AI796" s="22">
        <v>0.27150000000000002</v>
      </c>
      <c r="AJ796" s="22">
        <v>2.4281000000000001</v>
      </c>
      <c r="AK796" s="22">
        <v>0.34229999999999999</v>
      </c>
      <c r="AL796" s="22">
        <v>1.8265</v>
      </c>
      <c r="AM796" s="22">
        <v>0.45850000000000002</v>
      </c>
      <c r="AN796" s="22">
        <v>1.45</v>
      </c>
      <c r="AO796" s="22">
        <v>6.0999999999999999E-2</v>
      </c>
      <c r="AP796" s="22">
        <v>0.50600000000000001</v>
      </c>
      <c r="AQ796" s="22">
        <v>0.2596</v>
      </c>
      <c r="AR796" s="22">
        <v>0.58479999999999999</v>
      </c>
      <c r="AS796" s="22">
        <v>0.65390000000000004</v>
      </c>
      <c r="AT796" s="22">
        <v>1.9436</v>
      </c>
    </row>
    <row r="797" spans="2:46" s="22" customFormat="1">
      <c r="B797" s="22">
        <v>2013</v>
      </c>
      <c r="C797" s="22">
        <v>10</v>
      </c>
      <c r="D797" s="22">
        <f>(R797*AI788)+(S797*AI789)+(T797*AI790)+(U797*AI791)+(V797*AI792)+(W797*AI793)+(X797*AI794)+(Y797*AI795)+(Z797*AI796)+(AA797*AI797)+(AB797*AI798)+(AC797*AI799)+(AD797*AI800)+(AE797*AI801)+(AF797*AI802)+(AG797*AI803)</f>
        <v>0.74589414172857715</v>
      </c>
      <c r="E797" s="22">
        <f>(R797*AJ788)+(S797*AJ789)+(T797*AJ790)+(U797*AJ791)+(V797*AJ792)+(W797*AJ793)+(X797*AJ794)+(Y797*AJ795)+(Z797*AJ796)+(AA797*AJ797)+(AB797*AJ798)+(AC797*AJ799)+(AD797*AJ800)+(AE797*AJ801)+(AF797*AJ802)+(AG797*AJ803)</f>
        <v>1.2456798960521753</v>
      </c>
      <c r="F797" s="22">
        <f>(R797*AK788)+(S797*AK789)+(T797*AK790)+(U797*AK791)+(V797*AK792)+(W797*AK793)+(X797*AK794)+(Y797*AK795)+(Z797*AK796)+(AA797*AK797)+(AB797*AK798)+(AC797*AK799)+(AD797*AK800)+(AE797*AK801)+(AF797*AK802)+(AG797*AK803)</f>
        <v>0.52581329233661545</v>
      </c>
      <c r="G797" s="22">
        <f>(R797*AL788)+(S797*AL789)+(T797*AL790)+(U797*AL791)+(V797*AL792)+(W797*AL793)+(X797*AL794)+(Y797*AL795)+(Z797*AL796)+(AA797*AL797)+(AB797*AL798)+(AC797*AL799)+(AD797*AL800)+(AE797*AL801)+(AF797*AL802)+(AG797*AL803)</f>
        <v>2.0361020769840588</v>
      </c>
      <c r="H797" s="22">
        <f>(R797*AM788)+(S797*AM789)+(T797*AM790)+(U797*AM791)+(V797*AM792)+(W797*AM793)+(X797*AM794)+(Y797*AM795)+(Z797*AM796)+(AA797*AM797)+(AB797*AM798)+(AC797*AM799)+(AD797*AM800)+(AE797*AM801)+(AF797*AM802)+(AG797*AM803)</f>
        <v>0.57039852871434982</v>
      </c>
      <c r="I797" s="22">
        <f>(R797*AN788)+(S797*AN789)+(T797*AN790)+(U797*AN791)+(V797*AN792)+(W797*AN793)+(X797*AN794)+(Y797*AN795)+(Z797*AN796)+(AA797*AN797)+(AB797*AN798)+(AC797*AN799)+(AD797*AN800)+(AE797*AN801)+(AF797*AN802)+(AG797*AN803)</f>
        <v>1.5471494406113406</v>
      </c>
      <c r="J797" s="22">
        <f>(R797*AO788)+(S797*AO789)+(T797*AO790)+(U797*AO791)+(V797*AO792)+(W797*AO793)+(X797*AO794)+(Y797*AO795)+(Z797*AO796)+(AA797*AO797)+(AB797*AO798)+(AC797*AO799)+(AD797*AO800)+(AE797*AO801)+(AF797*AO802)+(AG797*AO803)</f>
        <v>6.9331791518797495E-2</v>
      </c>
      <c r="K797" s="22">
        <f>(R797*AP788)+(S797*AP789)+(T797*AP790)+(U797*AP791)+(V797*AP792)+(W797*AP793)+(X797*AP794)+(Y797*AP795)+(Z797*AP796)+(AA797*AP797)+(AB797*AP798)+(AC797*AP799)+(AD797*AP800)+(AE797*AP801)+(AF797*AP802)+(AG797*AP803)</f>
        <v>0.63250310427963563</v>
      </c>
      <c r="L797" s="22">
        <f>(R797*AQ788)+(S797*AQ789)+(T797*AQ790)+(U797*AQ791)+(V797*AQ792)+(W797*AQ793)+(X797*AQ794)+(Y797*AQ795)+(Z797*AQ796)+(AA797*AQ797)+(AB797*AQ798)+(AC797*AQ799)+(AD797*AQ800)+(AE797*AQ801)+(AF797*AQ802)+(AG797*AQ803)</f>
        <v>0.37267861145164383</v>
      </c>
      <c r="M797" s="22">
        <f>(R797*AR788)+(S797*AR789)+(T797*AR790)+(U797*AR791)+(V797*AR792)+(W797*AR793)+(X797*AR794)+(Y797*AR795)+(Z797*AR796)+(AA797*AR797)+(AB797*AR798)+(AC797*AR799)+(AD797*AR800)+(AE797*AR801)+(AF797*AR802)+(AG797*AR803)</f>
        <v>0.97791448164082873</v>
      </c>
      <c r="N797" s="22">
        <f>(R797*AS788)+(S797*AS789)+(T797*AS790)+(U797*AS791)+(V797*AS792)+(W797*AS793)+(X797*AS794)+(Y797*AS795)+(Z797*AS796)+(AA797*AS797)+(AB797*AS798)+(AC797*AS799)+(AD797*AS800)+(AE797*AS801)+(AF797*AS802)+(AG797*AS803)</f>
        <v>0.55279234764314267</v>
      </c>
      <c r="O797" s="22">
        <f>(R797*AT788)+(S797*AT789)+(T797*AT790)+(U797*AT791)+(V797*AT792)+(W797*AT793)+(X797*AT794)+(Y797*AT795)+(Z797*AT796)+(AA797*AT797)+(AB797*AT798)+(AC797*AT799)+(AD797*AT800)+(AE797*AT801)+(AF797*AT802)+(AG797*AT803)</f>
        <v>2.0252066298586096</v>
      </c>
      <c r="Q797" s="22">
        <v>10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0.74902261319579944</v>
      </c>
      <c r="AB797" s="22">
        <v>0</v>
      </c>
      <c r="AC797" s="22">
        <v>0</v>
      </c>
      <c r="AD797" s="22">
        <v>0.2878</v>
      </c>
      <c r="AE797" s="22">
        <v>0</v>
      </c>
      <c r="AF797" s="22">
        <v>0</v>
      </c>
      <c r="AG797" s="22">
        <v>0</v>
      </c>
      <c r="AI797" s="22">
        <v>0.53869999999999996</v>
      </c>
      <c r="AJ797" s="22">
        <v>0.93910000000000005</v>
      </c>
      <c r="AK797" s="22">
        <v>0.57720000000000005</v>
      </c>
      <c r="AL797" s="22">
        <v>1.9191</v>
      </c>
      <c r="AM797" s="22">
        <v>0.54520000000000002</v>
      </c>
      <c r="AN797" s="22">
        <v>1.6044</v>
      </c>
      <c r="AO797" s="22">
        <v>8.6300000000000002E-2</v>
      </c>
      <c r="AP797" s="22">
        <v>0.4486</v>
      </c>
      <c r="AQ797" s="22">
        <v>0.34189999999999998</v>
      </c>
      <c r="AR797" s="22">
        <v>1.0216000000000001</v>
      </c>
      <c r="AS797" s="22">
        <v>0.42309999999999998</v>
      </c>
      <c r="AT797" s="22">
        <v>1.9975000000000001</v>
      </c>
    </row>
    <row r="798" spans="2:46" s="22" customFormat="1">
      <c r="B798" s="22">
        <v>2013</v>
      </c>
      <c r="C798" s="22">
        <v>11</v>
      </c>
      <c r="D798" s="22">
        <f>(R798*AI788)+(S798*AI789)+(T798*AI790)+(U798*AI791)+(V798*AI792)+(W798*AI793)+(X798*AI794)+(Y798*AI795)+(Z798*AI796)+(AA798*AI797)+(AB798*AI798)+(AC798*AI799)+(AD798*AI800)+(AE798*AI801)+(AF798*AI802)+(AG798*AI803)</f>
        <v>0.18854069369515322</v>
      </c>
      <c r="E798" s="22">
        <f>(R798*AJ788)+(S798*AJ789)+(T798*AJ790)+(U798*AJ791)+(V798*AJ792)+(W798*AJ793)+(X798*AJ794)+(Y798*AJ795)+(Z798*AJ796)+(AA798*AJ797)+(AB798*AJ798)+(AC798*AJ799)+(AD798*AJ800)+(AE798*AJ801)+(AF798*AJ802)+(AG798*AJ803)</f>
        <v>0.22597663663265949</v>
      </c>
      <c r="F798" s="22">
        <f>(R798*AK788)+(S798*AK789)+(T798*AK790)+(U798*AK791)+(V798*AK792)+(W798*AK793)+(X798*AK794)+(Y798*AK795)+(Z798*AK796)+(AA798*AK797)+(AB798*AK798)+(AC798*AK799)+(AD798*AK800)+(AE798*AK801)+(AF798*AK802)+(AG798*AK803)</f>
        <v>5.8537166786906465E-2</v>
      </c>
      <c r="G798" s="22">
        <f>(R798*AL788)+(S798*AL789)+(T798*AL790)+(U798*AL791)+(V798*AL792)+(W798*AL793)+(X798*AL794)+(Y798*AL795)+(Z798*AL796)+(AA798*AL797)+(AB798*AL798)+(AC798*AL799)+(AD798*AL800)+(AE798*AL801)+(AF798*AL802)+(AG798*AL803)</f>
        <v>0.47779476783300423</v>
      </c>
      <c r="H798" s="22">
        <f>(R798*AM788)+(S798*AM789)+(T798*AM790)+(U798*AM791)+(V798*AM792)+(W798*AM793)+(X798*AM794)+(Y798*AM795)+(Z798*AM796)+(AA798*AM797)+(AB798*AM798)+(AC798*AM799)+(AD798*AM800)+(AE798*AM801)+(AF798*AM802)+(AG798*AM803)</f>
        <v>0.16325827217570649</v>
      </c>
      <c r="I798" s="22">
        <f>(R798*AN788)+(S798*AN789)+(T798*AN790)+(U798*AN791)+(V798*AN792)+(W798*AN793)+(X798*AN794)+(Y798*AN795)+(Z798*AN796)+(AA798*AN797)+(AB798*AN798)+(AC798*AN799)+(AD798*AN800)+(AE798*AN801)+(AF798*AN802)+(AG798*AN803)</f>
        <v>0.5052291585497608</v>
      </c>
      <c r="J798" s="22">
        <f>(R798*AO788)+(S798*AO789)+(T798*AO790)+(U798*AO791)+(V798*AO792)+(W798*AO793)+(X798*AO794)+(Y798*AO795)+(Z798*AO796)+(AA798*AO797)+(AB798*AO798)+(AC798*AO799)+(AD798*AO800)+(AE798*AO801)+(AF798*AO802)+(AG798*AO803)</f>
        <v>5.9664423668200989E-2</v>
      </c>
      <c r="K798" s="22">
        <f>(R798*AP788)+(S798*AP789)+(T798*AP790)+(U798*AP791)+(V798*AP792)+(W798*AP793)+(X798*AP794)+(Y798*AP795)+(Z798*AP796)+(AA798*AP797)+(AB798*AP798)+(AC798*AP799)+(AD798*AP800)+(AE798*AP801)+(AF798*AP802)+(AG798*AP803)</f>
        <v>0.2448429942919198</v>
      </c>
      <c r="L798" s="22">
        <f>(R798*AQ788)+(S798*AQ789)+(T798*AQ790)+(U798*AQ791)+(V798*AQ792)+(W798*AQ793)+(X798*AQ794)+(Y798*AQ795)+(Z798*AQ796)+(AA798*AQ797)+(AB798*AQ798)+(AC798*AQ799)+(AD798*AQ800)+(AE798*AQ801)+(AF798*AQ802)+(AG798*AQ803)</f>
        <v>8.2738410790701447E-2</v>
      </c>
      <c r="M798" s="22">
        <f>(R798*AR788)+(S798*AR789)+(T798*AR790)+(U798*AR791)+(V798*AR792)+(W798*AR793)+(X798*AR794)+(Y798*AR795)+(Z798*AR796)+(AA798*AR797)+(AB798*AR798)+(AC798*AR799)+(AD798*AR800)+(AE798*AR801)+(AF798*AR802)+(AG798*AR803)</f>
        <v>0.15623269474362655</v>
      </c>
      <c r="N798" s="22">
        <f>(R798*AS788)+(S798*AS789)+(T798*AS790)+(U798*AS791)+(V798*AS792)+(W798*AS793)+(X798*AS794)+(Y798*AS795)+(Z798*AS796)+(AA798*AS797)+(AB798*AS798)+(AC798*AS799)+(AD798*AS800)+(AE798*AS801)+(AF798*AS802)+(AG798*AS803)</f>
        <v>0.11374592367235931</v>
      </c>
      <c r="O798" s="22">
        <f>(R798*AT788)+(S798*AT789)+(T798*AT790)+(U798*AT791)+(V798*AT792)+(W798*AT793)+(X798*AT794)+(Y798*AT795)+(Z798*AT796)+(AA798*AT797)+(AB798*AT798)+(AC798*AT799)+(AD798*AT800)+(AE798*AT801)+(AF798*AT802)+(AG798*AT803)</f>
        <v>0.52946696179623154</v>
      </c>
      <c r="Q798" s="22">
        <v>11</v>
      </c>
      <c r="R798" s="22">
        <v>9.795478305256114E-2</v>
      </c>
      <c r="S798" s="22">
        <v>0.22004671810824875</v>
      </c>
      <c r="T798" s="22">
        <v>0.20949883684869208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  <c r="AI798" s="22">
        <v>0.3654</v>
      </c>
      <c r="AJ798" s="22">
        <v>2.0297999999999998</v>
      </c>
      <c r="AK798" s="22">
        <v>0.24390000000000001</v>
      </c>
      <c r="AL798" s="22">
        <v>1.4246000000000001</v>
      </c>
      <c r="AM798" s="22">
        <v>0.36259999999999998</v>
      </c>
      <c r="AN798" s="22">
        <v>1.5354000000000001</v>
      </c>
      <c r="AO798" s="22">
        <v>6.1899999999999997E-2</v>
      </c>
      <c r="AP798" s="22">
        <v>0.26169999999999999</v>
      </c>
      <c r="AQ798" s="22">
        <v>0.30730000000000002</v>
      </c>
      <c r="AR798" s="22">
        <v>0.34449999999999997</v>
      </c>
      <c r="AS798" s="22">
        <v>0.54849999999999999</v>
      </c>
      <c r="AT798" s="22">
        <v>1.468</v>
      </c>
    </row>
    <row r="799" spans="2:46" s="22" customFormat="1">
      <c r="B799" s="22">
        <v>2013</v>
      </c>
      <c r="C799" s="22">
        <v>12</v>
      </c>
      <c r="D799" s="22">
        <f>(R799*AI788)+(S799*AI789)+(T799*AI790)+(U799*AI791)+(V799*AI792)+(W799*AI793)+(X799*AI794)+(Y799*AI795)+(Z799*AI796)+(AA799*AI797)+(AB799*AI798)+(AC799*AI799)+(AD799*AI800)+(AE799*AI801)+(AF799*AI802)+(AG799*AI803)</f>
        <v>1.1742460960213683</v>
      </c>
      <c r="E799" s="22">
        <f>(R799*AJ788)+(S799*AJ789)+(T799*AJ790)+(U799*AJ791)+(V799*AJ792)+(W799*AJ793)+(X799*AJ794)+(Y799*AJ795)+(Z799*AJ796)+(AA799*AJ797)+(AB799*AJ798)+(AC799*AJ799)+(AD799*AJ800)+(AE799*AJ801)+(AF799*AJ802)+(AG799*AJ803)</f>
        <v>2.2229569470920687</v>
      </c>
      <c r="F799" s="22">
        <f>(R799*AK788)+(S799*AK789)+(T799*AK790)+(U799*AK791)+(V799*AK792)+(W799*AK793)+(X799*AK794)+(Y799*AK795)+(Z799*AK796)+(AA799*AK797)+(AB799*AK798)+(AC799*AK799)+(AD799*AK800)+(AE799*AK801)+(AF799*AK802)+(AG799*AK803)</f>
        <v>0.3124087390936876</v>
      </c>
      <c r="G799" s="22">
        <f>(R799*AL788)+(S799*AL789)+(T799*AL790)+(U799*AL791)+(V799*AL792)+(W799*AL793)+(X799*AL794)+(Y799*AL795)+(Z799*AL796)+(AA799*AL797)+(AB799*AL798)+(AC799*AL799)+(AD799*AL800)+(AE799*AL801)+(AF799*AL802)+(AG799*AL803)</f>
        <v>2.6485775733703254</v>
      </c>
      <c r="H799" s="22">
        <f>(R799*AM788)+(S799*AM789)+(T799*AM790)+(U799*AM791)+(V799*AM792)+(W799*AM793)+(X799*AM794)+(Y799*AM795)+(Z799*AM796)+(AA799*AM797)+(AB799*AM798)+(AC799*AM799)+(AD799*AM800)+(AE799*AM801)+(AF799*AM802)+(AG799*AM803)</f>
        <v>0.70093231777499065</v>
      </c>
      <c r="I799" s="22">
        <f>(R799*AN788)+(S799*AN789)+(T799*AN790)+(U799*AN791)+(V799*AN792)+(W799*AN793)+(X799*AN794)+(Y799*AN795)+(Z799*AN796)+(AA799*AN797)+(AB799*AN798)+(AC799*AN799)+(AD799*AN800)+(AE799*AN801)+(AF799*AN802)+(AG799*AN803)</f>
        <v>2.2063428341722364</v>
      </c>
      <c r="J799" s="22">
        <f>(R799*AO788)+(S799*AO789)+(T799*AO790)+(U799*AO791)+(V799*AO792)+(W799*AO793)+(X799*AO794)+(Y799*AO795)+(Z799*AO796)+(AA799*AO797)+(AB799*AO798)+(AC799*AO799)+(AD799*AO800)+(AE799*AO801)+(AF799*AO802)+(AG799*AO803)</f>
        <v>0.18190542126758469</v>
      </c>
      <c r="K799" s="22">
        <f>(R799*AP788)+(S799*AP789)+(T799*AP790)+(U799*AP791)+(V799*AP792)+(W799*AP793)+(X799*AP794)+(Y799*AP795)+(Z799*AP796)+(AA799*AP797)+(AB799*AP798)+(AC799*AP799)+(AD799*AP800)+(AE799*AP801)+(AF799*AP802)+(AG799*AP803)</f>
        <v>0.94614671971190567</v>
      </c>
      <c r="L799" s="22">
        <f>(R799*AQ788)+(S799*AQ789)+(T799*AQ790)+(U799*AQ791)+(V799*AQ792)+(W799*AQ793)+(X799*AQ794)+(Y799*AQ795)+(Z799*AQ796)+(AA799*AQ797)+(AB799*AQ798)+(AC799*AQ799)+(AD799*AQ800)+(AE799*AQ801)+(AF799*AQ802)+(AG799*AQ803)</f>
        <v>0.44191573368364723</v>
      </c>
      <c r="M799" s="22">
        <f>(R799*AR788)+(S799*AR789)+(T799*AR790)+(U799*AR791)+(V799*AR792)+(W799*AR793)+(X799*AR794)+(Y799*AR795)+(Z799*AR796)+(AA799*AR797)+(AB799*AR798)+(AC799*AR799)+(AD799*AR800)+(AE799*AR801)+(AF799*AR802)+(AG799*AR803)</f>
        <v>0.90343954181474084</v>
      </c>
      <c r="N799" s="22">
        <f>(R799*AS788)+(S799*AS789)+(T799*AS790)+(U799*AS791)+(V799*AS792)+(W799*AS793)+(X799*AS794)+(Y799*AS795)+(Z799*AS796)+(AA799*AS797)+(AB799*AS798)+(AC799*AS799)+(AD799*AS800)+(AE799*AS801)+(AF799*AS802)+(AG799*AS803)</f>
        <v>0.73490727293326752</v>
      </c>
      <c r="O799" s="22">
        <f>(R799*AT788)+(S799*AT789)+(T799*AT790)+(U799*AT791)+(V799*AT792)+(W799*AT793)+(X799*AT794)+(Y799*AT795)+(Z799*AT796)+(AA799*AT797)+(AB799*AT798)+(AC799*AT799)+(AD799*AT800)+(AE799*AT801)+(AF799*AT802)+(AG799*AT803)</f>
        <v>3.044719123144926</v>
      </c>
      <c r="Q799" s="22">
        <v>12</v>
      </c>
      <c r="R799" s="22">
        <v>0.33143279709307938</v>
      </c>
      <c r="S799" s="22">
        <v>0.75695180949639651</v>
      </c>
      <c r="T799" s="22">
        <v>0.22761181172271763</v>
      </c>
      <c r="U799" s="22">
        <v>0.22800000000000001</v>
      </c>
      <c r="V799" s="22">
        <v>6.6430469441984052E-2</v>
      </c>
      <c r="W799" s="22">
        <v>1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  <c r="AI799" s="22">
        <v>0.25619999999999998</v>
      </c>
      <c r="AJ799" s="22">
        <v>1.6256999999999999</v>
      </c>
      <c r="AK799" s="22">
        <v>0.26350000000000001</v>
      </c>
      <c r="AL799" s="22">
        <v>1.2908999999999999</v>
      </c>
      <c r="AM799" s="22">
        <v>0.31869999999999998</v>
      </c>
      <c r="AN799" s="22">
        <v>1.2583</v>
      </c>
      <c r="AO799" s="22">
        <v>4.4299999999999999E-2</v>
      </c>
      <c r="AP799" s="22">
        <v>0.2545</v>
      </c>
      <c r="AQ799" s="22">
        <v>0.21390000000000001</v>
      </c>
      <c r="AR799" s="22">
        <v>0.45789999999999997</v>
      </c>
      <c r="AS799" s="22">
        <v>0.45219999999999999</v>
      </c>
      <c r="AT799" s="22">
        <v>1.3795999999999999</v>
      </c>
    </row>
    <row r="800" spans="2:46" s="22" customFormat="1">
      <c r="B800" s="22">
        <v>2013</v>
      </c>
      <c r="C800" s="22">
        <v>13</v>
      </c>
      <c r="D800" s="22">
        <f>(R800*AI788)+(S800*AI789)+(T800*AI790)+(U800*AI791)+(V800*AI792)+(W800*AI793)+(X800*AI794)+(Y800*AI795)+(Z800*AI796)+(AA800*AI797)+(AB800*AI798)+(AC800*AI799)+(AD800*AI800)+(AE800*AI801)+(AF800*AI802)+(AG800*AI803)</f>
        <v>0.37910239410192526</v>
      </c>
      <c r="E800" s="22">
        <f>(R800*AJ788)+(S800*AJ789)+(T800*AJ790)+(U800*AJ791)+(V800*AJ792)+(W800*AJ793)+(X800*AJ794)+(Y800*AJ795)+(Z800*AJ796)+(AA800*AJ797)+(AB800*AJ798)+(AC800*AJ799)+(AD800*AJ800)+(AE800*AJ801)+(AF800*AJ802)+(AG800*AJ803)</f>
        <v>0.42337746964324563</v>
      </c>
      <c r="F800" s="22">
        <f>(R800*AK788)+(S800*AK789)+(T800*AK790)+(U800*AK791)+(V800*AK792)+(W800*AK793)+(X800*AK794)+(Y800*AK795)+(Z800*AK796)+(AA800*AK797)+(AB800*AK798)+(AC800*AK799)+(AD800*AK800)+(AE800*AK801)+(AF800*AK802)+(AG800*AK803)</f>
        <v>0.14693505564795964</v>
      </c>
      <c r="G800" s="22">
        <f>(R800*AL788)+(S800*AL789)+(T800*AL790)+(U800*AL791)+(V800*AL792)+(W800*AL793)+(X800*AL794)+(Y800*AL795)+(Z800*AL796)+(AA800*AL797)+(AB800*AL798)+(AC800*AL799)+(AD800*AL800)+(AE800*AL801)+(AF800*AL802)+(AG800*AL803)</f>
        <v>1.1491081011565292</v>
      </c>
      <c r="H800" s="22">
        <f>(R800*AM788)+(S800*AM789)+(T800*AM790)+(U800*AM791)+(V800*AM792)+(W800*AM793)+(X800*AM794)+(Y800*AM795)+(Z800*AM796)+(AA800*AM797)+(AB800*AM798)+(AC800*AM799)+(AD800*AM800)+(AE800*AM801)+(AF800*AM802)+(AG800*AM803)</f>
        <v>0.38833117391615618</v>
      </c>
      <c r="I800" s="22">
        <f>(R800*AN788)+(S800*AN789)+(T800*AN790)+(U800*AN791)+(V800*AN792)+(W800*AN793)+(X800*AN794)+(Y800*AN795)+(Z800*AN796)+(AA800*AN797)+(AB800*AN798)+(AC800*AN799)+(AD800*AN800)+(AE800*AN801)+(AF800*AN802)+(AG800*AN803)</f>
        <v>0.93909387438190439</v>
      </c>
      <c r="J800" s="22">
        <f>(R800*AO788)+(S800*AO789)+(T800*AO790)+(U800*AO791)+(V800*AO792)+(W800*AO793)+(X800*AO794)+(Y800*AO795)+(Z800*AO796)+(AA800*AO797)+(AB800*AO798)+(AC800*AO799)+(AD800*AO800)+(AE800*AO801)+(AF800*AO802)+(AG800*AO803)</f>
        <v>0.14179910777799642</v>
      </c>
      <c r="K800" s="22">
        <f>(R800*AP788)+(S800*AP789)+(T800*AP790)+(U800*AP791)+(V800*AP792)+(W800*AP793)+(X800*AP794)+(Y800*AP795)+(Z800*AP796)+(AA800*AP797)+(AB800*AP798)+(AC800*AP799)+(AD800*AP800)+(AE800*AP801)+(AF800*AP802)+(AG800*AP803)</f>
        <v>0.60152356006380348</v>
      </c>
      <c r="L800" s="22">
        <f>(R800*AQ788)+(S800*AQ789)+(T800*AQ790)+(U800*AQ791)+(V800*AQ792)+(W800*AQ793)+(X800*AQ794)+(Y800*AQ795)+(Z800*AQ796)+(AA800*AQ797)+(AB800*AQ798)+(AC800*AQ799)+(AD800*AQ800)+(AE800*AQ801)+(AF800*AQ802)+(AG800*AQ803)</f>
        <v>0.17765119855206488</v>
      </c>
      <c r="M800" s="22">
        <f>(R800*AR788)+(S800*AR789)+(T800*AR790)+(U800*AR791)+(V800*AR792)+(W800*AR793)+(X800*AR794)+(Y800*AR795)+(Z800*AR796)+(AA800*AR797)+(AB800*AR798)+(AC800*AR799)+(AD800*AR800)+(AE800*AR801)+(AF800*AR802)+(AG800*AR803)</f>
        <v>0.3062058490172691</v>
      </c>
      <c r="N800" s="22">
        <f>(R800*AS788)+(S800*AS789)+(T800*AS790)+(U800*AS791)+(V800*AS792)+(W800*AS793)+(X800*AS794)+(Y800*AS795)+(Z800*AS796)+(AA800*AS797)+(AB800*AS798)+(AC800*AS799)+(AD800*AS800)+(AE800*AS801)+(AF800*AS802)+(AG800*AS803)</f>
        <v>0.2574988855280701</v>
      </c>
      <c r="O800" s="22">
        <f>(R800*AT788)+(S800*AT789)+(T800*AT790)+(U800*AT791)+(V800*AT792)+(W800*AT793)+(X800*AT794)+(Y800*AT795)+(Z800*AT796)+(AA800*AT797)+(AB800*AT798)+(AC800*AT799)+(AD800*AT800)+(AE800*AT801)+(AF800*AT802)+(AG800*AT803)</f>
        <v>1.3035597138278527</v>
      </c>
      <c r="Q800" s="22">
        <v>13</v>
      </c>
      <c r="R800" s="22">
        <v>1.6294985038389741E-3</v>
      </c>
      <c r="S800" s="22">
        <v>0</v>
      </c>
      <c r="T800" s="22">
        <v>0.54499705638039631</v>
      </c>
      <c r="U800" s="22">
        <v>0</v>
      </c>
      <c r="V800" s="22">
        <v>0</v>
      </c>
      <c r="W800" s="22">
        <v>0</v>
      </c>
      <c r="X800" s="22">
        <v>0.7580462094128243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  <c r="AI800" s="22">
        <v>1.1897</v>
      </c>
      <c r="AJ800" s="22">
        <v>1.8842000000000001</v>
      </c>
      <c r="AK800" s="22">
        <v>0.32479999999999998</v>
      </c>
      <c r="AL800" s="22">
        <v>2.0800999999999998</v>
      </c>
      <c r="AM800" s="22">
        <v>0.56299999999999994</v>
      </c>
      <c r="AN800" s="22">
        <v>1.2001999999999999</v>
      </c>
      <c r="AO800" s="22">
        <v>1.6299999999999999E-2</v>
      </c>
      <c r="AP800" s="22">
        <v>1.0302</v>
      </c>
      <c r="AQ800" s="22">
        <v>0.40510000000000002</v>
      </c>
      <c r="AR800" s="22">
        <v>0.73909999999999998</v>
      </c>
      <c r="AS800" s="22">
        <v>0.8196</v>
      </c>
      <c r="AT800" s="22">
        <v>1.8382000000000001</v>
      </c>
    </row>
    <row r="801" spans="2:46" s="22" customFormat="1">
      <c r="B801" s="22">
        <v>2013</v>
      </c>
      <c r="C801" s="22">
        <v>14</v>
      </c>
      <c r="D801" s="22">
        <f>(R801*AI788)+(S801*AI789)+(T801*AI790)+(U801*AI791)+(V801*AI792)+(W801*AI793)+(X801*AI794)+(Y801*AI795)+(Z801*AI796)+(AA801*AI797)+(AB801*AI798)+(AC801*AI799)+(AD801*AI800)+(AE801*AI801)+(AF801*AI802)+(AG801*AI803)</f>
        <v>0.11264717090054915</v>
      </c>
      <c r="E801" s="22">
        <f>(R801*AJ788)+(S801*AJ789)+(T801*AJ790)+(U801*AJ791)+(V801*AJ792)+(W801*AJ793)+(X801*AJ794)+(Y801*AJ795)+(Z801*AJ796)+(AA801*AJ797)+(AB801*AJ798)+(AC801*AJ799)+(AD801*AJ800)+(AE801*AJ801)+(AF801*AJ802)+(AG801*AJ803)</f>
        <v>0.29946735128477009</v>
      </c>
      <c r="F801" s="22">
        <f>(R801*AK788)+(S801*AK789)+(T801*AK790)+(U801*AK791)+(V801*AK792)+(W801*AK793)+(X801*AK794)+(Y801*AK795)+(Z801*AK796)+(AA801*AK797)+(AB801*AK798)+(AC801*AK799)+(AD801*AK800)+(AE801*AK801)+(AF801*AK802)+(AG801*AK803)</f>
        <v>0.10064815377020256</v>
      </c>
      <c r="G801" s="22">
        <f>(R801*AL788)+(S801*AL789)+(T801*AL790)+(U801*AL791)+(V801*AL792)+(W801*AL793)+(X801*AL794)+(Y801*AL795)+(Z801*AL796)+(AA801*AL797)+(AB801*AL798)+(AC801*AL799)+(AD801*AL800)+(AE801*AL801)+(AF801*AL802)+(AG801*AL803)</f>
        <v>0.41060486848165317</v>
      </c>
      <c r="H801" s="22">
        <f>(R801*AM788)+(S801*AM789)+(T801*AM790)+(U801*AM791)+(V801*AM792)+(W801*AM793)+(X801*AM794)+(Y801*AM795)+(Z801*AM796)+(AA801*AM797)+(AB801*AM798)+(AC801*AM799)+(AD801*AM800)+(AE801*AM801)+(AF801*AM802)+(AG801*AM803)</f>
        <v>0.11405369217316549</v>
      </c>
      <c r="I801" s="22">
        <f>(R801*AN788)+(S801*AN789)+(T801*AN790)+(U801*AN791)+(V801*AN792)+(W801*AN793)+(X801*AN794)+(Y801*AN795)+(Z801*AN796)+(AA801*AN797)+(AB801*AN798)+(AC801*AN799)+(AD801*AN800)+(AE801*AN801)+(AF801*AN802)+(AG801*AN803)</f>
        <v>0.31255742992956048</v>
      </c>
      <c r="J801" s="22">
        <f>(R801*AO788)+(S801*AO789)+(T801*AO790)+(U801*AO791)+(V801*AO792)+(W801*AO793)+(X801*AO794)+(Y801*AO795)+(Z801*AO796)+(AA801*AO797)+(AB801*AO798)+(AC801*AO799)+(AD801*AO800)+(AE801*AO801)+(AF801*AO802)+(AG801*AO803)</f>
        <v>1.660985022232089E-2</v>
      </c>
      <c r="K801" s="22">
        <f>(R801*AP788)+(S801*AP789)+(T801*AP790)+(U801*AP791)+(V801*AP792)+(W801*AP793)+(X801*AP794)+(Y801*AP795)+(Z801*AP796)+(AA801*AP797)+(AB801*AP798)+(AC801*AP799)+(AD801*AP800)+(AE801*AP801)+(AF801*AP802)+(AG801*AP803)</f>
        <v>0.11896605515718756</v>
      </c>
      <c r="L801" s="22">
        <f>(R801*AQ788)+(S801*AQ789)+(T801*AQ790)+(U801*AQ791)+(V801*AQ792)+(W801*AQ793)+(X801*AQ794)+(Y801*AQ795)+(Z801*AQ796)+(AA801*AQ797)+(AB801*AQ798)+(AC801*AQ799)+(AD801*AQ800)+(AE801*AQ801)+(AF801*AQ802)+(AG801*AQ803)</f>
        <v>6.7894530555818594E-2</v>
      </c>
      <c r="M801" s="22">
        <f>(R801*AR788)+(S801*AR789)+(T801*AR790)+(U801*AR791)+(V801*AR792)+(W801*AR793)+(X801*AR794)+(Y801*AR795)+(Z801*AR796)+(AA801*AR797)+(AB801*AR798)+(AC801*AR799)+(AD801*AR800)+(AE801*AR801)+(AF801*AR802)+(AG801*AR803)</f>
        <v>0.17778899064234127</v>
      </c>
      <c r="N801" s="22">
        <f>(R801*AS788)+(S801*AS789)+(T801*AS790)+(U801*AS791)+(V801*AS792)+(W801*AS793)+(X801*AS794)+(Y801*AS795)+(Z801*AS796)+(AA801*AS797)+(AB801*AS798)+(AC801*AS799)+(AD801*AS800)+(AE801*AS801)+(AF801*AS802)+(AG801*AS803)</f>
        <v>0.10975084757171985</v>
      </c>
      <c r="O801" s="22">
        <f>(R801*AT788)+(S801*AT789)+(T801*AT790)+(U801*AT791)+(V801*AT792)+(W801*AT793)+(X801*AT794)+(Y801*AT795)+(Z801*AT796)+(AA801*AT797)+(AB801*AT798)+(AC801*AT799)+(AD801*AT800)+(AE801*AT801)+(AF801*AT802)+(AG801*AT803)</f>
        <v>0.42606047716205658</v>
      </c>
      <c r="Q801" s="22">
        <v>14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7.076390739736603E-2</v>
      </c>
      <c r="Y801" s="22">
        <v>0</v>
      </c>
      <c r="Z801" s="22">
        <v>6.0882728404930433E-2</v>
      </c>
      <c r="AA801" s="22">
        <v>0.12271375998387171</v>
      </c>
      <c r="AB801" s="22">
        <v>0</v>
      </c>
      <c r="AC801" s="22">
        <v>0</v>
      </c>
      <c r="AD801" s="22">
        <v>1.5699999999999999E-2</v>
      </c>
      <c r="AE801" s="22">
        <v>0</v>
      </c>
      <c r="AF801" s="22">
        <v>1.2263680379236501E-3</v>
      </c>
      <c r="AG801" s="22">
        <v>0</v>
      </c>
      <c r="AI801" s="22">
        <v>5.2400000000000002E-2</v>
      </c>
      <c r="AJ801" s="22">
        <v>0.46779999999999999</v>
      </c>
      <c r="AK801" s="22">
        <v>4.2599999999999999E-2</v>
      </c>
      <c r="AL801" s="22">
        <v>0.28370000000000001</v>
      </c>
      <c r="AM801" s="22">
        <v>6.7900000000000002E-2</v>
      </c>
      <c r="AN801" s="22">
        <v>0.1426</v>
      </c>
      <c r="AO801" s="22">
        <v>3.2000000000000002E-3</v>
      </c>
      <c r="AP801" s="22">
        <v>4.0300000000000002E-2</v>
      </c>
      <c r="AQ801" s="22">
        <v>5.8799999999999998E-2</v>
      </c>
      <c r="AR801" s="22">
        <v>6.7400000000000002E-2</v>
      </c>
      <c r="AS801" s="22">
        <v>7.1499999999999994E-2</v>
      </c>
      <c r="AT801" s="22">
        <v>0.33040000000000003</v>
      </c>
    </row>
    <row r="802" spans="2:46" s="22" customFormat="1">
      <c r="B802" s="22">
        <v>2013</v>
      </c>
      <c r="C802" s="22">
        <v>15</v>
      </c>
      <c r="D802" s="22">
        <f>(R802*AI788)+(S802*AI789)+(T802*AI790)+(U802*AI791)+(V802*AI792)+(W802*AI793)+(X802*AI794)+(Y802*AI795)+(Z802*AI796)+(AA802*AI797)+(AB802*AI798)+(AC802*AI799)+(AD802*AI800)+(AE802*AI801)+(AF802*AI802)+(AG802*AI803)</f>
        <v>0.19669943678111179</v>
      </c>
      <c r="E802" s="22">
        <f>(R802*AJ788)+(S802*AJ789)+(T802*AJ790)+(U802*AJ791)+(V802*AJ792)+(W802*AJ793)+(X802*AJ794)+(Y802*AJ795)+(Z802*AJ796)+(AA802*AJ797)+(AB802*AJ798)+(AC802*AJ799)+(AD802*AJ800)+(AE802*AJ801)+(AF802*AJ802)+(AG802*AJ803)</f>
        <v>0.15731831595533835</v>
      </c>
      <c r="F802" s="22">
        <f>(R802*AK788)+(S802*AK789)+(T802*AK790)+(U802*AK791)+(V802*AK792)+(W802*AK793)+(X802*AK794)+(Y802*AK795)+(Z802*AK796)+(AA802*AK797)+(AB802*AK798)+(AC802*AK799)+(AD802*AK800)+(AE802*AK801)+(AF802*AK802)+(AG802*AK803)</f>
        <v>6.9241299890785923E-2</v>
      </c>
      <c r="G802" s="22">
        <f>(R802*AL788)+(S802*AL789)+(T802*AL790)+(U802*AL791)+(V802*AL792)+(W802*AL793)+(X802*AL794)+(Y802*AL795)+(Z802*AL796)+(AA802*AL797)+(AB802*AL798)+(AC802*AL799)+(AD802*AL800)+(AE802*AL801)+(AF802*AL802)+(AG802*AL803)</f>
        <v>0.2997075435696126</v>
      </c>
      <c r="H802" s="22">
        <f>(R802*AM788)+(S802*AM789)+(T802*AM790)+(U802*AM791)+(V802*AM792)+(W802*AM793)+(X802*AM794)+(Y802*AM795)+(Z802*AM796)+(AA802*AM797)+(AB802*AM798)+(AC802*AM799)+(AD802*AM800)+(AE802*AM801)+(AF802*AM802)+(AG802*AM803)</f>
        <v>0.10207964963581788</v>
      </c>
      <c r="I802" s="22">
        <f>(R802*AN788)+(S802*AN789)+(T802*AN790)+(U802*AN791)+(V802*AN792)+(W802*AN793)+(X802*AN794)+(Y802*AN795)+(Z802*AN796)+(AA802*AN797)+(AB802*AN798)+(AC802*AN799)+(AD802*AN800)+(AE802*AN801)+(AF802*AN802)+(AG802*AN803)</f>
        <v>0.39043952824852385</v>
      </c>
      <c r="J802" s="22">
        <f>(R802*AO788)+(S802*AO789)+(T802*AO790)+(U802*AO791)+(V802*AO792)+(W802*AO793)+(X802*AO794)+(Y802*AO795)+(Z802*AO796)+(AA802*AO797)+(AB802*AO798)+(AC802*AO799)+(AD802*AO800)+(AE802*AO801)+(AF802*AO802)+(AG802*AO803)</f>
        <v>1.6518075728829587E-2</v>
      </c>
      <c r="K802" s="22">
        <f>(R802*AP788)+(S802*AP789)+(T802*AP790)+(U802*AP791)+(V802*AP792)+(W802*AP793)+(X802*AP794)+(Y802*AP795)+(Z802*AP796)+(AA802*AP797)+(AB802*AP798)+(AC802*AP799)+(AD802*AP800)+(AE802*AP801)+(AF802*AP802)+(AG802*AP803)</f>
        <v>7.2587331129881305E-2</v>
      </c>
      <c r="L802" s="22">
        <f>(R802*AQ788)+(S802*AQ789)+(T802*AQ790)+(U802*AQ791)+(V802*AQ792)+(W802*AQ793)+(X802*AQ794)+(Y802*AQ795)+(Z802*AQ796)+(AA802*AQ797)+(AB802*AQ798)+(AC802*AQ799)+(AD802*AQ800)+(AE802*AQ801)+(AF802*AQ802)+(AG802*AQ803)</f>
        <v>3.4548339211896525E-2</v>
      </c>
      <c r="M802" s="22">
        <f>(R802*AR788)+(S802*AR789)+(T802*AR790)+(U802*AR791)+(V802*AR792)+(W802*AR793)+(X802*AR794)+(Y802*AR795)+(Z802*AR796)+(AA802*AR797)+(AB802*AR798)+(AC802*AR799)+(AD802*AR800)+(AE802*AR801)+(AF802*AR802)+(AG802*AR803)</f>
        <v>0.13995834866249118</v>
      </c>
      <c r="N802" s="22">
        <f>(R802*AS788)+(S802*AS789)+(T802*AS790)+(U802*AS791)+(V802*AS792)+(W802*AS793)+(X802*AS794)+(Y802*AS795)+(Z802*AS796)+(AA802*AS797)+(AB802*AS798)+(AC802*AS799)+(AD802*AS800)+(AE802*AS801)+(AF802*AS802)+(AG802*AS803)</f>
        <v>0.10914126255887444</v>
      </c>
      <c r="O802" s="22">
        <f>(R802*AT788)+(S802*AT789)+(T802*AT790)+(U802*AT791)+(V802*AT792)+(W802*AT793)+(X802*AT794)+(Y802*AT795)+(Z802*AT796)+(AA802*AT797)+(AB802*AT798)+(AC802*AT799)+(AD802*AT800)+(AE802*AT801)+(AF802*AT802)+(AG802*AT803)</f>
        <v>0.32156780034020771</v>
      </c>
      <c r="Q802" s="22">
        <v>15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7.8976655058059439E-2</v>
      </c>
      <c r="AB802" s="22">
        <v>0</v>
      </c>
      <c r="AC802" s="22">
        <v>0</v>
      </c>
      <c r="AD802" s="22">
        <v>8.7645198079253821E-4</v>
      </c>
      <c r="AE802" s="22">
        <v>0</v>
      </c>
      <c r="AF802" s="22">
        <v>0.99877363196207636</v>
      </c>
      <c r="AG802" s="22">
        <v>0</v>
      </c>
      <c r="AI802" s="22">
        <v>0.15329999999999999</v>
      </c>
      <c r="AJ802" s="22">
        <v>8.1600000000000006E-2</v>
      </c>
      <c r="AK802" s="22">
        <v>2.3400000000000001E-2</v>
      </c>
      <c r="AL802" s="22">
        <v>0.14649999999999999</v>
      </c>
      <c r="AM802" s="22">
        <v>5.8599999999999999E-2</v>
      </c>
      <c r="AN802" s="22">
        <v>0.26300000000000001</v>
      </c>
      <c r="AO802" s="22">
        <v>9.7000000000000003E-3</v>
      </c>
      <c r="AP802" s="22">
        <v>3.6299999999999999E-2</v>
      </c>
      <c r="AQ802" s="22">
        <v>7.1999999999999998E-3</v>
      </c>
      <c r="AR802" s="22">
        <v>5.8700000000000002E-2</v>
      </c>
      <c r="AS802" s="22">
        <v>7.51E-2</v>
      </c>
      <c r="AT802" s="22">
        <v>0.16239999999999999</v>
      </c>
    </row>
    <row r="803" spans="2:46" s="22" customFormat="1">
      <c r="B803" s="22">
        <v>2013</v>
      </c>
      <c r="C803" s="22">
        <v>16</v>
      </c>
      <c r="D803" s="22">
        <f>(R803*AI788)+(S803*AI789)+(T803*AI790)+(U803*AI791)+(V803*AI792)+(W803*AI793)+(X803*AI794)+(Y803*AI795)+(Z803*AI796)+(AA803*AI797)+(AB803*AI798)+(AC803*AI799)+(AD803*AI800)+(AE803*AI801)+(AF803*AI802)+(AG803*AI803)</f>
        <v>0.16491169129582706</v>
      </c>
      <c r="E803" s="22">
        <f>(R803*AJ788)+(S803*AJ789)+(T803*AJ790)+(U803*AJ791)+(V803*AJ792)+(W803*AJ793)+(X803*AJ794)+(Y803*AJ795)+(Z803*AJ796)+(AA803*AJ797)+(AB803*AJ798)+(AC803*AJ799)+(AD803*AJ800)+(AE803*AJ801)+(AF803*AJ802)+(AG803*AJ803)</f>
        <v>0.70436000761668582</v>
      </c>
      <c r="F803" s="22">
        <f>(R803*AK788)+(S803*AK789)+(T803*AK790)+(U803*AK791)+(V803*AK792)+(W803*AK793)+(X803*AK794)+(Y803*AK795)+(Z803*AK796)+(AA803*AK797)+(AB803*AK798)+(AC803*AK799)+(AD803*AK800)+(AE803*AK801)+(AF803*AK802)+(AG803*AK803)</f>
        <v>0.11379217378332129</v>
      </c>
      <c r="G803" s="22">
        <f>(R803*AL788)+(S803*AL789)+(T803*AL790)+(U803*AL791)+(V803*AL792)+(W803*AL793)+(X803*AL794)+(Y803*AL795)+(Z803*AL796)+(AA803*AL797)+(AB803*AL798)+(AC803*AL799)+(AD803*AL800)+(AE803*AL801)+(AF803*AL802)+(AG803*AL803)</f>
        <v>0.65281817716141921</v>
      </c>
      <c r="H803" s="22">
        <f>(R803*AM788)+(S803*AM789)+(T803*AM790)+(U803*AM791)+(V803*AM792)+(W803*AM793)+(X803*AM794)+(Y803*AM795)+(Z803*AM796)+(AA803*AM797)+(AB803*AM798)+(AC803*AM799)+(AD803*AM800)+(AE803*AM801)+(AF803*AM802)+(AG803*AM803)</f>
        <v>0.17791338748710739</v>
      </c>
      <c r="I803" s="22">
        <f>(R803*AN788)+(S803*AN789)+(T803*AN790)+(U803*AN791)+(V803*AN792)+(W803*AN793)+(X803*AN794)+(Y803*AN795)+(Z803*AN796)+(AA803*AN797)+(AB803*AN798)+(AC803*AN799)+(AD803*AN800)+(AE803*AN801)+(AF803*AN802)+(AG803*AN803)</f>
        <v>0.40776847457057963</v>
      </c>
      <c r="J803" s="22">
        <f>(R803*AO788)+(S803*AO789)+(T803*AO790)+(U803*AO791)+(V803*AO792)+(W803*AO793)+(X803*AO794)+(Y803*AO795)+(Z803*AO796)+(AA803*AO797)+(AB803*AO798)+(AC803*AO799)+(AD803*AO800)+(AE803*AO801)+(AF803*AO802)+(AG803*AO803)</f>
        <v>2.3280474610927776E-2</v>
      </c>
      <c r="K803" s="22">
        <f>(R803*AP788)+(S803*AP789)+(T803*AP790)+(U803*AP791)+(V803*AP792)+(W803*AP793)+(X803*AP794)+(Y803*AP795)+(Z803*AP796)+(AA803*AP797)+(AB803*AP798)+(AC803*AP799)+(AD803*AP800)+(AE803*AP801)+(AF803*AP802)+(AG803*AP803)</f>
        <v>0.18097352293414126</v>
      </c>
      <c r="L803" s="22">
        <f>(R803*AQ788)+(S803*AQ789)+(T803*AQ790)+(U803*AQ791)+(V803*AQ792)+(W803*AQ793)+(X803*AQ794)+(Y803*AQ795)+(Z803*AQ796)+(AA803*AQ797)+(AB803*AQ798)+(AC803*AQ799)+(AD803*AQ800)+(AE803*AQ801)+(AF803*AQ802)+(AG803*AQ803)</f>
        <v>0.11606630605589882</v>
      </c>
      <c r="M803" s="22">
        <f>(R803*AR788)+(S803*AR789)+(T803*AR790)+(U803*AR791)+(V803*AR792)+(W803*AR793)+(X803*AR794)+(Y803*AR795)+(Z803*AR796)+(AA803*AR797)+(AB803*AR798)+(AC803*AR799)+(AD803*AR800)+(AE803*AR801)+(AF803*AR802)+(AG803*AR803)</f>
        <v>0.19475529825120688</v>
      </c>
      <c r="N803" s="22">
        <f>(R803*AS788)+(S803*AS789)+(T803*AS790)+(U803*AS791)+(V803*AS792)+(W803*AS793)+(X803*AS794)+(Y803*AS795)+(Z803*AS796)+(AA803*AS797)+(AB803*AS798)+(AC803*AS799)+(AD803*AS800)+(AE803*AS801)+(AF803*AS802)+(AG803*AS803)</f>
        <v>0.16667107281473983</v>
      </c>
      <c r="O803" s="22">
        <f>(R803*AT788)+(S803*AT789)+(T803*AT790)+(U803*AT791)+(V803*AT792)+(W803*AT793)+(X803*AT794)+(Y803*AT795)+(Z803*AT796)+(AA803*AT797)+(AB803*AT798)+(AC803*AT799)+(AD803*AT800)+(AE803*AT801)+(AF803*AT802)+(AG803*AT803)</f>
        <v>0.72562169150159561</v>
      </c>
      <c r="Q803" s="22">
        <v>16</v>
      </c>
      <c r="R803" s="22">
        <v>0.13770898400113868</v>
      </c>
      <c r="S803" s="22">
        <v>2.3001472395354758E-2</v>
      </c>
      <c r="T803" s="22">
        <v>1.7892295048193983E-2</v>
      </c>
      <c r="U803" s="22">
        <v>0</v>
      </c>
      <c r="V803" s="22">
        <v>0</v>
      </c>
      <c r="W803" s="22">
        <v>0</v>
      </c>
      <c r="X803" s="22">
        <v>0.17118988318980966</v>
      </c>
      <c r="Y803" s="22">
        <v>4.5045275632172909E-3</v>
      </c>
      <c r="Z803" s="22">
        <v>5.7918917904714838E-2</v>
      </c>
      <c r="AA803" s="22">
        <v>4.9286971762269392E-2</v>
      </c>
      <c r="AB803" s="22">
        <v>0</v>
      </c>
      <c r="AC803" s="22">
        <v>9.2608673160205152E-4</v>
      </c>
      <c r="AD803" s="22">
        <v>0</v>
      </c>
      <c r="AE803" s="22">
        <v>0.97054297647834686</v>
      </c>
      <c r="AF803" s="22">
        <v>0</v>
      </c>
      <c r="AG803" s="22">
        <v>0</v>
      </c>
      <c r="AI803" s="22">
        <v>2.9399999999999999E-2</v>
      </c>
      <c r="AJ803" s="22">
        <v>0.25309999999999999</v>
      </c>
      <c r="AK803" s="22">
        <v>2.2800000000000001E-2</v>
      </c>
      <c r="AL803" s="22">
        <v>0.14549999999999999</v>
      </c>
      <c r="AM803" s="22">
        <v>3.4799999999999998E-2</v>
      </c>
      <c r="AN803" s="22">
        <v>8.5000000000000006E-2</v>
      </c>
      <c r="AO803" s="22">
        <v>1.5E-3</v>
      </c>
      <c r="AP803" s="22">
        <v>1.95E-2</v>
      </c>
      <c r="AQ803" s="22">
        <v>3.0200000000000001E-2</v>
      </c>
      <c r="AR803" s="22">
        <v>3.3599999999999998E-2</v>
      </c>
      <c r="AS803" s="22">
        <v>4.1000000000000002E-2</v>
      </c>
      <c r="AT803" s="22">
        <v>0.1706</v>
      </c>
    </row>
    <row r="804" spans="2:46" s="22" customFormat="1">
      <c r="B804" s="22">
        <v>2014</v>
      </c>
      <c r="C804" s="22">
        <v>1</v>
      </c>
      <c r="D804" s="22">
        <f>(R804*AI804)+(S804*AI805)+(T804*AI806)+(U804*AI807)+(V804*AI808)+(W804*AI809)+(X804*AI810)+(Y804*AI811)+(Z804*AI812)+(AA804*AI813)+(AB804*AI814)+(AC804*AI815)+(AD804*AI816)+(AE804*AI817)+(AF804*AI818)+(AG804*AI819)</f>
        <v>4.5370801022834223E-2</v>
      </c>
      <c r="E804" s="22">
        <f>(R804*AJ804)+(S804*AJ805)+(T804*AJ806)+(U804*AJ807)+(V804*AJ808)+(W804*AJ809)+(X804*AJ810)+(Y804*AJ811)+(Z804*AJ812)+(AA804*AJ813)+(AB804*AJ814)+(AC804*AJ815)+(AD804*AJ816)+(AE804*AJ817)+(AF804*AJ818)+(AG804*AJ819)</f>
        <v>3.2442814041942908E-2</v>
      </c>
      <c r="F804" s="22">
        <f>(R804*AK804)+(S804*AK805)+(T804*AK806)+(U804*AK807)+(V804*AK808)+(W804*AK809)+(X804*AK810)+(Y804*AK811)+(Z804*AK812)+(AA804*AK813)+(AB804*AK814)+(AC804*AK815)+(AD804*AK816)+(AE804*AK817)+(AF804*AK818)+(AG804*AK819)</f>
        <v>1.3352312741179866E-2</v>
      </c>
      <c r="G804" s="22">
        <f>(R804*AL804)+(S804*AL805)+(T804*AL806)+(U804*AL807)+(V804*AL808)+(W804*AL809)+(X804*AL810)+(Y804*AL811)+(Z804*AL812)+(AA804*AL813)+(AB804*AL814)+(AC804*AL815)+(AD804*AL816)+(AE804*AL817)+(AF804*AL818)+(AG804*AL819)</f>
        <v>6.8010077083400844E-2</v>
      </c>
      <c r="H804" s="22">
        <f>(R804*AM804)+(S804*AM805)+(T804*AM806)+(U804*AM807)+(V804*AM808)+(W804*AM809)+(X804*AM810)+(Y804*AM811)+(Z804*AM812)+(AA804*AM813)+(AB804*AM814)+(AC804*AM815)+(AD804*AM816)+(AE804*AM817)+(AF804*AM818)+(AG804*AM819)</f>
        <v>2.2725483068116961E-2</v>
      </c>
      <c r="I804" s="22">
        <f>(R804*AN804)+(S804*AN805)+(T804*AN806)+(U804*AN807)+(V804*AN808)+(W804*AN809)+(X804*AN810)+(Y804*AN811)+(Z804*AN812)+(AA804*AN813)+(AB804*AN814)+(AC804*AN815)+(AD804*AN816)+(AE804*AN817)+(AF804*AN818)+(AG804*AN819)</f>
        <v>4.574458905293434E-2</v>
      </c>
      <c r="J804" s="22">
        <f>(R804*AO804)+(S804*AO805)+(T804*AO806)+(U804*AO807)+(V804*AO808)+(W804*AO809)+(X804*AO810)+(Y804*AO811)+(Z804*AO812)+(AA804*AO813)+(AB804*AO814)+(AC804*AO815)+(AD804*AO816)+(AE804*AO817)+(AF804*AO818)+(AG804*AO819)</f>
        <v>2.7879403367377835E-3</v>
      </c>
      <c r="K804" s="22">
        <f>(R804*AP804)+(S804*AP805)+(T804*AP806)+(U804*AP807)+(V804*AP808)+(W804*AP809)+(X804*AP810)+(Y804*AP811)+(Z804*AP812)+(AA804*AP813)+(AB804*AP814)+(AC804*AP815)+(AD804*AP816)+(AE804*AP817)+(AF804*AP818)+(AG804*AP819)</f>
        <v>6.2669181701819968E-2</v>
      </c>
      <c r="L804" s="22">
        <f>(R804*AQ804)+(S804*AQ805)+(T804*AQ806)+(U804*AQ807)+(V804*AQ808)+(W804*AQ809)+(X804*AQ810)+(Y804*AQ811)+(Z804*AQ812)+(AA804*AQ813)+(AB804*AQ814)+(AC804*AQ815)+(AD804*AQ816)+(AE804*AQ817)+(AF804*AQ818)+(AG804*AQ819)</f>
        <v>1.5243555178490166E-2</v>
      </c>
      <c r="M804" s="22">
        <f>(R804*AR804)+(S804*AR805)+(T804*AR806)+(U804*AR807)+(V804*AR808)+(W804*AR809)+(X804*AR810)+(Y804*AR811)+(Z804*AR812)+(AA804*AR813)+(AB804*AR814)+(AC804*AR815)+(AD804*AR816)+(AE804*AR817)+(AF804*AR818)+(AG804*AR819)</f>
        <v>2.8829184581313425E-2</v>
      </c>
      <c r="N804" s="22">
        <f>(R804*AS804)+(S804*AS805)+(T804*AS806)+(U804*AS807)+(V804*AS808)+(W804*AS809)+(X804*AS810)+(Y804*AS811)+(Z804*AS812)+(AA804*AS813)+(AB804*AS814)+(AC804*AS815)+(AD804*AS816)+(AE804*AS817)+(AF804*AS818)+(AG804*AS819)</f>
        <v>2.5496663688698698E-2</v>
      </c>
      <c r="O804" s="22">
        <f>(R804*AT804)+(S804*AT805)+(T804*AT806)+(U804*AT807)+(V804*AT808)+(W804*AT809)+(X804*AT810)+(Y804*AT811)+(Z804*AT812)+(AA804*AT813)+(AB804*AT814)+(AC804*AT815)+(AD804*AT816)+(AE804*AT817)+(AF804*AT818)+(AG804*AT819)</f>
        <v>0.10223283159497173</v>
      </c>
      <c r="Q804" s="22">
        <v>1</v>
      </c>
      <c r="R804" s="22">
        <v>0.22509165929084093</v>
      </c>
      <c r="S804" s="22">
        <v>0</v>
      </c>
      <c r="T804" s="22">
        <v>0</v>
      </c>
      <c r="U804" s="22">
        <v>1.4E-3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2.9457023521653112E-2</v>
      </c>
      <c r="AF804" s="22">
        <v>0</v>
      </c>
      <c r="AG804" s="22">
        <v>0</v>
      </c>
      <c r="AI804" s="22">
        <v>0.1883</v>
      </c>
      <c r="AJ804" s="22">
        <v>5.2600000000000001E-2</v>
      </c>
      <c r="AK804" s="22">
        <v>5.11E-2</v>
      </c>
      <c r="AL804" s="22">
        <v>0.2437</v>
      </c>
      <c r="AM804" s="22">
        <v>8.6499999999999994E-2</v>
      </c>
      <c r="AN804" s="22">
        <v>0.1666</v>
      </c>
      <c r="AO804" s="22">
        <v>1.0699999999999999E-2</v>
      </c>
      <c r="AP804" s="22">
        <v>0.26640000000000003</v>
      </c>
      <c r="AQ804" s="22">
        <v>5.57E-2</v>
      </c>
      <c r="AR804" s="22">
        <v>0.11219999999999999</v>
      </c>
      <c r="AS804" s="22">
        <v>9.5500000000000002E-2</v>
      </c>
      <c r="AT804" s="22">
        <v>0.38519999999999999</v>
      </c>
    </row>
    <row r="805" spans="2:46" s="22" customFormat="1">
      <c r="B805" s="22">
        <v>2014</v>
      </c>
      <c r="C805" s="22">
        <v>2</v>
      </c>
      <c r="D805" s="22">
        <f>(R805*AI804)+(S805*AI805)+(T805*AI806)+(U805*AI807)+(V805*AI808)+(W805*AI809)+(X805*AI810)+(Y805*AI811)+(Z805*AI812)+(AA805*AI813)+(AB805*AI814)+(AC805*AI815)+(AD805*AI816)+(AE805*AI817)+(AF805*AI818)+(AG805*AI819)</f>
        <v>0.18961438260417185</v>
      </c>
      <c r="E805" s="22">
        <f>(R805*AJ804)+(S805*AJ805)+(T805*AJ806)+(U805*AJ807)+(V805*AJ808)+(W805*AJ809)+(X805*AJ810)+(Y805*AJ811)+(Z805*AJ812)+(AA805*AJ813)+(AB805*AJ814)+(AC805*AJ815)+(AD805*AJ816)+(AE805*AJ817)+(AF805*AJ818)+(AG805*AJ819)</f>
        <v>0.84077430338093873</v>
      </c>
      <c r="F805" s="22">
        <f>(R805*AK804)+(S805*AK805)+(T805*AK806)+(U805*AK807)+(V805*AK808)+(W805*AK809)+(X805*AK810)+(Y805*AK811)+(Z805*AK812)+(AA805*AK813)+(AB805*AK814)+(AC805*AK815)+(AD805*AK816)+(AE805*AK817)+(AF805*AK818)+(AG805*AK819)</f>
        <v>7.7401152427101494E-2</v>
      </c>
      <c r="G805" s="22">
        <f>(R805*AL804)+(S805*AL805)+(T805*AL806)+(U805*AL807)+(V805*AL808)+(W805*AL809)+(X805*AL810)+(Y805*AL811)+(Z805*AL812)+(AA805*AL813)+(AB805*AL814)+(AC805*AL815)+(AD805*AL816)+(AE805*AL817)+(AF805*AL818)+(AG805*AL819)</f>
        <v>0.62539657620732858</v>
      </c>
      <c r="H805" s="22">
        <f>(R805*AM804)+(S805*AM805)+(T805*AM806)+(U805*AM807)+(V805*AM808)+(W805*AM809)+(X805*AM810)+(Y805*AM811)+(Z805*AM812)+(AA805*AM813)+(AB805*AM814)+(AC805*AM815)+(AD805*AM816)+(AE805*AM817)+(AF805*AM818)+(AG805*AM819)</f>
        <v>0.16366961443004566</v>
      </c>
      <c r="I805" s="22">
        <f>(R805*AN804)+(S805*AN805)+(T805*AN806)+(U805*AN807)+(V805*AN808)+(W805*AN809)+(X805*AN810)+(Y805*AN811)+(Z805*AN812)+(AA805*AN813)+(AB805*AN814)+(AC805*AN815)+(AD805*AN816)+(AE805*AN817)+(AF805*AN818)+(AG805*AN819)</f>
        <v>0.46929369639105722</v>
      </c>
      <c r="J805" s="22">
        <f>(R805*AO804)+(S805*AO805)+(T805*AO806)+(U805*AO807)+(V805*AO808)+(W805*AO809)+(X805*AO810)+(Y805*AO811)+(Z805*AO812)+(AA805*AO813)+(AB805*AO814)+(AC805*AO815)+(AD805*AO816)+(AE805*AO817)+(AF805*AO818)+(AG805*AO819)</f>
        <v>4.0151353381462467E-2</v>
      </c>
      <c r="K805" s="22">
        <f>(R805*AP804)+(S805*AP805)+(T805*AP806)+(U805*AP807)+(V805*AP808)+(W805*AP809)+(X805*AP810)+(Y805*AP811)+(Z805*AP812)+(AA805*AP813)+(AB805*AP814)+(AC805*AP815)+(AD805*AP816)+(AE805*AP817)+(AF805*AP818)+(AG805*AP819)</f>
        <v>0.23594408118214483</v>
      </c>
      <c r="L805" s="22">
        <f>(R805*AQ804)+(S805*AQ805)+(T805*AQ806)+(U805*AQ807)+(V805*AQ808)+(W805*AQ809)+(X805*AQ810)+(Y805*AQ811)+(Z805*AQ812)+(AA805*AQ813)+(AB805*AQ814)+(AC805*AQ815)+(AD805*AQ816)+(AE805*AQ817)+(AF805*AQ818)+(AG805*AQ819)</f>
        <v>0.11870417102699182</v>
      </c>
      <c r="M805" s="22">
        <f>(R805*AR804)+(S805*AR805)+(T805*AR806)+(U805*AR807)+(V805*AR808)+(W805*AR809)+(X805*AR810)+(Y805*AR811)+(Z805*AR812)+(AA805*AR813)+(AB805*AR814)+(AC805*AR815)+(AD805*AR816)+(AE805*AR817)+(AF805*AR818)+(AG805*AR819)</f>
        <v>0.21869554403225239</v>
      </c>
      <c r="N805" s="22">
        <f>(R805*AS804)+(S805*AS805)+(T805*AS806)+(U805*AS807)+(V805*AS808)+(W805*AS809)+(X805*AS810)+(Y805*AS811)+(Z805*AS812)+(AA805*AS813)+(AB805*AS814)+(AC805*AS815)+(AD805*AS816)+(AE805*AS817)+(AF805*AS818)+(AG805*AS819)</f>
        <v>0.24071186992410148</v>
      </c>
      <c r="O805" s="22">
        <f>(R805*AT804)+(S805*AT805)+(T805*AT806)+(U805*AT807)+(V805*AT808)+(W805*AT809)+(X805*AT810)+(Y805*AT811)+(Z805*AT812)+(AA805*AT813)+(AB805*AT814)+(AC805*AT815)+(AD805*AT816)+(AE805*AT817)+(AF805*AT818)+(AG805*AT819)</f>
        <v>0.79372920112792733</v>
      </c>
      <c r="Q805" s="22">
        <v>2</v>
      </c>
      <c r="R805" s="22">
        <v>0.20618227805854089</v>
      </c>
      <c r="S805" s="22">
        <v>0</v>
      </c>
      <c r="T805" s="22">
        <v>0</v>
      </c>
      <c r="U805" s="22">
        <v>0.13726763070427903</v>
      </c>
      <c r="V805" s="22">
        <v>4.2294630429674081E-2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I805" s="22">
        <v>0.35399999999999998</v>
      </c>
      <c r="AJ805" s="22">
        <v>0.49719999999999998</v>
      </c>
      <c r="AK805" s="22">
        <v>9.0800000000000006E-2</v>
      </c>
      <c r="AL805" s="22">
        <v>0.80369999999999997</v>
      </c>
      <c r="AM805" s="22">
        <v>0.27510000000000001</v>
      </c>
      <c r="AN805" s="22">
        <v>1.6458999999999999</v>
      </c>
      <c r="AO805" s="22">
        <v>0.17660000000000001</v>
      </c>
      <c r="AP805" s="22">
        <v>0.3039</v>
      </c>
      <c r="AQ805" s="22">
        <v>0.14419999999999999</v>
      </c>
      <c r="AR805" s="22">
        <v>0.19500000000000001</v>
      </c>
      <c r="AS805" s="22">
        <v>0.14480000000000001</v>
      </c>
      <c r="AT805" s="22">
        <v>0.73160000000000003</v>
      </c>
    </row>
    <row r="806" spans="2:46" s="22" customFormat="1">
      <c r="B806" s="22">
        <v>2014</v>
      </c>
      <c r="C806" s="22">
        <v>3</v>
      </c>
      <c r="D806" s="22">
        <f>(R806*AI804)+(S806*AI805)+(T806*AI806)+(U806*AI807)+(V806*AI808)+(W806*AI809)+(X806*AI810)+(Y806*AI811)+(Z806*AI812)+(AA806*AI813)+(AB806*AI814)+(AC806*AI815)+(AD806*AI816)+(AE806*AI817)+(AF806*AI818)+(AG806*AI819)</f>
        <v>0.64970978890982689</v>
      </c>
      <c r="E806" s="22">
        <f>(R806*AJ804)+(S806*AJ805)+(T806*AJ806)+(U806*AJ807)+(V806*AJ808)+(W806*AJ809)+(X806*AJ810)+(Y806*AJ811)+(Z806*AJ812)+(AA806*AJ813)+(AB806*AJ814)+(AC806*AJ815)+(AD806*AJ816)+(AE806*AJ817)+(AF806*AJ818)+(AG806*AJ819)</f>
        <v>5.2055405951859468</v>
      </c>
      <c r="F806" s="22">
        <f>(R806*AK804)+(S806*AK805)+(T806*AK806)+(U806*AK807)+(V806*AK808)+(W806*AK809)+(X806*AK810)+(Y806*AK811)+(Z806*AK812)+(AA806*AK813)+(AB806*AK814)+(AC806*AK815)+(AD806*AK816)+(AE806*AK817)+(AF806*AK818)+(AG806*AK819)</f>
        <v>0.33879073460785053</v>
      </c>
      <c r="G806" s="22">
        <f>(R806*AL804)+(S806*AL805)+(T806*AL806)+(U806*AL807)+(V806*AL808)+(W806*AL809)+(X806*AL810)+(Y806*AL811)+(Z806*AL812)+(AA806*AL813)+(AB806*AL814)+(AC806*AL815)+(AD806*AL816)+(AE806*AL817)+(AF806*AL818)+(AG806*AL819)</f>
        <v>2.8470728017344471</v>
      </c>
      <c r="H806" s="22">
        <f>(R806*AM804)+(S806*AM805)+(T806*AM806)+(U806*AM807)+(V806*AM808)+(W806*AM809)+(X806*AM810)+(Y806*AM811)+(Z806*AM812)+(AA806*AM813)+(AB806*AM814)+(AC806*AM815)+(AD806*AM816)+(AE806*AM817)+(AF806*AM818)+(AG806*AM819)</f>
        <v>0.66158040936329154</v>
      </c>
      <c r="I806" s="22">
        <f>(R806*AN804)+(S806*AN805)+(T806*AN806)+(U806*AN807)+(V806*AN808)+(W806*AN809)+(X806*AN810)+(Y806*AN811)+(Z806*AN812)+(AA806*AN813)+(AB806*AN814)+(AC806*AN815)+(AD806*AN816)+(AE806*AN817)+(AF806*AN818)+(AG806*AN819)</f>
        <v>3.2150900026381639</v>
      </c>
      <c r="J806" s="22">
        <f>(R806*AO804)+(S806*AO805)+(T806*AO806)+(U806*AO807)+(V806*AO808)+(W806*AO809)+(X806*AO810)+(Y806*AO811)+(Z806*AO812)+(AA806*AO813)+(AB806*AO814)+(AC806*AO815)+(AD806*AO816)+(AE806*AO817)+(AF806*AO818)+(AG806*AO819)</f>
        <v>0.24510639268953499</v>
      </c>
      <c r="K806" s="22">
        <f>(R806*AP804)+(S806*AP805)+(T806*AP806)+(U806*AP807)+(V806*AP808)+(W806*AP809)+(X806*AP810)+(Y806*AP811)+(Z806*AP812)+(AA806*AP813)+(AB806*AP814)+(AC806*AP815)+(AD806*AP816)+(AE806*AP817)+(AF806*AP818)+(AG806*AP819)</f>
        <v>0.81672096944903017</v>
      </c>
      <c r="L806" s="22">
        <f>(R806*AQ804)+(S806*AQ805)+(T806*AQ806)+(U806*AQ807)+(V806*AQ808)+(W806*AQ809)+(X806*AQ810)+(Y806*AQ811)+(Z806*AQ812)+(AA806*AQ813)+(AB806*AQ814)+(AC806*AQ815)+(AD806*AQ816)+(AE806*AQ817)+(AF806*AQ818)+(AG806*AQ819)</f>
        <v>0.4885976177889943</v>
      </c>
      <c r="M806" s="22">
        <f>(R806*AR804)+(S806*AR805)+(T806*AR806)+(U806*AR807)+(V806*AR808)+(W806*AR809)+(X806*AR810)+(Y806*AR811)+(Z806*AR812)+(AA806*AR813)+(AB806*AR814)+(AC806*AR815)+(AD806*AR816)+(AE806*AR817)+(AF806*AR818)+(AG806*AR819)</f>
        <v>0.99288150627315452</v>
      </c>
      <c r="N806" s="22">
        <f>(R806*AS804)+(S806*AS805)+(T806*AS806)+(U806*AS807)+(V806*AS808)+(W806*AS809)+(X806*AS810)+(Y806*AS811)+(Z806*AS812)+(AA806*AS813)+(AB806*AS814)+(AC806*AS815)+(AD806*AS816)+(AE806*AS817)+(AF806*AS818)+(AG806*AS819)</f>
        <v>1.4715240034301902</v>
      </c>
      <c r="O806" s="22">
        <f>(R806*AT804)+(S806*AT805)+(T806*AT806)+(U806*AT807)+(V806*AT808)+(W806*AT809)+(X806*AT810)+(Y806*AT811)+(Z806*AT812)+(AA806*AT813)+(AB806*AT814)+(AC806*AT815)+(AD806*AT816)+(AE806*AT817)+(AF806*AT818)+(AG806*AT819)</f>
        <v>4.3412957545721094</v>
      </c>
      <c r="Q806" s="22">
        <v>3</v>
      </c>
      <c r="R806" s="22">
        <v>0</v>
      </c>
      <c r="S806" s="22">
        <v>0</v>
      </c>
      <c r="T806" s="22">
        <v>0</v>
      </c>
      <c r="U806" s="22">
        <v>8.3558160114565863E-2</v>
      </c>
      <c r="V806" s="22">
        <v>0.89127490012834187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I806" s="22">
        <v>0.56499999999999995</v>
      </c>
      <c r="AJ806" s="22">
        <v>0.76829999999999998</v>
      </c>
      <c r="AK806" s="22">
        <v>0.2487</v>
      </c>
      <c r="AL806" s="22">
        <v>1.6072</v>
      </c>
      <c r="AM806" s="22">
        <v>0.54669999999999996</v>
      </c>
      <c r="AN806" s="22">
        <v>1.8685</v>
      </c>
      <c r="AO806" s="22">
        <v>0.26240000000000002</v>
      </c>
      <c r="AP806" s="22">
        <v>0.74729999999999996</v>
      </c>
      <c r="AQ806" s="22">
        <v>0.38679999999999998</v>
      </c>
      <c r="AR806" s="22">
        <v>0.6835</v>
      </c>
      <c r="AS806" s="22">
        <v>0.43380000000000002</v>
      </c>
      <c r="AT806" s="22">
        <v>2.1493000000000002</v>
      </c>
    </row>
    <row r="807" spans="2:46" s="22" customFormat="1">
      <c r="B807" s="22">
        <v>2014</v>
      </c>
      <c r="C807" s="22">
        <v>4</v>
      </c>
      <c r="D807" s="22">
        <f>(R807*AI804)+(S807*AI805)+(T807*AI806)+(U807*AI807)+(V807*AI808)+(W807*AI809)+(X807*AI810)+(Y807*AI811)+(Z807*AI812)+(AA807*AI813)+(AB807*AI814)+(AC807*AI815)+(AD807*AI816)+(AE807*AI817)+(AF807*AI818)+(AG807*AI819)</f>
        <v>0.41421209623491384</v>
      </c>
      <c r="E807" s="22">
        <f>(R807*AJ804)+(S807*AJ805)+(T807*AJ806)+(U807*AJ807)+(V807*AJ808)+(W807*AJ809)+(X807*AJ810)+(Y807*AJ811)+(Z807*AJ812)+(AA807*AJ813)+(AB807*AJ814)+(AC807*AJ815)+(AD807*AJ816)+(AE807*AJ817)+(AF807*AJ818)+(AG807*AJ819)</f>
        <v>2.0127421429225816</v>
      </c>
      <c r="F807" s="22">
        <f>(R807*AK804)+(S807*AK805)+(T807*AK806)+(U807*AK807)+(V807*AK808)+(W807*AK809)+(X807*AK810)+(Y807*AK811)+(Z807*AK812)+(AA807*AK813)+(AB807*AK814)+(AC807*AK815)+(AD807*AK816)+(AE807*AK817)+(AF807*AK818)+(AG807*AK819)</f>
        <v>0.17536927288087806</v>
      </c>
      <c r="G807" s="22">
        <f>(R807*AL804)+(S807*AL805)+(T807*AL806)+(U807*AL807)+(V807*AL808)+(W807*AL809)+(X807*AL810)+(Y807*AL811)+(Z807*AL812)+(AA807*AL813)+(AB807*AL814)+(AC807*AL815)+(AD807*AL816)+(AE807*AL817)+(AF807*AL818)+(AG807*AL819)</f>
        <v>1.519452773509361</v>
      </c>
      <c r="H807" s="22">
        <f>(R807*AM804)+(S807*AM805)+(T807*AM806)+(U807*AM807)+(V807*AM808)+(W807*AM809)+(X807*AM810)+(Y807*AM811)+(Z807*AM812)+(AA807*AM813)+(AB807*AM814)+(AC807*AM815)+(AD807*AM816)+(AE807*AM817)+(AF807*AM818)+(AG807*AM819)</f>
        <v>0.39515622248880267</v>
      </c>
      <c r="I807" s="22">
        <f>(R807*AN804)+(S807*AN805)+(T807*AN806)+(U807*AN807)+(V807*AN808)+(W807*AN809)+(X807*AN810)+(Y807*AN811)+(Z807*AN812)+(AA807*AN813)+(AB807*AN814)+(AC807*AN815)+(AD807*AN816)+(AE807*AN817)+(AF807*AN818)+(AG807*AN819)</f>
        <v>0.97502554000935437</v>
      </c>
      <c r="J807" s="22">
        <f>(R807*AO804)+(S807*AO805)+(T807*AO806)+(U807*AO807)+(V807*AO808)+(W807*AO809)+(X807*AO810)+(Y807*AO811)+(Z807*AO812)+(AA807*AO813)+(AB807*AO814)+(AC807*AO815)+(AD807*AO816)+(AE807*AO817)+(AF807*AO818)+(AG807*AO819)</f>
        <v>9.086061539812422E-2</v>
      </c>
      <c r="K807" s="22">
        <f>(R807*AP804)+(S807*AP805)+(T807*AP806)+(U807*AP807)+(V807*AP808)+(W807*AP809)+(X807*AP810)+(Y807*AP811)+(Z807*AP812)+(AA807*AP813)+(AB807*AP814)+(AC807*AP815)+(AD807*AP816)+(AE807*AP817)+(AF807*AP818)+(AG807*AP819)</f>
        <v>0.49121807878864321</v>
      </c>
      <c r="L807" s="22">
        <f>(R807*AQ804)+(S807*AQ805)+(T807*AQ806)+(U807*AQ807)+(V807*AQ808)+(W807*AQ809)+(X807*AQ810)+(Y807*AQ811)+(Z807*AQ812)+(AA807*AQ813)+(AB807*AQ814)+(AC807*AQ815)+(AD807*AQ816)+(AE807*AQ817)+(AF807*AQ818)+(AG807*AQ819)</f>
        <v>0.29016480216300661</v>
      </c>
      <c r="M807" s="22">
        <f>(R807*AR804)+(S807*AR805)+(T807*AR806)+(U807*AR807)+(V807*AR808)+(W807*AR809)+(X807*AR810)+(Y807*AR811)+(Z807*AR812)+(AA807*AR813)+(AB807*AR814)+(AC807*AR815)+(AD807*AR816)+(AE807*AR817)+(AF807*AR818)+(AG807*AR819)</f>
        <v>0.51257538656206247</v>
      </c>
      <c r="N807" s="22">
        <f>(R807*AS804)+(S807*AS805)+(T807*AS806)+(U807*AS807)+(V807*AS808)+(W807*AS809)+(X807*AS810)+(Y807*AS811)+(Z807*AS812)+(AA807*AS813)+(AB807*AS814)+(AC807*AS815)+(AD807*AS816)+(AE807*AS817)+(AF807*AS818)+(AG807*AS819)</f>
        <v>0.52205729475457197</v>
      </c>
      <c r="O807" s="22">
        <f>(R807*AT804)+(S807*AT805)+(T807*AT806)+(U807*AT807)+(V807*AT808)+(W807*AT809)+(X807*AT810)+(Y807*AT811)+(Z807*AT812)+(AA807*AT813)+(AB807*AT814)+(AC807*AT815)+(AD807*AT816)+(AE807*AT817)+(AF807*AT818)+(AG807*AT819)</f>
        <v>1.7551196179057116</v>
      </c>
      <c r="Q807" s="22">
        <v>4</v>
      </c>
      <c r="R807" s="22">
        <v>0</v>
      </c>
      <c r="S807" s="22">
        <v>0</v>
      </c>
      <c r="T807" s="22">
        <v>0</v>
      </c>
      <c r="U807" s="22">
        <v>0.46028680546162221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I807" s="22">
        <v>0.89990000000000003</v>
      </c>
      <c r="AJ807" s="22">
        <v>4.3727999999999998</v>
      </c>
      <c r="AK807" s="22">
        <v>0.38100000000000001</v>
      </c>
      <c r="AL807" s="22">
        <v>3.3010999999999999</v>
      </c>
      <c r="AM807" s="22">
        <v>0.85850000000000004</v>
      </c>
      <c r="AN807" s="22">
        <v>2.1183000000000001</v>
      </c>
      <c r="AO807" s="22">
        <v>0.19739999999999999</v>
      </c>
      <c r="AP807" s="22">
        <v>1.0671999999999999</v>
      </c>
      <c r="AQ807" s="22">
        <v>0.63039999999999996</v>
      </c>
      <c r="AR807" s="22">
        <v>1.1135999999999999</v>
      </c>
      <c r="AS807" s="22">
        <v>1.1342000000000001</v>
      </c>
      <c r="AT807" s="22">
        <v>3.8130999999999999</v>
      </c>
    </row>
    <row r="808" spans="2:46" s="22" customFormat="1">
      <c r="B808" s="22">
        <v>2014</v>
      </c>
      <c r="C808" s="22">
        <v>5</v>
      </c>
      <c r="D808" s="22">
        <f>(R808*AI804)+(S808*AI805)+(T808*AI806)+(U808*AI807)+(V808*AI808)+(W808*AI809)+(X808*AI810)+(Y808*AI811)+(Z808*AI812)+(AA808*AI813)+(AB808*AI814)+(AC808*AI815)+(AD808*AI816)+(AE808*AI817)+(AF808*AI818)+(AG808*AI819)</f>
        <v>8.042469967194027E-2</v>
      </c>
      <c r="E808" s="22">
        <f>(R808*AJ804)+(S808*AJ805)+(T808*AJ806)+(U808*AJ807)+(V808*AJ808)+(W808*AJ809)+(X808*AJ810)+(Y808*AJ811)+(Z808*AJ812)+(AA808*AJ813)+(AB808*AJ814)+(AC808*AJ815)+(AD808*AJ816)+(AE808*AJ817)+(AF808*AJ818)+(AG808*AJ819)</f>
        <v>0.39080022972048045</v>
      </c>
      <c r="F808" s="22">
        <f>(R808*AK804)+(S808*AK805)+(T808*AK806)+(U808*AK807)+(V808*AK808)+(W808*AK809)+(X808*AK810)+(Y808*AK811)+(Z808*AK812)+(AA808*AK813)+(AB808*AK814)+(AC808*AK815)+(AD808*AK816)+(AE808*AK817)+(AF808*AK818)+(AG808*AK819)</f>
        <v>3.4050239554405205E-2</v>
      </c>
      <c r="G808" s="22">
        <f>(R808*AL804)+(S808*AL805)+(T808*AL806)+(U808*AL807)+(V808*AL808)+(W808*AL809)+(X808*AL810)+(Y808*AL811)+(Z808*AL812)+(AA808*AL813)+(AB808*AL814)+(AC808*AL815)+(AD808*AL816)+(AE808*AL817)+(AF808*AL818)+(AG808*AL819)</f>
        <v>0.2950216425014357</v>
      </c>
      <c r="H808" s="22">
        <f>(R808*AM804)+(S808*AM805)+(T808*AM806)+(U808*AM807)+(V808*AM808)+(W808*AM809)+(X808*AM810)+(Y808*AM811)+(Z808*AM812)+(AA808*AM813)+(AB808*AM814)+(AC808*AM815)+(AD808*AM816)+(AE808*AM817)+(AF808*AM818)+(AG808*AM819)</f>
        <v>7.6724752381776562E-2</v>
      </c>
      <c r="I808" s="22">
        <f>(R808*AN804)+(S808*AN805)+(T808*AN806)+(U808*AN807)+(V808*AN808)+(W808*AN809)+(X808*AN810)+(Y808*AN811)+(Z808*AN812)+(AA808*AN813)+(AB808*AN814)+(AC808*AN815)+(AD808*AN816)+(AE808*AN817)+(AF808*AN818)+(AG808*AN819)</f>
        <v>0.18931396968004341</v>
      </c>
      <c r="J808" s="22">
        <f>(R808*AO804)+(S808*AO805)+(T808*AO806)+(U808*AO807)+(V808*AO808)+(W808*AO809)+(X808*AO810)+(Y808*AO811)+(Z808*AO812)+(AA808*AO813)+(AB808*AO814)+(AC808*AO815)+(AD808*AO816)+(AE808*AO817)+(AF808*AO818)+(AG808*AO819)</f>
        <v>1.7641777658896553E-2</v>
      </c>
      <c r="K808" s="22">
        <f>(R808*AP804)+(S808*AP805)+(T808*AP806)+(U808*AP807)+(V808*AP808)+(W808*AP809)+(X808*AP810)+(Y808*AP811)+(Z808*AP812)+(AA808*AP813)+(AB808*AP814)+(AC808*AP815)+(AD808*AP816)+(AE808*AP817)+(AF808*AP818)+(AG808*AP819)</f>
        <v>9.5376419035331311E-2</v>
      </c>
      <c r="L808" s="22">
        <f>(R808*AQ804)+(S808*AQ805)+(T808*AQ806)+(U808*AQ807)+(V808*AQ808)+(W808*AQ809)+(X808*AQ810)+(Y808*AQ811)+(Z808*AQ812)+(AA808*AQ813)+(AB808*AQ814)+(AC808*AQ815)+(AD808*AQ816)+(AE808*AQ817)+(AF808*AQ818)+(AG808*AQ819)</f>
        <v>5.6339294002879368E-2</v>
      </c>
      <c r="M808" s="22">
        <f>(R808*AR804)+(S808*AR805)+(T808*AR806)+(U808*AR807)+(V808*AR808)+(W808*AR809)+(X808*AR810)+(Y808*AR811)+(Z808*AR812)+(AA808*AR813)+(AB808*AR814)+(AC808*AR815)+(AD808*AR816)+(AE808*AR817)+(AF808*AR818)+(AG808*AR819)</f>
        <v>9.9523219862954412E-2</v>
      </c>
      <c r="N808" s="22">
        <f>(R808*AS804)+(S808*AS805)+(T808*AS806)+(U808*AS807)+(V808*AS808)+(W808*AS809)+(X808*AS810)+(Y808*AS811)+(Z808*AS812)+(AA808*AS813)+(AB808*AS814)+(AC808*AS815)+(AD808*AS816)+(AE808*AS817)+(AF808*AS818)+(AG808*AS819)</f>
        <v>0.1013642564372871</v>
      </c>
      <c r="O808" s="22">
        <f>(R808*AT804)+(S808*AT805)+(T808*AT806)+(U808*AT807)+(V808*AT808)+(W808*AT809)+(X808*AT810)+(Y808*AT811)+(Z808*AT812)+(AA808*AT813)+(AB808*AT814)+(AC808*AT815)+(AD808*AT816)+(AE808*AT817)+(AF808*AT818)+(AG808*AT819)</f>
        <v>0.34077944473727684</v>
      </c>
      <c r="Q808" s="22">
        <v>5</v>
      </c>
      <c r="R808" s="22">
        <v>0</v>
      </c>
      <c r="S808" s="22">
        <v>0</v>
      </c>
      <c r="T808" s="22">
        <v>0</v>
      </c>
      <c r="U808" s="22">
        <v>8.9370707491877172E-2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I808" s="22">
        <v>0.64459999999999995</v>
      </c>
      <c r="AJ808" s="22">
        <v>5.4306000000000001</v>
      </c>
      <c r="AK808" s="22">
        <v>0.34439999999999998</v>
      </c>
      <c r="AL808" s="22">
        <v>2.8849</v>
      </c>
      <c r="AM808" s="22">
        <v>0.66180000000000005</v>
      </c>
      <c r="AN808" s="22">
        <v>3.4087000000000001</v>
      </c>
      <c r="AO808" s="22">
        <v>0.25650000000000001</v>
      </c>
      <c r="AP808" s="22">
        <v>0.81630000000000003</v>
      </c>
      <c r="AQ808" s="22">
        <v>0.48909999999999998</v>
      </c>
      <c r="AR808" s="22">
        <v>1.0096000000000001</v>
      </c>
      <c r="AS808" s="22">
        <v>1.5447</v>
      </c>
      <c r="AT808" s="22">
        <v>4.5133999999999999</v>
      </c>
    </row>
    <row r="809" spans="2:46" s="22" customFormat="1">
      <c r="B809" s="22">
        <v>2014</v>
      </c>
      <c r="C809" s="22">
        <v>6</v>
      </c>
      <c r="D809" s="22">
        <f>(R809*AI804)+(S809*AI805)+(T809*AI806)+(U809*AI807)+(V809*AI808)+(W809*AI809)+(X809*AI810)+(Y809*AI811)+(Z809*AI812)+(AA809*AI813)+(AB809*AI814)+(AC809*AI815)+(AD809*AI816)+(AE809*AI817)+(AF809*AI818)+(AG809*AI819)</f>
        <v>0.51573550740473517</v>
      </c>
      <c r="E809" s="22">
        <f>(R809*AJ804)+(S809*AJ805)+(T809*AJ806)+(U809*AJ807)+(V809*AJ808)+(W809*AJ809)+(X809*AJ810)+(Y809*AJ811)+(Z809*AJ812)+(AA809*AJ813)+(AB809*AJ814)+(AC809*AJ815)+(AD809*AJ816)+(AE809*AJ817)+(AF809*AJ818)+(AG809*AJ819)</f>
        <v>2.2675400876391452</v>
      </c>
      <c r="F809" s="22">
        <f>(R809*AK804)+(S809*AK805)+(T809*AK806)+(U809*AK807)+(V809*AK808)+(W809*AK809)+(X809*AK810)+(Y809*AK811)+(Z809*AK812)+(AA809*AK813)+(AB809*AK814)+(AC809*AK815)+(AD809*AK816)+(AE809*AK817)+(AF809*AK818)+(AG809*AK819)</f>
        <v>0.44973715522883467</v>
      </c>
      <c r="G809" s="22">
        <f>(R809*AL804)+(S809*AL805)+(T809*AL806)+(U809*AL807)+(V809*AL808)+(W809*AL809)+(X809*AL810)+(Y809*AL811)+(Z809*AL812)+(AA809*AL813)+(AB809*AL814)+(AC809*AL815)+(AD809*AL816)+(AE809*AL817)+(AF809*AL818)+(AG809*AL819)</f>
        <v>2.456269335319381</v>
      </c>
      <c r="H809" s="22">
        <f>(R809*AM804)+(S809*AM805)+(T809*AM806)+(U809*AM807)+(V809*AM808)+(W809*AM809)+(X809*AM810)+(Y809*AM811)+(Z809*AM812)+(AA809*AM813)+(AB809*AM814)+(AC809*AM815)+(AD809*AM816)+(AE809*AM817)+(AF809*AM818)+(AG809*AM819)</f>
        <v>0.62817502742938236</v>
      </c>
      <c r="I809" s="22">
        <f>(R809*AN804)+(S809*AN805)+(T809*AN806)+(U809*AN807)+(V809*AN808)+(W809*AN809)+(X809*AN810)+(Y809*AN811)+(Z809*AN812)+(AA809*AN813)+(AB809*AN814)+(AC809*AN815)+(AD809*AN816)+(AE809*AN817)+(AF809*AN818)+(AG809*AN819)</f>
        <v>2.406360560686414</v>
      </c>
      <c r="J809" s="22">
        <f>(R809*AO804)+(S809*AO805)+(T809*AO806)+(U809*AO807)+(V809*AO808)+(W809*AO809)+(X809*AO810)+(Y809*AO811)+(Z809*AO812)+(AA809*AO813)+(AB809*AO814)+(AC809*AO815)+(AD809*AO816)+(AE809*AO817)+(AF809*AO818)+(AG809*AO819)</f>
        <v>0.10792363630595136</v>
      </c>
      <c r="K809" s="22">
        <f>(R809*AP804)+(S809*AP805)+(T809*AP806)+(U809*AP807)+(V809*AP808)+(W809*AP809)+(X809*AP810)+(Y809*AP811)+(Z809*AP812)+(AA809*AP813)+(AB809*AP814)+(AC809*AP815)+(AD809*AP816)+(AE809*AP817)+(AF809*AP818)+(AG809*AP819)</f>
        <v>0.58987314479212116</v>
      </c>
      <c r="L809" s="22">
        <f>(R809*AQ804)+(S809*AQ805)+(T809*AQ806)+(U809*AQ807)+(V809*AQ808)+(W809*AQ809)+(X809*AQ810)+(Y809*AQ811)+(Z809*AQ812)+(AA809*AQ813)+(AB809*AQ814)+(AC809*AQ815)+(AD809*AQ816)+(AE809*AQ817)+(AF809*AQ818)+(AG809*AQ819)</f>
        <v>0.3891113372603025</v>
      </c>
      <c r="M809" s="22">
        <f>(R809*AR804)+(S809*AR805)+(T809*AR806)+(U809*AR807)+(V809*AR808)+(W809*AR809)+(X809*AR810)+(Y809*AR811)+(Z809*AR812)+(AA809*AR813)+(AB809*AR814)+(AC809*AR815)+(AD809*AR816)+(AE809*AR817)+(AF809*AR818)+(AG809*AR819)</f>
        <v>0.47742799746780235</v>
      </c>
      <c r="N809" s="22">
        <f>(R809*AS804)+(S809*AS805)+(T809*AS806)+(U809*AS807)+(V809*AS808)+(W809*AS809)+(X809*AS810)+(Y809*AS811)+(Z809*AS812)+(AA809*AS813)+(AB809*AS814)+(AC809*AS815)+(AD809*AS816)+(AE809*AS817)+(AF809*AS818)+(AG809*AS819)</f>
        <v>0.82884529836078891</v>
      </c>
      <c r="O809" s="22">
        <f>(R809*AT804)+(S809*AT805)+(T809*AT806)+(U809*AT807)+(V809*AT808)+(W809*AT809)+(X809*AT810)+(Y809*AT811)+(Z809*AT812)+(AA809*AT813)+(AB809*AT814)+(AC809*AT815)+(AD809*AT816)+(AE809*AT817)+(AF809*AT818)+(AG809*AT819)</f>
        <v>2.1982421383265764</v>
      </c>
      <c r="Q809" s="22">
        <v>6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0.40076518433531011</v>
      </c>
      <c r="Z809" s="22">
        <v>6.3600000000000004E-2</v>
      </c>
      <c r="AA809" s="22">
        <v>0</v>
      </c>
      <c r="AB809" s="22">
        <v>0.26986289636970395</v>
      </c>
      <c r="AC809" s="22">
        <v>6.595769839041045E-4</v>
      </c>
      <c r="AD809" s="22">
        <v>0</v>
      </c>
      <c r="AE809" s="22">
        <v>0</v>
      </c>
      <c r="AF809" s="22">
        <v>0</v>
      </c>
      <c r="AG809" s="22">
        <v>0</v>
      </c>
      <c r="AI809" s="22">
        <v>0.64429999999999998</v>
      </c>
      <c r="AJ809" s="22">
        <v>0.93689999999999996</v>
      </c>
      <c r="AK809" s="22">
        <v>0.12130000000000001</v>
      </c>
      <c r="AL809" s="22">
        <v>1.2370000000000001</v>
      </c>
      <c r="AM809" s="22">
        <v>0.2422</v>
      </c>
      <c r="AN809" s="22">
        <v>0.72470000000000001</v>
      </c>
      <c r="AO809" s="22">
        <v>2.7900000000000001E-2</v>
      </c>
      <c r="AP809" s="22">
        <v>0.32290000000000002</v>
      </c>
      <c r="AQ809" s="22">
        <v>0.14149999999999999</v>
      </c>
      <c r="AR809" s="22">
        <v>0.33310000000000001</v>
      </c>
      <c r="AS809" s="22">
        <v>0.27910000000000001</v>
      </c>
      <c r="AT809" s="22">
        <v>1.0132000000000001</v>
      </c>
    </row>
    <row r="810" spans="2:46" s="22" customFormat="1">
      <c r="B810" s="22">
        <v>2014</v>
      </c>
      <c r="C810" s="22">
        <v>7</v>
      </c>
      <c r="D810" s="22">
        <f>(R810*AI804)+(S810*AI805)+(T810*AI806)+(U810*AI807)+(V810*AI808)+(W810*AI809)+(X810*AI810)+(Y810*AI811)+(Z810*AI812)+(AA810*AI813)+(AB810*AI814)+(AC810*AI815)+(AD810*AI816)+(AE810*AI817)+(AF810*AI818)+(AG810*AI819)</f>
        <v>0.85217956000000006</v>
      </c>
      <c r="E810" s="22">
        <f>(R810*AJ804)+(S810*AJ805)+(T810*AJ806)+(U810*AJ807)+(V810*AJ808)+(W810*AJ809)+(X810*AJ810)+(Y810*AJ811)+(Z810*AJ812)+(AA810*AJ813)+(AB810*AJ814)+(AC810*AJ815)+(AD810*AJ816)+(AE810*AJ817)+(AF810*AJ818)+(AG810*AJ819)</f>
        <v>1.51126056</v>
      </c>
      <c r="F810" s="22">
        <f>(R810*AK804)+(S810*AK805)+(T810*AK806)+(U810*AK807)+(V810*AK808)+(W810*AK809)+(X810*AK810)+(Y810*AK811)+(Z810*AK812)+(AA810*AK813)+(AB810*AK814)+(AC810*AK815)+(AD810*AK816)+(AE810*AK817)+(AF810*AK818)+(AG810*AK819)</f>
        <v>0.23601707999999999</v>
      </c>
      <c r="G810" s="22">
        <f>(R810*AL804)+(S810*AL805)+(T810*AL806)+(U810*AL807)+(V810*AL808)+(W810*AL809)+(X810*AL810)+(Y810*AL811)+(Z810*AL812)+(AA810*AL813)+(AB810*AL814)+(AC810*AL815)+(AD810*AL816)+(AE810*AL817)+(AF810*AL818)+(AG810*AL819)</f>
        <v>1.4231280399999999</v>
      </c>
      <c r="H810" s="22">
        <f>(R810*AM804)+(S810*AM805)+(T810*AM806)+(U810*AM807)+(V810*AM808)+(W810*AM809)+(X810*AM810)+(Y810*AM811)+(Z810*AM812)+(AA810*AM813)+(AB810*AM814)+(AC810*AM815)+(AD810*AM816)+(AE810*AM817)+(AF810*AM818)+(AG810*AM819)</f>
        <v>0.39447476000000004</v>
      </c>
      <c r="I810" s="22">
        <f>(R810*AN804)+(S810*AN805)+(T810*AN806)+(U810*AN807)+(V810*AN808)+(W810*AN809)+(X810*AN810)+(Y810*AN811)+(Z810*AN812)+(AA810*AN813)+(AB810*AN814)+(AC810*AN815)+(AD810*AN816)+(AE810*AN817)+(AF810*AN818)+(AG810*AN819)</f>
        <v>0.88222948000000001</v>
      </c>
      <c r="J810" s="22">
        <f>(R810*AO804)+(S810*AO805)+(T810*AO806)+(U810*AO807)+(V810*AO808)+(W810*AO809)+(X810*AO810)+(Y810*AO811)+(Z810*AO812)+(AA810*AO813)+(AB810*AO814)+(AC810*AO815)+(AD810*AO816)+(AE810*AO817)+(AF810*AO818)+(AG810*AO819)</f>
        <v>1.2590360000000002E-2</v>
      </c>
      <c r="K810" s="22">
        <f>(R810*AP804)+(S810*AP805)+(T810*AP806)+(U810*AP807)+(V810*AP808)+(W810*AP809)+(X810*AP810)+(Y810*AP811)+(Z810*AP812)+(AA810*AP813)+(AB810*AP814)+(AC810*AP815)+(AD810*AP816)+(AE810*AP817)+(AF810*AP818)+(AG810*AP819)</f>
        <v>0.56246215999999993</v>
      </c>
      <c r="L810" s="22">
        <f>(R810*AQ804)+(S810*AQ805)+(T810*AQ806)+(U810*AQ807)+(V810*AQ808)+(W810*AQ809)+(X810*AQ810)+(Y810*AQ811)+(Z810*AQ812)+(AA810*AQ813)+(AB810*AQ814)+(AC810*AQ815)+(AD810*AQ816)+(AE810*AQ817)+(AF810*AQ818)+(AG810*AQ819)</f>
        <v>0.28679588</v>
      </c>
      <c r="M810" s="22">
        <f>(R810*AR804)+(S810*AR805)+(T810*AR806)+(U810*AR807)+(V810*AR808)+(W810*AR809)+(X810*AR810)+(Y810*AR811)+(Z810*AR812)+(AA810*AR813)+(AB810*AR814)+(AC810*AR815)+(AD810*AR816)+(AE810*AR817)+(AF810*AR818)+(AG810*AR819)</f>
        <v>0.51411795999999998</v>
      </c>
      <c r="N810" s="22">
        <f>(R810*AS804)+(S810*AS805)+(T810*AS806)+(U810*AS807)+(V810*AS808)+(W810*AS809)+(X810*AS810)+(Y810*AS811)+(Z810*AS812)+(AA810*AS813)+(AB810*AS814)+(AC810*AS815)+(AD810*AS816)+(AE810*AS817)+(AF810*AS818)+(AG810*AS819)</f>
        <v>0.71410295999999995</v>
      </c>
      <c r="O810" s="22">
        <f>(R810*AT804)+(S810*AT805)+(T810*AT806)+(U810*AT807)+(V810*AT808)+(W810*AT809)+(X810*AT810)+(Y810*AT811)+(Z810*AT812)+(AA810*AT813)+(AB810*AT814)+(AC810*AT815)+(AD810*AT816)+(AE810*AT817)+(AF810*AT818)+(AG810*AT819)</f>
        <v>1.4828105199999999</v>
      </c>
      <c r="Q810" s="22">
        <v>7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0.6956</v>
      </c>
      <c r="AE810" s="22">
        <v>0</v>
      </c>
      <c r="AF810" s="22">
        <v>0</v>
      </c>
      <c r="AG810" s="22">
        <v>0</v>
      </c>
      <c r="AI810" s="22">
        <v>0.16950000000000001</v>
      </c>
      <c r="AJ810" s="22">
        <v>0.1143</v>
      </c>
      <c r="AK810" s="22">
        <v>6.4500000000000002E-2</v>
      </c>
      <c r="AL810" s="22">
        <v>0.45590000000000003</v>
      </c>
      <c r="AM810" s="22">
        <v>0.1467</v>
      </c>
      <c r="AN810" s="22">
        <v>0.22220000000000001</v>
      </c>
      <c r="AO810" s="22">
        <v>6.2199999999999998E-2</v>
      </c>
      <c r="AP810" s="22">
        <v>0.2722</v>
      </c>
      <c r="AQ810" s="22">
        <v>6.59E-2</v>
      </c>
      <c r="AR810" s="22">
        <v>7.0300000000000001E-2</v>
      </c>
      <c r="AS810" s="22">
        <v>8.4599999999999995E-2</v>
      </c>
      <c r="AT810" s="22">
        <v>0.71060000000000001</v>
      </c>
    </row>
    <row r="811" spans="2:46" s="22" customFormat="1">
      <c r="B811" s="22">
        <v>2014</v>
      </c>
      <c r="C811" s="22">
        <v>8</v>
      </c>
      <c r="D811" s="22">
        <f>(R811*AI804)+(S811*AI805)+(T811*AI806)+(U811*AI807)+(V811*AI808)+(W811*AI809)+(X811*AI810)+(Y811*AI811)+(Z811*AI812)+(AA811*AI813)+(AB811*AI814)+(AC811*AI815)+(AD811*AI816)+(AE811*AI817)+(AF811*AI818)+(AG811*AI819)</f>
        <v>0.71662841711829661</v>
      </c>
      <c r="E811" s="22">
        <f>(R811*AJ804)+(S811*AJ805)+(T811*AJ806)+(U811*AJ807)+(V811*AJ808)+(W811*AJ809)+(X811*AJ810)+(Y811*AJ811)+(Z811*AJ812)+(AA811*AJ813)+(AB811*AJ814)+(AC811*AJ815)+(AD811*AJ816)+(AE811*AJ817)+(AF811*AJ818)+(AG811*AJ819)</f>
        <v>3.4195479827560216</v>
      </c>
      <c r="F811" s="22">
        <f>(R811*AK804)+(S811*AK805)+(T811*AK806)+(U811*AK807)+(V811*AK808)+(W811*AK809)+(X811*AK810)+(Y811*AK811)+(Z811*AK812)+(AA811*AK813)+(AB811*AK814)+(AC811*AK815)+(AD811*AK816)+(AE811*AK817)+(AF811*AK818)+(AG811*AK819)</f>
        <v>0.64514814483685134</v>
      </c>
      <c r="G811" s="22">
        <f>(R811*AL804)+(S811*AL805)+(T811*AL806)+(U811*AL807)+(V811*AL808)+(W811*AL809)+(X811*AL810)+(Y811*AL811)+(Z811*AL812)+(AA811*AL813)+(AB811*AL814)+(AC811*AL815)+(AD811*AL816)+(AE811*AL817)+(AF811*AL818)+(AG811*AL819)</f>
        <v>3.5217571671854424</v>
      </c>
      <c r="H811" s="22">
        <f>(R811*AM804)+(S811*AM805)+(T811*AM806)+(U811*AM807)+(V811*AM808)+(W811*AM809)+(X811*AM810)+(Y811*AM811)+(Z811*AM812)+(AA811*AM813)+(AB811*AM814)+(AC811*AM815)+(AD811*AM816)+(AE811*AM817)+(AF811*AM818)+(AG811*AM819)</f>
        <v>0.89554004202650905</v>
      </c>
      <c r="I811" s="22">
        <f>(R811*AN804)+(S811*AN805)+(T811*AN806)+(U811*AN807)+(V811*AN808)+(W811*AN809)+(X811*AN810)+(Y811*AN811)+(Z811*AN812)+(AA811*AN813)+(AB811*AN814)+(AC811*AN815)+(AD811*AN816)+(AE811*AN817)+(AF811*AN818)+(AG811*AN819)</f>
        <v>3.3952181351664805</v>
      </c>
      <c r="J811" s="22">
        <f>(R811*AO804)+(S811*AO805)+(T811*AO806)+(U811*AO807)+(V811*AO808)+(W811*AO809)+(X811*AO810)+(Y811*AO811)+(Z811*AO812)+(AA811*AO813)+(AB811*AO814)+(AC811*AO815)+(AD811*AO816)+(AE811*AO817)+(AF811*AO818)+(AG811*AO819)</f>
        <v>0.1489443836640271</v>
      </c>
      <c r="K811" s="22">
        <f>(R811*AP804)+(S811*AP805)+(T811*AP806)+(U811*AP807)+(V811*AP808)+(W811*AP809)+(X811*AP810)+(Y811*AP811)+(Z811*AP812)+(AA811*AP813)+(AB811*AP814)+(AC811*AP815)+(AD811*AP816)+(AE811*AP817)+(AF811*AP818)+(AG811*AP819)</f>
        <v>0.84575842314742611</v>
      </c>
      <c r="L811" s="22">
        <f>(R811*AQ804)+(S811*AQ805)+(T811*AQ806)+(U811*AQ807)+(V811*AQ808)+(W811*AQ809)+(X811*AQ810)+(Y811*AQ811)+(Z811*AQ812)+(AA811*AQ813)+(AB811*AQ814)+(AC811*AQ815)+(AD811*AQ816)+(AE811*AQ817)+(AF811*AQ818)+(AG811*AQ819)</f>
        <v>0.54540251903518777</v>
      </c>
      <c r="M811" s="22">
        <f>(R811*AR804)+(S811*AR805)+(T811*AR806)+(U811*AR807)+(V811*AR808)+(W811*AR809)+(X811*AR810)+(Y811*AR811)+(Z811*AR812)+(AA811*AR813)+(AB811*AR814)+(AC811*AR815)+(AD811*AR816)+(AE811*AR817)+(AF811*AR818)+(AG811*AR819)</f>
        <v>0.73868986005149151</v>
      </c>
      <c r="N811" s="22">
        <f>(R811*AS804)+(S811*AS805)+(T811*AS806)+(U811*AS807)+(V811*AS808)+(W811*AS809)+(X811*AS810)+(Y811*AS811)+(Z811*AS812)+(AA811*AS813)+(AB811*AS814)+(AC811*AS815)+(AD811*AS816)+(AE811*AS817)+(AF811*AS818)+(AG811*AS819)</f>
        <v>1.2316760953172048</v>
      </c>
      <c r="O811" s="22">
        <f>(R811*AT804)+(S811*AT805)+(T811*AT806)+(U811*AT807)+(V811*AT808)+(W811*AT809)+(X811*AT810)+(Y811*AT811)+(Z811*AT812)+(AA811*AT813)+(AB811*AT814)+(AC811*AT815)+(AD811*AT816)+(AE811*AT817)+(AF811*AT818)+(AG811*AT819)</f>
        <v>3.230728356639792</v>
      </c>
      <c r="Q811" s="22">
        <v>8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0.5082143807025763</v>
      </c>
      <c r="Z811" s="22">
        <v>0.26930435888776155</v>
      </c>
      <c r="AA811" s="22">
        <v>0</v>
      </c>
      <c r="AB811" s="22">
        <v>0.30643708205915571</v>
      </c>
      <c r="AC811" s="22">
        <v>4.2044799503377327E-2</v>
      </c>
      <c r="AD811" s="22">
        <v>0</v>
      </c>
      <c r="AE811" s="22">
        <v>0</v>
      </c>
      <c r="AF811" s="22">
        <v>0</v>
      </c>
      <c r="AG811" s="22">
        <v>0</v>
      </c>
      <c r="AI811" s="22">
        <v>0.97070000000000001</v>
      </c>
      <c r="AJ811" s="22">
        <v>3.7202000000000002</v>
      </c>
      <c r="AK811" s="22">
        <v>0.88560000000000005</v>
      </c>
      <c r="AL811" s="22">
        <v>4.8285999999999998</v>
      </c>
      <c r="AM811" s="22">
        <v>1.2404999999999999</v>
      </c>
      <c r="AN811" s="22">
        <v>4.5951000000000004</v>
      </c>
      <c r="AO811" s="22">
        <v>0.21809999999999999</v>
      </c>
      <c r="AP811" s="22">
        <v>1.1992</v>
      </c>
      <c r="AQ811" s="22">
        <v>0.71220000000000006</v>
      </c>
      <c r="AR811" s="22">
        <v>0.84709999999999996</v>
      </c>
      <c r="AS811" s="22">
        <v>1.5645</v>
      </c>
      <c r="AT811" s="22">
        <v>4.1052</v>
      </c>
    </row>
    <row r="812" spans="2:46" s="22" customFormat="1">
      <c r="B812" s="22">
        <v>2014</v>
      </c>
      <c r="C812" s="22">
        <v>9</v>
      </c>
      <c r="D812" s="22">
        <f>(R812*AI804)+(S812*AI805)+(T812*AI806)+(U812*AI807)+(V812*AI808)+(W812*AI809)+(X812*AI810)+(Y812*AI811)+(Z812*AI812)+(AA812*AI813)+(AB812*AI814)+(AC812*AI815)+(AD812*AI816)+(AE812*AI817)+(AF812*AI818)+(AG812*AI819)</f>
        <v>0.74631704163656798</v>
      </c>
      <c r="E812" s="22">
        <f>(R812*AJ804)+(S812*AJ805)+(T812*AJ806)+(U812*AJ807)+(V812*AJ808)+(W812*AJ809)+(X812*AJ810)+(Y812*AJ811)+(Z812*AJ812)+(AA812*AJ813)+(AB812*AJ814)+(AC812*AJ815)+(AD812*AJ816)+(AE812*AJ817)+(AF812*AJ818)+(AG812*AJ819)</f>
        <v>4.9110574640537337</v>
      </c>
      <c r="F812" s="22">
        <f>(R812*AK804)+(S812*AK805)+(T812*AK806)+(U812*AK807)+(V812*AK808)+(W812*AK809)+(X812*AK810)+(Y812*AK811)+(Z812*AK812)+(AA812*AK813)+(AB812*AK814)+(AC812*AK815)+(AD812*AK816)+(AE812*AK817)+(AF812*AK818)+(AG812*AK819)</f>
        <v>0.73875581354473396</v>
      </c>
      <c r="G812" s="22">
        <f>(R812*AL804)+(S812*AL805)+(T812*AL806)+(U812*AL807)+(V812*AL808)+(W812*AL809)+(X812*AL810)+(Y812*AL811)+(Z812*AL812)+(AA812*AL813)+(AB812*AL814)+(AC812*AL815)+(AD812*AL816)+(AE812*AL817)+(AF812*AL818)+(AG812*AL819)</f>
        <v>3.7091751012367467</v>
      </c>
      <c r="H812" s="22">
        <f>(R812*AM804)+(S812*AM805)+(T812*AM806)+(U812*AM807)+(V812*AM808)+(W812*AM809)+(X812*AM810)+(Y812*AM811)+(Z812*AM812)+(AA812*AM813)+(AB812*AM814)+(AC812*AM815)+(AD812*AM816)+(AE812*AM817)+(AF812*AM818)+(AG812*AM819)</f>
        <v>0.92252171495041735</v>
      </c>
      <c r="I812" s="22">
        <f>(R812*AN804)+(S812*AN805)+(T812*AN806)+(U812*AN807)+(V812*AN808)+(W812*AN809)+(X812*AN810)+(Y812*AN811)+(Z812*AN812)+(AA812*AN813)+(AB812*AN814)+(AC812*AN815)+(AD812*AN816)+(AE812*AN817)+(AF812*AN818)+(AG812*AN819)</f>
        <v>3.5680781123030294</v>
      </c>
      <c r="J812" s="22">
        <f>(R812*AO804)+(S812*AO805)+(T812*AO806)+(U812*AO807)+(V812*AO808)+(W812*AO809)+(X812*AO810)+(Y812*AO811)+(Z812*AO812)+(AA812*AO813)+(AB812*AO814)+(AC812*AO815)+(AD812*AO816)+(AE812*AO817)+(AF812*AO818)+(AG812*AO819)</f>
        <v>0.12624054680960425</v>
      </c>
      <c r="K812" s="22">
        <f>(R812*AP804)+(S812*AP805)+(T812*AP806)+(U812*AP807)+(V812*AP808)+(W812*AP809)+(X812*AP810)+(Y812*AP811)+(Z812*AP812)+(AA812*AP813)+(AB812*AP814)+(AC812*AP815)+(AD812*AP816)+(AE812*AP817)+(AF812*AP818)+(AG812*AP819)</f>
        <v>0.77386020542400635</v>
      </c>
      <c r="L812" s="22">
        <f>(R812*AQ804)+(S812*AQ805)+(T812*AQ806)+(U812*AQ807)+(V812*AQ808)+(W812*AQ809)+(X812*AQ810)+(Y812*AQ811)+(Z812*AQ812)+(AA812*AQ813)+(AB812*AQ814)+(AC812*AQ815)+(AD812*AQ816)+(AE812*AQ817)+(AF812*AQ818)+(AG812*AQ819)</f>
        <v>0.61068126998661809</v>
      </c>
      <c r="M812" s="22">
        <f>(R812*AR804)+(S812*AR805)+(T812*AR806)+(U812*AR807)+(V812*AR808)+(W812*AR809)+(X812*AR810)+(Y812*AR811)+(Z812*AR812)+(AA812*AR813)+(AB812*AR814)+(AC812*AR815)+(AD812*AR816)+(AE812*AR817)+(AF812*AR818)+(AG812*AR819)</f>
        <v>1.0703202318495022</v>
      </c>
      <c r="N812" s="22">
        <f>(R812*AS804)+(S812*AS805)+(T812*AS806)+(U812*AS807)+(V812*AS808)+(W812*AS809)+(X812*AS810)+(Y812*AS811)+(Z812*AS812)+(AA812*AS813)+(AB812*AS814)+(AC812*AS815)+(AD812*AS816)+(AE812*AS817)+(AF812*AS818)+(AG812*AS819)</f>
        <v>1.4786313083182989</v>
      </c>
      <c r="O812" s="22">
        <f>(R812*AT804)+(S812*AT805)+(T812*AT806)+(U812*AT807)+(V812*AT808)+(W812*AT809)+(X812*AT810)+(Y812*AT811)+(Z812*AT812)+(AA812*AT813)+(AB812*AT814)+(AC812*AT815)+(AD812*AT816)+(AE812*AT817)+(AF812*AT818)+(AG812*AT819)</f>
        <v>3.8411896896145596</v>
      </c>
      <c r="Q812" s="22">
        <v>9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8.6515907398896294E-2</v>
      </c>
      <c r="Z812" s="22">
        <v>0.5483490763640243</v>
      </c>
      <c r="AA812" s="22">
        <v>0</v>
      </c>
      <c r="AB812" s="22">
        <v>0.42370002157114034</v>
      </c>
      <c r="AC812" s="22">
        <v>0.95636953678111647</v>
      </c>
      <c r="AD812" s="22">
        <v>0</v>
      </c>
      <c r="AE812" s="22">
        <v>0</v>
      </c>
      <c r="AF812" s="22">
        <v>0</v>
      </c>
      <c r="AG812" s="22">
        <v>1</v>
      </c>
      <c r="AI812" s="22">
        <v>0.3417</v>
      </c>
      <c r="AJ812" s="22">
        <v>2.8776000000000002</v>
      </c>
      <c r="AK812" s="22">
        <v>0.37269999999999998</v>
      </c>
      <c r="AL812" s="22">
        <v>2.113</v>
      </c>
      <c r="AM812" s="22">
        <v>0.51490000000000002</v>
      </c>
      <c r="AN812" s="22">
        <v>1.8216000000000001</v>
      </c>
      <c r="AO812" s="22">
        <v>6.54E-2</v>
      </c>
      <c r="AP812" s="22">
        <v>0.5151</v>
      </c>
      <c r="AQ812" s="22">
        <v>0.28360000000000002</v>
      </c>
      <c r="AR812" s="22">
        <v>0.67130000000000001</v>
      </c>
      <c r="AS812" s="22">
        <v>0.92759999999999998</v>
      </c>
      <c r="AT812" s="22">
        <v>2.3115000000000001</v>
      </c>
    </row>
    <row r="813" spans="2:46" s="22" customFormat="1">
      <c r="B813" s="22">
        <v>2014</v>
      </c>
      <c r="C813" s="22">
        <v>10</v>
      </c>
      <c r="D813" s="22">
        <f>(R813*AI804)+(S813*AI805)+(T813*AI806)+(U813*AI807)+(V813*AI808)+(W813*AI809)+(X813*AI810)+(Y813*AI811)+(Z813*AI812)+(AA813*AI813)+(AB813*AI814)+(AC813*AI815)+(AD813*AI816)+(AE813*AI817)+(AF813*AI818)+(AG813*AI819)</f>
        <v>0.90760953637808739</v>
      </c>
      <c r="E813" s="22">
        <f>(R813*AJ804)+(S813*AJ805)+(T813*AJ806)+(U813*AJ807)+(V813*AJ808)+(W813*AJ809)+(X813*AJ810)+(Y813*AJ811)+(Z813*AJ812)+(AA813*AJ813)+(AB813*AJ814)+(AC813*AJ815)+(AD813*AJ816)+(AE813*AJ817)+(AF813*AJ818)+(AG813*AJ819)</f>
        <v>1.5296441831726084</v>
      </c>
      <c r="F813" s="22">
        <f>(R813*AK804)+(S813*AK805)+(T813*AK806)+(U813*AK807)+(V813*AK808)+(W813*AK809)+(X813*AK810)+(Y813*AK811)+(Z813*AK812)+(AA813*AK813)+(AB813*AK814)+(AC813*AK815)+(AD813*AK816)+(AE813*AK817)+(AF813*AK818)+(AG813*AK819)</f>
        <v>0.6326773926057595</v>
      </c>
      <c r="G813" s="22">
        <f>(R813*AL804)+(S813*AL805)+(T813*AL806)+(U813*AL807)+(V813*AL808)+(W813*AL809)+(X813*AL810)+(Y813*AL811)+(Z813*AL812)+(AA813*AL813)+(AB813*AL814)+(AC813*AL815)+(AD813*AL816)+(AE813*AL817)+(AF813*AL818)+(AG813*AL819)</f>
        <v>2.3415978371394903</v>
      </c>
      <c r="H813" s="22">
        <f>(R813*AM804)+(S813*AM805)+(T813*AM806)+(U813*AM807)+(V813*AM808)+(W813*AM809)+(X813*AM810)+(Y813*AM811)+(Z813*AM812)+(AA813*AM813)+(AB813*AM814)+(AC813*AM815)+(AD813*AM816)+(AE813*AM817)+(AF813*AM818)+(AG813*AM819)</f>
        <v>0.66018788385541294</v>
      </c>
      <c r="I813" s="22">
        <f>(R813*AN804)+(S813*AN805)+(T813*AN806)+(U813*AN807)+(V813*AN808)+(W813*AN809)+(X813*AN810)+(Y813*AN811)+(Z813*AN812)+(AA813*AN813)+(AB813*AN814)+(AC813*AN815)+(AD813*AN816)+(AE813*AN817)+(AF813*AN818)+(AG813*AN819)</f>
        <v>2.0996782099001519</v>
      </c>
      <c r="J813" s="22">
        <f>(R813*AO804)+(S813*AO805)+(T813*AO806)+(U813*AO807)+(V813*AO808)+(W813*AO809)+(X813*AO810)+(Y813*AO811)+(Z813*AO812)+(AA813*AO813)+(AB813*AO814)+(AC813*AO815)+(AD813*AO816)+(AE813*AO817)+(AF813*AO818)+(AG813*AO819)</f>
        <v>6.9774929257477913E-2</v>
      </c>
      <c r="K813" s="22">
        <f>(R813*AP804)+(S813*AP805)+(T813*AP806)+(U813*AP807)+(V813*AP808)+(W813*AP809)+(X813*AP810)+(Y813*AP811)+(Z813*AP812)+(AA813*AP813)+(AB813*AP814)+(AC813*AP815)+(AD813*AP816)+(AE813*AP817)+(AF813*AP818)+(AG813*AP819)</f>
        <v>0.59621575418392148</v>
      </c>
      <c r="L813" s="22">
        <f>(R813*AQ804)+(S813*AQ805)+(T813*AQ806)+(U813*AQ807)+(V813*AQ808)+(W813*AQ809)+(X813*AQ810)+(Y813*AQ811)+(Z813*AQ812)+(AA813*AQ813)+(AB813*AQ814)+(AC813*AQ815)+(AD813*AQ816)+(AE813*AQ817)+(AF813*AQ818)+(AG813*AQ819)</f>
        <v>0.39722144984751784</v>
      </c>
      <c r="M813" s="22">
        <f>(R813*AR804)+(S813*AR805)+(T813*AR806)+(U813*AR807)+(V813*AR808)+(W813*AR809)+(X813*AR810)+(Y813*AR811)+(Z813*AR812)+(AA813*AR813)+(AB813*AR814)+(AC813*AR815)+(AD813*AR816)+(AE813*AR817)+(AF813*AR818)+(AG813*AR819)</f>
        <v>0.99214591129154894</v>
      </c>
      <c r="N813" s="22">
        <f>(R813*AS804)+(S813*AS805)+(T813*AS806)+(U813*AS807)+(V813*AS808)+(W813*AS809)+(X813*AS810)+(Y813*AS811)+(Z813*AS812)+(AA813*AS813)+(AB813*AS814)+(AC813*AS815)+(AD813*AS816)+(AE813*AS817)+(AF813*AS818)+(AG813*AS819)</f>
        <v>0.69333629212960868</v>
      </c>
      <c r="O813" s="22">
        <f>(R813*AT804)+(S813*AT805)+(T813*AT806)+(U813*AT807)+(V813*AT808)+(W813*AT809)+(X813*AT810)+(Y813*AT811)+(Z813*AT812)+(AA813*AT813)+(AB813*AT814)+(AC813*AT815)+(AD813*AT816)+(AE813*AT817)+(AF813*AT818)+(AG813*AT819)</f>
        <v>2.9519518583972855</v>
      </c>
      <c r="Q813" s="22">
        <v>10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0.74902261319579944</v>
      </c>
      <c r="AB813" s="22">
        <v>0</v>
      </c>
      <c r="AC813" s="22">
        <v>0</v>
      </c>
      <c r="AD813" s="22">
        <v>0.2878</v>
      </c>
      <c r="AE813" s="22">
        <v>0</v>
      </c>
      <c r="AF813" s="22">
        <v>0</v>
      </c>
      <c r="AG813" s="22">
        <v>0</v>
      </c>
      <c r="AI813" s="22">
        <v>0.74099999999999999</v>
      </c>
      <c r="AJ813" s="22">
        <v>1.2074</v>
      </c>
      <c r="AK813" s="22">
        <v>0.71430000000000005</v>
      </c>
      <c r="AL813" s="22">
        <v>2.3401000000000001</v>
      </c>
      <c r="AM813" s="22">
        <v>0.66349999999999998</v>
      </c>
      <c r="AN813" s="22">
        <v>2.3159000000000001</v>
      </c>
      <c r="AO813" s="22">
        <v>8.6199999999999999E-2</v>
      </c>
      <c r="AP813" s="22">
        <v>0.48530000000000001</v>
      </c>
      <c r="AQ813" s="22">
        <v>0.37190000000000001</v>
      </c>
      <c r="AR813" s="22">
        <v>1.0406</v>
      </c>
      <c r="AS813" s="22">
        <v>0.53120000000000001</v>
      </c>
      <c r="AT813" s="22">
        <v>3.1219999999999999</v>
      </c>
    </row>
    <row r="814" spans="2:46" s="22" customFormat="1">
      <c r="B814" s="22">
        <v>2014</v>
      </c>
      <c r="C814" s="22">
        <v>11</v>
      </c>
      <c r="D814" s="22">
        <f>(R814*AI804)+(S814*AI805)+(T814*AI806)+(U814*AI807)+(V814*AI808)+(W814*AI809)+(X814*AI810)+(Y814*AI811)+(Z814*AI812)+(AA814*AI813)+(AB814*AI814)+(AC814*AI815)+(AD814*AI816)+(AE814*AI817)+(AF814*AI818)+(AG814*AI819)</f>
        <v>0.21470826667862833</v>
      </c>
      <c r="E814" s="22">
        <f>(R814*AJ804)+(S814*AJ805)+(T814*AJ806)+(U814*AJ807)+(V814*AJ808)+(W814*AJ809)+(X814*AJ810)+(Y814*AJ811)+(Z814*AJ812)+(AA814*AJ813)+(AB814*AJ814)+(AC814*AJ815)+(AD814*AJ816)+(AE814*AJ817)+(AF814*AJ818)+(AG814*AJ819)</f>
        <v>0.27551760618283611</v>
      </c>
      <c r="F814" s="22">
        <f>(R814*AK804)+(S814*AK805)+(T814*AK806)+(U814*AK807)+(V814*AK808)+(W814*AK809)+(X814*AK810)+(Y814*AK811)+(Z814*AK812)+(AA814*AK813)+(AB814*AK814)+(AC814*AK815)+(AD814*AK816)+(AE814*AK817)+(AF814*AK818)+(AG814*AK819)</f>
        <v>7.7088092142484577E-2</v>
      </c>
      <c r="G814" s="22">
        <f>(R814*AL804)+(S814*AL805)+(T814*AL806)+(U814*AL807)+(V814*AL808)+(W814*AL809)+(X814*AL810)+(Y814*AL811)+(Z814*AL812)+(AA814*AL813)+(AB814*AL814)+(AC814*AL815)+(AD814*AL816)+(AE814*AL817)+(AF814*AL818)+(AG814*AL819)</f>
        <v>0.53742965855672664</v>
      </c>
      <c r="H814" s="22">
        <f>(R814*AM804)+(S814*AM805)+(T814*AM806)+(U814*AM807)+(V814*AM808)+(W814*AM809)+(X814*AM810)+(Y814*AM811)+(Z814*AM812)+(AA814*AM813)+(AB814*AM814)+(AC814*AM815)+(AD814*AM816)+(AE814*AM817)+(AF814*AM818)+(AG814*AM819)</f>
        <v>0.18354095499080572</v>
      </c>
      <c r="I814" s="22">
        <f>(R814*AN804)+(S814*AN805)+(T814*AN806)+(U814*AN807)+(V814*AN808)+(W814*AN809)+(X814*AN810)+(Y814*AN811)+(Z814*AN812)+(AA814*AN813)+(AB814*AN814)+(AC814*AN815)+(AD814*AN816)+(AE814*AN817)+(AF814*AN818)+(AG814*AN819)</f>
        <v>0.76994273684270453</v>
      </c>
      <c r="J814" s="22">
        <f>(R814*AO804)+(S814*AO805)+(T814*AO806)+(U814*AO807)+(V814*AO808)+(W814*AO809)+(X814*AO810)+(Y814*AO811)+(Z814*AO812)+(AA814*AO813)+(AB814*AO814)+(AC814*AO815)+(AD814*AO816)+(AE814*AO817)+(AF814*AO818)+(AG814*AO819)</f>
        <v>9.4880861385675946E-2</v>
      </c>
      <c r="K814" s="22">
        <f>(R814*AP804)+(S814*AP805)+(T814*AP806)+(U814*AP807)+(V814*AP808)+(W814*AP809)+(X814*AP810)+(Y814*AP811)+(Z814*AP812)+(AA814*AP813)+(AB814*AP814)+(AC814*AP815)+(AD814*AP816)+(AE814*AP817)+(AF814*AP818)+(AG814*AP819)</f>
        <v>0.24952583261532668</v>
      </c>
      <c r="L814" s="22">
        <f>(R814*AQ804)+(S814*AQ805)+(T814*AQ806)+(U814*AQ807)+(V814*AQ808)+(W814*AQ809)+(X814*AQ810)+(Y814*AQ811)+(Z814*AQ812)+(AA814*AQ813)+(AB814*AQ814)+(AC814*AQ815)+(AD814*AQ816)+(AE814*AQ817)+(AF814*AQ818)+(AG814*AQ819)</f>
        <v>0.11822096826031121</v>
      </c>
      <c r="M814" s="22">
        <f>(R814*AR804)+(S814*AR805)+(T814*AR806)+(U814*AR807)+(V814*AR808)+(W814*AR809)+(X814*AR810)+(Y814*AR811)+(Z814*AR812)+(AA814*AR813)+(AB814*AR814)+(AC814*AR815)+(AD814*AR816)+(AE814*AR817)+(AF814*AR818)+(AG814*AR819)</f>
        <v>0.19709209167568692</v>
      </c>
      <c r="N814" s="22">
        <f>(R814*AS804)+(S814*AS805)+(T814*AS806)+(U814*AS807)+(V814*AS808)+(W814*AS809)+(X814*AS810)+(Y814*AS811)+(Z814*AS812)+(AA814*AS813)+(AB814*AS814)+(AC814*AS815)+(AD814*AS816)+(AE814*AS817)+(AF814*AS818)+(AG814*AS819)</f>
        <v>0.13209804198855662</v>
      </c>
      <c r="O814" s="22">
        <f>(R814*AT804)+(S814*AT805)+(T814*AT806)+(U814*AT807)+(V814*AT808)+(W814*AT809)+(X814*AT810)+(Y814*AT811)+(Z814*AT812)+(AA814*AT813)+(AB814*AT814)+(AC814*AT815)+(AD814*AT816)+(AE814*AT817)+(AF814*AT818)+(AG814*AT819)</f>
        <v>0.64899421143873526</v>
      </c>
      <c r="Q814" s="22">
        <v>11</v>
      </c>
      <c r="R814" s="22">
        <v>9.795478305256114E-2</v>
      </c>
      <c r="S814" s="22">
        <v>0.22004671810824875</v>
      </c>
      <c r="T814" s="22">
        <v>0.20949883684869208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  <c r="AI814" s="22">
        <v>0.38829999999999998</v>
      </c>
      <c r="AJ814" s="22">
        <v>2.1949000000000001</v>
      </c>
      <c r="AK814" s="22">
        <v>0.26269999999999999</v>
      </c>
      <c r="AL814" s="22">
        <v>1.4296</v>
      </c>
      <c r="AM814" s="22">
        <v>0.36330000000000001</v>
      </c>
      <c r="AN814" s="22">
        <v>1.6600999999999999</v>
      </c>
      <c r="AO814" s="22">
        <v>6.0499999999999998E-2</v>
      </c>
      <c r="AP814" s="22">
        <v>0.28289999999999998</v>
      </c>
      <c r="AQ814" s="22">
        <v>0.31680000000000003</v>
      </c>
      <c r="AR814" s="22">
        <v>0.3518</v>
      </c>
      <c r="AS814" s="22">
        <v>0.52790000000000004</v>
      </c>
      <c r="AT814" s="22">
        <v>1.5008999999999999</v>
      </c>
    </row>
    <row r="815" spans="2:46" s="22" customFormat="1">
      <c r="B815" s="22">
        <v>2014</v>
      </c>
      <c r="C815" s="22">
        <v>12</v>
      </c>
      <c r="D815" s="22">
        <f>(R815*AI804)+(S815*AI805)+(T815*AI806)+(U815*AI807)+(V815*AI808)+(W815*AI809)+(X815*AI810)+(Y815*AI811)+(Z815*AI812)+(AA815*AI813)+(AB815*AI814)+(AC815*AI815)+(AD815*AI816)+(AE815*AI817)+(AF815*AI818)+(AG815*AI819)</f>
        <v>1.3512686904799895</v>
      </c>
      <c r="E815" s="22">
        <f>(R815*AJ804)+(S815*AJ805)+(T815*AJ806)+(U815*AJ807)+(V815*AJ808)+(W815*AJ809)+(X815*AJ810)+(Y815*AJ811)+(Z815*AJ812)+(AA815*AJ813)+(AB815*AJ814)+(AC815*AJ815)+(AD815*AJ816)+(AE815*AJ817)+(AF815*AJ818)+(AG815*AJ819)</f>
        <v>2.8633196671069068</v>
      </c>
      <c r="F815" s="22">
        <f>(R815*AK804)+(S815*AK805)+(T815*AK806)+(U815*AK807)+(V815*AK808)+(W815*AK809)+(X815*AK810)+(Y815*AK811)+(Z815*AK812)+(AA815*AK813)+(AB815*AK814)+(AC815*AK815)+(AD815*AK816)+(AE815*AK817)+(AF815*AK818)+(AG815*AK819)</f>
        <v>0.3733211514849884</v>
      </c>
      <c r="G815" s="22">
        <f>(R815*AL804)+(S815*AL805)+(T815*AL806)+(U815*AL807)+(V815*AL808)+(W815*AL809)+(X815*AL810)+(Y815*AL811)+(Z815*AL812)+(AA815*AL813)+(AB815*AL814)+(AC815*AL815)+(AD815*AL816)+(AE815*AL817)+(AF815*AL818)+(AG815*AL819)</f>
        <v>3.2362461070377693</v>
      </c>
      <c r="H815" s="22">
        <f>(R815*AM804)+(S815*AM805)+(T815*AM806)+(U815*AM807)+(V815*AM808)+(W815*AM809)+(X815*AM810)+(Y815*AM811)+(Z815*AM812)+(AA815*AM813)+(AB815*AM814)+(AC815*AM815)+(AD815*AM816)+(AE815*AM817)+(AF815*AM818)+(AG815*AM819)</f>
        <v>0.84324344188652489</v>
      </c>
      <c r="I815" s="22">
        <f>(R815*AN804)+(S815*AN805)+(T815*AN806)+(U815*AN807)+(V815*AN808)+(W815*AN809)+(X815*AN810)+(Y815*AN811)+(Z815*AN812)+(AA815*AN813)+(AB815*AN814)+(AC815*AN815)+(AD815*AN816)+(AE815*AN817)+(AF815*AN818)+(AG815*AN819)</f>
        <v>3.1604902986366152</v>
      </c>
      <c r="J815" s="22">
        <f>(R815*AO804)+(S815*AO805)+(T815*AO806)+(U815*AO807)+(V815*AO808)+(W815*AO809)+(X815*AO810)+(Y815*AO811)+(Z815*AO812)+(AA815*AO813)+(AB815*AO814)+(AC815*AO815)+(AD815*AO816)+(AE815*AO817)+(AF815*AO818)+(AG815*AO819)</f>
        <v>0.28689597529386957</v>
      </c>
      <c r="K815" s="22">
        <f>(R815*AP804)+(S815*AP805)+(T815*AP806)+(U815*AP807)+(V815*AP808)+(W815*AP809)+(X815*AP810)+(Y815*AP811)+(Z815*AP812)+(AA815*AP813)+(AB815*AP814)+(AC815*AP815)+(AD815*AP816)+(AE815*AP817)+(AF815*AP818)+(AG815*AP819)</f>
        <v>1.1088744511574298</v>
      </c>
      <c r="L815" s="22">
        <f>(R815*AQ804)+(S815*AQ805)+(T815*AQ806)+(U815*AQ807)+(V815*AQ808)+(W815*AQ809)+(X815*AQ810)+(Y815*AQ811)+(Z815*AQ812)+(AA815*AQ813)+(AB815*AQ814)+(AC815*AQ815)+(AD815*AQ816)+(AE815*AQ817)+(AF815*AQ818)+(AG815*AQ819)</f>
        <v>0.53337584910588642</v>
      </c>
      <c r="M815" s="22">
        <f>(R815*AR804)+(S815*AR805)+(T815*AR806)+(U815*AR807)+(V815*AR808)+(W815*AR809)+(X815*AR810)+(Y815*AR811)+(Z815*AR812)+(AA815*AR813)+(AB815*AR814)+(AC815*AR815)+(AD815*AR816)+(AE815*AR817)+(AF815*AR818)+(AG815*AR819)</f>
        <v>0.99443403794674534</v>
      </c>
      <c r="N815" s="22">
        <f>(R815*AS804)+(S815*AS805)+(T815*AS806)+(U815*AS807)+(V815*AS808)+(W815*AS809)+(X815*AS810)+(Y815*AS811)+(Z815*AS812)+(AA815*AS813)+(AB815*AS814)+(AC815*AS815)+(AD815*AS816)+(AE815*AS817)+(AF815*AS818)+(AG815*AS819)</f>
        <v>0.88030920420981496</v>
      </c>
      <c r="O815" s="22">
        <f>(R815*AT804)+(S815*AT805)+(T815*AT806)+(U815*AT807)+(V815*AT808)+(W815*AT809)+(X815*AT810)+(Y815*AT811)+(Z815*AT812)+(AA815*AT813)+(AB815*AT814)+(AC815*AT815)+(AD815*AT816)+(AE815*AT817)+(AF815*AT818)+(AG815*AT819)</f>
        <v>3.353074004982906</v>
      </c>
      <c r="Q815" s="22">
        <v>12</v>
      </c>
      <c r="R815" s="22">
        <v>0.33143279709307938</v>
      </c>
      <c r="S815" s="22">
        <v>0.75695180949639651</v>
      </c>
      <c r="T815" s="22">
        <v>0.22761181172271763</v>
      </c>
      <c r="U815" s="22">
        <v>0.22800000000000001</v>
      </c>
      <c r="V815" s="22">
        <v>6.6430469441984052E-2</v>
      </c>
      <c r="W815" s="22">
        <v>1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  <c r="AI815" s="22">
        <v>0.29239999999999999</v>
      </c>
      <c r="AJ815" s="22">
        <v>1.9346000000000001</v>
      </c>
      <c r="AK815" s="22">
        <v>0.33779999999999999</v>
      </c>
      <c r="AL815" s="22">
        <v>1.4430000000000001</v>
      </c>
      <c r="AM815" s="22">
        <v>0.35930000000000001</v>
      </c>
      <c r="AN815" s="22">
        <v>1.4422999999999999</v>
      </c>
      <c r="AO815" s="22">
        <v>4.6399999999999997E-2</v>
      </c>
      <c r="AP815" s="22">
        <v>0.25919999999999999</v>
      </c>
      <c r="AQ815" s="22">
        <v>0.23780000000000001</v>
      </c>
      <c r="AR815" s="22">
        <v>0.46600000000000003</v>
      </c>
      <c r="AS815" s="22">
        <v>0.59460000000000002</v>
      </c>
      <c r="AT815" s="22">
        <v>1.4741</v>
      </c>
    </row>
    <row r="816" spans="2:46" s="22" customFormat="1">
      <c r="B816" s="22">
        <v>2014</v>
      </c>
      <c r="C816" s="22">
        <v>13</v>
      </c>
      <c r="D816" s="22">
        <f>(R816*AI804)+(S816*AI805)+(T816*AI806)+(U816*AI807)+(V816*AI808)+(W816*AI809)+(X816*AI810)+(Y816*AI811)+(Z816*AI812)+(AA816*AI813)+(AB816*AI814)+(AC816*AI815)+(AD816*AI816)+(AE816*AI817)+(AF816*AI818)+(AG816*AI819)</f>
        <v>0.43671900391867047</v>
      </c>
      <c r="E816" s="22">
        <f>(R816*AJ804)+(S816*AJ805)+(T816*AJ806)+(U816*AJ807)+(V816*AJ808)+(W816*AJ809)+(X816*AJ810)+(Y816*AJ811)+(Z816*AJ812)+(AA816*AJ813)+(AB816*AJ814)+(AC816*AJ815)+(AD816*AJ816)+(AE816*AJ817)+(AF816*AJ818)+(AG816*AJ819)</f>
        <v>0.50545163177424624</v>
      </c>
      <c r="F816" s="22">
        <f>(R816*AK804)+(S816*AK805)+(T816*AK806)+(U816*AK807)+(V816*AK808)+(W816*AK809)+(X816*AK810)+(Y816*AK811)+(Z816*AK812)+(AA816*AK813)+(AB816*AK814)+(AC816*AK815)+(AD816*AK816)+(AE816*AK817)+(AF816*AK818)+(AG816*AK819)</f>
        <v>0.1845180158024779</v>
      </c>
      <c r="G816" s="22">
        <f>(R816*AL804)+(S816*AL805)+(T816*AL806)+(U816*AL807)+(V816*AL808)+(W816*AL809)+(X816*AL810)+(Y816*AL811)+(Z816*AL812)+(AA816*AL813)+(AB816*AL814)+(AC816*AL815)+(AD816*AL816)+(AE816*AL817)+(AF816*AL818)+(AG816*AL819)</f>
        <v>1.2219096446712652</v>
      </c>
      <c r="H816" s="22">
        <f>(R816*AM804)+(S816*AM805)+(T816*AM806)+(U816*AM807)+(V816*AM808)+(W816*AM809)+(X816*AM810)+(Y816*AM811)+(Z816*AM812)+(AA816*AM813)+(AB816*AM814)+(AC816*AM815)+(AD816*AM816)+(AE816*AM817)+(AF816*AM818)+(AG816*AM819)</f>
        <v>0.40929622126460607</v>
      </c>
      <c r="I816" s="22">
        <f>(R816*AN804)+(S816*AN805)+(T816*AN806)+(U816*AN807)+(V816*AN808)+(W816*AN809)+(X816*AN810)+(Y816*AN811)+(Z816*AN812)+(AA816*AN813)+(AB816*AN814)+(AC816*AN815)+(AD816*AN816)+(AE816*AN817)+(AF816*AN818)+(AG816*AN819)</f>
        <v>1.1870363420290397</v>
      </c>
      <c r="J816" s="22">
        <f>(R816*AO804)+(S816*AO805)+(T816*AO806)+(U816*AO807)+(V816*AO808)+(W816*AO809)+(X816*AO810)+(Y816*AO811)+(Z816*AO812)+(AA816*AO813)+(AB816*AO814)+(AC816*AO815)+(AD816*AO816)+(AE816*AO817)+(AF816*AO818)+(AG816*AO819)</f>
        <v>0.19017513745368472</v>
      </c>
      <c r="K816" s="22">
        <f>(R816*AP804)+(S816*AP805)+(T816*AP806)+(U816*AP807)+(V816*AP808)+(W816*AP809)+(X816*AP810)+(Y816*AP811)+(Z816*AP812)+(AA816*AP813)+(AB816*AP814)+(AC816*AP815)+(AD816*AP816)+(AE816*AP817)+(AF816*AP818)+(AG816*AP819)</f>
        <v>0.61405057683666364</v>
      </c>
      <c r="L816" s="22">
        <f>(R816*AQ804)+(S816*AQ805)+(T816*AQ806)+(U816*AQ807)+(V816*AQ808)+(W816*AQ809)+(X816*AQ810)+(Y816*AQ811)+(Z816*AQ812)+(AA816*AQ813)+(AB816*AQ814)+(AC816*AQ815)+(AD816*AQ816)+(AE816*AQ817)+(AF816*AQ818)+(AG816*AQ819)</f>
        <v>0.26085086967490623</v>
      </c>
      <c r="M816" s="22">
        <f>(R816*AR804)+(S816*AR805)+(T816*AR806)+(U816*AR807)+(V816*AR808)+(W816*AR809)+(X816*AR810)+(Y816*AR811)+(Z816*AR812)+(AA816*AR813)+(AB816*AR814)+(AC816*AR815)+(AD816*AR816)+(AE816*AR817)+(AF816*AR818)+(AG816*AR819)</f>
        <v>0.42597896628985316</v>
      </c>
      <c r="N816" s="22">
        <f>(R816*AS804)+(S816*AS805)+(T816*AS806)+(U816*AS807)+(V816*AS808)+(W816*AS809)+(X816*AS810)+(Y816*AS811)+(Z816*AS812)+(AA816*AS813)+(AB816*AS814)+(AC816*AS815)+(AD816*AS816)+(AE816*AS817)+(AF816*AS818)+(AG816*AS819)</f>
        <v>0.30070604948125745</v>
      </c>
      <c r="O816" s="22">
        <f>(R816*AT804)+(S816*AT805)+(T816*AT806)+(U816*AT807)+(V816*AT808)+(W816*AT809)+(X816*AT810)+(Y816*AT811)+(Z816*AT812)+(AA816*AT813)+(AB816*AT814)+(AC816*AT815)+(AD816*AT816)+(AE816*AT817)+(AF816*AT818)+(AG816*AT819)</f>
        <v>1.7106574925108178</v>
      </c>
      <c r="Q816" s="22">
        <v>13</v>
      </c>
      <c r="R816" s="22">
        <v>1.6294985038389741E-3</v>
      </c>
      <c r="S816" s="22">
        <v>0</v>
      </c>
      <c r="T816" s="22">
        <v>0.54499705638039631</v>
      </c>
      <c r="U816" s="22">
        <v>0</v>
      </c>
      <c r="V816" s="22">
        <v>0</v>
      </c>
      <c r="W816" s="22">
        <v>0</v>
      </c>
      <c r="X816" s="22">
        <v>0.7580462094128243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  <c r="AI816" s="22">
        <v>1.2251000000000001</v>
      </c>
      <c r="AJ816" s="22">
        <v>2.1726000000000001</v>
      </c>
      <c r="AK816" s="22">
        <v>0.33929999999999999</v>
      </c>
      <c r="AL816" s="22">
        <v>2.0459000000000001</v>
      </c>
      <c r="AM816" s="22">
        <v>0.56710000000000005</v>
      </c>
      <c r="AN816" s="22">
        <v>1.2683</v>
      </c>
      <c r="AO816" s="22">
        <v>1.8100000000000002E-2</v>
      </c>
      <c r="AP816" s="22">
        <v>0.80859999999999999</v>
      </c>
      <c r="AQ816" s="22">
        <v>0.4123</v>
      </c>
      <c r="AR816" s="22">
        <v>0.73909999999999998</v>
      </c>
      <c r="AS816" s="22">
        <v>1.0266</v>
      </c>
      <c r="AT816" s="22">
        <v>2.1316999999999999</v>
      </c>
    </row>
    <row r="817" spans="2:46" s="22" customFormat="1">
      <c r="B817" s="22">
        <v>2014</v>
      </c>
      <c r="C817" s="22">
        <v>14</v>
      </c>
      <c r="D817" s="22">
        <f>(R817*AI804)+(S817*AI805)+(T817*AI806)+(U817*AI807)+(V817*AI808)+(W817*AI809)+(X817*AI810)+(Y817*AI811)+(Z817*AI812)+(AA817*AI813)+(AB817*AI814)+(AC817*AI815)+(AD817*AI816)+(AE817*AI817)+(AF817*AI818)+(AG817*AI819)</f>
        <v>0.14318627573076931</v>
      </c>
      <c r="E817" s="22">
        <f>(R817*AJ804)+(S817*AJ805)+(T817*AJ806)+(U817*AJ807)+(V817*AJ808)+(W817*AJ809)+(X817*AJ810)+(Y817*AJ811)+(Z817*AJ812)+(AA817*AJ813)+(AB817*AJ814)+(AC817*AJ815)+(AD817*AJ816)+(AE817*AJ817)+(AF817*AJ818)+(AG817*AJ819)</f>
        <v>0.36566372214531595</v>
      </c>
      <c r="F817" s="22">
        <f>(R817*AK804)+(S817*AK805)+(T817*AK806)+(U817*AK807)+(V817*AK808)+(W817*AK809)+(X817*AK810)+(Y817*AK811)+(Z817*AK812)+(AA817*AK813)+(AB817*AK814)+(AC817*AK815)+(AD817*AK816)+(AE817*AK817)+(AF817*AK818)+(AG817*AK819)</f>
        <v>0.12027092932838532</v>
      </c>
      <c r="G817" s="22">
        <f>(R817*AL804)+(S817*AL805)+(T817*AL806)+(U817*AL807)+(V817*AL808)+(W817*AL809)+(X817*AL810)+(Y817*AL811)+(Z817*AL812)+(AA817*AL813)+(AB817*AL814)+(AC817*AL815)+(AD817*AL816)+(AE817*AL817)+(AF817*AL818)+(AG817*AL819)</f>
        <v>0.48035108291092993</v>
      </c>
      <c r="H817" s="22">
        <f>(R817*AM804)+(S817*AM805)+(T817*AM806)+(U817*AM807)+(V817*AM808)+(W817*AM809)+(X817*AM810)+(Y817*AM811)+(Z817*AM812)+(AA817*AM813)+(AB817*AM814)+(AC817*AM815)+(AD817*AM816)+(AE817*AM817)+(AF817*AM818)+(AG817*AM819)</f>
        <v>0.13211813877898593</v>
      </c>
      <c r="I817" s="22">
        <f>(R817*AN804)+(S817*AN805)+(T817*AN806)+(U817*AN807)+(V817*AN808)+(W817*AN809)+(X817*AN810)+(Y817*AN811)+(Z817*AN812)+(AA817*AN813)+(AB817*AN814)+(AC817*AN815)+(AD817*AN816)+(AE817*AN817)+(AF817*AN818)+(AG817*AN819)</f>
        <v>0.43115089389689265</v>
      </c>
      <c r="J817" s="22">
        <f>(R817*AO804)+(S817*AO805)+(T817*AO806)+(U817*AO807)+(V817*AO808)+(W817*AO809)+(X817*AO810)+(Y817*AO811)+(Z817*AO812)+(AA817*AO813)+(AB817*AO814)+(AC817*AO815)+(AD817*AO816)+(AE817*AO817)+(AF817*AO818)+(AG817*AO819)</f>
        <v>1.9257237358376218E-2</v>
      </c>
      <c r="K817" s="22">
        <f>(R817*AP804)+(S817*AP805)+(T817*AP806)+(U817*AP807)+(V817*AP808)+(W817*AP809)+(X817*AP810)+(Y817*AP811)+(Z817*AP812)+(AA817*AP813)+(AB817*AP814)+(AC817*AP815)+(AD817*AP816)+(AE817*AP817)+(AF817*AP818)+(AG817*AP819)</f>
        <v>0.12292999292815114</v>
      </c>
      <c r="L817" s="22">
        <f>(R817*AQ804)+(S817*AQ805)+(T817*AQ806)+(U817*AQ807)+(V817*AQ808)+(W817*AQ809)+(X817*AQ810)+(Y817*AQ811)+(Z817*AQ812)+(AA817*AQ813)+(AB817*AQ814)+(AC817*AQ815)+(AD817*AQ816)+(AE817*AQ817)+(AF817*AQ818)+(AG817*AQ819)</f>
        <v>7.4043106531221398E-2</v>
      </c>
      <c r="M817" s="22">
        <f>(R817*AR804)+(S817*AR805)+(T817*AR806)+(U817*AR807)+(V817*AR808)+(W817*AR809)+(X817*AR810)+(Y817*AR811)+(Z817*AR812)+(AA817*AR813)+(AB817*AR814)+(AC817*AR815)+(AD817*AR816)+(AE817*AR817)+(AF817*AR818)+(AG817*AR819)</f>
        <v>0.18522332918830106</v>
      </c>
      <c r="N817" s="22">
        <f>(R817*AS804)+(S817*AS805)+(T817*AS806)+(U817*AS807)+(V817*AS808)+(W817*AS809)+(X817*AS810)+(Y817*AS811)+(Z817*AS812)+(AA817*AS813)+(AB817*AS814)+(AC817*AS815)+(AD817*AS816)+(AE817*AS817)+(AF817*AS818)+(AG817*AS819)</f>
        <v>0.14387547840829157</v>
      </c>
      <c r="O817" s="22">
        <f>(R817*AT804)+(S817*AT805)+(T817*AT806)+(U817*AT807)+(V817*AT808)+(W817*AT809)+(X817*AT810)+(Y817*AT811)+(Z817*AT812)+(AA817*AT813)+(AB817*AT814)+(AC817*AT815)+(AD817*AT816)+(AE817*AT817)+(AF817*AT818)+(AG817*AT819)</f>
        <v>0.60789564550669994</v>
      </c>
      <c r="Q817" s="22">
        <v>14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7.076390739736603E-2</v>
      </c>
      <c r="Y817" s="22">
        <v>0</v>
      </c>
      <c r="Z817" s="22">
        <v>6.0882728404930433E-2</v>
      </c>
      <c r="AA817" s="22">
        <v>0.12271375998387171</v>
      </c>
      <c r="AB817" s="22">
        <v>0</v>
      </c>
      <c r="AC817" s="22">
        <v>0</v>
      </c>
      <c r="AD817" s="22">
        <v>1.5699999999999999E-2</v>
      </c>
      <c r="AE817" s="22">
        <v>0</v>
      </c>
      <c r="AF817" s="22">
        <v>1.2263680379236501E-3</v>
      </c>
      <c r="AG817" s="22">
        <v>0</v>
      </c>
      <c r="AI817" s="22">
        <v>5.8599999999999999E-2</v>
      </c>
      <c r="AJ817" s="22">
        <v>0.49159999999999998</v>
      </c>
      <c r="AK817" s="22">
        <v>4.4699999999999997E-2</v>
      </c>
      <c r="AL817" s="22">
        <v>0.28970000000000001</v>
      </c>
      <c r="AM817" s="22">
        <v>6.9699999999999998E-2</v>
      </c>
      <c r="AN817" s="22">
        <v>0.1792</v>
      </c>
      <c r="AO817" s="22">
        <v>3.5000000000000001E-3</v>
      </c>
      <c r="AP817" s="22">
        <v>4.1099999999999998E-2</v>
      </c>
      <c r="AQ817" s="22">
        <v>6.1899999999999997E-2</v>
      </c>
      <c r="AR817" s="22">
        <v>6.8400000000000002E-2</v>
      </c>
      <c r="AS817" s="22">
        <v>8.1900000000000001E-2</v>
      </c>
      <c r="AT817" s="22">
        <v>0.34589999999999999</v>
      </c>
    </row>
    <row r="818" spans="2:46" s="22" customFormat="1">
      <c r="B818" s="22">
        <v>2014</v>
      </c>
      <c r="C818" s="22">
        <v>15</v>
      </c>
      <c r="D818" s="22">
        <f>(R818*AI804)+(S818*AI805)+(T818*AI806)+(U818*AI807)+(V818*AI808)+(W818*AI809)+(X818*AI810)+(Y818*AI811)+(Z818*AI812)+(AA818*AI813)+(AB818*AI814)+(AC818*AI815)+(AD818*AI816)+(AE818*AI817)+(AF818*AI818)+(AG818*AI819)</f>
        <v>0.24137224373678887</v>
      </c>
      <c r="E818" s="22">
        <f>(R818*AJ804)+(S818*AJ805)+(T818*AJ806)+(U818*AJ807)+(V818*AJ808)+(W818*AJ809)+(X818*AJ810)+(Y818*AJ811)+(Z818*AJ812)+(AA818*AJ813)+(AB818*AJ814)+(AC818*AJ815)+(AD818*AJ816)+(AE818*AJ817)+(AF818*AJ818)+(AG818*AJ819)</f>
        <v>0.18265573842332838</v>
      </c>
      <c r="F818" s="22">
        <f>(R818*AK804)+(S818*AK805)+(T818*AK806)+(U818*AK807)+(V818*AK808)+(W818*AK809)+(X818*AK810)+(Y818*AK811)+(Z818*AK812)+(AA818*AK813)+(AB818*AK814)+(AC818*AK815)+(AD818*AK816)+(AE818*AK817)+(AF818*AK818)+(AG818*AK819)</f>
        <v>8.45761891967967E-2</v>
      </c>
      <c r="G818" s="22">
        <f>(R818*AL804)+(S818*AL805)+(T818*AL806)+(U818*AL807)+(V818*AL808)+(W818*AL809)+(X818*AL810)+(Y818*AL811)+(Z818*AL812)+(AA818*AL813)+(AB818*AL814)+(AC818*AL815)+(AD818*AL816)+(AE818*AL817)+(AF818*AL818)+(AG818*AL819)</f>
        <v>0.31814489093827381</v>
      </c>
      <c r="H818" s="22">
        <f>(R818*AM804)+(S818*AM805)+(T818*AM806)+(U818*AM807)+(V818*AM808)+(W818*AM809)+(X818*AM810)+(Y818*AM811)+(Z818*AM812)+(AA818*AM813)+(AB818*AM814)+(AC818*AM815)+(AD818*AM816)+(AE818*AM817)+(AF818*AM818)+(AG818*AM819)</f>
        <v>0.1054335395905351</v>
      </c>
      <c r="I818" s="22">
        <f>(R818*AN804)+(S818*AN805)+(T818*AN806)+(U818*AN807)+(V818*AN808)+(W818*AN809)+(X818*AN810)+(Y818*AN811)+(Z818*AN812)+(AA818*AN813)+(AB818*AN814)+(AC818*AN815)+(AD818*AN816)+(AE818*AN817)+(AF818*AN818)+(AG818*AN819)</f>
        <v>0.52449557063207086</v>
      </c>
      <c r="J818" s="22">
        <f>(R818*AO804)+(S818*AO805)+(T818*AO806)+(U818*AO807)+(V818*AO808)+(W818*AO809)+(X818*AO810)+(Y818*AO811)+(Z818*AO812)+(AA818*AO813)+(AB818*AO814)+(AC818*AO815)+(AD818*AO816)+(AE818*AO817)+(AF818*AO818)+(AG818*AO819)</f>
        <v>1.6511755676889207E-2</v>
      </c>
      <c r="K818" s="22">
        <f>(R818*AP804)+(S818*AP805)+(T818*AP806)+(U818*AP807)+(V818*AP808)+(W818*AP809)+(X818*AP810)+(Y818*AP811)+(Z818*AP812)+(AA818*AP813)+(AB818*AP814)+(AC818*AP815)+(AD818*AP816)+(AE818*AP817)+(AF818*AP818)+(AG818*AP819)</f>
        <v>8.7376713558309588E-2</v>
      </c>
      <c r="L818" s="22">
        <f>(R818*AQ804)+(S818*AQ805)+(T818*AQ806)+(U818*AQ807)+(V818*AQ808)+(W818*AQ809)+(X818*AQ810)+(Y818*AQ811)+(Z818*AQ812)+(AA818*AQ813)+(AB818*AQ814)+(AC818*AQ815)+(AD818*AQ816)+(AE818*AQ817)+(AF818*AQ818)+(AG818*AQ819)</f>
        <v>3.222971324767826E-2</v>
      </c>
      <c r="M818" s="22">
        <f>(R818*AR804)+(S818*AR805)+(T818*AR806)+(U818*AR807)+(V818*AR808)+(W818*AR809)+(X818*AR810)+(Y818*AR811)+(Z818*AR812)+(AA818*AR813)+(AB818*AR814)+(AC818*AR815)+(AD818*AR816)+(AE818*AR817)+(AF818*AR818)+(AG818*AR819)</f>
        <v>0.14655265063160089</v>
      </c>
      <c r="N818" s="22">
        <f>(R818*AS804)+(S818*AS805)+(T818*AS806)+(U818*AS807)+(V818*AS808)+(W818*AS809)+(X818*AS810)+(Y818*AS811)+(Z818*AS812)+(AA818*AS813)+(AB818*AS814)+(AC818*AS815)+(AD818*AS816)+(AE818*AS817)+(AF818*AS818)+(AG818*AS819)</f>
        <v>0.13314130109969449</v>
      </c>
      <c r="O818" s="22">
        <f>(R818*AT804)+(S818*AT805)+(T818*AT806)+(U818*AT807)+(V818*AT808)+(W818*AT809)+(X818*AT810)+(Y818*AT811)+(Z818*AT812)+(AA818*AT813)+(AB818*AT814)+(AC818*AT815)+(AD818*AT816)+(AE818*AT817)+(AF818*AT818)+(AG818*AT819)</f>
        <v>0.49303311224622948</v>
      </c>
      <c r="Q818" s="22">
        <v>15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7.8976655058059439E-2</v>
      </c>
      <c r="AB818" s="22">
        <v>0</v>
      </c>
      <c r="AC818" s="22">
        <v>0</v>
      </c>
      <c r="AD818" s="22">
        <v>8.7645198079253821E-4</v>
      </c>
      <c r="AE818" s="22">
        <v>0</v>
      </c>
      <c r="AF818" s="22">
        <v>0.99877363196207636</v>
      </c>
      <c r="AG818" s="22">
        <v>0</v>
      </c>
      <c r="AI818" s="22">
        <v>0.182</v>
      </c>
      <c r="AJ818" s="22">
        <v>8.5500000000000007E-2</v>
      </c>
      <c r="AK818" s="22">
        <v>2.7900000000000001E-2</v>
      </c>
      <c r="AL818" s="22">
        <v>0.13170000000000001</v>
      </c>
      <c r="AM818" s="22">
        <v>5.2600000000000001E-2</v>
      </c>
      <c r="AN818" s="22">
        <v>0.34089999999999998</v>
      </c>
      <c r="AO818" s="22">
        <v>9.7000000000000003E-3</v>
      </c>
      <c r="AP818" s="22">
        <v>4.8399999999999999E-2</v>
      </c>
      <c r="AQ818" s="22">
        <v>2.5000000000000001E-3</v>
      </c>
      <c r="AR818" s="22">
        <v>6.3799999999999996E-2</v>
      </c>
      <c r="AS818" s="22">
        <v>9.0399999999999994E-2</v>
      </c>
      <c r="AT818" s="22">
        <v>0.24490000000000001</v>
      </c>
    </row>
    <row r="819" spans="2:46" s="22" customFormat="1">
      <c r="B819" s="22">
        <v>2014</v>
      </c>
      <c r="C819" s="22">
        <v>16</v>
      </c>
      <c r="D819" s="22">
        <f>(R819*AI804)+(S819*AI805)+(T819*AI806)+(U819*AI807)+(V819*AI808)+(W819*AI809)+(X819*AI810)+(Y819*AI811)+(Z819*AI812)+(AA819*AI813)+(AB819*AI814)+(AC819*AI815)+(AD819*AI816)+(AE819*AI817)+(AF819*AI818)+(AG819*AI819)</f>
        <v>0.1910286462297216</v>
      </c>
      <c r="E819" s="22">
        <f>(R819*AJ804)+(S819*AJ805)+(T819*AJ806)+(U819*AJ807)+(V819*AJ808)+(W819*AJ809)+(X819*AJ810)+(Y819*AJ811)+(Z819*AJ812)+(AA819*AJ813)+(AB819*AJ814)+(AC819*AJ815)+(AD819*AJ816)+(AE819*AJ817)+(AF819*AJ818)+(AG819*AJ819)</f>
        <v>0.77383832450431811</v>
      </c>
      <c r="F819" s="22">
        <f>(R819*AK804)+(S819*AK805)+(T819*AK806)+(U819*AK807)+(V819*AK808)+(W819*AK809)+(X819*AK810)+(Y819*AK811)+(Z819*AK812)+(AA819*AK813)+(AB819*AK814)+(AC819*AK815)+(AD819*AK816)+(AE819*AK817)+(AF819*AK818)+(AG819*AK819)</f>
        <v>0.12909440140956374</v>
      </c>
      <c r="G819" s="22">
        <f>(R819*AL804)+(S819*AL805)+(T819*AL806)+(U819*AL807)+(V819*AL808)+(W819*AL809)+(X819*AL810)+(Y819*AL811)+(Z819*AL812)+(AA819*AL813)+(AB819*AL814)+(AC819*AL815)+(AD819*AL816)+(AE819*AL817)+(AF819*AL818)+(AG819*AL819)</f>
        <v>0.70082024849769464</v>
      </c>
      <c r="H819" s="22">
        <f>(R819*AM804)+(S819*AM805)+(T819*AM806)+(U819*AM807)+(V819*AM808)+(W819*AM809)+(X819*AM810)+(Y819*AM811)+(Z819*AM812)+(AA819*AM813)+(AB819*AM814)+(AC819*AM815)+(AD819*AM816)+(AE819*AM817)+(AF819*AM818)+(AG819*AM819)</f>
        <v>0.18922661719763317</v>
      </c>
      <c r="I819" s="22">
        <f>(R819*AN804)+(S819*AN805)+(T819*AN806)+(U819*AN807)+(V819*AN808)+(W819*AN809)+(X819*AN810)+(Y819*AN811)+(Z819*AN812)+(AA819*AN813)+(AB819*AN814)+(AC819*AN815)+(AD819*AN816)+(AE819*AN817)+(AF819*AN818)+(AG819*AN819)</f>
        <v>0.54787513513554764</v>
      </c>
      <c r="J819" s="22">
        <f>(R819*AO804)+(S819*AO805)+(T819*AO806)+(U819*AO807)+(V819*AO808)+(W819*AO809)+(X819*AO810)+(Y819*AO811)+(Z819*AO812)+(AA819*AO813)+(AB819*AO814)+(AC819*AO815)+(AD819*AO816)+(AE819*AO817)+(AF819*AO818)+(AG819*AO819)</f>
        <v>3.333723760931831E-2</v>
      </c>
      <c r="K819" s="22">
        <f>(R819*AP804)+(S819*AP805)+(T819*AP806)+(U819*AP807)+(V819*AP808)+(W819*AP809)+(X819*AP810)+(Y819*AP811)+(Z819*AP812)+(AA819*AP813)+(AB819*AP814)+(AC819*AP815)+(AD819*AP816)+(AE819*AP817)+(AF819*AP818)+(AG819*AP819)</f>
        <v>0.20292880856948264</v>
      </c>
      <c r="L819" s="22">
        <f>(R819*AQ804)+(S819*AQ805)+(T819*AQ806)+(U819*AQ807)+(V819*AQ808)+(W819*AQ809)+(X819*AQ810)+(Y819*AQ811)+(Z819*AQ812)+(AA819*AQ813)+(AB819*AQ814)+(AC819*AQ815)+(AD819*AQ816)+(AE819*AQ817)+(AF819*AQ818)+(AG819*AQ819)</f>
        <v>0.12744994387059658</v>
      </c>
      <c r="M819" s="22">
        <f>(R819*AR804)+(S819*AR805)+(T819*AR806)+(U819*AR807)+(V819*AR808)+(W819*AR809)+(X819*AR810)+(Y819*AR811)+(Z819*AR812)+(AA819*AR813)+(AB819*AR814)+(AC819*AR815)+(AD819*AR816)+(AE819*AR817)+(AF819*AR818)+(AG819*AR819)</f>
        <v>0.20500174128780557</v>
      </c>
      <c r="N819" s="22">
        <f>(R819*AS804)+(S819*AS805)+(T819*AS806)+(U819*AS807)+(V819*AS808)+(W819*AS809)+(X819*AS810)+(Y819*AS811)+(Z819*AS812)+(AA819*AS813)+(AB819*AS814)+(AC819*AS815)+(AD819*AS816)+(AE819*AS817)+(AF819*AS818)+(AG819*AS819)</f>
        <v>0.20571844485009216</v>
      </c>
      <c r="O819" s="22">
        <f>(R819*AT804)+(S819*AT805)+(T819*AT806)+(U819*AT807)+(V819*AT808)+(W819*AT809)+(X819*AT810)+(Y819*AT811)+(Z819*AT812)+(AA819*AT813)+(AB819*AT814)+(AC819*AT815)+(AD819*AT816)+(AE819*AT817)+(AF819*AT818)+(AG819*AT819)</f>
        <v>0.87329826972943003</v>
      </c>
      <c r="Q819" s="22">
        <v>16</v>
      </c>
      <c r="R819" s="22">
        <v>0.13770898400113868</v>
      </c>
      <c r="S819" s="22">
        <v>2.3001472395354758E-2</v>
      </c>
      <c r="T819" s="22">
        <v>1.7892295048193983E-2</v>
      </c>
      <c r="U819" s="22">
        <v>0</v>
      </c>
      <c r="V819" s="22">
        <v>0</v>
      </c>
      <c r="W819" s="22">
        <v>0</v>
      </c>
      <c r="X819" s="22">
        <v>0.17118988318980966</v>
      </c>
      <c r="Y819" s="22">
        <v>4.5045275632172909E-3</v>
      </c>
      <c r="Z819" s="22">
        <v>5.7918917904714838E-2</v>
      </c>
      <c r="AA819" s="22">
        <v>4.9286971762269392E-2</v>
      </c>
      <c r="AB819" s="22">
        <v>0</v>
      </c>
      <c r="AC819" s="22">
        <v>9.2608673160205152E-4</v>
      </c>
      <c r="AD819" s="22">
        <v>0</v>
      </c>
      <c r="AE819" s="22">
        <v>0.97054297647834686</v>
      </c>
      <c r="AF819" s="22">
        <v>0</v>
      </c>
      <c r="AG819" s="22">
        <v>0</v>
      </c>
      <c r="AI819" s="22">
        <v>3.0800000000000001E-2</v>
      </c>
      <c r="AJ819" s="22">
        <v>0.2311</v>
      </c>
      <c r="AK819" s="22">
        <v>2.3400000000000001E-2</v>
      </c>
      <c r="AL819" s="22">
        <v>0.14699999999999999</v>
      </c>
      <c r="AM819" s="22">
        <v>3.5299999999999998E-2</v>
      </c>
      <c r="AN819" s="22">
        <v>8.8900000000000007E-2</v>
      </c>
      <c r="AO819" s="22">
        <v>1.5E-3</v>
      </c>
      <c r="AP819" s="22">
        <v>1.9900000000000001E-2</v>
      </c>
      <c r="AQ819" s="22">
        <v>3.1899999999999998E-2</v>
      </c>
      <c r="AR819" s="22">
        <v>3.4200000000000001E-2</v>
      </c>
      <c r="AS819" s="22">
        <v>4.2299999999999997E-2</v>
      </c>
      <c r="AT819" s="22">
        <v>0.17280000000000001</v>
      </c>
    </row>
    <row r="820" spans="2:46" s="22" customFormat="1">
      <c r="B820" s="22">
        <v>2015</v>
      </c>
      <c r="C820" s="22">
        <v>1</v>
      </c>
      <c r="D820" s="22">
        <f>(R820*AI820)+(S820*AI821)+(T820*AI822)+(U820*AI823)+(V820*AI824)+(W820*AI825)+(X820*AI826)+(Y820*AI827)+(Z820*AI828)+(AA820*AI829)+(AB820*AI830)+(AC820*AI831)+(AD820*AI832)+(AE820*AI833)+(AF820*AI834)+(AG820*AI835)</f>
        <v>4.815100843968504E-2</v>
      </c>
      <c r="E820" s="22">
        <f>(R820*AJ820)+(S820*AJ821)+(T820*AJ822)+(U820*AJ823)+(V820*AJ824)+(W820*AJ825)+(X820*AJ826)+(Y820*AJ827)+(Z820*AJ828)+(AA820*AJ829)+(AB820*AJ830)+(AC820*AJ831)+(AD820*AJ832)+(AE820*AJ833)+(AF820*AJ834)+(AG820*AJ835)</f>
        <v>4.3896369494105129E-2</v>
      </c>
      <c r="F820" s="22">
        <f>(R820*AK820)+(S820*AK821)+(T820*AK822)+(U820*AK823)+(V820*AK824)+(W820*AK825)+(X820*AK826)+(Y820*AK827)+(Z820*AK828)+(AA820*AK829)+(AB820*AK830)+(AC820*AK831)+(AD820*AK832)+(AE820*AK833)+(AF820*AK834)+(AG820*AK835)</f>
        <v>1.4745254864998288E-2</v>
      </c>
      <c r="G820" s="22">
        <f>(R820*AL820)+(S820*AL821)+(T820*AL822)+(U820*AL823)+(V820*AL824)+(W820*AL825)+(X820*AL826)+(Y820*AL827)+(Z820*AL828)+(AA820*AL829)+(AB820*AL830)+(AC820*AL831)+(AD820*AL832)+(AE820*AL833)+(AF820*AL834)+(AG820*AL835)</f>
        <v>7.2658002596787244E-2</v>
      </c>
      <c r="H820" s="22">
        <f>(R820*AM820)+(S820*AM821)+(T820*AM822)+(U820*AM823)+(V820*AM824)+(W820*AM825)+(X820*AM826)+(Y820*AM827)+(Z820*AM828)+(AA820*AM829)+(AB820*AM830)+(AC820*AM831)+(AD820*AM832)+(AE820*AM833)+(AF820*AM834)+(AG820*AM835)</f>
        <v>2.439188497751579E-2</v>
      </c>
      <c r="I820" s="22">
        <f>(R820*AN820)+(S820*AN821)+(T820*AN822)+(U820*AN823)+(V820*AN824)+(W820*AN825)+(X820*AN826)+(Y820*AN827)+(Z820*AN828)+(AA820*AN829)+(AB820*AN830)+(AC820*AN831)+(AD820*AN832)+(AE820*AN833)+(AF820*AN834)+(AG820*AN835)</f>
        <v>4.5201204255354954E-2</v>
      </c>
      <c r="J820" s="22">
        <f>(R820*AO820)+(S820*AO821)+(T820*AO822)+(U820*AO823)+(V820*AO824)+(W820*AO825)+(X820*AO826)+(Y820*AO827)+(Z820*AO828)+(AA820*AO829)+(AB820*AO830)+(AC820*AO831)+(AD820*AO832)+(AE820*AO833)+(AF820*AO834)+(AG820*AO835)</f>
        <v>2.6169802929793722E-3</v>
      </c>
      <c r="K820" s="22">
        <f>(R820*AP820)+(S820*AP821)+(T820*AP822)+(U820*AP823)+(V820*AP824)+(W820*AP825)+(X820*AP826)+(Y820*AP827)+(Z820*AP828)+(AA820*AP829)+(AB820*AP830)+(AC820*AP831)+(AD820*AP832)+(AE820*AP833)+(AF820*AP834)+(AG820*AP835)</f>
        <v>6.428175060381501E-2</v>
      </c>
      <c r="L820" s="22">
        <f>(R820*AQ820)+(S820*AQ821)+(T820*AQ822)+(U820*AQ823)+(V820*AQ824)+(W820*AQ825)+(X820*AQ826)+(Y820*AQ827)+(Z820*AQ828)+(AA820*AQ829)+(AB820*AQ830)+(AC820*AQ831)+(AD820*AQ832)+(AE820*AQ833)+(AF820*AQ834)+(AG820*AQ835)</f>
        <v>1.5579958478979384E-2</v>
      </c>
      <c r="M820" s="22">
        <f>(R820*AR820)+(S820*AR821)+(T820*AR822)+(U820*AR823)+(V820*AR824)+(W820*AR825)+(X820*AR826)+(Y820*AR827)+(Z820*AR828)+(AA820*AR829)+(AB820*AR830)+(AC820*AR831)+(AD820*AR832)+(AE820*AR833)+(AF820*AR834)+(AG820*AR835)</f>
        <v>2.9607881587133095E-2</v>
      </c>
      <c r="N820" s="22">
        <f>(R820*AS820)+(S820*AS821)+(T820*AS822)+(U820*AS823)+(V820*AS824)+(W820*AS825)+(X820*AS826)+(Y820*AS827)+(Z820*AS828)+(AA820*AS829)+(AB820*AS830)+(AC820*AS831)+(AD820*AS832)+(AE820*AS833)+(AF820*AS834)+(AG820*AS835)</f>
        <v>2.9494844825380947E-2</v>
      </c>
      <c r="O820" s="22">
        <f>(R820*AT820)+(S820*AT821)+(T820*AT822)+(U820*AT823)+(V820*AT824)+(W820*AT825)+(X820*AT826)+(Y820*AT827)+(Z820*AT828)+(AA820*AT829)+(AB820*AT830)+(AC820*AT831)+(AD820*AT832)+(AE820*AT833)+(AF820*AT834)+(AG820*AT835)</f>
        <v>0.12140099981117407</v>
      </c>
      <c r="Q820" s="22">
        <v>1</v>
      </c>
      <c r="R820" s="22">
        <v>0.22509165929084093</v>
      </c>
      <c r="S820" s="22">
        <v>0</v>
      </c>
      <c r="T820" s="22">
        <v>0</v>
      </c>
      <c r="U820" s="22">
        <v>1.4E-3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2.9457023521653112E-2</v>
      </c>
      <c r="AF820" s="22">
        <v>0</v>
      </c>
      <c r="AG820" s="22">
        <v>0</v>
      </c>
      <c r="AI820" s="22">
        <v>0.1993</v>
      </c>
      <c r="AJ820" s="22">
        <v>9.7199999999999995E-2</v>
      </c>
      <c r="AK820" s="22">
        <v>5.6800000000000003E-2</v>
      </c>
      <c r="AL820" s="22">
        <v>0.26469999999999999</v>
      </c>
      <c r="AM820" s="22">
        <v>9.4E-2</v>
      </c>
      <c r="AN820" s="22">
        <v>0.16669999999999999</v>
      </c>
      <c r="AO820" s="22">
        <v>1.0200000000000001E-2</v>
      </c>
      <c r="AP820" s="22">
        <v>0.2732</v>
      </c>
      <c r="AQ820" s="22">
        <v>5.6800000000000003E-2</v>
      </c>
      <c r="AR820" s="22">
        <v>0.11459999999999999</v>
      </c>
      <c r="AS820" s="22">
        <v>0.111</v>
      </c>
      <c r="AT820" s="22">
        <v>0.4703</v>
      </c>
    </row>
    <row r="821" spans="2:46" s="22" customFormat="1">
      <c r="B821" s="22">
        <v>2015</v>
      </c>
      <c r="C821" s="22">
        <v>2</v>
      </c>
      <c r="D821" s="22">
        <f>(R821*AI820)+(S821*AI821)+(T821*AI822)+(U821*AI823)+(V821*AI824)+(W821*AI825)+(X821*AI826)+(Y821*AI827)+(Z821*AI828)+(AA821*AI829)+(AB821*AI830)+(AC821*AI831)+(AD821*AI832)+(AE821*AI833)+(AF821*AI834)+(AG821*AI835)</f>
        <v>0.20395689876616532</v>
      </c>
      <c r="E821" s="22">
        <f>(R821*AJ820)+(S821*AJ821)+(T821*AJ822)+(U821*AJ823)+(V821*AJ824)+(W821*AJ825)+(X821*AJ826)+(Y821*AJ827)+(Z821*AJ828)+(AA821*AJ829)+(AB821*AJ830)+(AC821*AJ831)+(AD821*AJ832)+(AE821*AJ833)+(AF821*AJ834)+(AG821*AJ835)</f>
        <v>0.83532137095433523</v>
      </c>
      <c r="F821" s="22">
        <f>(R821*AK820)+(S821*AK821)+(T821*AK822)+(U821*AK823)+(V821*AK824)+(W821*AK825)+(X821*AK826)+(Y821*AK827)+(Z821*AK828)+(AA821*AK829)+(AB821*AK830)+(AC821*AK831)+(AD821*AK832)+(AE821*AK833)+(AF821*AK834)+(AG821*AK835)</f>
        <v>8.3284290845334522E-2</v>
      </c>
      <c r="G821" s="22">
        <f>(R821*AL820)+(S821*AL821)+(T821*AL822)+(U821*AL823)+(V821*AL824)+(W821*AL825)+(X821*AL826)+(Y821*AL827)+(Z821*AL828)+(AA821*AL829)+(AB821*AL830)+(AC821*AL831)+(AD821*AL832)+(AE821*AL833)+(AF821*AL834)+(AG821*AL835)</f>
        <v>0.63718608953496125</v>
      </c>
      <c r="H821" s="22">
        <f>(R821*AM820)+(S821*AM821)+(T821*AM822)+(U821*AM823)+(V821*AM824)+(W821*AM825)+(X821*AM826)+(Y821*AM827)+(Z821*AM828)+(AA821*AM829)+(AB821*AM830)+(AC821*AM831)+(AD821*AM832)+(AE821*AM833)+(AF821*AM834)+(AG821*AM835)</f>
        <v>0.16718810206547588</v>
      </c>
      <c r="I821" s="22">
        <f>(R821*AN820)+(S821*AN821)+(T821*AN822)+(U821*AN823)+(V821*AN824)+(W821*AN825)+(X821*AN826)+(Y821*AN827)+(Z821*AN828)+(AA821*AN829)+(AB821*AN830)+(AC821*AN831)+(AD821*AN832)+(AE821*AN833)+(AF821*AN834)+(AG821*AN835)</f>
        <v>0.4190264199407715</v>
      </c>
      <c r="J821" s="22">
        <f>(R821*AO820)+(S821*AO821)+(T821*AO822)+(U821*AO823)+(V821*AO824)+(W821*AO825)+(X821*AO826)+(Y821*AO827)+(Z821*AO828)+(AA821*AO829)+(AB821*AO830)+(AC821*AO831)+(AD821*AO832)+(AE821*AO833)+(AF821*AO834)+(AG821*AO835)</f>
        <v>3.5178275339044426E-2</v>
      </c>
      <c r="K821" s="22">
        <f>(R821*AP820)+(S821*AP821)+(T821*AP822)+(U821*AP823)+(V821*AP824)+(W821*AP825)+(X821*AP826)+(Y821*AP827)+(Z821*AP828)+(AA821*AP829)+(AB821*AP830)+(AC821*AP831)+(AD821*AP832)+(AE821*AP833)+(AF821*AP834)+(AG821*AP835)</f>
        <v>0.24450819830792025</v>
      </c>
      <c r="L821" s="22">
        <f>(R821*AQ820)+(S821*AQ821)+(T821*AQ822)+(U821*AQ823)+(V821*AQ824)+(W821*AQ825)+(X821*AQ826)+(Y821*AQ827)+(Z821*AQ828)+(AA821*AQ829)+(AB821*AQ830)+(AC821*AQ831)+(AD821*AQ832)+(AE821*AQ833)+(AF821*AQ834)+(AG821*AQ835)</f>
        <v>0.11968138453817161</v>
      </c>
      <c r="M821" s="22">
        <f>(R821*AR820)+(S821*AR821)+(T821*AR822)+(U821*AR823)+(V821*AR824)+(W821*AR825)+(X821*AR826)+(Y821*AR827)+(Z821*AR828)+(AA821*AR829)+(AB821*AR830)+(AC821*AR831)+(AD821*AR832)+(AE821*AR833)+(AF821*AR834)+(AG821*AR835)</f>
        <v>0.23977325748764403</v>
      </c>
      <c r="N821" s="22">
        <f>(R821*AS820)+(S821*AS821)+(T821*AS822)+(U821*AS823)+(V821*AS824)+(W821*AS825)+(X821*AS826)+(Y821*AS827)+(Z821*AS828)+(AA821*AS829)+(AB821*AS830)+(AC821*AS831)+(AD821*AS832)+(AE821*AS833)+(AF821*AS834)+(AG821*AS835)</f>
        <v>0.30868555551218402</v>
      </c>
      <c r="O821" s="22">
        <f>(R821*AT820)+(S821*AT821)+(T821*AT822)+(U821*AT823)+(V821*AT824)+(W821*AT825)+(X821*AT826)+(Y821*AT827)+(Z821*AT828)+(AA821*AT829)+(AB821*AT830)+(AC821*AT831)+(AD821*AT832)+(AE821*AT833)+(AF821*AT834)+(AG821*AT835)</f>
        <v>0.79306653503463864</v>
      </c>
      <c r="Q821" s="22">
        <v>2</v>
      </c>
      <c r="R821" s="22">
        <v>0.20618227805854089</v>
      </c>
      <c r="S821" s="22">
        <v>0</v>
      </c>
      <c r="T821" s="22">
        <v>0</v>
      </c>
      <c r="U821" s="22">
        <v>0.13726763070427903</v>
      </c>
      <c r="V821" s="22">
        <v>4.2294630429674081E-2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  <c r="AI821" s="22">
        <v>0.44729999999999998</v>
      </c>
      <c r="AJ821" s="22">
        <v>0.63160000000000005</v>
      </c>
      <c r="AK821" s="22">
        <v>0.1026</v>
      </c>
      <c r="AL821" s="22">
        <v>1.2495000000000001</v>
      </c>
      <c r="AM821" s="22">
        <v>0.42759999999999998</v>
      </c>
      <c r="AN821" s="22">
        <v>1.6765000000000001</v>
      </c>
      <c r="AO821" s="22">
        <v>0.15609999999999999</v>
      </c>
      <c r="AP821" s="22">
        <v>0.43070000000000003</v>
      </c>
      <c r="AQ821" s="22">
        <v>0.15140000000000001</v>
      </c>
      <c r="AR821" s="22">
        <v>0.2228</v>
      </c>
      <c r="AS821" s="22">
        <v>0.14929999999999999</v>
      </c>
      <c r="AT821" s="22">
        <v>0.79410000000000003</v>
      </c>
    </row>
    <row r="822" spans="2:46" s="22" customFormat="1">
      <c r="B822" s="22">
        <v>2015</v>
      </c>
      <c r="C822" s="22">
        <v>3</v>
      </c>
      <c r="D822" s="22">
        <f>(R822*AI820)+(S822*AI821)+(T822*AI822)+(U822*AI823)+(V822*AI824)+(W822*AI825)+(X822*AI826)+(Y822*AI827)+(Z822*AI828)+(AA822*AI829)+(AB822*AI830)+(AC822*AI831)+(AD822*AI832)+(AE822*AI833)+(AF822*AI834)+(AG822*AI835)</f>
        <v>0.70752018679532891</v>
      </c>
      <c r="E822" s="22">
        <f>(R822*AJ820)+(S822*AJ821)+(T822*AJ822)+(U822*AJ823)+(V822*AJ824)+(W822*AJ825)+(X822*AJ826)+(Y822*AJ827)+(Z822*AJ828)+(AA822*AJ829)+(AB822*AJ830)+(AC822*AJ831)+(AD822*AJ832)+(AE822*AJ833)+(AF822*AJ834)+(AG822*AJ835)</f>
        <v>5.4454632203024698</v>
      </c>
      <c r="F822" s="22">
        <f>(R822*AK820)+(S822*AK821)+(T822*AK822)+(U822*AK823)+(V822*AK824)+(W822*AK825)+(X822*AK826)+(Y822*AK827)+(Z822*AK828)+(AA822*AK829)+(AB822*AK830)+(AC822*AK831)+(AD822*AK832)+(AE822*AK833)+(AF822*AK834)+(AG822*AK835)</f>
        <v>0.38294228728221796</v>
      </c>
      <c r="G822" s="22">
        <f>(R822*AL820)+(S822*AL821)+(T822*AL822)+(U822*AL823)+(V822*AL824)+(W822*AL825)+(X822*AL826)+(Y822*AL827)+(Z822*AL828)+(AA822*AL829)+(AB822*AL830)+(AC822*AL831)+(AD822*AL832)+(AE822*AL833)+(AF822*AL834)+(AG822*AL835)</f>
        <v>2.8317930775525419</v>
      </c>
      <c r="H822" s="22">
        <f>(R822*AM820)+(S822*AM821)+(T822*AM822)+(U822*AM823)+(V822*AM824)+(W822*AM825)+(X822*AM826)+(Y822*AM827)+(Z822*AM828)+(AA822*AM829)+(AB822*AM830)+(AC822*AM831)+(AD822*AM832)+(AE822*AM833)+(AF822*AM834)+(AG822*AM835)</f>
        <v>0.6581935829544443</v>
      </c>
      <c r="I822" s="22">
        <f>(R822*AN820)+(S822*AN821)+(T822*AN822)+(U822*AN823)+(V822*AN824)+(W822*AN825)+(X822*AN826)+(Y822*AN827)+(Z822*AN828)+(AA822*AN829)+(AB822*AN830)+(AC822*AN831)+(AD822*AN832)+(AE822*AN833)+(AF822*AN834)+(AG822*AN835)</f>
        <v>3.1312484914564704</v>
      </c>
      <c r="J822" s="22">
        <f>(R822*AO820)+(S822*AO821)+(T822*AO822)+(U822*AO823)+(V822*AO824)+(W822*AO825)+(X822*AO826)+(Y822*AO827)+(Z822*AO828)+(AA822*AO829)+(AB822*AO830)+(AC822*AO831)+(AD822*AO832)+(AE822*AO833)+(AF822*AO834)+(AG822*AO835)</f>
        <v>0.22422545979754446</v>
      </c>
      <c r="K822" s="22">
        <f>(R822*AP820)+(S822*AP821)+(T822*AP822)+(U822*AP823)+(V822*AP824)+(W822*AP825)+(X822*AP826)+(Y822*AP827)+(Z822*AP828)+(AA822*AP829)+(AB822*AP830)+(AC822*AP831)+(AD822*AP832)+(AE822*AP833)+(AF822*AP834)+(AG822*AP835)</f>
        <v>0.85050869133017115</v>
      </c>
      <c r="L822" s="22">
        <f>(R822*AQ820)+(S822*AQ821)+(T822*AQ822)+(U822*AQ823)+(V822*AQ824)+(W822*AQ825)+(X822*AQ826)+(Y822*AQ827)+(Z822*AQ828)+(AA822*AQ829)+(AB822*AQ830)+(AC822*AQ831)+(AD822*AQ832)+(AE822*AQ833)+(AF822*AQ834)+(AG822*AQ835)</f>
        <v>0.51536649792844902</v>
      </c>
      <c r="M822" s="22">
        <f>(R822*AR820)+(S822*AR821)+(T822*AR822)+(U822*AR823)+(V822*AR824)+(W822*AR825)+(X822*AR826)+(Y822*AR827)+(Z822*AR828)+(AA822*AR829)+(AB822*AR830)+(AC822*AR831)+(AD822*AR832)+(AE822*AR833)+(AF822*AR834)+(AG822*AR835)</f>
        <v>1.0072284168685288</v>
      </c>
      <c r="N822" s="22">
        <f>(R822*AS820)+(S822*AS821)+(T822*AS822)+(U822*AS823)+(V822*AS824)+(W822*AS825)+(X822*AS826)+(Y822*AS827)+(Z822*AS828)+(AA822*AS829)+(AB822*AS830)+(AC822*AS831)+(AD822*AS832)+(AE822*AS833)+(AF822*AS834)+(AG822*AS835)</f>
        <v>1.6078951314786756</v>
      </c>
      <c r="O822" s="22">
        <f>(R822*AT820)+(S822*AT821)+(T822*AT822)+(U822*AT823)+(V822*AT824)+(W822*AT825)+(X822*AT826)+(Y822*AT827)+(Z822*AT828)+(AA822*AT829)+(AB822*AT830)+(AC822*AT831)+(AD822*AT832)+(AE822*AT833)+(AF822*AT834)+(AG822*AT835)</f>
        <v>4.2095568665319414</v>
      </c>
      <c r="Q822" s="22">
        <v>3</v>
      </c>
      <c r="R822" s="22">
        <v>0</v>
      </c>
      <c r="S822" s="22">
        <v>0</v>
      </c>
      <c r="T822" s="22">
        <v>0</v>
      </c>
      <c r="U822" s="22">
        <v>8.3558160114565863E-2</v>
      </c>
      <c r="V822" s="22">
        <v>0.89127490012834187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  <c r="AI822" s="22">
        <v>0.70540000000000003</v>
      </c>
      <c r="AJ822" s="22">
        <v>0.85970000000000002</v>
      </c>
      <c r="AK822" s="22">
        <v>0.28110000000000002</v>
      </c>
      <c r="AL822" s="22">
        <v>1.7050000000000001</v>
      </c>
      <c r="AM822" s="22">
        <v>0.57999999999999996</v>
      </c>
      <c r="AN822" s="22">
        <v>2.0588000000000002</v>
      </c>
      <c r="AO822" s="22">
        <v>0.28860000000000002</v>
      </c>
      <c r="AP822" s="22">
        <v>1.0216000000000001</v>
      </c>
      <c r="AQ822" s="22">
        <v>0.41099999999999998</v>
      </c>
      <c r="AR822" s="22">
        <v>0.78900000000000003</v>
      </c>
      <c r="AS822" s="22">
        <v>0.42899999999999999</v>
      </c>
      <c r="AT822" s="22">
        <v>2.2822</v>
      </c>
    </row>
    <row r="823" spans="2:46" s="22" customFormat="1">
      <c r="B823" s="22">
        <v>2015</v>
      </c>
      <c r="C823" s="22">
        <v>4</v>
      </c>
      <c r="D823" s="22">
        <f>(R823*AI820)+(S823*AI821)+(T823*AI822)+(U823*AI823)+(V823*AI824)+(W823*AI825)+(X823*AI826)+(Y823*AI827)+(Z823*AI828)+(AA823*AI829)+(AB823*AI830)+(AC823*AI831)+(AD823*AI832)+(AE823*AI833)+(AF823*AI834)+(AG823*AI835)</f>
        <v>0.4464321726172274</v>
      </c>
      <c r="E823" s="22">
        <f>(R823*AJ820)+(S823*AJ821)+(T823*AJ822)+(U823*AJ823)+(V823*AJ824)+(W823*AJ825)+(X823*AJ826)+(Y823*AJ827)+(Z823*AJ828)+(AA823*AJ829)+(AB823*AJ830)+(AC823*AJ831)+(AD823*AJ832)+(AE823*AJ833)+(AF823*AJ834)+(AG823*AJ835)</f>
        <v>1.9228481298159268</v>
      </c>
      <c r="F823" s="22">
        <f>(R823*AK820)+(S823*AK821)+(T823*AK822)+(U823*AK823)+(V823*AK824)+(W823*AK825)+(X823*AK826)+(Y823*AK827)+(Z823*AK828)+(AA823*AK829)+(AB823*AK830)+(AC823*AK831)+(AD823*AK832)+(AE823*AK833)+(AF823*AK834)+(AG823*AK835)</f>
        <v>0.18439089426792585</v>
      </c>
      <c r="G823" s="22">
        <f>(R823*AL820)+(S823*AL821)+(T823*AL822)+(U823*AL823)+(V823*AL824)+(W823*AL825)+(X823*AL826)+(Y823*AL827)+(Z823*AL828)+(AA823*AL829)+(AB823*AL830)+(AC823*AL831)+(AD823*AL832)+(AE823*AL833)+(AF823*AL834)+(AG823*AL835)</f>
        <v>1.5477143833647047</v>
      </c>
      <c r="H823" s="22">
        <f>(R823*AM820)+(S823*AM821)+(T823*AM822)+(U823*AM823)+(V823*AM824)+(W823*AM825)+(X823*AM826)+(Y823*AM827)+(Z823*AM828)+(AA823*AM829)+(AB823*AM830)+(AC823*AM831)+(AD823*AM832)+(AE823*AM833)+(AF823*AM834)+(AG823*AM835)</f>
        <v>0.40252081137618867</v>
      </c>
      <c r="I823" s="22">
        <f>(R823*AN820)+(S823*AN821)+(T823*AN822)+(U823*AN823)+(V823*AN824)+(W823*AN825)+(X823*AN826)+(Y823*AN827)+(Z823*AN828)+(AA823*AN829)+(AB823*AN830)+(AC823*AN831)+(AD823*AN832)+(AE823*AN833)+(AF823*AN834)+(AG823*AN835)</f>
        <v>0.81512190379198668</v>
      </c>
      <c r="J823" s="22">
        <f>(R823*AO820)+(S823*AO821)+(T823*AO822)+(U823*AO823)+(V823*AO824)+(W823*AO825)+(X823*AO826)+(Y823*AO827)+(Z823*AO828)+(AA823*AO829)+(AB823*AO830)+(AC823*AO831)+(AD823*AO832)+(AE823*AO833)+(AF823*AO834)+(AG823*AO835)</f>
        <v>7.7466269359191015E-2</v>
      </c>
      <c r="K823" s="22">
        <f>(R823*AP820)+(S823*AP821)+(T823*AP822)+(U823*AP823)+(V823*AP824)+(W823*AP825)+(X823*AP826)+(Y823*AP827)+(Z823*AP828)+(AA823*AP829)+(AB823*AP830)+(AC823*AP831)+(AD823*AP832)+(AE823*AP833)+(AF823*AP834)+(AG823*AP835)</f>
        <v>0.51041203857639283</v>
      </c>
      <c r="L823" s="22">
        <f>(R823*AQ820)+(S823*AQ821)+(T823*AQ822)+(U823*AQ823)+(V823*AQ824)+(W823*AQ825)+(X823*AQ826)+(Y823*AQ827)+(Z823*AQ828)+(AA823*AQ829)+(AB823*AQ830)+(AC823*AQ831)+(AD823*AQ832)+(AE823*AQ833)+(AF823*AQ834)+(AG823*AQ835)</f>
        <v>0.28836968362170629</v>
      </c>
      <c r="M823" s="22">
        <f>(R823*AR820)+(S823*AR821)+(T823*AR822)+(U823*AR823)+(V823*AR824)+(W823*AR825)+(X823*AR826)+(Y823*AR827)+(Z823*AR828)+(AA823*AR829)+(AB823*AR830)+(AC823*AR831)+(AD823*AR832)+(AE823*AR833)+(AF823*AR834)+(AG823*AR835)</f>
        <v>0.5812962066174826</v>
      </c>
      <c r="N823" s="22">
        <f>(R823*AS820)+(S823*AS821)+(T823*AS822)+(U823*AS823)+(V823*AS824)+(W823*AS825)+(X823*AS826)+(Y823*AS827)+(Z823*AS828)+(AA823*AS829)+(AB823*AS830)+(AC823*AS831)+(AD823*AS832)+(AE823*AS833)+(AF823*AS834)+(AG823*AS835)</f>
        <v>0.72338674346348553</v>
      </c>
      <c r="O823" s="22">
        <f>(R823*AT820)+(S823*AT821)+(T823*AT822)+(U823*AT823)+(V823*AT824)+(W823*AT825)+(X823*AT826)+(Y823*AT827)+(Z823*AT828)+(AA823*AT829)+(AB823*AT830)+(AC823*AT831)+(AD823*AT832)+(AE823*AT833)+(AF823*AT834)+(AG823*AT835)</f>
        <v>1.7138318914558039</v>
      </c>
      <c r="Q823" s="22">
        <v>4</v>
      </c>
      <c r="R823" s="22">
        <v>0</v>
      </c>
      <c r="S823" s="22">
        <v>0</v>
      </c>
      <c r="T823" s="22">
        <v>0</v>
      </c>
      <c r="U823" s="22">
        <v>0.46028680546162221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  <c r="AI823" s="22">
        <v>0.96989999999999998</v>
      </c>
      <c r="AJ823" s="22">
        <v>4.1775000000000002</v>
      </c>
      <c r="AK823" s="22">
        <v>0.40060000000000001</v>
      </c>
      <c r="AL823" s="22">
        <v>3.3624999999999998</v>
      </c>
      <c r="AM823" s="22">
        <v>0.87450000000000006</v>
      </c>
      <c r="AN823" s="22">
        <v>1.7708999999999999</v>
      </c>
      <c r="AO823" s="22">
        <v>0.16830000000000001</v>
      </c>
      <c r="AP823" s="22">
        <v>1.1089</v>
      </c>
      <c r="AQ823" s="22">
        <v>0.62649999999999995</v>
      </c>
      <c r="AR823" s="22">
        <v>1.2628999999999999</v>
      </c>
      <c r="AS823" s="22">
        <v>1.5716000000000001</v>
      </c>
      <c r="AT823" s="22">
        <v>3.7233999999999998</v>
      </c>
    </row>
    <row r="824" spans="2:46" s="22" customFormat="1">
      <c r="B824" s="22">
        <v>2015</v>
      </c>
      <c r="C824" s="22">
        <v>5</v>
      </c>
      <c r="D824" s="22">
        <f>(R824*AI820)+(S824*AI821)+(T824*AI822)+(U824*AI823)+(V824*AI824)+(W824*AI825)+(X824*AI826)+(Y824*AI827)+(Z824*AI828)+(AA824*AI829)+(AB824*AI830)+(AC824*AI831)+(AD824*AI832)+(AE824*AI833)+(AF824*AI834)+(AG824*AI835)</f>
        <v>8.6680649196371667E-2</v>
      </c>
      <c r="E824" s="22">
        <f>(R824*AJ820)+(S824*AJ821)+(T824*AJ822)+(U824*AJ823)+(V824*AJ824)+(W824*AJ825)+(X824*AJ826)+(Y824*AJ827)+(Z824*AJ828)+(AA824*AJ829)+(AB824*AJ830)+(AC824*AJ831)+(AD824*AJ832)+(AE824*AJ833)+(AF824*AJ834)+(AG824*AJ835)</f>
        <v>0.37334613054731691</v>
      </c>
      <c r="F824" s="22">
        <f>(R824*AK820)+(S824*AK821)+(T824*AK822)+(U824*AK823)+(V824*AK824)+(W824*AK825)+(X824*AK826)+(Y824*AK827)+(Z824*AK828)+(AA824*AK829)+(AB824*AK830)+(AC824*AK831)+(AD824*AK832)+(AE824*AK833)+(AF824*AK834)+(AG824*AK835)</f>
        <v>3.5801905421245998E-2</v>
      </c>
      <c r="G824" s="22">
        <f>(R824*AL820)+(S824*AL821)+(T824*AL822)+(U824*AL823)+(V824*AL824)+(W824*AL825)+(X824*AL826)+(Y824*AL827)+(Z824*AL828)+(AA824*AL829)+(AB824*AL830)+(AC824*AL831)+(AD824*AL832)+(AE824*AL833)+(AF824*AL834)+(AG824*AL835)</f>
        <v>0.30050900394143698</v>
      </c>
      <c r="H824" s="22">
        <f>(R824*AM820)+(S824*AM821)+(T824*AM822)+(U824*AM823)+(V824*AM824)+(W824*AM825)+(X824*AM826)+(Y824*AM827)+(Z824*AM828)+(AA824*AM829)+(AB824*AM830)+(AC824*AM831)+(AD824*AM832)+(AE824*AM833)+(AF824*AM834)+(AG824*AM835)</f>
        <v>7.8154683701646591E-2</v>
      </c>
      <c r="I824" s="22">
        <f>(R824*AN820)+(S824*AN821)+(T824*AN822)+(U824*AN823)+(V824*AN824)+(W824*AN825)+(X824*AN826)+(Y824*AN827)+(Z824*AN828)+(AA824*AN829)+(AB824*AN830)+(AC824*AN831)+(AD824*AN832)+(AE824*AN833)+(AF824*AN834)+(AG824*AN835)</f>
        <v>0.15826658589736528</v>
      </c>
      <c r="J824" s="22">
        <f>(R824*AO820)+(S824*AO821)+(T824*AO822)+(U824*AO823)+(V824*AO824)+(W824*AO825)+(X824*AO826)+(Y824*AO827)+(Z824*AO828)+(AA824*AO829)+(AB824*AO830)+(AC824*AO831)+(AD824*AO832)+(AE824*AO833)+(AF824*AO834)+(AG824*AO835)</f>
        <v>1.5041090070882928E-2</v>
      </c>
      <c r="K824" s="22">
        <f>(R824*AP820)+(S824*AP821)+(T824*AP822)+(U824*AP823)+(V824*AP824)+(W824*AP825)+(X824*AP826)+(Y824*AP827)+(Z824*AP828)+(AA824*AP829)+(AB824*AP830)+(AC824*AP831)+(AD824*AP832)+(AE824*AP833)+(AF824*AP834)+(AG824*AP835)</f>
        <v>9.9103177537742601E-2</v>
      </c>
      <c r="L824" s="22">
        <f>(R824*AQ820)+(S824*AQ821)+(T824*AQ822)+(U824*AQ823)+(V824*AQ824)+(W824*AQ825)+(X824*AQ826)+(Y824*AQ827)+(Z824*AQ828)+(AA824*AQ829)+(AB824*AQ830)+(AC824*AQ831)+(AD824*AQ832)+(AE824*AQ833)+(AF824*AQ834)+(AG824*AQ835)</f>
        <v>5.5990748243661043E-2</v>
      </c>
      <c r="M824" s="22">
        <f>(R824*AR820)+(S824*AR821)+(T824*AR822)+(U824*AR823)+(V824*AR824)+(W824*AR825)+(X824*AR826)+(Y824*AR827)+(Z824*AR828)+(AA824*AR829)+(AB824*AR830)+(AC824*AR831)+(AD824*AR832)+(AE824*AR833)+(AF824*AR834)+(AG824*AR835)</f>
        <v>0.11286626649149167</v>
      </c>
      <c r="N824" s="22">
        <f>(R824*AS820)+(S824*AS821)+(T824*AS822)+(U824*AS823)+(V824*AS824)+(W824*AS825)+(X824*AS826)+(Y824*AS827)+(Z824*AS828)+(AA824*AS829)+(AB824*AS830)+(AC824*AS831)+(AD824*AS832)+(AE824*AS833)+(AF824*AS834)+(AG824*AS835)</f>
        <v>0.14045500389423418</v>
      </c>
      <c r="O824" s="22">
        <f>(R824*AT820)+(S824*AT821)+(T824*AT822)+(U824*AT823)+(V824*AT824)+(W824*AT825)+(X824*AT826)+(Y824*AT827)+(Z824*AT828)+(AA824*AT829)+(AB824*AT830)+(AC824*AT831)+(AD824*AT832)+(AE824*AT833)+(AF824*AT834)+(AG824*AT835)</f>
        <v>0.33276289227525546</v>
      </c>
      <c r="Q824" s="22">
        <v>5</v>
      </c>
      <c r="R824" s="22">
        <v>0</v>
      </c>
      <c r="S824" s="22">
        <v>0</v>
      </c>
      <c r="T824" s="22">
        <v>0</v>
      </c>
      <c r="U824" s="22">
        <v>8.9370707491877172E-2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I824" s="22">
        <v>0.70289999999999997</v>
      </c>
      <c r="AJ824" s="22">
        <v>5.7180999999999997</v>
      </c>
      <c r="AK824" s="22">
        <v>0.3921</v>
      </c>
      <c r="AL824" s="22">
        <v>2.8620000000000001</v>
      </c>
      <c r="AM824" s="22">
        <v>0.65649999999999997</v>
      </c>
      <c r="AN824" s="22">
        <v>3.3472</v>
      </c>
      <c r="AO824" s="22">
        <v>0.23580000000000001</v>
      </c>
      <c r="AP824" s="22">
        <v>0.85029999999999994</v>
      </c>
      <c r="AQ824" s="22">
        <v>0.51949999999999996</v>
      </c>
      <c r="AR824" s="22">
        <v>1.0117</v>
      </c>
      <c r="AS824" s="22">
        <v>1.6567000000000001</v>
      </c>
      <c r="AT824" s="22">
        <v>4.3739999999999997</v>
      </c>
    </row>
    <row r="825" spans="2:46" s="22" customFormat="1">
      <c r="B825" s="22">
        <v>2015</v>
      </c>
      <c r="C825" s="22">
        <v>6</v>
      </c>
      <c r="D825" s="22">
        <f>(R825*AI820)+(S825*AI821)+(T825*AI822)+(U825*AI823)+(V825*AI824)+(W825*AI825)+(X825*AI826)+(Y825*AI827)+(Z825*AI828)+(AA825*AI829)+(AB825*AI830)+(AC825*AI831)+(AD825*AI832)+(AE825*AI833)+(AF825*AI834)+(AG825*AI835)</f>
        <v>0.55737868845231253</v>
      </c>
      <c r="E825" s="22">
        <f>(R825*AJ820)+(S825*AJ821)+(T825*AJ822)+(U825*AJ823)+(V825*AJ824)+(W825*AJ825)+(X825*AJ826)+(Y825*AJ827)+(Z825*AJ828)+(AA825*AJ829)+(AB825*AJ830)+(AC825*AJ831)+(AD825*AJ832)+(AE825*AJ833)+(AF825*AJ834)+(AG825*AJ835)</f>
        <v>2.5348816927850133</v>
      </c>
      <c r="F825" s="22">
        <f>(R825*AK820)+(S825*AK821)+(T825*AK822)+(U825*AK823)+(V825*AK824)+(W825*AK825)+(X825*AK826)+(Y825*AK827)+(Z825*AK828)+(AA825*AK829)+(AB825*AK830)+(AC825*AK831)+(AD825*AK832)+(AE825*AK833)+(AF825*AK834)+(AG825*AK835)</f>
        <v>0.42019792795774197</v>
      </c>
      <c r="G825" s="22">
        <f>(R825*AL820)+(S825*AL821)+(T825*AL822)+(U825*AL823)+(V825*AL824)+(W825*AL825)+(X825*AL826)+(Y825*AL827)+(Z825*AL828)+(AA825*AL829)+(AB825*AL830)+(AC825*AL831)+(AD825*AL832)+(AE825*AL833)+(AF825*AL834)+(AG825*AL835)</f>
        <v>2.5370077759945895</v>
      </c>
      <c r="H825" s="22">
        <f>(R825*AM820)+(S825*AM821)+(T825*AM822)+(U825*AM823)+(V825*AM824)+(W825*AM825)+(X825*AM826)+(Y825*AM827)+(Z825*AM828)+(AA825*AM829)+(AB825*AM830)+(AC825*AM831)+(AD825*AM832)+(AE825*AM833)+(AF825*AM834)+(AG825*AM835)</f>
        <v>0.66485338768972679</v>
      </c>
      <c r="I825" s="22">
        <f>(R825*AN820)+(S825*AN821)+(T825*AN822)+(U825*AN823)+(V825*AN824)+(W825*AN825)+(X825*AN826)+(Y825*AN827)+(Z825*AN828)+(AA825*AN829)+(AB825*AN830)+(AC825*AN831)+(AD825*AN832)+(AE825*AN833)+(AF825*AN834)+(AG825*AN835)</f>
        <v>2.4295800845820881</v>
      </c>
      <c r="J825" s="22">
        <f>(R825*AO820)+(S825*AO821)+(T825*AO822)+(U825*AO823)+(V825*AO824)+(W825*AO825)+(X825*AO826)+(Y825*AO827)+(Z825*AO828)+(AA825*AO829)+(AB825*AO830)+(AC825*AO831)+(AD825*AO832)+(AE825*AO833)+(AF825*AO834)+(AG825*AO835)</f>
        <v>0.1102458926383813</v>
      </c>
      <c r="K825" s="22">
        <f>(R825*AP820)+(S825*AP821)+(T825*AP822)+(U825*AP823)+(V825*AP824)+(W825*AP825)+(X825*AP826)+(Y825*AP827)+(Z825*AP828)+(AA825*AP829)+(AB825*AP830)+(AC825*AP831)+(AD825*AP832)+(AE825*AP833)+(AF825*AP834)+(AG825*AP835)</f>
        <v>0.60897691494083694</v>
      </c>
      <c r="L825" s="22">
        <f>(R825*AQ820)+(S825*AQ821)+(T825*AQ822)+(U825*AQ823)+(V825*AQ824)+(W825*AQ825)+(X825*AQ826)+(Y825*AQ827)+(Z825*AQ828)+(AA825*AQ829)+(AB825*AQ830)+(AC825*AQ831)+(AD825*AQ832)+(AE825*AQ833)+(AF825*AQ834)+(AG825*AQ835)</f>
        <v>0.39667320214361651</v>
      </c>
      <c r="M825" s="22">
        <f>(R825*AR820)+(S825*AR821)+(T825*AR822)+(U825*AR823)+(V825*AR824)+(W825*AR825)+(X825*AR826)+(Y825*AR827)+(Z825*AR828)+(AA825*AR829)+(AB825*AR830)+(AC825*AR831)+(AD825*AR832)+(AE825*AR833)+(AF825*AR834)+(AG825*AR835)</f>
        <v>0.48756847634522377</v>
      </c>
      <c r="N825" s="22">
        <f>(R825*AS820)+(S825*AS821)+(T825*AS822)+(U825*AS823)+(V825*AS824)+(W825*AS825)+(X825*AS826)+(Y825*AS827)+(Z825*AS828)+(AA825*AS829)+(AB825*AS830)+(AC825*AS831)+(AD825*AS832)+(AE825*AS833)+(AF825*AS834)+(AG825*AS835)</f>
        <v>0.82202669684483431</v>
      </c>
      <c r="O825" s="22">
        <f>(R825*AT820)+(S825*AT821)+(T825*AT822)+(U825*AT823)+(V825*AT824)+(W825*AT825)+(X825*AT826)+(Y825*AT827)+(Z825*AT828)+(AA825*AT829)+(AB825*AT830)+(AC825*AT831)+(AD825*AT832)+(AE825*AT833)+(AF825*AT834)+(AG825*AT835)</f>
        <v>2.1734658130245479</v>
      </c>
      <c r="Q825" s="22">
        <v>6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0.40076518433531011</v>
      </c>
      <c r="Z825" s="22">
        <v>6.3600000000000004E-2</v>
      </c>
      <c r="AA825" s="22">
        <v>0</v>
      </c>
      <c r="AB825" s="22">
        <v>0.26986289636970395</v>
      </c>
      <c r="AC825" s="22">
        <v>6.595769839041045E-4</v>
      </c>
      <c r="AD825" s="22">
        <v>0</v>
      </c>
      <c r="AE825" s="22">
        <v>0</v>
      </c>
      <c r="AF825" s="22">
        <v>0</v>
      </c>
      <c r="AG825" s="22">
        <v>0</v>
      </c>
      <c r="AI825" s="22">
        <v>0.69530000000000003</v>
      </c>
      <c r="AJ825" s="22">
        <v>1.1457999999999999</v>
      </c>
      <c r="AK825" s="22">
        <v>0.16089999999999999</v>
      </c>
      <c r="AL825" s="22">
        <v>1.2459</v>
      </c>
      <c r="AM825" s="22">
        <v>0.24429999999999999</v>
      </c>
      <c r="AN825" s="22">
        <v>0.76910000000000001</v>
      </c>
      <c r="AO825" s="22">
        <v>2.3900000000000001E-2</v>
      </c>
      <c r="AP825" s="22">
        <v>0.48299999999999998</v>
      </c>
      <c r="AQ825" s="22">
        <v>0.1489</v>
      </c>
      <c r="AR825" s="22">
        <v>0.33689999999999998</v>
      </c>
      <c r="AS825" s="22">
        <v>0.39860000000000001</v>
      </c>
      <c r="AT825" s="22">
        <v>1.0610999999999999</v>
      </c>
    </row>
    <row r="826" spans="2:46" s="22" customFormat="1">
      <c r="B826" s="22">
        <v>2015</v>
      </c>
      <c r="C826" s="22">
        <v>7</v>
      </c>
      <c r="D826" s="22">
        <f>(R826*AI820)+(S826*AI821)+(T826*AI822)+(U826*AI823)+(V826*AI824)+(W826*AI825)+(X826*AI826)+(Y826*AI827)+(Z826*AI828)+(AA826*AI829)+(AB826*AI830)+(AC826*AI831)+(AD826*AI832)+(AE826*AI833)+(AF826*AI834)+(AG826*AI835)</f>
        <v>0.86518728</v>
      </c>
      <c r="E826" s="22">
        <f>(R826*AJ820)+(S826*AJ821)+(T826*AJ822)+(U826*AJ823)+(V826*AJ824)+(W826*AJ825)+(X826*AJ826)+(Y826*AJ827)+(Z826*AJ828)+(AA826*AJ829)+(AB826*AJ830)+(AC826*AJ831)+(AD826*AJ832)+(AE826*AJ833)+(AF826*AJ834)+(AG826*AJ835)</f>
        <v>1.42271068</v>
      </c>
      <c r="F826" s="22">
        <f>(R826*AK820)+(S826*AK821)+(T826*AK822)+(U826*AK823)+(V826*AK824)+(W826*AK825)+(X826*AK826)+(Y826*AK827)+(Z826*AK828)+(AA826*AK829)+(AB826*AK830)+(AC826*AK831)+(AD826*AK832)+(AE826*AK833)+(AF826*AK834)+(AG826*AK835)</f>
        <v>0.27371860000000003</v>
      </c>
      <c r="G826" s="22">
        <f>(R826*AL820)+(S826*AL821)+(T826*AL822)+(U826*AL823)+(V826*AL824)+(W826*AL825)+(X826*AL826)+(Y826*AL827)+(Z826*AL828)+(AA826*AL829)+(AB826*AL830)+(AC826*AL831)+(AD826*AL832)+(AE826*AL833)+(AF826*AL834)+(AG826*AL835)</f>
        <v>1.3566982399999998</v>
      </c>
      <c r="H826" s="22">
        <f>(R826*AM820)+(S826*AM821)+(T826*AM822)+(U826*AM823)+(V826*AM824)+(W826*AM825)+(X826*AM826)+(Y826*AM827)+(Z826*AM828)+(AA826*AM829)+(AB826*AM830)+(AC826*AM831)+(AD826*AM832)+(AE826*AM833)+(AF826*AM834)+(AG826*AM835)</f>
        <v>0.40003955999999996</v>
      </c>
      <c r="I826" s="22">
        <f>(R826*AN820)+(S826*AN821)+(T826*AN822)+(U826*AN823)+(V826*AN824)+(W826*AN825)+(X826*AN826)+(Y826*AN827)+(Z826*AN828)+(AA826*AN829)+(AB826*AN830)+(AC826*AN831)+(AD826*AN832)+(AE826*AN833)+(AF826*AN834)+(AG826*AN835)</f>
        <v>1.0204451999999999</v>
      </c>
      <c r="J826" s="22">
        <f>(R826*AO820)+(S826*AO821)+(T826*AO822)+(U826*AO823)+(V826*AO824)+(W826*AO825)+(X826*AO826)+(Y826*AO827)+(Z826*AO828)+(AA826*AO829)+(AB826*AO830)+(AC826*AO831)+(AD826*AO832)+(AE826*AO833)+(AF826*AO834)+(AG826*AO835)</f>
        <v>1.370332E-2</v>
      </c>
      <c r="K826" s="22">
        <f>(R826*AP820)+(S826*AP821)+(T826*AP822)+(U826*AP823)+(V826*AP824)+(W826*AP825)+(X826*AP826)+(Y826*AP827)+(Z826*AP828)+(AA826*AP829)+(AB826*AP830)+(AC826*AP831)+(AD826*AP832)+(AE826*AP833)+(AF826*AP834)+(AG826*AP835)</f>
        <v>0.57957392000000008</v>
      </c>
      <c r="L826" s="22">
        <f>(R826*AQ820)+(S826*AQ821)+(T826*AQ822)+(U826*AQ823)+(V826*AQ824)+(W826*AQ825)+(X826*AQ826)+(Y826*AQ827)+(Z826*AQ828)+(AA826*AQ829)+(AB826*AQ830)+(AC826*AQ831)+(AD826*AQ832)+(AE826*AQ833)+(AF826*AQ834)+(AG826*AQ835)</f>
        <v>0.29229112000000002</v>
      </c>
      <c r="M826" s="22">
        <f>(R826*AR820)+(S826*AR821)+(T826*AR822)+(U826*AR823)+(V826*AR824)+(W826*AR825)+(X826*AR826)+(Y826*AR827)+(Z826*AR828)+(AA826*AR829)+(AB826*AR830)+(AC826*AR831)+(AD826*AR832)+(AE826*AR833)+(AF826*AR834)+(AG826*AR835)</f>
        <v>0.50876184000000002</v>
      </c>
      <c r="N826" s="22">
        <f>(R826*AS820)+(S826*AS821)+(T826*AS822)+(U826*AS823)+(V826*AS824)+(W826*AS825)+(X826*AS826)+(Y826*AS827)+(Z826*AS828)+(AA826*AS829)+(AB826*AS830)+(AC826*AS831)+(AD826*AS832)+(AE826*AS833)+(AF826*AS834)+(AG826*AS835)</f>
        <v>0.90782755999999998</v>
      </c>
      <c r="O826" s="22">
        <f>(R826*AT820)+(S826*AT821)+(T826*AT822)+(U826*AT823)+(V826*AT824)+(W826*AT825)+(X826*AT826)+(Y826*AT827)+(Z826*AT828)+(AA826*AT829)+(AB826*AT830)+(AC826*AT831)+(AD826*AT832)+(AE826*AT833)+(AF826*AT834)+(AG826*AT835)</f>
        <v>1.8333233600000001</v>
      </c>
      <c r="Q826" s="22">
        <v>7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0.6956</v>
      </c>
      <c r="AE826" s="22">
        <v>0</v>
      </c>
      <c r="AF826" s="22">
        <v>0</v>
      </c>
      <c r="AG826" s="22">
        <v>0</v>
      </c>
      <c r="AI826" s="22">
        <v>0.1908</v>
      </c>
      <c r="AJ826" s="22">
        <v>0.13800000000000001</v>
      </c>
      <c r="AK826" s="22">
        <v>7.2499999999999995E-2</v>
      </c>
      <c r="AL826" s="22">
        <v>0.60880000000000001</v>
      </c>
      <c r="AM826" s="22">
        <v>0.1953</v>
      </c>
      <c r="AN826" s="22">
        <v>0.29099999999999998</v>
      </c>
      <c r="AO826" s="22">
        <v>9.9900000000000003E-2</v>
      </c>
      <c r="AP826" s="22">
        <v>0.3705</v>
      </c>
      <c r="AQ826" s="22">
        <v>5.8799999999999998E-2</v>
      </c>
      <c r="AR826" s="22">
        <v>9.11E-2</v>
      </c>
      <c r="AS826" s="22">
        <v>9.4899999999999998E-2</v>
      </c>
      <c r="AT826" s="22">
        <v>0.76390000000000002</v>
      </c>
    </row>
    <row r="827" spans="2:46" s="22" customFormat="1">
      <c r="B827" s="22">
        <v>2015</v>
      </c>
      <c r="C827" s="22">
        <v>8</v>
      </c>
      <c r="D827" s="22">
        <f>(R827*AI820)+(S827*AI821)+(T827*AI822)+(U827*AI823)+(V827*AI824)+(W827*AI825)+(X827*AI826)+(Y827*AI827)+(Z827*AI828)+(AA827*AI829)+(AB827*AI830)+(AC827*AI831)+(AD827*AI832)+(AE827*AI833)+(AF827*AI834)+(AG827*AI835)</f>
        <v>0.77832185004428567</v>
      </c>
      <c r="E827" s="22">
        <f>(R827*AJ820)+(S827*AJ821)+(T827*AJ822)+(U827*AJ823)+(V827*AJ824)+(W827*AJ825)+(X827*AJ826)+(Y827*AJ827)+(Z827*AJ828)+(AA827*AJ829)+(AB827*AJ830)+(AC827*AJ831)+(AD827*AJ832)+(AE827*AJ833)+(AF827*AJ834)+(AG827*AJ835)</f>
        <v>3.7623422228753265</v>
      </c>
      <c r="F827" s="22">
        <f>(R827*AK820)+(S827*AK821)+(T827*AK822)+(U827*AK823)+(V827*AK824)+(W827*AK825)+(X827*AK826)+(Y827*AK827)+(Z827*AK828)+(AA827*AK829)+(AB827*AK830)+(AC827*AK831)+(AD827*AK832)+(AE827*AK833)+(AF827*AK834)+(AG827*AK835)</f>
        <v>0.61318502964185273</v>
      </c>
      <c r="G827" s="22">
        <f>(R827*AL820)+(S827*AL821)+(T827*AL822)+(U827*AL823)+(V827*AL824)+(W827*AL825)+(X827*AL826)+(Y827*AL827)+(Z827*AL828)+(AA827*AL829)+(AB827*AL830)+(AC827*AL831)+(AD827*AL832)+(AE827*AL833)+(AF827*AL834)+(AG827*AL835)</f>
        <v>3.662130955355984</v>
      </c>
      <c r="H827" s="22">
        <f>(R827*AM820)+(S827*AM821)+(T827*AM822)+(U827*AM823)+(V827*AM824)+(W827*AM825)+(X827*AM826)+(Y827*AM827)+(Z827*AM828)+(AA827*AM829)+(AB827*AM830)+(AC827*AM831)+(AD827*AM832)+(AE827*AM833)+(AF827*AM834)+(AG827*AM835)</f>
        <v>0.94938916999677958</v>
      </c>
      <c r="I827" s="22">
        <f>(R827*AN820)+(S827*AN821)+(T827*AN822)+(U827*AN823)+(V827*AN824)+(W827*AN825)+(X827*AN826)+(Y827*AN827)+(Z827*AN828)+(AA827*AN829)+(AB827*AN830)+(AC827*AN831)+(AD827*AN832)+(AE827*AN833)+(AF827*AN834)+(AG827*AN835)</f>
        <v>3.4616855987389381</v>
      </c>
      <c r="J827" s="22">
        <f>(R827*AO820)+(S827*AO821)+(T827*AO822)+(U827*AO823)+(V827*AO824)+(W827*AO825)+(X827*AO826)+(Y827*AO827)+(Z827*AO828)+(AA827*AO829)+(AB827*AO830)+(AC827*AO831)+(AD827*AO832)+(AE827*AO833)+(AF827*AO834)+(AG827*AO835)</f>
        <v>0.15279771206475706</v>
      </c>
      <c r="K827" s="22">
        <f>(R827*AP820)+(S827*AP821)+(T827*AP822)+(U827*AP823)+(V827*AP824)+(W827*AP825)+(X827*AP826)+(Y827*AP827)+(Z827*AP828)+(AA827*AP829)+(AB827*AP830)+(AC827*AP831)+(AD827*AP832)+(AE827*AP833)+(AF827*AP834)+(AG827*AP835)</f>
        <v>0.87170674711112073</v>
      </c>
      <c r="L827" s="22">
        <f>(R827*AQ820)+(S827*AQ821)+(T827*AQ822)+(U827*AQ823)+(V827*AQ824)+(W827*AQ825)+(X827*AQ826)+(Y827*AQ827)+(Z827*AQ828)+(AA827*AQ829)+(AB827*AQ830)+(AC827*AQ831)+(AD827*AQ832)+(AE827*AQ833)+(AF827*AQ834)+(AG827*AQ835)</f>
        <v>0.55652516631422677</v>
      </c>
      <c r="M827" s="22">
        <f>(R827*AR820)+(S827*AR821)+(T827*AR822)+(U827*AR823)+(V827*AR824)+(W827*AR825)+(X827*AR826)+(Y827*AR827)+(Z827*AR828)+(AA827*AR829)+(AB827*AR830)+(AC827*AR831)+(AD827*AR832)+(AE827*AR833)+(AF827*AR834)+(AG827*AR835)</f>
        <v>0.77245441857461317</v>
      </c>
      <c r="N827" s="22">
        <f>(R827*AS820)+(S827*AS821)+(T827*AS822)+(U827*AS823)+(V827*AS824)+(W827*AS825)+(X827*AS826)+(Y827*AS827)+(Z827*AS828)+(AA827*AS829)+(AB827*AS830)+(AC827*AS831)+(AD827*AS832)+(AE827*AS833)+(AF827*AS834)+(AG827*AS835)</f>
        <v>1.1990328569804134</v>
      </c>
      <c r="O827" s="22">
        <f>(R827*AT820)+(S827*AT821)+(T827*AT822)+(U827*AT823)+(V827*AT824)+(W827*AT825)+(X827*AT826)+(Y827*AT827)+(Z827*AT828)+(AA827*AT829)+(AB827*AT830)+(AC827*AT831)+(AD827*AT832)+(AE827*AT833)+(AF827*AT834)+(AG827*AT835)</f>
        <v>3.2280866360606448</v>
      </c>
      <c r="Q827" s="22">
        <v>8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0.5082143807025763</v>
      </c>
      <c r="Z827" s="22">
        <v>0.26930435888776155</v>
      </c>
      <c r="AA827" s="22">
        <v>0</v>
      </c>
      <c r="AB827" s="22">
        <v>0.30643708205915571</v>
      </c>
      <c r="AC827" s="22">
        <v>4.2044799503377327E-2</v>
      </c>
      <c r="AD827" s="22">
        <v>0</v>
      </c>
      <c r="AE827" s="22">
        <v>0</v>
      </c>
      <c r="AF827" s="22">
        <v>0</v>
      </c>
      <c r="AG827" s="22">
        <v>0</v>
      </c>
      <c r="AI827" s="22">
        <v>1.0555000000000001</v>
      </c>
      <c r="AJ827" s="22">
        <v>4.2356999999999996</v>
      </c>
      <c r="AK827" s="22">
        <v>0.80479999999999996</v>
      </c>
      <c r="AL827" s="22">
        <v>4.9999000000000002</v>
      </c>
      <c r="AM827" s="22">
        <v>1.3263</v>
      </c>
      <c r="AN827" s="22">
        <v>4.6379999999999999</v>
      </c>
      <c r="AO827" s="22">
        <v>0.22500000000000001</v>
      </c>
      <c r="AP827" s="22">
        <v>1.238</v>
      </c>
      <c r="AQ827" s="22">
        <v>0.7208</v>
      </c>
      <c r="AR827" s="22">
        <v>0.85</v>
      </c>
      <c r="AS827" s="22">
        <v>1.5903</v>
      </c>
      <c r="AT827" s="22">
        <v>4.0136000000000003</v>
      </c>
    </row>
    <row r="828" spans="2:46" s="22" customFormat="1">
      <c r="B828" s="22">
        <v>2015</v>
      </c>
      <c r="C828" s="22">
        <v>9</v>
      </c>
      <c r="D828" s="22">
        <f>(R828*AI820)+(S828*AI821)+(T828*AI822)+(U828*AI823)+(V828*AI824)+(W828*AI825)+(X828*AI826)+(Y828*AI827)+(Z828*AI828)+(AA828*AI829)+(AB828*AI830)+(AC828*AI831)+(AD828*AI832)+(AE828*AI833)+(AF828*AI834)+(AG828*AI835)</f>
        <v>0.81057454546946273</v>
      </c>
      <c r="E828" s="22">
        <f>(R828*AJ820)+(S828*AJ821)+(T828*AJ822)+(U828*AJ823)+(V828*AJ824)+(W828*AJ825)+(X828*AJ826)+(Y828*AJ827)+(Z828*AJ828)+(AA828*AJ829)+(AB828*AJ830)+(AC828*AJ831)+(AD828*AJ832)+(AE828*AJ833)+(AF828*AJ834)+(AG828*AJ835)</f>
        <v>5.2024412048573616</v>
      </c>
      <c r="F828" s="22">
        <f>(R828*AK820)+(S828*AK821)+(T828*AK822)+(U828*AK823)+(V828*AK824)+(W828*AK825)+(X828*AK826)+(Y828*AK827)+(Z828*AK828)+(AA828*AK829)+(AB828*AK830)+(AC828*AK831)+(AD828*AK832)+(AE828*AK833)+(AF828*AK834)+(AG828*AK835)</f>
        <v>0.75232921326954583</v>
      </c>
      <c r="G828" s="22">
        <f>(R828*AL820)+(S828*AL821)+(T828*AL822)+(U828*AL823)+(V828*AL824)+(W828*AL825)+(X828*AL826)+(Y828*AL827)+(Z828*AL828)+(AA828*AL829)+(AB828*AL830)+(AC828*AL831)+(AD828*AL832)+(AE828*AL833)+(AF828*AL834)+(AG828*AL835)</f>
        <v>3.9100073432338345</v>
      </c>
      <c r="H828" s="22">
        <f>(R828*AM820)+(S828*AM821)+(T828*AM822)+(U828*AM823)+(V828*AM824)+(W828*AM825)+(X828*AM826)+(Y828*AM827)+(Z828*AM828)+(AA828*AM829)+(AB828*AM830)+(AC828*AM831)+(AD828*AM832)+(AE828*AM833)+(AF828*AM834)+(AG828*AM835)</f>
        <v>0.9587291594568671</v>
      </c>
      <c r="I828" s="22">
        <f>(R828*AN820)+(S828*AN821)+(T828*AN822)+(U828*AN823)+(V828*AN824)+(W828*AN825)+(X828*AN826)+(Y828*AN827)+(Z828*AN828)+(AA828*AN829)+(AB828*AN830)+(AC828*AN831)+(AD828*AN832)+(AE828*AN833)+(AF828*AN834)+(AG828*AN835)</f>
        <v>3.7031279005674187</v>
      </c>
      <c r="J828" s="22">
        <f>(R828*AO820)+(S828*AO821)+(T828*AO822)+(U828*AO823)+(V828*AO824)+(W828*AO825)+(X828*AO826)+(Y828*AO827)+(Z828*AO828)+(AA828*AO829)+(AB828*AO830)+(AC828*AO831)+(AD828*AO832)+(AE828*AO833)+(AF828*AO834)+(AG828*AO835)</f>
        <v>0.12740035477294967</v>
      </c>
      <c r="K828" s="22">
        <f>(R828*AP820)+(S828*AP821)+(T828*AP822)+(U828*AP823)+(V828*AP824)+(W828*AP825)+(X828*AP826)+(Y828*AP827)+(Z828*AP828)+(AA828*AP829)+(AB828*AP830)+(AC828*AP831)+(AD828*AP832)+(AE828*AP833)+(AF828*AP834)+(AG828*AP835)</f>
        <v>0.79294086912631012</v>
      </c>
      <c r="L828" s="22">
        <f>(R828*AQ820)+(S828*AQ821)+(T828*AQ822)+(U828*AQ823)+(V828*AQ824)+(W828*AQ825)+(X828*AQ826)+(Y828*AQ827)+(Z828*AQ828)+(AA828*AQ829)+(AB828*AQ830)+(AC828*AQ831)+(AD828*AQ832)+(AE828*AQ833)+(AF828*AQ834)+(AG828*AQ835)</f>
        <v>0.63232818582378247</v>
      </c>
      <c r="M828" s="22">
        <f>(R828*AR820)+(S828*AR821)+(T828*AR822)+(U828*AR823)+(V828*AR824)+(W828*AR825)+(X828*AR826)+(Y828*AR827)+(Z828*AR828)+(AA828*AR829)+(AB828*AR830)+(AC828*AR831)+(AD828*AR832)+(AE828*AR833)+(AF828*AR834)+(AG828*AR835)</f>
        <v>1.1474221338429513</v>
      </c>
      <c r="N828" s="22">
        <f>(R828*AS820)+(S828*AS821)+(T828*AS822)+(U828*AS823)+(V828*AS824)+(W828*AS825)+(X828*AS826)+(Y828*AS827)+(Z828*AS828)+(AA828*AS829)+(AB828*AS830)+(AC828*AS831)+(AD828*AS832)+(AE828*AS833)+(AF828*AS834)+(AG828*AS835)</f>
        <v>1.3116450713903001</v>
      </c>
      <c r="O828" s="22">
        <f>(R828*AT820)+(S828*AT821)+(T828*AT822)+(U828*AT823)+(V828*AT824)+(W828*AT825)+(X828*AT826)+(Y828*AT827)+(Z828*AT828)+(AA828*AT829)+(AB828*AT830)+(AC828*AT831)+(AD828*AT832)+(AE828*AT833)+(AF828*AT834)+(AG828*AT835)</f>
        <v>3.9652421578943393</v>
      </c>
      <c r="Q828" s="22">
        <v>9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8.6515907398896294E-2</v>
      </c>
      <c r="Z828" s="22">
        <v>0.5483490763640243</v>
      </c>
      <c r="AA828" s="22">
        <v>0</v>
      </c>
      <c r="AB828" s="22">
        <v>0.42370002157114034</v>
      </c>
      <c r="AC828" s="22">
        <v>0.95636953678111647</v>
      </c>
      <c r="AD828" s="22">
        <v>0</v>
      </c>
      <c r="AE828" s="22">
        <v>0</v>
      </c>
      <c r="AF828" s="22">
        <v>0</v>
      </c>
      <c r="AG828" s="22">
        <v>1</v>
      </c>
      <c r="AI828" s="22">
        <v>0.38719999999999999</v>
      </c>
      <c r="AJ828" s="22">
        <v>2.9169</v>
      </c>
      <c r="AK828" s="22">
        <v>0.40210000000000001</v>
      </c>
      <c r="AL828" s="22">
        <v>2.2949000000000002</v>
      </c>
      <c r="AM828" s="22">
        <v>0.55169999999999997</v>
      </c>
      <c r="AN828" s="22">
        <v>2.0045999999999999</v>
      </c>
      <c r="AO828" s="22">
        <v>6.9900000000000004E-2</v>
      </c>
      <c r="AP828" s="22">
        <v>0.52510000000000001</v>
      </c>
      <c r="AQ828" s="22">
        <v>0.29220000000000002</v>
      </c>
      <c r="AR828" s="22">
        <v>0.78049999999999997</v>
      </c>
      <c r="AS828" s="22">
        <v>0.81320000000000003</v>
      </c>
      <c r="AT828" s="22">
        <v>2.4558</v>
      </c>
    </row>
    <row r="829" spans="2:46" s="22" customFormat="1">
      <c r="B829" s="22">
        <v>2015</v>
      </c>
      <c r="C829" s="22">
        <v>10</v>
      </c>
      <c r="D829" s="22">
        <f>(R829*AI820)+(S829*AI821)+(T829*AI822)+(U829*AI823)+(V829*AI824)+(W829*AI825)+(X829*AI826)+(Y829*AI827)+(Z829*AI828)+(AA829*AI829)+(AB829*AI830)+(AC829*AI831)+(AD829*AI832)+(AE829*AI833)+(AF829*AI834)+(AG829*AI835)</f>
        <v>0.96362532503012344</v>
      </c>
      <c r="E829" s="22">
        <f>(R829*AJ820)+(S829*AJ821)+(T829*AJ822)+(U829*AJ823)+(V829*AJ824)+(W829*AJ825)+(X829*AJ826)+(Y829*AJ827)+(Z829*AJ828)+(AA829*AJ829)+(AB829*AJ830)+(AC829*AJ831)+(AD829*AJ832)+(AE829*AJ833)+(AF829*AJ834)+(AG829*AJ835)</f>
        <v>1.5541274884093854</v>
      </c>
      <c r="F829" s="22">
        <f>(R829*AK820)+(S829*AK821)+(T829*AK822)+(U829*AK823)+(V829*AK824)+(W829*AK825)+(X829*AK826)+(Y829*AK827)+(Z829*AK828)+(AA829*AK829)+(AB829*AK830)+(AC829*AK831)+(AD829*AK832)+(AE829*AK833)+(AF829*AK834)+(AG829*AK835)</f>
        <v>0.73336512146480237</v>
      </c>
      <c r="G829" s="22">
        <f>(R829*AL820)+(S829*AL821)+(T829*AL822)+(U829*AL823)+(V829*AL824)+(W829*AL825)+(X829*AL826)+(Y829*AL827)+(Z829*AL828)+(AA829*AL829)+(AB829*AL830)+(AC829*AL831)+(AD829*AL832)+(AE829*AL833)+(AF829*AL834)+(AG829*AL835)</f>
        <v>2.7537892110854241</v>
      </c>
      <c r="H829" s="22">
        <f>(R829*AM820)+(S829*AM821)+(T829*AM822)+(U829*AM823)+(V829*AM824)+(W829*AM825)+(X829*AM826)+(Y829*AM827)+(Z829*AM828)+(AA829*AM829)+(AB829*AM830)+(AC829*AM831)+(AD829*AM832)+(AE829*AM833)+(AF829*AM834)+(AG829*AM835)</f>
        <v>0.76990012658769047</v>
      </c>
      <c r="I829" s="22">
        <f>(R829*AN820)+(S829*AN821)+(T829*AN822)+(U829*AN823)+(V829*AN824)+(W829*AN825)+(X829*AN826)+(Y829*AN827)+(Z829*AN828)+(AA829*AN829)+(AB829*AN830)+(AC829*AN831)+(AD829*AN832)+(AE829*AN833)+(AF829*AN834)+(AG829*AN835)</f>
        <v>2.6686712214968416</v>
      </c>
      <c r="J829" s="22">
        <f>(R829*AO820)+(S829*AO821)+(T829*AO822)+(U829*AO823)+(V829*AO824)+(W829*AO825)+(X829*AO826)+(Y829*AO827)+(Z829*AO828)+(AA829*AO829)+(AB829*AO830)+(AC829*AO831)+(AD829*AO832)+(AE829*AO833)+(AF829*AO834)+(AG829*AO835)</f>
        <v>7.0010702473519176E-2</v>
      </c>
      <c r="K829" s="22">
        <f>(R829*AP820)+(S829*AP821)+(T829*AP822)+(U829*AP823)+(V829*AP824)+(W829*AP825)+(X829*AP826)+(Y829*AP827)+(Z829*AP828)+(AA829*AP829)+(AB829*AP830)+(AC829*AP831)+(AD829*AP832)+(AE829*AP833)+(AF829*AP834)+(AG829*AP835)</f>
        <v>0.68681165555525303</v>
      </c>
      <c r="L829" s="22">
        <f>(R829*AQ820)+(S829*AQ821)+(T829*AQ822)+(U829*AQ823)+(V829*AQ824)+(W829*AQ825)+(X829*AQ826)+(Y829*AQ827)+(Z829*AQ828)+(AA829*AQ829)+(AB829*AQ830)+(AC829*AQ831)+(AD829*AQ832)+(AE829*AQ833)+(AF829*AQ834)+(AG829*AQ835)</f>
        <v>0.39589976130417798</v>
      </c>
      <c r="M829" s="22">
        <f>(R829*AR820)+(S829*AR821)+(T829*AR822)+(U829*AR823)+(V829*AR824)+(W829*AR825)+(X829*AR826)+(Y829*AR827)+(Z829*AR828)+(AA829*AR829)+(AB829*AR830)+(AC829*AR831)+(AD829*AR832)+(AE829*AR833)+(AF829*AR834)+(AG829*AR835)</f>
        <v>0.94985714148557354</v>
      </c>
      <c r="N829" s="22">
        <f>(R829*AS820)+(S829*AS821)+(T829*AS822)+(U829*AS823)+(V829*AS824)+(W829*AS825)+(X829*AS826)+(Y829*AS827)+(Z829*AS828)+(AA829*AS829)+(AB829*AS830)+(AC829*AS831)+(AD829*AS832)+(AE829*AS833)+(AF829*AS834)+(AG829*AS835)</f>
        <v>0.80015379715937907</v>
      </c>
      <c r="O829" s="22">
        <f>(R829*AT820)+(S829*AT821)+(T829*AT822)+(U829*AT823)+(V829*AT824)+(W829*AT825)+(X829*AT826)+(Y829*AT827)+(Z829*AT828)+(AA829*AT829)+(AB829*AT830)+(AC829*AT831)+(AD829*AT832)+(AE829*AT833)+(AF829*AT834)+(AG829*AT835)</f>
        <v>3.4462435229304869</v>
      </c>
      <c r="Q829" s="22">
        <v>10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0.74902261319579944</v>
      </c>
      <c r="AB829" s="22">
        <v>0</v>
      </c>
      <c r="AC829" s="22">
        <v>0</v>
      </c>
      <c r="AD829" s="22">
        <v>0.2878</v>
      </c>
      <c r="AE829" s="22">
        <v>0</v>
      </c>
      <c r="AF829" s="22">
        <v>0</v>
      </c>
      <c r="AG829" s="22">
        <v>0</v>
      </c>
      <c r="AI829" s="22">
        <v>0.80859999999999999</v>
      </c>
      <c r="AJ829" s="22">
        <v>1.2889999999999999</v>
      </c>
      <c r="AK829" s="22">
        <v>0.82789999999999997</v>
      </c>
      <c r="AL829" s="22">
        <v>2.9270999999999998</v>
      </c>
      <c r="AM829" s="22">
        <v>0.80689999999999995</v>
      </c>
      <c r="AN829" s="22">
        <v>2.9992000000000001</v>
      </c>
      <c r="AO829" s="22">
        <v>8.5900000000000004E-2</v>
      </c>
      <c r="AP829" s="22">
        <v>0.5968</v>
      </c>
      <c r="AQ829" s="22">
        <v>0.36709999999999998</v>
      </c>
      <c r="AR829" s="22">
        <v>0.98709999999999998</v>
      </c>
      <c r="AS829" s="22">
        <v>0.56679999999999997</v>
      </c>
      <c r="AT829" s="22">
        <v>3.5882999999999998</v>
      </c>
    </row>
    <row r="830" spans="2:46" s="22" customFormat="1">
      <c r="B830" s="22">
        <v>2015</v>
      </c>
      <c r="C830" s="22">
        <v>11</v>
      </c>
      <c r="D830" s="22">
        <f>(R830*AI820)+(S830*AI821)+(T830*AI822)+(U830*AI823)+(V830*AI824)+(W830*AI825)+(X830*AI826)+(Y830*AI827)+(Z830*AI828)+(AA830*AI829)+(AB830*AI830)+(AC830*AI831)+(AD830*AI832)+(AE830*AI833)+(AF830*AI834)+(AG830*AI835)</f>
        <v>0.2657297647852625</v>
      </c>
      <c r="E830" s="22">
        <f>(R830*AJ820)+(S830*AJ821)+(T830*AJ822)+(U830*AJ823)+(V830*AJ824)+(W830*AJ825)+(X830*AJ826)+(Y830*AJ827)+(Z830*AJ828)+(AA830*AJ829)+(AB830*AJ830)+(AC830*AJ831)+(AD830*AJ832)+(AE830*AJ833)+(AF830*AJ834)+(AG830*AJ835)</f>
        <v>0.32860886210869944</v>
      </c>
      <c r="F830" s="22">
        <f>(R830*AK820)+(S830*AK821)+(T830*AK822)+(U830*AK823)+(V830*AK824)+(W830*AK825)+(X830*AK826)+(Y830*AK827)+(Z830*AK828)+(AA830*AK829)+(AB830*AK830)+(AC830*AK831)+(AD830*AK832)+(AE830*AK833)+(AF830*AK834)+(AG830*AK835)</f>
        <v>8.703074799345914E-2</v>
      </c>
      <c r="G830" s="22">
        <f>(R830*AL820)+(S830*AL821)+(T830*AL822)+(U830*AL823)+(V830*AL824)+(W830*AL825)+(X830*AL826)+(Y830*AL827)+(Z830*AL828)+(AA830*AL829)+(AB830*AL830)+(AC830*AL831)+(AD830*AL832)+(AE830*AL833)+(AF830*AL834)+(AG830*AL835)</f>
        <v>0.65807252217728984</v>
      </c>
      <c r="H830" s="22">
        <f>(R830*AM820)+(S830*AM821)+(T830*AM822)+(U830*AM823)+(V830*AM824)+(W830*AM825)+(X830*AM826)+(Y830*AM827)+(Z830*AM828)+(AA830*AM829)+(AB830*AM830)+(AC830*AM831)+(AD830*AM832)+(AE830*AM833)+(AF830*AM834)+(AG830*AM835)</f>
        <v>0.22480905164226933</v>
      </c>
      <c r="I830" s="22">
        <f>(R830*AN820)+(S830*AN821)+(T830*AN822)+(U830*AN823)+(V830*AN824)+(W830*AN825)+(X830*AN826)+(Y830*AN827)+(Z830*AN828)+(AA830*AN829)+(AB830*AN830)+(AC830*AN831)+(AD830*AN832)+(AE830*AN833)+(AF830*AN834)+(AG830*AN835)</f>
        <v>0.81655359054742827</v>
      </c>
      <c r="J830" s="22">
        <f>(R830*AO820)+(S830*AO821)+(T830*AO822)+(U830*AO823)+(V830*AO824)+(W830*AO825)+(X830*AO826)+(Y830*AO827)+(Z830*AO828)+(AA830*AO829)+(AB830*AO830)+(AC830*AO831)+(AD830*AO832)+(AE830*AO833)+(AF830*AO834)+(AG830*AO835)</f>
        <v>9.5809795798366293E-2</v>
      </c>
      <c r="K830" s="22">
        <f>(R830*AP820)+(S830*AP821)+(T830*AP822)+(U830*AP823)+(V830*AP824)+(W830*AP825)+(X830*AP826)+(Y830*AP827)+(Z830*AP828)+(AA830*AP829)+(AB830*AP830)+(AC830*AP831)+(AD830*AP832)+(AE830*AP833)+(AF830*AP834)+(AG830*AP835)</f>
        <v>0.3355593799438063</v>
      </c>
      <c r="L830" s="22">
        <f>(R830*AQ820)+(S830*AQ821)+(T830*AQ822)+(U830*AQ823)+(V830*AQ824)+(W830*AQ825)+(X830*AQ826)+(Y830*AQ827)+(Z830*AQ828)+(AA830*AQ829)+(AB830*AQ830)+(AC830*AQ831)+(AD830*AQ832)+(AE830*AQ833)+(AF830*AQ834)+(AG830*AQ835)</f>
        <v>0.12498292674378678</v>
      </c>
      <c r="M830" s="22">
        <f>(R830*AR820)+(S830*AR821)+(T830*AR822)+(U830*AR823)+(V830*AR824)+(W830*AR825)+(X830*AR826)+(Y830*AR827)+(Z830*AR828)+(AA830*AR829)+(AB830*AR830)+(AC830*AR831)+(AD830*AR832)+(AE830*AR833)+(AF830*AR834)+(AG830*AR835)</f>
        <v>0.2255466092059594</v>
      </c>
      <c r="N830" s="22">
        <f>(R830*AS820)+(S830*AS821)+(T830*AS822)+(U830*AS823)+(V830*AS824)+(W830*AS825)+(X830*AS826)+(Y830*AS827)+(Z830*AS828)+(AA830*AS829)+(AB830*AS830)+(AC830*AS831)+(AD830*AS832)+(AE830*AS833)+(AF830*AS834)+(AG830*AS835)</f>
        <v>0.13360095694048474</v>
      </c>
      <c r="O830" s="22">
        <f>(R830*AT820)+(S830*AT821)+(T830*AT822)+(U830*AT823)+(V830*AT824)+(W830*AT825)+(X830*AT826)+(Y830*AT827)+(Z830*AT828)+(AA830*AT829)+(AB830*AT830)+(AC830*AT831)+(AD830*AT832)+(AE830*AT833)+(AF830*AT834)+(AG830*AT835)</f>
        <v>0.69892547877546485</v>
      </c>
      <c r="Q830" s="22">
        <v>11</v>
      </c>
      <c r="R830" s="22">
        <v>9.795478305256114E-2</v>
      </c>
      <c r="S830" s="22">
        <v>0.22004671810824875</v>
      </c>
      <c r="T830" s="22">
        <v>0.20949883684869208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  <c r="AI830" s="22">
        <v>0.40589999999999998</v>
      </c>
      <c r="AJ830" s="22">
        <v>2.4104999999999999</v>
      </c>
      <c r="AK830" s="22">
        <v>0.26629999999999998</v>
      </c>
      <c r="AL830" s="22">
        <v>1.4313</v>
      </c>
      <c r="AM830" s="22">
        <v>0.36309999999999998</v>
      </c>
      <c r="AN830" s="22">
        <v>1.6392</v>
      </c>
      <c r="AO830" s="22">
        <v>5.7799999999999997E-2</v>
      </c>
      <c r="AP830" s="22">
        <v>0.29370000000000002</v>
      </c>
      <c r="AQ830" s="22">
        <v>0.33</v>
      </c>
      <c r="AR830" s="22">
        <v>0.35930000000000001</v>
      </c>
      <c r="AS830" s="22">
        <v>0.49149999999999999</v>
      </c>
      <c r="AT830" s="22">
        <v>1.5109999999999999</v>
      </c>
    </row>
    <row r="831" spans="2:46" s="22" customFormat="1">
      <c r="B831" s="22">
        <v>2015</v>
      </c>
      <c r="C831" s="22">
        <v>12</v>
      </c>
      <c r="D831" s="22">
        <f>(R831*AI820)+(S831*AI821)+(T831*AI822)+(U831*AI823)+(V831*AI824)+(W831*AI825)+(X831*AI826)+(Y831*AI827)+(Z831*AI828)+(AA831*AI829)+(AB831*AI830)+(AC831*AI831)+(AD831*AI832)+(AE831*AI833)+(AF831*AI834)+(AG831*AI835)</f>
        <v>1.5283276498083644</v>
      </c>
      <c r="E831" s="22">
        <f>(R831*AJ820)+(S831*AJ821)+(T831*AJ822)+(U831*AJ823)+(V831*AJ824)+(W831*AJ825)+(X831*AJ826)+(Y831*AJ827)+(Z831*AJ828)+(AA831*AJ829)+(AB831*AJ830)+(AC831*AJ831)+(AD831*AJ832)+(AE831*AJ833)+(AF831*AJ834)+(AG831*AJ835)</f>
        <v>3.1841099726096007</v>
      </c>
      <c r="F831" s="22">
        <f>(R831*AK820)+(S831*AK821)+(T831*AK822)+(U831*AK823)+(V831*AK824)+(W831*AK825)+(X831*AK826)+(Y831*AK827)+(Z831*AK828)+(AA831*AK829)+(AB831*AK830)+(AC831*AK831)+(AD831*AK832)+(AE831*AK833)+(AF831*AK834)+(AG831*AK835)</f>
        <v>0.43875450587267506</v>
      </c>
      <c r="G831" s="22">
        <f>(R831*AL820)+(S831*AL821)+(T831*AL822)+(U831*AL823)+(V831*AL824)+(W831*AL825)+(X831*AL826)+(Y831*AL827)+(Z831*AL828)+(AA831*AL829)+(AB831*AL830)+(AC831*AL831)+(AD831*AL832)+(AE831*AL833)+(AF831*AL834)+(AG831*AL835)</f>
        <v>3.6242936898864775</v>
      </c>
      <c r="H831" s="22">
        <f>(R831*AM820)+(S831*AM821)+(T831*AM822)+(U831*AM823)+(V831*AM824)+(W831*AM825)+(X831*AM826)+(Y831*AM827)+(Z831*AM828)+(AA831*AM829)+(AB831*AM830)+(AC831*AM831)+(AD831*AM832)+(AE831*AM833)+(AF831*AM834)+(AG831*AM835)</f>
        <v>0.97413973065524739</v>
      </c>
      <c r="I831" s="22">
        <f>(R831*AN820)+(S831*AN821)+(T831*AN822)+(U831*AN823)+(V831*AN824)+(W831*AN825)+(X831*AN826)+(Y831*AN827)+(Z831*AN828)+(AA831*AN829)+(AB831*AN830)+(AC831*AN831)+(AD831*AN832)+(AE831*AN833)+(AF831*AN834)+(AG831*AN835)</f>
        <v>3.1881080211870652</v>
      </c>
      <c r="J831" s="22">
        <f>(R831*AO820)+(S831*AO821)+(T831*AO822)+(U831*AO823)+(V831*AO824)+(W831*AO825)+(X831*AO826)+(Y831*AO827)+(Z831*AO828)+(AA831*AO829)+(AB831*AO830)+(AC831*AO831)+(AD831*AO832)+(AE831*AO833)+(AF831*AO834)+(AG831*AO835)</f>
        <v>0.26516626555033301</v>
      </c>
      <c r="K831" s="22">
        <f>(R831*AP820)+(S831*AP821)+(T831*AP822)+(U831*AP823)+(V831*AP824)+(W831*AP825)+(X831*AP826)+(Y831*AP827)+(Z831*AP828)+(AA831*AP829)+(AB831*AP830)+(AC831*AP831)+(AD831*AP832)+(AE831*AP833)+(AF831*AP834)+(AG831*AP835)</f>
        <v>1.4414098395383745</v>
      </c>
      <c r="L831" s="22">
        <f>(R831*AQ820)+(S831*AQ821)+(T831*AQ822)+(U831*AQ823)+(V831*AQ824)+(W831*AQ825)+(X831*AQ826)+(Y831*AQ827)+(Z831*AQ828)+(AA831*AQ829)+(AB831*AQ830)+(AC831*AQ831)+(AD831*AQ832)+(AE831*AQ833)+(AF831*AQ834)+(AG831*AQ835)</f>
        <v>0.55322897032578899</v>
      </c>
      <c r="M831" s="22">
        <f>(R831*AR820)+(S831*AR821)+(T831*AR822)+(U831*AR823)+(V831*AR824)+(W831*AR825)+(X831*AR826)+(Y831*AR827)+(Z831*AR828)+(AA831*AR829)+(AB831*AR830)+(AC831*AR831)+(AD831*AR832)+(AE831*AR833)+(AF831*AR834)+(AG831*AR835)</f>
        <v>1.0782656870863434</v>
      </c>
      <c r="N831" s="22">
        <f>(R831*AS820)+(S831*AS821)+(T831*AS822)+(U831*AS823)+(V831*AS824)+(W831*AS825)+(X831*AS826)+(Y831*AS827)+(Z831*AS828)+(AA831*AS829)+(AB831*AS830)+(AC831*AS831)+(AD831*AS832)+(AE831*AS833)+(AF831*AS834)+(AG831*AS835)</f>
        <v>1.1144275715887249</v>
      </c>
      <c r="O831" s="22">
        <f>(R831*AT820)+(S831*AT821)+(T831*AT822)+(U831*AT823)+(V831*AT824)+(W831*AT825)+(X831*AT826)+(Y831*AT827)+(Z831*AT828)+(AA831*AT829)+(AB831*AT830)+(AC831*AT831)+(AD831*AT832)+(AE831*AT833)+(AF831*AT834)+(AG831*AT835)</f>
        <v>3.4770260264467883</v>
      </c>
      <c r="Q831" s="22">
        <v>12</v>
      </c>
      <c r="R831" s="22">
        <v>0.33143279709307938</v>
      </c>
      <c r="S831" s="22">
        <v>0.75695180949639651</v>
      </c>
      <c r="T831" s="22">
        <v>0.22761181172271763</v>
      </c>
      <c r="U831" s="22">
        <v>0.22800000000000001</v>
      </c>
      <c r="V831" s="22">
        <v>6.6430469441984052E-2</v>
      </c>
      <c r="W831" s="22">
        <v>1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  <c r="AI831" s="22">
        <v>0.315</v>
      </c>
      <c r="AJ831" s="22">
        <v>2.0335000000000001</v>
      </c>
      <c r="AK831" s="22">
        <v>0.3397</v>
      </c>
      <c r="AL831" s="22">
        <v>1.5336000000000001</v>
      </c>
      <c r="AM831" s="22">
        <v>0.36870000000000003</v>
      </c>
      <c r="AN831" s="22">
        <v>1.4847999999999999</v>
      </c>
      <c r="AO831" s="22">
        <v>4.5499999999999999E-2</v>
      </c>
      <c r="AP831" s="22">
        <v>0.2646</v>
      </c>
      <c r="AQ831" s="22">
        <v>0.24709999999999999</v>
      </c>
      <c r="AR831" s="22">
        <v>0.47989999999999999</v>
      </c>
      <c r="AS831" s="22">
        <v>0.50439999999999996</v>
      </c>
      <c r="AT831" s="22">
        <v>1.5206</v>
      </c>
    </row>
    <row r="832" spans="2:46" s="22" customFormat="1">
      <c r="B832" s="22">
        <v>2015</v>
      </c>
      <c r="C832" s="22">
        <v>13</v>
      </c>
      <c r="D832" s="22">
        <f>(R832*AI820)+(S832*AI821)+(T832*AI822)+(U832*AI823)+(V832*AI824)+(W832*AI825)+(X832*AI826)+(Y832*AI827)+(Z832*AI828)+(AA832*AI829)+(AB832*AI830)+(AC832*AI831)+(AD832*AI832)+(AE832*AI833)+(AF832*AI834)+(AG832*AI835)</f>
        <v>0.52940089937851353</v>
      </c>
      <c r="E832" s="22">
        <f>(R832*AJ820)+(S832*AJ821)+(T832*AJ822)+(U832*AJ823)+(V832*AJ824)+(W832*AJ825)+(X832*AJ826)+(Y832*AJ827)+(Z832*AJ828)+(AA832*AJ829)+(AB832*AJ830)+(AC832*AJ831)+(AD832*AJ832)+(AE832*AJ833)+(AF832*AJ834)+(AG832*AJ835)</f>
        <v>0.57330273352376959</v>
      </c>
      <c r="F832" s="22">
        <f>(R832*AK820)+(S832*AK821)+(T832*AK822)+(U832*AK823)+(V832*AK824)+(W832*AK825)+(X832*AK826)+(Y832*AK827)+(Z832*AK828)+(AA832*AK829)+(AB832*AK830)+(AC832*AK831)+(AD832*AK832)+(AE832*AK833)+(AF832*AK834)+(AG832*AK835)</f>
        <v>0.20824957824597723</v>
      </c>
      <c r="G832" s="22">
        <f>(R832*AL820)+(S832*AL821)+(T832*AL822)+(U832*AL823)+(V832*AL824)+(W832*AL825)+(X832*AL826)+(Y832*AL827)+(Z832*AL828)+(AA832*AL829)+(AB832*AL830)+(AC832*AL831)+(AD832*AL832)+(AE832*AL833)+(AF832*AL834)+(AG832*AL835)</f>
        <v>1.3911498416730694</v>
      </c>
      <c r="H832" s="22">
        <f>(R832*AM820)+(S832*AM821)+(T832*AM822)+(U832*AM823)+(V832*AM824)+(W832*AM825)+(X832*AM826)+(Y832*AM827)+(Z832*AM828)+(AA832*AM829)+(AB832*AM830)+(AC832*AM831)+(AD832*AM832)+(AE832*AM833)+(AF832*AM834)+(AG832*AM835)</f>
        <v>0.46429789025831525</v>
      </c>
      <c r="I832" s="22">
        <f>(R832*AN820)+(S832*AN821)+(T832*AN822)+(U832*AN823)+(V832*AN824)+(W832*AN825)+(X832*AN826)+(Y832*AN827)+(Z832*AN828)+(AA832*AN829)+(AB832*AN830)+(AC832*AN831)+(AD832*AN832)+(AE832*AN833)+(AF832*AN834)+(AG832*AN835)</f>
        <v>1.3429030240156818</v>
      </c>
      <c r="J832" s="22">
        <f>(R832*AO820)+(S832*AO821)+(T832*AO822)+(U832*AO823)+(V832*AO824)+(W832*AO825)+(X832*AO826)+(Y832*AO827)+(Z832*AO828)+(AA832*AO829)+(AB832*AO830)+(AC832*AO831)+(AD832*AO832)+(AE832*AO833)+(AF832*AO834)+(AG832*AO835)</f>
        <v>0.2330315876764627</v>
      </c>
      <c r="K832" s="22">
        <f>(R832*AP820)+(S832*AP821)+(T832*AP822)+(U832*AP823)+(V832*AP824)+(W832*AP825)+(X832*AP826)+(Y832*AP827)+(Z832*AP828)+(AA832*AP829)+(AB832*AP830)+(AC832*AP831)+(AD832*AP832)+(AE832*AP833)+(AF832*AP834)+(AG832*AP835)</f>
        <v>0.83807029237691322</v>
      </c>
      <c r="L832" s="22">
        <f>(R832*AQ820)+(S832*AQ821)+(T832*AQ822)+(U832*AQ823)+(V832*AQ824)+(W832*AQ825)+(X832*AQ826)+(Y832*AQ827)+(Z832*AQ828)+(AA832*AQ829)+(AB832*AQ830)+(AC832*AQ831)+(AD832*AQ832)+(AE832*AQ833)+(AF832*AQ834)+(AG832*AQ835)</f>
        <v>0.26865946280083497</v>
      </c>
      <c r="M832" s="22">
        <f>(R832*AR820)+(S832*AR821)+(T832*AR822)+(U832*AR823)+(V832*AR824)+(W832*AR825)+(X832*AR826)+(Y832*AR827)+(Z832*AR828)+(AA832*AR829)+(AB832*AR830)+(AC832*AR831)+(AD832*AR832)+(AE832*AR833)+(AF832*AR834)+(AG832*AR835)</f>
        <v>0.49924742769018093</v>
      </c>
      <c r="N832" s="22">
        <f>(R832*AS820)+(S832*AS821)+(T832*AS822)+(U832*AS823)+(V832*AS824)+(W832*AS825)+(X832*AS826)+(Y832*AS827)+(Z832*AS828)+(AA832*AS829)+(AB832*AS830)+(AC832*AS831)+(AD832*AS832)+(AE832*AS833)+(AF832*AS834)+(AG832*AS835)</f>
        <v>0.30592319679439317</v>
      </c>
      <c r="O832" s="22">
        <f>(R832*AT820)+(S832*AT821)+(T832*AT822)+(U832*AT823)+(V832*AT824)+(W832*AT825)+(X832*AT826)+(Y832*AT827)+(Z832*AT828)+(AA832*AT829)+(AB832*AT830)+(AC832*AT831)+(AD832*AT832)+(AE832*AT833)+(AF832*AT834)+(AG832*AT835)</f>
        <v>1.8236301345881527</v>
      </c>
      <c r="Q832" s="22">
        <v>13</v>
      </c>
      <c r="R832" s="22">
        <v>1.6294985038389741E-3</v>
      </c>
      <c r="S832" s="22">
        <v>0</v>
      </c>
      <c r="T832" s="22">
        <v>0.54499705638039631</v>
      </c>
      <c r="U832" s="22">
        <v>0</v>
      </c>
      <c r="V832" s="22">
        <v>0</v>
      </c>
      <c r="W832" s="22">
        <v>0</v>
      </c>
      <c r="X832" s="22">
        <v>0.7580462094128243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  <c r="AI832" s="22">
        <v>1.2438</v>
      </c>
      <c r="AJ832" s="22">
        <v>2.0453000000000001</v>
      </c>
      <c r="AK832" s="22">
        <v>0.39350000000000002</v>
      </c>
      <c r="AL832" s="22">
        <v>1.9503999999999999</v>
      </c>
      <c r="AM832" s="22">
        <v>0.57509999999999994</v>
      </c>
      <c r="AN832" s="22">
        <v>1.4670000000000001</v>
      </c>
      <c r="AO832" s="22">
        <v>1.9699999999999999E-2</v>
      </c>
      <c r="AP832" s="22">
        <v>0.83320000000000005</v>
      </c>
      <c r="AQ832" s="22">
        <v>0.42020000000000002</v>
      </c>
      <c r="AR832" s="22">
        <v>0.73140000000000005</v>
      </c>
      <c r="AS832" s="22">
        <v>1.3050999999999999</v>
      </c>
      <c r="AT832" s="22">
        <v>2.6356000000000002</v>
      </c>
    </row>
    <row r="833" spans="2:46" s="22" customFormat="1">
      <c r="B833" s="22">
        <v>2015</v>
      </c>
      <c r="C833" s="22">
        <v>14</v>
      </c>
      <c r="D833" s="22">
        <f>(R833*AI820)+(S833*AI821)+(T833*AI822)+(U833*AI823)+(V833*AI824)+(W833*AI825)+(X833*AI826)+(Y833*AI827)+(Z833*AI828)+(AA833*AI829)+(AB833*AI830)+(AC833*AI831)+(AD833*AI832)+(AE833*AI833)+(AF833*AI834)+(AG833*AI835)</f>
        <v>0.15606967515459064</v>
      </c>
      <c r="E833" s="22">
        <f>(R833*AJ820)+(S833*AJ821)+(T833*AJ822)+(U833*AJ823)+(V833*AJ824)+(W833*AJ825)+(X833*AJ826)+(Y833*AJ827)+(Z833*AJ828)+(AA833*AJ829)+(AB833*AJ830)+(AC833*AJ831)+(AD833*AJ832)+(AE833*AJ833)+(AF833*AJ834)+(AG833*AJ835)</f>
        <v>0.37779716023954052</v>
      </c>
      <c r="F833" s="22">
        <f>(R833*AK820)+(S833*AK821)+(T833*AK822)+(U833*AK823)+(V833*AK824)+(W833*AK825)+(X833*AK826)+(Y833*AK827)+(Z833*AK828)+(AA833*AK829)+(AB833*AK830)+(AC833*AK831)+(AD833*AK832)+(AE833*AK833)+(AF833*AK834)+(AG833*AK835)</f>
        <v>0.13742214031455838</v>
      </c>
      <c r="G833" s="22">
        <f>(R833*AL820)+(S833*AL821)+(T833*AL822)+(U833*AL823)+(V833*AL824)+(W833*AL825)+(X833*AL826)+(Y833*AL827)+(Z833*AL828)+(AA833*AL829)+(AB833*AL830)+(AC833*AL831)+(AD833*AL832)+(AE833*AL833)+(AF833*AL834)+(AG833*AL835)</f>
        <v>0.57292514019269347</v>
      </c>
      <c r="H833" s="22">
        <f>(R833*AM820)+(S833*AM821)+(T833*AM822)+(U833*AM823)+(V833*AM824)+(W833*AM825)+(X833*AM826)+(Y833*AM827)+(Z833*AM828)+(AA833*AM829)+(AB833*AM830)+(AC833*AM831)+(AD833*AM832)+(AE833*AM833)+(AF833*AM834)+(AG833*AM835)</f>
        <v>0.1555790000208955</v>
      </c>
      <c r="I833" s="22">
        <f>(R833*AN820)+(S833*AN821)+(T833*AN822)+(U833*AN823)+(V833*AN824)+(W833*AN825)+(X833*AN826)+(Y833*AN827)+(Z833*AN828)+(AA833*AN829)+(AB833*AN830)+(AC833*AN831)+(AD833*AN832)+(AE833*AN833)+(AF833*AN834)+(AG833*AN835)</f>
        <v>0.53421416261068833</v>
      </c>
      <c r="J833" s="22">
        <f>(R833*AO820)+(S833*AO821)+(T833*AO822)+(U833*AO823)+(V833*AO824)+(W833*AO825)+(X833*AO826)+(Y833*AO827)+(Z833*AO828)+(AA833*AO829)+(AB833*AO830)+(AC833*AO831)+(AD833*AO832)+(AE833*AO833)+(AF833*AO834)+(AG833*AO835)</f>
        <v>2.2187314817083945E-2</v>
      </c>
      <c r="K833" s="22">
        <f>(R833*AP820)+(S833*AP821)+(T833*AP822)+(U833*AP823)+(V833*AP824)+(W833*AP825)+(X833*AP826)+(Y833*AP827)+(Z833*AP828)+(AA833*AP829)+(AB833*AP830)+(AC833*AP831)+(AD833*AP832)+(AE833*AP833)+(AF833*AP834)+(AG833*AP835)</f>
        <v>0.14461424291072569</v>
      </c>
      <c r="L833" s="22">
        <f>(R833*AQ820)+(S833*AQ821)+(T833*AQ822)+(U833*AQ823)+(V833*AQ824)+(W833*AQ825)+(X833*AQ826)+(Y833*AQ827)+(Z833*AQ828)+(AA833*AQ829)+(AB833*AQ830)+(AC833*AQ831)+(AD833*AQ832)+(AE833*AQ833)+(AF833*AQ834)+(AG833*AQ835)</f>
        <v>7.3619635914489445E-2</v>
      </c>
      <c r="M833" s="22">
        <f>(R833*AR820)+(S833*AR821)+(T833*AR822)+(U833*AR823)+(V833*AR824)+(W833*AR825)+(X833*AR826)+(Y833*AR827)+(Z833*AR828)+(AA833*AR829)+(AB833*AR830)+(AC833*AR831)+(AD833*AR832)+(AE833*AR833)+(AF833*AR834)+(AG833*AR835)</f>
        <v>0.18666170589617648</v>
      </c>
      <c r="N833" s="22">
        <f>(R833*AS820)+(S833*AS821)+(T833*AS822)+(U833*AS823)+(V833*AS824)+(W833*AS825)+(X833*AS826)+(Y833*AS827)+(Z833*AS828)+(AA833*AS829)+(AB833*AS830)+(AC833*AS831)+(AD833*AS832)+(AE833*AS833)+(AF833*AS834)+(AG833*AS835)</f>
        <v>0.14641010048690403</v>
      </c>
      <c r="O833" s="22">
        <f>(R833*AT820)+(S833*AT821)+(T833*AT822)+(U833*AT823)+(V833*AT824)+(W833*AT825)+(X833*AT826)+(Y833*AT827)+(Z833*AT828)+(AA833*AT829)+(AB833*AT830)+(AC833*AT831)+(AD833*AT832)+(AE833*AT833)+(AF833*AT834)+(AG833*AT835)</f>
        <v>0.68567234525417908</v>
      </c>
      <c r="Q833" s="22">
        <v>14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7.076390739736603E-2</v>
      </c>
      <c r="Y833" s="22">
        <v>0</v>
      </c>
      <c r="Z833" s="22">
        <v>6.0882728404930433E-2</v>
      </c>
      <c r="AA833" s="22">
        <v>0.12271375998387171</v>
      </c>
      <c r="AB833" s="22">
        <v>0</v>
      </c>
      <c r="AC833" s="22">
        <v>0</v>
      </c>
      <c r="AD833" s="22">
        <v>1.5699999999999999E-2</v>
      </c>
      <c r="AE833" s="22">
        <v>0</v>
      </c>
      <c r="AF833" s="22">
        <v>1.2263680379236501E-3</v>
      </c>
      <c r="AG833" s="22">
        <v>0</v>
      </c>
      <c r="AI833" s="22">
        <v>6.5600000000000006E-2</v>
      </c>
      <c r="AJ833" s="22">
        <v>0.54890000000000005</v>
      </c>
      <c r="AK833" s="22">
        <v>4.7500000000000001E-2</v>
      </c>
      <c r="AL833" s="22">
        <v>0.28410000000000002</v>
      </c>
      <c r="AM833" s="22">
        <v>6.8199999999999997E-2</v>
      </c>
      <c r="AN833" s="22">
        <v>0.17649999999999999</v>
      </c>
      <c r="AO833" s="22">
        <v>2.8999999999999998E-3</v>
      </c>
      <c r="AP833" s="22">
        <v>4.19E-2</v>
      </c>
      <c r="AQ833" s="22">
        <v>6.5100000000000005E-2</v>
      </c>
      <c r="AR833" s="22">
        <v>6.9400000000000003E-2</v>
      </c>
      <c r="AS833" s="22">
        <v>7.8399999999999997E-2</v>
      </c>
      <c r="AT833" s="22">
        <v>0.35060000000000002</v>
      </c>
    </row>
    <row r="834" spans="2:46" s="22" customFormat="1">
      <c r="B834" s="22">
        <v>2015</v>
      </c>
      <c r="C834" s="22">
        <v>15</v>
      </c>
      <c r="D834" s="22">
        <f>(R834*AI820)+(S834*AI821)+(T834*AI822)+(U834*AI823)+(V834*AI824)+(W834*AI825)+(X834*AI826)+(Y834*AI827)+(Z834*AI828)+(AA834*AI829)+(AB834*AI830)+(AC834*AI831)+(AD834*AI832)+(AE834*AI833)+(AF834*AI834)+(AG834*AI835)</f>
        <v>0.26051053139183117</v>
      </c>
      <c r="E834" s="22">
        <f>(R834*AJ820)+(S834*AJ821)+(T834*AJ822)+(U834*AJ823)+(V834*AJ824)+(W834*AJ825)+(X834*AJ826)+(Y834*AJ827)+(Z834*AJ828)+(AA834*AJ829)+(AB834*AJ830)+(AC834*AJ831)+(AD834*AJ832)+(AE834*AJ833)+(AF834*AJ834)+(AG834*AJ835)</f>
        <v>0.22873985169100175</v>
      </c>
      <c r="F834" s="22">
        <f>(R834*AK820)+(S834*AK821)+(T834*AK822)+(U834*AK823)+(V834*AK824)+(W834*AK825)+(X834*AK826)+(Y834*AK827)+(Z834*AK828)+(AA834*AK829)+(AB834*AK830)+(AC834*AK831)+(AD834*AK832)+(AE834*AK833)+(AF834*AK834)+(AG834*AK835)</f>
        <v>9.6791516531029853E-2</v>
      </c>
      <c r="G834" s="22">
        <f>(R834*AL820)+(S834*AL821)+(T834*AL822)+(U834*AL823)+(V834*AL824)+(W834*AL825)+(X834*AL826)+(Y834*AL827)+(Z834*AL828)+(AA834*AL829)+(AB834*AL830)+(AC834*AL831)+(AD834*AL832)+(AE834*AL833)+(AF834*AL834)+(AG834*AL835)</f>
        <v>0.48337442585987228</v>
      </c>
      <c r="H834" s="22">
        <f>(R834*AM820)+(S834*AM821)+(T834*AM822)+(U834*AM823)+(V834*AM824)+(W834*AM825)+(X834*AM826)+(Y834*AM827)+(Z834*AM828)+(AA834*AM829)+(AB834*AM830)+(AC834*AM831)+(AD834*AM832)+(AE834*AM833)+(AF834*AM834)+(AG834*AM835)</f>
        <v>0.1644073057862982</v>
      </c>
      <c r="I834" s="22">
        <f>(R834*AN820)+(S834*AN821)+(T834*AN822)+(U834*AN823)+(V834*AN824)+(W834*AN825)+(X834*AN826)+(Y834*AN827)+(Z834*AN828)+(AA834*AN829)+(AB834*AN830)+(AC834*AN831)+(AD834*AN832)+(AE834*AN833)+(AF834*AN834)+(AG834*AN835)</f>
        <v>0.64645119965205133</v>
      </c>
      <c r="J834" s="22">
        <f>(R834*AO820)+(S834*AO821)+(T834*AO822)+(U834*AO823)+(V834*AO824)+(W834*AO825)+(X834*AO826)+(Y834*AO827)+(Z834*AO828)+(AA834*AO829)+(AB834*AO830)+(AC834*AO831)+(AD834*AO832)+(AE834*AO833)+(AF834*AO834)+(AG834*AO835)</f>
        <v>1.6489465003541058E-2</v>
      </c>
      <c r="K834" s="22">
        <f>(R834*AP820)+(S834*AP821)+(T834*AP822)+(U834*AP823)+(V834*AP824)+(W834*AP825)+(X834*AP826)+(Y834*AP827)+(Z834*AP828)+(AA834*AP829)+(AB834*AP830)+(AC834*AP831)+(AD834*AP832)+(AE834*AP833)+(AF834*AP834)+(AG834*AP835)</f>
        <v>0.13735364495284824</v>
      </c>
      <c r="L834" s="22">
        <f>(R834*AQ820)+(S834*AQ821)+(T834*AQ822)+(U834*AQ823)+(V834*AQ824)+(W834*AQ825)+(X834*AQ826)+(Y834*AQ827)+(Z834*AQ828)+(AA834*AQ829)+(AB834*AQ830)+(AC834*AQ831)+(AD834*AQ832)+(AE834*AQ833)+(AF834*AQ834)+(AG834*AQ835)</f>
        <v>4.8437191564618301E-2</v>
      </c>
      <c r="M834" s="22">
        <f>(R834*AR820)+(S834*AR821)+(T834*AR822)+(U834*AR823)+(V834*AR824)+(W834*AR825)+(X834*AR826)+(Y834*AR827)+(Z834*AR828)+(AA834*AR829)+(AB834*AR830)+(AC834*AR831)+(AD834*AR832)+(AE834*AR833)+(AF834*AR834)+(AG834*AR835)</f>
        <v>0.14571648125441367</v>
      </c>
      <c r="N834" s="22">
        <f>(R834*AS820)+(S834*AS821)+(T834*AS822)+(U834*AS823)+(V834*AS824)+(W834*AS825)+(X834*AS826)+(Y834*AS827)+(Z834*AS828)+(AA834*AS829)+(AB834*AS830)+(AC834*AS831)+(AD834*AS832)+(AE834*AS833)+(AF834*AS834)+(AG834*AS835)</f>
        <v>0.16036728378989437</v>
      </c>
      <c r="O834" s="22">
        <f>(R834*AT820)+(S834*AT821)+(T834*AT822)+(U834*AT823)+(V834*AT824)+(W834*AT825)+(X834*AT826)+(Y834*AT827)+(Z834*AT828)+(AA834*AT829)+(AB834*AT830)+(AC834*AT831)+(AD834*AT832)+(AE834*AT833)+(AF834*AT834)+(AG834*AT835)</f>
        <v>0.60111462115903525</v>
      </c>
      <c r="Q834" s="22">
        <v>15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7.8976655058059439E-2</v>
      </c>
      <c r="AB834" s="22">
        <v>0</v>
      </c>
      <c r="AC834" s="22">
        <v>0</v>
      </c>
      <c r="AD834" s="22">
        <v>8.7645198079253821E-4</v>
      </c>
      <c r="AE834" s="22">
        <v>0</v>
      </c>
      <c r="AF834" s="22">
        <v>0.99877363196207636</v>
      </c>
      <c r="AG834" s="22">
        <v>0</v>
      </c>
      <c r="AI834" s="22">
        <v>0.1958</v>
      </c>
      <c r="AJ834" s="22">
        <v>0.12529999999999999</v>
      </c>
      <c r="AK834" s="22">
        <v>3.1099999999999999E-2</v>
      </c>
      <c r="AL834" s="22">
        <v>0.25080000000000002</v>
      </c>
      <c r="AM834" s="22">
        <v>0.1003</v>
      </c>
      <c r="AN834" s="22">
        <v>0.4088</v>
      </c>
      <c r="AO834" s="22">
        <v>9.7000000000000003E-3</v>
      </c>
      <c r="AP834" s="22">
        <v>8.9599999999999999E-2</v>
      </c>
      <c r="AQ834" s="22">
        <v>1.9099999999999999E-2</v>
      </c>
      <c r="AR834" s="22">
        <v>6.7199999999999996E-2</v>
      </c>
      <c r="AS834" s="22">
        <v>0.11459999999999999</v>
      </c>
      <c r="AT834" s="22">
        <v>0.31580000000000003</v>
      </c>
    </row>
    <row r="835" spans="2:46" s="22" customFormat="1">
      <c r="B835" s="22">
        <v>2015</v>
      </c>
      <c r="C835" s="22">
        <v>16</v>
      </c>
      <c r="D835" s="22">
        <f>(R835*AI820)+(S835*AI821)+(T835*AI822)+(U835*AI823)+(V835*AI824)+(W835*AI825)+(X835*AI826)+(Y835*AI827)+(Z835*AI828)+(AA835*AI829)+(AB835*AI830)+(AC835*AI831)+(AD835*AI832)+(AE835*AI833)+(AF835*AI834)+(AG835*AI835)</f>
        <v>0.21401172955356751</v>
      </c>
      <c r="E835" s="22">
        <f>(R835*AJ820)+(S835*AJ821)+(T835*AJ822)+(U835*AJ823)+(V835*AJ824)+(W835*AJ825)+(X835*AJ826)+(Y835*AJ827)+(Z835*AJ828)+(AA835*AJ829)+(AB835*AJ830)+(AC835*AJ831)+(AD835*AJ832)+(AE835*AJ833)+(AF835*AJ834)+(AG835*AJ835)</f>
        <v>0.85308791593796773</v>
      </c>
      <c r="F835" s="22">
        <f>(R835*AK820)+(S835*AK821)+(T835*AK822)+(U835*AK823)+(V835*AK824)+(W835*AK825)+(X835*AK826)+(Y835*AK827)+(Z835*AK828)+(AA835*AK829)+(AB835*AK830)+(AC835*AK831)+(AD835*AK832)+(AE835*AK833)+(AF835*AK834)+(AG835*AK835)</f>
        <v>0.14175711966812923</v>
      </c>
      <c r="G835" s="22">
        <f>(R835*AL820)+(S835*AL821)+(T835*AL822)+(U835*AL823)+(V835*AL824)+(W835*AL825)+(X835*AL826)+(Y835*AL827)+(Z835*AL828)+(AA835*AL829)+(AB835*AL830)+(AC835*AL831)+(AD835*AL832)+(AE835*AL833)+(AF835*AL834)+(AG835*AL835)</f>
        <v>0.77677838510350627</v>
      </c>
      <c r="H835" s="22">
        <f>(R835*AM820)+(S835*AM821)+(T835*AM822)+(U835*AM823)+(V835*AM824)+(W835*AM825)+(X835*AM826)+(Y835*AM827)+(Z835*AM828)+(AA835*AM829)+(AB835*AM830)+(AC835*AM831)+(AD835*AM832)+(AE835*AM833)+(AF835*AM834)+(AG835*AM835)</f>
        <v>0.21082134801114943</v>
      </c>
      <c r="I835" s="22">
        <f>(R835*AN820)+(S835*AN821)+(T835*AN822)+(U835*AN823)+(V835*AN824)+(W835*AN825)+(X835*AN826)+(Y835*AN827)+(Z835*AN828)+(AA835*AN829)+(AB835*AN830)+(AC835*AN831)+(AD835*AN832)+(AE835*AN833)+(AF835*AN834)+(AG835*AN835)</f>
        <v>0.6056646054641609</v>
      </c>
      <c r="J835" s="22">
        <f>(R835*AO820)+(S835*AO821)+(T835*AO822)+(U835*AO823)+(V835*AO824)+(W835*AO825)+(X835*AO826)+(Y835*AO827)+(Z835*AO828)+(AA835*AO829)+(AB835*AO830)+(AC835*AO831)+(AD835*AO832)+(AE835*AO833)+(AF835*AO834)+(AG835*AO835)</f>
        <v>3.9413260675014758E-2</v>
      </c>
      <c r="K835" s="22">
        <f>(R835*AP820)+(S835*AP821)+(T835*AP822)+(U835*AP823)+(V835*AP824)+(W835*AP825)+(X835*AP826)+(Y835*AP827)+(Z835*AP828)+(AA835*AP829)+(AB835*AP830)+(AC835*AP831)+(AD835*AP832)+(AE835*AP833)+(AF835*AP834)+(AG835*AP835)</f>
        <v>0.23554853585922558</v>
      </c>
      <c r="L835" s="22">
        <f>(R835*AQ820)+(S835*AQ821)+(T835*AQ822)+(U835*AQ823)+(V835*AQ824)+(W835*AQ825)+(X835*AQ826)+(Y835*AQ827)+(Z835*AQ828)+(AA835*AQ829)+(AB835*AQ830)+(AC835*AQ831)+(AD835*AQ832)+(AE835*AQ833)+(AF835*AQ834)+(AG835*AQ835)</f>
        <v>0.13039919402166297</v>
      </c>
      <c r="M835" s="22">
        <f>(R835*AR820)+(S835*AR821)+(T835*AR822)+(U835*AR823)+(V835*AR824)+(W835*AR825)+(X835*AR826)+(Y835*AR827)+(Z835*AR828)+(AA835*AR829)+(AB835*AR830)+(AC835*AR831)+(AD835*AR832)+(AE835*AR833)+(AF835*AR834)+(AG835*AR835)</f>
        <v>0.21610444203782608</v>
      </c>
      <c r="N835" s="22">
        <f>(R835*AS820)+(S835*AS821)+(T835*AS822)+(U835*AS823)+(V835*AS824)+(W835*AS825)+(X835*AS826)+(Y835*AS827)+(Z835*AS828)+(AA835*AS829)+(AB835*AS830)+(AC835*AS831)+(AD835*AS832)+(AE835*AS833)+(AF835*AS834)+(AG835*AS835)</f>
        <v>0.20139828886521632</v>
      </c>
      <c r="O835" s="22">
        <f>(R835*AT820)+(S835*AT821)+(T835*AT822)+(U835*AT823)+(V835*AT824)+(W835*AT825)+(X835*AT826)+(Y835*AT827)+(Z835*AT828)+(AA835*AT829)+(AB835*AT830)+(AC835*AT831)+(AD835*AT832)+(AE835*AT833)+(AF835*AT834)+(AG835*AT835)</f>
        <v>0.93348941816263209</v>
      </c>
      <c r="Q835" s="22">
        <v>16</v>
      </c>
      <c r="R835" s="22">
        <v>0.13770898400113868</v>
      </c>
      <c r="S835" s="22">
        <v>2.3001472395354758E-2</v>
      </c>
      <c r="T835" s="22">
        <v>1.7892295048193983E-2</v>
      </c>
      <c r="U835" s="22">
        <v>0</v>
      </c>
      <c r="V835" s="22">
        <v>0</v>
      </c>
      <c r="W835" s="22">
        <v>0</v>
      </c>
      <c r="X835" s="22">
        <v>0.17118988318980966</v>
      </c>
      <c r="Y835" s="22">
        <v>4.5045275632172909E-3</v>
      </c>
      <c r="Z835" s="22">
        <v>5.7918917904714838E-2</v>
      </c>
      <c r="AA835" s="22">
        <v>4.9286971762269392E-2</v>
      </c>
      <c r="AB835" s="22">
        <v>0</v>
      </c>
      <c r="AC835" s="22">
        <v>9.2608673160205152E-4</v>
      </c>
      <c r="AD835" s="22">
        <v>0</v>
      </c>
      <c r="AE835" s="22">
        <v>0.97054297647834686</v>
      </c>
      <c r="AF835" s="22">
        <v>0</v>
      </c>
      <c r="AG835" s="22">
        <v>0</v>
      </c>
      <c r="AI835" s="22">
        <v>3.3700000000000001E-2</v>
      </c>
      <c r="AJ835" s="22">
        <v>0.27039999999999997</v>
      </c>
      <c r="AK835" s="22">
        <v>2.4500000000000001E-2</v>
      </c>
      <c r="AL835" s="22">
        <v>0.1459</v>
      </c>
      <c r="AM835" s="22">
        <v>3.5000000000000003E-2</v>
      </c>
      <c r="AN835" s="22">
        <v>8.8099999999999998E-2</v>
      </c>
      <c r="AO835" s="22">
        <v>1.6000000000000001E-3</v>
      </c>
      <c r="AP835" s="22">
        <v>2.0400000000000001E-2</v>
      </c>
      <c r="AQ835" s="22">
        <v>3.3599999999999998E-2</v>
      </c>
      <c r="AR835" s="22">
        <v>3.4700000000000002E-2</v>
      </c>
      <c r="AS835" s="22">
        <v>3.7499999999999999E-2</v>
      </c>
      <c r="AT835" s="22">
        <v>0.1769</v>
      </c>
    </row>
    <row r="836" spans="2:46" s="22" customFormat="1">
      <c r="B836" s="22">
        <v>2016</v>
      </c>
      <c r="C836" s="22">
        <v>1</v>
      </c>
      <c r="D836" s="22">
        <f>(R836*AI836)+(S836*AI837)+(T836*AI838)+(U836*AI839)+(V836*AI840)+(W836*AI841)+(X836*AI842)+(Y836*AI843)+(Z836*AI844)+(AA836*AI845)+(AB836*AI846)+(AC836*AI847)+(AD836*AI848)+(AE836*AI849)+(AF836*AI850)+(AG836*AI851)</f>
        <v>5.9029762794430451E-2</v>
      </c>
      <c r="E836" s="22">
        <f>(R836*AJ836)+(S836*AJ837)+(T836*AJ838)+(U836*AJ839)+(V836*AJ840)+(W836*AJ841)+(X836*AJ842)+(Y836*AJ843)+(Z836*AJ844)+(AA836*AJ845)+(AB836*AJ846)+(AC836*AJ847)+(AD836*AJ848)+(AE836*AJ849)+(AF836*AJ850)+(AG836*AJ851)</f>
        <v>5.0459553650677044E-2</v>
      </c>
      <c r="F836" s="22">
        <f>(R836*AK836)+(S836*AK837)+(T836*AK838)+(U836*AK839)+(V836*AK840)+(W836*AK841)+(X836*AK842)+(Y836*AK843)+(Z836*AK844)+(AA836*AK845)+(AB836*AK846)+(AC836*AK847)+(AD836*AK848)+(AE836*AK849)+(AF836*AK850)+(AG836*AK851)</f>
        <v>1.5402004224053488E-2</v>
      </c>
      <c r="G836" s="22">
        <f>(R836*AL836)+(S836*AL837)+(T836*AL838)+(U836*AL839)+(V836*AL840)+(W836*AL841)+(X836*AL842)+(Y836*AL843)+(Z836*AL844)+(AA836*AL845)+(AB836*AL846)+(AC836*AL847)+(AD836*AL848)+(AE836*AL849)+(AF836*AL850)+(AG836*AL851)</f>
        <v>8.1936453056908609E-2</v>
      </c>
      <c r="H836" s="22">
        <f>(R836*AM836)+(S836*AM837)+(T836*AM838)+(U836*AM839)+(V836*AM840)+(W836*AM841)+(X836*AM842)+(Y836*AM843)+(Z836*AM844)+(AA836*AM845)+(AB836*AM846)+(AC836*AM847)+(AD836*AM848)+(AE836*AM849)+(AF836*AM850)+(AG836*AM851)</f>
        <v>2.7719907044636772E-2</v>
      </c>
      <c r="I836" s="22">
        <f>(R836*AN836)+(S836*AN837)+(T836*AN838)+(U836*AN839)+(V836*AN840)+(W836*AN841)+(X836*AN842)+(Y836*AN843)+(Z836*AN844)+(AA836*AN845)+(AB836*AN846)+(AC836*AN847)+(AD836*AN848)+(AE836*AN849)+(AF836*AN850)+(AG836*AN851)</f>
        <v>4.4500202651228546E-2</v>
      </c>
      <c r="J836" s="22">
        <f>(R836*AO836)+(S836*AO837)+(T836*AO838)+(U836*AO839)+(V836*AO840)+(W836*AO841)+(X836*AO842)+(Y836*AO843)+(Z836*AO844)+(AA836*AO845)+(AB836*AO846)+(AC836*AO847)+(AD836*AO848)+(AE836*AO849)+(AF836*AO850)+(AG836*AO851)</f>
        <v>2.5844504728820298E-3</v>
      </c>
      <c r="K836" s="22">
        <f>(R836*AP836)+(S836*AP837)+(T836*AP838)+(U836*AP839)+(V836*AP840)+(W836*AP841)+(X836*AP842)+(Y836*AP843)+(Z836*AP844)+(AA836*AP845)+(AB836*AP846)+(AC836*AP847)+(AD836*AP848)+(AE836*AP849)+(AF836*AP850)+(AG836*AP851)</f>
        <v>6.1136132865267298E-2</v>
      </c>
      <c r="L836" s="22">
        <f>(R836*AQ836)+(S836*AQ837)+(T836*AQ838)+(U836*AQ839)+(V836*AQ840)+(W836*AQ841)+(X836*AQ842)+(Y836*AQ843)+(Z836*AQ844)+(AA836*AQ845)+(AB836*AQ846)+(AC836*AQ847)+(AD836*AQ848)+(AE836*AQ849)+(AF836*AQ850)+(AG836*AQ851)</f>
        <v>1.7713942424289319E-2</v>
      </c>
      <c r="M836" s="22">
        <f>(R836*AR836)+(S836*AR837)+(T836*AR838)+(U836*AR839)+(V836*AR840)+(W836*AR841)+(X836*AR842)+(Y836*AR843)+(Z836*AR844)+(AA836*AR845)+(AB836*AR846)+(AC836*AR847)+(AD836*AR848)+(AE836*AR849)+(AF836*AR850)+(AG836*AR851)</f>
        <v>3.0169298592952767E-2</v>
      </c>
      <c r="N836" s="22">
        <f>(R836*AS836)+(S836*AS837)+(T836*AS838)+(U836*AS839)+(V836*AS840)+(W836*AS841)+(X836*AS842)+(Y836*AS843)+(Z836*AS844)+(AA836*AS845)+(AB836*AS846)+(AC836*AS847)+(AD836*AS848)+(AE836*AS849)+(AF836*AS850)+(AG836*AS851)</f>
        <v>2.8124497740504954E-2</v>
      </c>
      <c r="O836" s="22">
        <f>(R836*AT836)+(S836*AT837)+(T836*AT838)+(U836*AT839)+(V836*AT840)+(W836*AT841)+(X836*AT842)+(Y836*AT843)+(Z836*AT844)+(AA836*AT845)+(AB836*AT846)+(AC836*AT847)+(AD836*AT848)+(AE836*AT849)+(AF836*AT850)+(AG836*AT851)</f>
        <v>0.11906612683583825</v>
      </c>
      <c r="Q836" s="22">
        <v>1</v>
      </c>
      <c r="R836" s="22">
        <v>0.22509165929084093</v>
      </c>
      <c r="S836" s="22">
        <v>0</v>
      </c>
      <c r="T836" s="22">
        <v>0</v>
      </c>
      <c r="U836" s="22">
        <v>1.4E-3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2.9457023521653112E-2</v>
      </c>
      <c r="AF836" s="22">
        <v>0</v>
      </c>
      <c r="AG836" s="22">
        <v>0</v>
      </c>
      <c r="AI836" s="22">
        <v>0.24610000000000001</v>
      </c>
      <c r="AJ836" s="22">
        <v>0.12039999999999999</v>
      </c>
      <c r="AK836" s="22">
        <v>5.9799999999999999E-2</v>
      </c>
      <c r="AL836" s="22">
        <v>0.30759999999999998</v>
      </c>
      <c r="AM836" s="22">
        <v>0.10920000000000001</v>
      </c>
      <c r="AN836" s="22">
        <v>0.16520000000000001</v>
      </c>
      <c r="AO836" s="22">
        <v>0.01</v>
      </c>
      <c r="AP836" s="22">
        <v>0.25869999999999999</v>
      </c>
      <c r="AQ836" s="22">
        <v>6.5699999999999995E-2</v>
      </c>
      <c r="AR836" s="22">
        <v>0.11700000000000001</v>
      </c>
      <c r="AS836" s="22">
        <v>0.1031</v>
      </c>
      <c r="AT836" s="22">
        <v>0.45800000000000002</v>
      </c>
    </row>
    <row r="837" spans="2:46" s="22" customFormat="1">
      <c r="B837" s="22">
        <v>2016</v>
      </c>
      <c r="C837" s="22">
        <v>2</v>
      </c>
      <c r="D837" s="22">
        <f>(R837*AI836)+(S837*AI837)+(T837*AI838)+(U837*AI839)+(V837*AI840)+(W837*AI841)+(X837*AI842)+(Y837*AI843)+(Z837*AI844)+(AA837*AI845)+(AB837*AI846)+(AC837*AI847)+(AD837*AI848)+(AE837*AI849)+(AF837*AI850)+(AG837*AI851)</f>
        <v>0.22370188354948387</v>
      </c>
      <c r="E837" s="22">
        <f>(R837*AJ836)+(S837*AJ837)+(T837*AJ838)+(U837*AJ839)+(V837*AJ840)+(W837*AJ841)+(X837*AJ842)+(Y837*AJ843)+(Z837*AJ844)+(AA837*AJ845)+(AB837*AJ846)+(AC837*AJ847)+(AD837*AJ848)+(AE837*AJ849)+(AF837*AJ850)+(AG837*AJ851)</f>
        <v>0.91807180037584368</v>
      </c>
      <c r="F837" s="22">
        <f>(R837*AK836)+(S837*AK837)+(T837*AK838)+(U837*AK839)+(V837*AK840)+(W837*AK841)+(X837*AK842)+(Y837*AK843)+(Z837*AK844)+(AA837*AK845)+(AB837*AK846)+(AC837*AK847)+(AD837*AK848)+(AE837*AK849)+(AF837*AK850)+(AG837*AK851)</f>
        <v>8.467191624783843E-2</v>
      </c>
      <c r="G837" s="22">
        <f>(R837*AL836)+(S837*AL837)+(T837*AL838)+(U837*AL839)+(V837*AL840)+(W837*AL841)+(X837*AL842)+(Y837*AL843)+(Z837*AL844)+(AA837*AL845)+(AB837*AL846)+(AC837*AL847)+(AD837*AL848)+(AE837*AL849)+(AF837*AL850)+(AG837*AL851)</f>
        <v>0.63840092544454041</v>
      </c>
      <c r="H837" s="22">
        <f>(R837*AM836)+(S837*AM837)+(T837*AM838)+(U837*AM839)+(V837*AM840)+(W837*AM841)+(X837*AM842)+(Y837*AM843)+(Z837*AM844)+(AA837*AM845)+(AB837*AM846)+(AC837*AM847)+(AD837*AM848)+(AE837*AM849)+(AF837*AM850)+(AG837*AM851)</f>
        <v>0.16826685705871788</v>
      </c>
      <c r="I837" s="22">
        <f>(R837*AN836)+(S837*AN837)+(T837*AN838)+(U837*AN839)+(V837*AN840)+(W837*AN841)+(X837*AN842)+(Y837*AN843)+(Z837*AN844)+(AA837*AN845)+(AB837*AN846)+(AC837*AN847)+(AD837*AN848)+(AE837*AN849)+(AF837*AN850)+(AG837*AN851)</f>
        <v>0.42180462984058853</v>
      </c>
      <c r="J837" s="22">
        <f>(R837*AO836)+(S837*AO837)+(T837*AO838)+(U837*AO839)+(V837*AO840)+(W837*AO841)+(X837*AO842)+(Y837*AO843)+(Z837*AO844)+(AA837*AO845)+(AB837*AO846)+(AC837*AO847)+(AD837*AO848)+(AE837*AO849)+(AF837*AO850)+(AG837*AO851)</f>
        <v>3.4714396448243437E-2</v>
      </c>
      <c r="K837" s="22">
        <f>(R837*AP836)+(S837*AP837)+(T837*AP838)+(U837*AP839)+(V837*AP840)+(W837*AP841)+(X837*AP842)+(Y837*AP843)+(Z837*AP844)+(AA837*AP845)+(AB837*AP846)+(AC837*AP847)+(AD837*AP848)+(AE837*AP849)+(AF837*AP850)+(AG837*AP851)</f>
        <v>0.25207448641309965</v>
      </c>
      <c r="L837" s="22">
        <f>(R837*AQ836)+(S837*AQ837)+(T837*AQ838)+(U837*AQ839)+(V837*AQ840)+(W837*AQ841)+(X837*AQ842)+(Y837*AQ843)+(Z837*AQ844)+(AA837*AQ845)+(AB837*AQ846)+(AC837*AQ847)+(AD837*AQ848)+(AE837*AQ849)+(AF837*AQ850)+(AG837*AQ851)</f>
        <v>0.12602364746918546</v>
      </c>
      <c r="M837" s="22">
        <f>(R837*AR836)+(S837*AR837)+(T837*AR838)+(U837*AR839)+(V837*AR840)+(W837*AR841)+(X837*AR842)+(Y837*AR843)+(Z837*AR844)+(AA837*AR845)+(AB837*AR846)+(AC837*AR847)+(AD837*AR848)+(AE837*AR849)+(AF837*AR850)+(AG837*AR851)</f>
        <v>0.24134878591403569</v>
      </c>
      <c r="N837" s="22">
        <f>(R837*AS836)+(S837*AS837)+(T837*AS838)+(U837*AS839)+(V837*AS840)+(W837*AS841)+(X837*AS842)+(Y837*AS843)+(Z837*AS844)+(AA837*AS845)+(AB837*AS846)+(AC837*AS847)+(AD837*AS848)+(AE837*AS849)+(AF837*AS850)+(AG837*AS851)</f>
        <v>0.35624373200864606</v>
      </c>
      <c r="O837" s="22">
        <f>(R837*AT836)+(S837*AT837)+(T837*AT838)+(U837*AT839)+(V837*AT840)+(W837*AT841)+(X837*AT842)+(Y837*AT843)+(Z837*AT844)+(AA837*AT845)+(AB837*AT846)+(AC837*AT847)+(AD837*AT848)+(AE837*AT849)+(AF837*AT850)+(AG837*AT851)</f>
        <v>0.76494238890438837</v>
      </c>
      <c r="Q837" s="22">
        <v>2</v>
      </c>
      <c r="R837" s="22">
        <v>0.20618227805854089</v>
      </c>
      <c r="S837" s="22">
        <v>0</v>
      </c>
      <c r="T837" s="22">
        <v>0</v>
      </c>
      <c r="U837" s="22">
        <v>0.13726763070427903</v>
      </c>
      <c r="V837" s="22">
        <v>4.2294630429674081E-2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  <c r="AI837" s="22">
        <v>0.47839999999999999</v>
      </c>
      <c r="AJ837" s="22">
        <v>1.1354</v>
      </c>
      <c r="AK837" s="22">
        <v>9.8599999999999993E-2</v>
      </c>
      <c r="AL837" s="22">
        <v>1.2978000000000001</v>
      </c>
      <c r="AM837" s="22">
        <v>0.44409999999999999</v>
      </c>
      <c r="AN837" s="22">
        <v>1.5388999999999999</v>
      </c>
      <c r="AO837" s="22">
        <v>0.1239</v>
      </c>
      <c r="AP837" s="22">
        <v>0.6079</v>
      </c>
      <c r="AQ837" s="22">
        <v>0.15129999999999999</v>
      </c>
      <c r="AR837" s="22">
        <v>0.2707</v>
      </c>
      <c r="AS837" s="22">
        <v>0.15570000000000001</v>
      </c>
      <c r="AT837" s="22">
        <v>0.84660000000000002</v>
      </c>
    </row>
    <row r="838" spans="2:46" s="22" customFormat="1">
      <c r="B838" s="22">
        <v>2016</v>
      </c>
      <c r="C838" s="22">
        <v>3</v>
      </c>
      <c r="D838" s="22">
        <f>(R838*AI836)+(S838*AI837)+(T838*AI838)+(U838*AI839)+(V838*AI840)+(W838*AI841)+(X838*AI842)+(Y838*AI843)+(Z838*AI844)+(AA838*AI845)+(AB838*AI846)+(AC838*AI847)+(AD838*AI848)+(AE838*AI849)+(AF838*AI850)+(AG838*AI851)</f>
        <v>0.73149555809767164</v>
      </c>
      <c r="E838" s="22">
        <f>(R838*AJ836)+(S838*AJ837)+(T838*AJ838)+(U838*AJ839)+(V838*AJ840)+(W838*AJ841)+(X838*AJ842)+(Y838*AJ843)+(Z838*AJ844)+(AA838*AJ845)+(AB838*AJ846)+(AC838*AJ847)+(AD838*AJ848)+(AE838*AJ849)+(AF838*AJ850)+(AG838*AJ851)</f>
        <v>5.5561072643543357</v>
      </c>
      <c r="F838" s="22">
        <f>(R838*AK836)+(S838*AK837)+(T838*AK838)+(U838*AK839)+(V838*AK840)+(W838*AK841)+(X838*AK842)+(Y838*AK843)+(Z838*AK844)+(AA838*AK845)+(AB838*AK846)+(AC838*AK847)+(AD838*AK848)+(AE838*AK849)+(AF838*AK850)+(AG838*AK851)</f>
        <v>0.38903638350946462</v>
      </c>
      <c r="G838" s="22">
        <f>(R838*AL836)+(S838*AL837)+(T838*AL838)+(U838*AL839)+(V838*AL840)+(W838*AL841)+(X838*AL842)+(Y838*AL843)+(Z838*AL844)+(AA838*AL845)+(AB838*AL846)+(AC838*AL847)+(AD838*AL848)+(AE838*AL849)+(AF838*AL850)+(AG838*AL851)</f>
        <v>2.8679146983245558</v>
      </c>
      <c r="H838" s="22">
        <f>(R838*AM836)+(S838*AM837)+(T838*AM838)+(U838*AM839)+(V838*AM840)+(W838*AM841)+(X838*AM842)+(Y838*AM843)+(Z838*AM844)+(AA838*AM845)+(AB838*AM846)+(AC838*AM847)+(AD838*AM848)+(AE838*AM849)+(AF838*AM850)+(AG838*AM851)</f>
        <v>0.6662902375457338</v>
      </c>
      <c r="I838" s="22">
        <f>(R838*AN836)+(S838*AN837)+(T838*AN838)+(U838*AN839)+(V838*AN840)+(W838*AN841)+(X838*AN842)+(Y838*AN843)+(Z838*AN844)+(AA838*AN845)+(AB838*AN846)+(AC838*AN847)+(AD838*AN848)+(AE838*AN849)+(AF838*AN850)+(AG838*AN851)</f>
        <v>3.1333875767130754</v>
      </c>
      <c r="J838" s="22">
        <f>(R838*AO836)+(S838*AO837)+(T838*AO838)+(U838*AO839)+(V838*AO840)+(W838*AO841)+(X838*AO842)+(Y838*AO843)+(Z838*AO844)+(AA838*AO845)+(AB838*AO846)+(AC838*AO847)+(AD838*AO848)+(AE838*AO849)+(AF838*AO850)+(AG838*AO851)</f>
        <v>0.21981364722074512</v>
      </c>
      <c r="K838" s="22">
        <f>(R838*AP836)+(S838*AP837)+(T838*AP838)+(U838*AP839)+(V838*AP840)+(W838*AP841)+(X838*AP842)+(Y838*AP843)+(Z838*AP844)+(AA838*AP845)+(AB838*AP846)+(AC838*AP847)+(AD838*AP848)+(AE838*AP849)+(AF838*AP850)+(AG838*AP851)</f>
        <v>0.88895892212242389</v>
      </c>
      <c r="L838" s="22">
        <f>(R838*AQ836)+(S838*AQ837)+(T838*AQ838)+(U838*AQ839)+(V838*AQ840)+(W838*AQ841)+(X838*AQ842)+(Y838*AQ843)+(Z838*AQ844)+(AA838*AQ845)+(AB838*AQ846)+(AC838*AQ847)+(AD838*AQ848)+(AE838*AQ849)+(AF838*AQ850)+(AG838*AQ851)</f>
        <v>0.54321051005890919</v>
      </c>
      <c r="M838" s="22">
        <f>(R838*AR836)+(S838*AR837)+(T838*AR838)+(U838*AR839)+(V838*AR840)+(W838*AR841)+(X838*AR842)+(Y838*AR843)+(Z838*AR844)+(AA838*AR845)+(AB838*AR846)+(AC838*AR847)+(AD838*AR848)+(AE838*AR849)+(AF838*AR850)+(AG838*AR851)</f>
        <v>1.0465754117595896</v>
      </c>
      <c r="N838" s="22">
        <f>(R838*AS836)+(S838*AS837)+(T838*AS838)+(U838*AS839)+(V838*AS840)+(W838*AS841)+(X838*AS842)+(Y838*AS843)+(Z838*AS844)+(AA838*AS845)+(AB838*AS846)+(AC838*AS847)+(AD838*AS848)+(AE838*AS849)+(AF838*AS850)+(AG838*AS851)</f>
        <v>1.8851181411243099</v>
      </c>
      <c r="O838" s="22">
        <f>(R838*AT836)+(S838*AT837)+(T838*AT838)+(U838*AT839)+(V838*AT840)+(W838*AT841)+(X838*AT842)+(Y838*AT843)+(Z838*AT844)+(AA838*AT845)+(AB838*AT846)+(AC838*AT847)+(AD838*AT848)+(AE838*AT849)+(AF838*AT850)+(AG838*AT851)</f>
        <v>4.1417028032969663</v>
      </c>
      <c r="Q838" s="22">
        <v>3</v>
      </c>
      <c r="R838" s="22">
        <v>0</v>
      </c>
      <c r="S838" s="22">
        <v>0</v>
      </c>
      <c r="T838" s="22">
        <v>0</v>
      </c>
      <c r="U838" s="22">
        <v>8.3558160114565863E-2</v>
      </c>
      <c r="V838" s="22">
        <v>0.89127490012834187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  <c r="AI838" s="22">
        <v>0.85599999999999998</v>
      </c>
      <c r="AJ838" s="22">
        <v>1.1391</v>
      </c>
      <c r="AK838" s="22">
        <v>0.29089999999999999</v>
      </c>
      <c r="AL838" s="22">
        <v>2.1728999999999998</v>
      </c>
      <c r="AM838" s="22">
        <v>0.73919999999999997</v>
      </c>
      <c r="AN838" s="22">
        <v>2.4664999999999999</v>
      </c>
      <c r="AO838" s="22">
        <v>0.34439999999999998</v>
      </c>
      <c r="AP838" s="22">
        <v>1.4054</v>
      </c>
      <c r="AQ838" s="22">
        <v>0.4395</v>
      </c>
      <c r="AR838" s="22">
        <v>0.80600000000000005</v>
      </c>
      <c r="AS838" s="22">
        <v>0.54149999999999998</v>
      </c>
      <c r="AT838" s="22">
        <v>2.4371</v>
      </c>
    </row>
    <row r="839" spans="2:46" s="22" customFormat="1">
      <c r="B839" s="22">
        <v>2016</v>
      </c>
      <c r="C839" s="22">
        <v>4</v>
      </c>
      <c r="D839" s="22">
        <f>(R839*AI836)+(S839*AI837)+(T839*AI838)+(U839*AI839)+(V839*AI840)+(W839*AI841)+(X839*AI842)+(Y839*AI843)+(Z839*AI844)+(AA839*AI845)+(AB839*AI846)+(AC839*AI847)+(AD839*AI848)+(AE839*AI849)+(AF839*AI850)+(AG839*AI851)</f>
        <v>0.47736344594424834</v>
      </c>
      <c r="E839" s="22">
        <f>(R839*AJ836)+(S839*AJ837)+(T839*AJ838)+(U839*AJ839)+(V839*AJ840)+(W839*AJ841)+(X839*AJ842)+(Y839*AJ843)+(Z839*AJ844)+(AA839*AJ845)+(AB839*AJ846)+(AC839*AJ847)+(AD839*AJ848)+(AE839*AJ849)+(AF839*AJ850)+(AG839*AJ851)</f>
        <v>2.1739345821952418</v>
      </c>
      <c r="F839" s="22">
        <f>(R839*AK836)+(S839*AK837)+(T839*AK838)+(U839*AK839)+(V839*AK840)+(W839*AK841)+(X839*AK842)+(Y839*AK843)+(Z839*AK844)+(AA839*AK845)+(AB839*AK846)+(AC839*AK847)+(AD839*AK848)+(AE839*AK849)+(AF839*AK850)+(AG839*AK851)</f>
        <v>0.18604792676758769</v>
      </c>
      <c r="G839" s="22">
        <f>(R839*AL836)+(S839*AL837)+(T839*AL838)+(U839*AL839)+(V839*AL840)+(W839*AL841)+(X839*AL842)+(Y839*AL843)+(Z839*AL844)+(AA839*AL845)+(AB839*AL846)+(AC839*AL847)+(AD839*AL848)+(AE839*AL849)+(AF839*AL850)+(AG839*AL851)</f>
        <v>1.515448278301845</v>
      </c>
      <c r="H839" s="22">
        <f>(R839*AM836)+(S839*AM837)+(T839*AM838)+(U839*AM839)+(V839*AM840)+(W839*AM841)+(X839*AM842)+(Y839*AM843)+(Z839*AM844)+(AA839*AM845)+(AB839*AM846)+(AC839*AM847)+(AD839*AM848)+(AE839*AM849)+(AF839*AM850)+(AG839*AM851)</f>
        <v>0.39409756283624092</v>
      </c>
      <c r="I839" s="22">
        <f>(R839*AN836)+(S839*AN837)+(T839*AN838)+(U839*AN839)+(V839*AN840)+(W839*AN841)+(X839*AN842)+(Y839*AN843)+(Z839*AN844)+(AA839*AN845)+(AB839*AN846)+(AC839*AN847)+(AD839*AN848)+(AE839*AN849)+(AF839*AN850)+(AG839*AN851)</f>
        <v>0.82543232823432711</v>
      </c>
      <c r="J839" s="22">
        <f>(R839*AO836)+(S839*AO837)+(T839*AO838)+(U839*AO839)+(V839*AO840)+(W839*AO841)+(X839*AO842)+(Y839*AO843)+(Z839*AO844)+(AA839*AO845)+(AB839*AO846)+(AC839*AO847)+(AD839*AO848)+(AE839*AO849)+(AF839*AO850)+(AG839*AO851)</f>
        <v>7.6729810470452423E-2</v>
      </c>
      <c r="K839" s="22">
        <f>(R839*AP836)+(S839*AP837)+(T839*AP838)+(U839*AP839)+(V839*AP840)+(W839*AP841)+(X839*AP842)+(Y839*AP843)+(Z839*AP844)+(AA839*AP845)+(AB839*AP846)+(AC839*AP847)+(AD839*AP848)+(AE839*AP849)+(AF839*AP850)+(AG839*AP851)</f>
        <v>0.54056082433412922</v>
      </c>
      <c r="L839" s="22">
        <f>(R839*AQ836)+(S839*AQ837)+(T839*AQ838)+(U839*AQ839)+(V839*AQ840)+(W839*AQ841)+(X839*AQ842)+(Y839*AQ843)+(Z839*AQ844)+(AA839*AQ845)+(AB839*AQ846)+(AC839*AQ847)+(AD839*AQ848)+(AE839*AQ849)+(AF839*AQ850)+(AG839*AQ851)</f>
        <v>0.29937053827223908</v>
      </c>
      <c r="M839" s="22">
        <f>(R839*AR836)+(S839*AR837)+(T839*AR838)+(U839*AR839)+(V839*AR840)+(W839*AR841)+(X839*AR842)+(Y839*AR843)+(Z839*AR844)+(AA839*AR845)+(AB839*AR846)+(AC839*AR847)+(AD839*AR848)+(AE839*AR849)+(AF839*AR850)+(AG839*AR851)</f>
        <v>0.57858051446525904</v>
      </c>
      <c r="N839" s="22">
        <f>(R839*AS836)+(S839*AS837)+(T839*AS838)+(U839*AS839)+(V839*AS840)+(W839*AS841)+(X839*AS842)+(Y839*AS843)+(Z839*AS844)+(AA839*AS845)+(AB839*AS846)+(AC839*AS847)+(AD839*AS848)+(AE839*AS849)+(AF839*AS850)+(AG839*AS851)</f>
        <v>0.84780226697976202</v>
      </c>
      <c r="O839" s="22">
        <f>(R839*AT836)+(S839*AT837)+(T839*AT838)+(U839*AT839)+(V839*AT840)+(W839*AT841)+(X839*AT842)+(Y839*AT843)+(Z839*AT844)+(AA839*AT845)+(AB839*AT846)+(AC839*AT847)+(AD839*AT848)+(AE839*AT849)+(AF839*AT850)+(AG839*AT851)</f>
        <v>1.6365957654993439</v>
      </c>
      <c r="Q839" s="22">
        <v>4</v>
      </c>
      <c r="R839" s="22">
        <v>0</v>
      </c>
      <c r="S839" s="22">
        <v>0</v>
      </c>
      <c r="T839" s="22">
        <v>0</v>
      </c>
      <c r="U839" s="22">
        <v>0.46028680546162221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  <c r="AI839" s="22">
        <v>1.0370999999999999</v>
      </c>
      <c r="AJ839" s="22">
        <v>4.7229999999999999</v>
      </c>
      <c r="AK839" s="22">
        <v>0.4042</v>
      </c>
      <c r="AL839" s="22">
        <v>3.2924000000000002</v>
      </c>
      <c r="AM839" s="22">
        <v>0.85619999999999996</v>
      </c>
      <c r="AN839" s="22">
        <v>1.7932999999999999</v>
      </c>
      <c r="AO839" s="22">
        <v>0.16669999999999999</v>
      </c>
      <c r="AP839" s="22">
        <v>1.1744000000000001</v>
      </c>
      <c r="AQ839" s="22">
        <v>0.65039999999999998</v>
      </c>
      <c r="AR839" s="22">
        <v>1.2569999999999999</v>
      </c>
      <c r="AS839" s="22">
        <v>1.8419000000000001</v>
      </c>
      <c r="AT839" s="22">
        <v>3.5556000000000001</v>
      </c>
    </row>
    <row r="840" spans="2:46" s="22" customFormat="1">
      <c r="B840" s="22">
        <v>2016</v>
      </c>
      <c r="C840" s="22">
        <v>5</v>
      </c>
      <c r="D840" s="22">
        <f>(R840*AI836)+(S840*AI837)+(T840*AI838)+(U840*AI839)+(V840*AI840)+(W840*AI841)+(X840*AI842)+(Y840*AI843)+(Z840*AI844)+(AA840*AI845)+(AB840*AI846)+(AC840*AI847)+(AD840*AI848)+(AE840*AI849)+(AF840*AI850)+(AG840*AI851)</f>
        <v>9.2686360739825807E-2</v>
      </c>
      <c r="E840" s="22">
        <f>(R840*AJ836)+(S840*AJ837)+(T840*AJ838)+(U840*AJ839)+(V840*AJ840)+(W840*AJ841)+(X840*AJ842)+(Y840*AJ843)+(Z840*AJ844)+(AA840*AJ845)+(AB840*AJ846)+(AC840*AJ847)+(AD840*AJ848)+(AE840*AJ849)+(AF840*AJ850)+(AG840*AJ851)</f>
        <v>0.42209785148413587</v>
      </c>
      <c r="F840" s="22">
        <f>(R840*AK836)+(S840*AK837)+(T840*AK838)+(U840*AK839)+(V840*AK840)+(W840*AK841)+(X840*AK842)+(Y840*AK843)+(Z840*AK844)+(AA840*AK845)+(AB840*AK846)+(AC840*AK847)+(AD840*AK848)+(AE840*AK849)+(AF840*AK850)+(AG840*AK851)</f>
        <v>3.6123639968216756E-2</v>
      </c>
      <c r="G840" s="22">
        <f>(R840*AL836)+(S840*AL837)+(T840*AL838)+(U840*AL839)+(V840*AL840)+(W840*AL841)+(X840*AL842)+(Y840*AL843)+(Z840*AL844)+(AA840*AL845)+(AB840*AL846)+(AC840*AL847)+(AD840*AL848)+(AE840*AL849)+(AF840*AL850)+(AG840*AL851)</f>
        <v>0.29424411734625644</v>
      </c>
      <c r="H840" s="22">
        <f>(R840*AM836)+(S840*AM837)+(T840*AM838)+(U840*AM839)+(V840*AM840)+(W840*AM841)+(X840*AM842)+(Y840*AM843)+(Z840*AM844)+(AA840*AM845)+(AB840*AM846)+(AC840*AM847)+(AD840*AM848)+(AE840*AM849)+(AF840*AM850)+(AG840*AM851)</f>
        <v>7.6519199754545228E-2</v>
      </c>
      <c r="I840" s="22">
        <f>(R840*AN836)+(S840*AN837)+(T840*AN838)+(U840*AN839)+(V840*AN840)+(W840*AN841)+(X840*AN842)+(Y840*AN843)+(Z840*AN844)+(AA840*AN845)+(AB840*AN846)+(AC840*AN847)+(AD840*AN848)+(AE840*AN849)+(AF840*AN850)+(AG840*AN851)</f>
        <v>0.16026848974518332</v>
      </c>
      <c r="J840" s="22">
        <f>(R840*AO836)+(S840*AO837)+(T840*AO838)+(U840*AO839)+(V840*AO840)+(W840*AO841)+(X840*AO842)+(Y840*AO843)+(Z840*AO844)+(AA840*AO845)+(AB840*AO846)+(AC840*AO847)+(AD840*AO848)+(AE840*AO849)+(AF840*AO850)+(AG840*AO851)</f>
        <v>1.4898096938895924E-2</v>
      </c>
      <c r="K840" s="22">
        <f>(R840*AP836)+(S840*AP837)+(T840*AP838)+(U840*AP839)+(V840*AP840)+(W840*AP841)+(X840*AP842)+(Y840*AP843)+(Z840*AP844)+(AA840*AP845)+(AB840*AP846)+(AC840*AP847)+(AD840*AP848)+(AE840*AP849)+(AF840*AP850)+(AG840*AP851)</f>
        <v>0.10495695887846056</v>
      </c>
      <c r="L840" s="22">
        <f>(R840*AQ836)+(S840*AQ837)+(T840*AQ838)+(U840*AQ839)+(V840*AQ840)+(W840*AQ841)+(X840*AQ842)+(Y840*AQ843)+(Z840*AQ844)+(AA840*AQ845)+(AB840*AQ846)+(AC840*AQ847)+(AD840*AQ848)+(AE840*AQ849)+(AF840*AQ850)+(AG840*AQ851)</f>
        <v>5.8126708152716908E-2</v>
      </c>
      <c r="M840" s="22">
        <f>(R840*AR836)+(S840*AR837)+(T840*AR838)+(U840*AR839)+(V840*AR840)+(W840*AR841)+(X840*AR842)+(Y840*AR843)+(Z840*AR844)+(AA840*AR845)+(AB840*AR846)+(AC840*AR847)+(AD840*AR848)+(AE840*AR849)+(AF840*AR850)+(AG840*AR851)</f>
        <v>0.11233897931728959</v>
      </c>
      <c r="N840" s="22">
        <f>(R840*AS836)+(S840*AS837)+(T840*AS838)+(U840*AS839)+(V840*AS840)+(W840*AS841)+(X840*AS842)+(Y840*AS843)+(Z840*AS844)+(AA840*AS845)+(AB840*AS846)+(AC840*AS847)+(AD840*AS848)+(AE840*AS849)+(AF840*AS850)+(AG840*AS851)</f>
        <v>0.16461190612928858</v>
      </c>
      <c r="O840" s="22">
        <f>(R840*AT836)+(S840*AT837)+(T840*AT838)+(U840*AT839)+(V840*AT840)+(W840*AT841)+(X840*AT842)+(Y840*AT843)+(Z840*AT844)+(AA840*AT845)+(AB840*AT846)+(AC840*AT847)+(AD840*AT848)+(AE840*AT849)+(AF840*AT850)+(AG840*AT851)</f>
        <v>0.31776648755811848</v>
      </c>
      <c r="Q840" s="22">
        <v>5</v>
      </c>
      <c r="R840" s="22">
        <v>0</v>
      </c>
      <c r="S840" s="22">
        <v>0</v>
      </c>
      <c r="T840" s="22">
        <v>0</v>
      </c>
      <c r="U840" s="22">
        <v>8.9370707491877172E-2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I840" s="22">
        <v>0.72350000000000003</v>
      </c>
      <c r="AJ840" s="22">
        <v>5.7911000000000001</v>
      </c>
      <c r="AK840" s="22">
        <v>0.39860000000000001</v>
      </c>
      <c r="AL840" s="22">
        <v>2.9091</v>
      </c>
      <c r="AM840" s="22">
        <v>0.6673</v>
      </c>
      <c r="AN840" s="22">
        <v>3.3475000000000001</v>
      </c>
      <c r="AO840" s="22">
        <v>0.23100000000000001</v>
      </c>
      <c r="AP840" s="22">
        <v>0.88729999999999998</v>
      </c>
      <c r="AQ840" s="22">
        <v>0.54849999999999999</v>
      </c>
      <c r="AR840" s="22">
        <v>1.0564</v>
      </c>
      <c r="AS840" s="22">
        <v>1.9423999999999999</v>
      </c>
      <c r="AT840" s="22">
        <v>4.3136000000000001</v>
      </c>
    </row>
    <row r="841" spans="2:46" s="22" customFormat="1">
      <c r="B841" s="22">
        <v>2016</v>
      </c>
      <c r="C841" s="22">
        <v>6</v>
      </c>
      <c r="D841" s="22">
        <f>(R841*AI836)+(S841*AI837)+(T841*AI838)+(U841*AI839)+(V841*AI840)+(W841*AI841)+(X841*AI842)+(Y841*AI843)+(Z841*AI844)+(AA841*AI845)+(AB841*AI846)+(AC841*AI847)+(AD841*AI848)+(AE841*AI849)+(AF841*AI850)+(AG841*AI851)</f>
        <v>0.59933781603143232</v>
      </c>
      <c r="E841" s="22">
        <f>(R841*AJ836)+(S841*AJ837)+(T841*AJ838)+(U841*AJ839)+(V841*AJ840)+(W841*AJ841)+(X841*AJ842)+(Y841*AJ843)+(Z841*AJ844)+(AA841*AJ845)+(AB841*AJ846)+(AC841*AJ847)+(AD841*AJ848)+(AE841*AJ849)+(AF841*AJ850)+(AG841*AJ851)</f>
        <v>2.8227594959034557</v>
      </c>
      <c r="F841" s="22">
        <f>(R841*AK836)+(S841*AK837)+(T841*AK838)+(U841*AK839)+(V841*AK840)+(W841*AK841)+(X841*AK842)+(Y841*AK843)+(Z841*AK844)+(AA841*AK845)+(AB841*AK846)+(AC841*AK847)+(AD841*AK848)+(AE841*AK849)+(AF841*AK850)+(AG841*AK851)</f>
        <v>0.42160158685892329</v>
      </c>
      <c r="G841" s="22">
        <f>(R841*AL836)+(S841*AL837)+(T841*AL838)+(U841*AL839)+(V841*AL840)+(W841*AL841)+(X841*AL842)+(Y841*AL843)+(Z841*AL844)+(AA841*AL845)+(AB841*AL846)+(AC841*AL847)+(AD841*AL848)+(AE841*AL849)+(AF841*AL850)+(AG841*AL851)</f>
        <v>2.3668622120528311</v>
      </c>
      <c r="H841" s="22">
        <f>(R841*AM836)+(S841*AM837)+(T841*AM838)+(U841*AM839)+(V841*AM840)+(W841*AM841)+(X841*AM842)+(Y841*AM843)+(Z841*AM844)+(AA841*AM845)+(AB841*AM846)+(AC841*AM847)+(AD841*AM848)+(AE841*AM849)+(AF841*AM850)+(AG841*AM851)</f>
        <v>0.61590899490466799</v>
      </c>
      <c r="I841" s="22">
        <f>(R841*AN836)+(S841*AN837)+(T841*AN838)+(U841*AN839)+(V841*AN840)+(W841*AN841)+(X841*AN842)+(Y841*AN843)+(Z841*AN844)+(AA841*AN845)+(AB841*AN846)+(AC841*AN847)+(AD841*AN848)+(AE841*AN849)+(AF841*AN850)+(AG841*AN851)</f>
        <v>2.3676890186810322</v>
      </c>
      <c r="J841" s="22">
        <f>(R841*AO836)+(S841*AO837)+(T841*AO838)+(U841*AO839)+(V841*AO840)+(W841*AO841)+(X841*AO842)+(Y841*AO843)+(Z841*AO844)+(AA841*AO845)+(AB841*AO846)+(AC841*AO847)+(AD841*AO848)+(AE841*AO849)+(AF841*AO850)+(AG841*AO851)</f>
        <v>0.10741756355969782</v>
      </c>
      <c r="K841" s="22">
        <f>(R841*AP836)+(S841*AP837)+(T841*AP838)+(U841*AP839)+(V841*AP840)+(W841*AP841)+(X841*AP842)+(Y841*AP843)+(Z841*AP844)+(AA841*AP845)+(AB841*AP846)+(AC841*AP847)+(AD841*AP848)+(AE841*AP849)+(AF841*AP850)+(AG841*AP851)</f>
        <v>0.63119576355370843</v>
      </c>
      <c r="L841" s="22">
        <f>(R841*AQ836)+(S841*AQ837)+(T841*AQ838)+(U841*AQ839)+(V841*AQ840)+(W841*AQ841)+(X841*AQ842)+(Y841*AQ843)+(Z841*AQ844)+(AA841*AQ845)+(AB841*AQ846)+(AC841*AQ847)+(AD841*AQ848)+(AE841*AQ849)+(AF841*AQ850)+(AG841*AQ851)</f>
        <v>0.40250690262938288</v>
      </c>
      <c r="M841" s="22">
        <f>(R841*AR836)+(S841*AR837)+(T841*AR838)+(U841*AR839)+(V841*AR840)+(W841*AR841)+(X841*AR842)+(Y841*AR843)+(Z841*AR844)+(AA841*AR845)+(AB841*AR846)+(AC841*AR847)+(AD841*AR848)+(AE841*AR849)+(AF841*AR850)+(AG841*AR851)</f>
        <v>0.50924439929240295</v>
      </c>
      <c r="N841" s="22">
        <f>(R841*AS836)+(S841*AS837)+(T841*AS838)+(U841*AS839)+(V841*AS840)+(W841*AS841)+(X841*AS842)+(Y841*AS843)+(Z841*AS844)+(AA841*AS845)+(AB841*AS846)+(AC841*AS847)+(AD841*AS848)+(AE841*AS849)+(AF841*AS850)+(AG841*AS851)</f>
        <v>0.86274258005560645</v>
      </c>
      <c r="O841" s="22">
        <f>(R841*AT836)+(S841*AT837)+(T841*AT838)+(U841*AT839)+(V841*AT840)+(W841*AT841)+(X841*AT842)+(Y841*AT843)+(Z841*AT844)+(AA841*AT845)+(AB841*AT846)+(AC841*AT847)+(AD841*AT848)+(AE841*AT849)+(AF841*AT850)+(AG841*AT851)</f>
        <v>2.5268987717991691</v>
      </c>
      <c r="Q841" s="22">
        <v>6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0.40076518433531011</v>
      </c>
      <c r="Z841" s="22">
        <v>6.3600000000000004E-2</v>
      </c>
      <c r="AA841" s="22">
        <v>0</v>
      </c>
      <c r="AB841" s="22">
        <v>0.26986289636970395</v>
      </c>
      <c r="AC841" s="22">
        <v>6.595769839041045E-4</v>
      </c>
      <c r="AD841" s="22">
        <v>0</v>
      </c>
      <c r="AE841" s="22">
        <v>0</v>
      </c>
      <c r="AF841" s="22">
        <v>0</v>
      </c>
      <c r="AG841" s="22">
        <v>0</v>
      </c>
      <c r="AI841" s="22">
        <v>0.73429999999999995</v>
      </c>
      <c r="AJ841" s="22">
        <v>1.3597999999999999</v>
      </c>
      <c r="AK841" s="22">
        <v>0.20080000000000001</v>
      </c>
      <c r="AL841" s="22">
        <v>1.2015</v>
      </c>
      <c r="AM841" s="22">
        <v>0.23569999999999999</v>
      </c>
      <c r="AN841" s="22">
        <v>0.82720000000000005</v>
      </c>
      <c r="AO841" s="22">
        <v>2.5100000000000001E-2</v>
      </c>
      <c r="AP841" s="22">
        <v>0.51919999999999999</v>
      </c>
      <c r="AQ841" s="22">
        <v>0.1532</v>
      </c>
      <c r="AR841" s="22">
        <v>0.3407</v>
      </c>
      <c r="AS841" s="22">
        <v>0.41539999999999999</v>
      </c>
      <c r="AT841" s="22">
        <v>1.0883</v>
      </c>
    </row>
    <row r="842" spans="2:46" s="22" customFormat="1">
      <c r="B842" s="22">
        <v>2016</v>
      </c>
      <c r="C842" s="22">
        <v>7</v>
      </c>
      <c r="D842" s="22">
        <f>(R842*AI836)+(S842*AI837)+(T842*AI838)+(U842*AI839)+(V842*AI840)+(W842*AI841)+(X842*AI842)+(Y842*AI843)+(Z842*AI844)+(AA842*AI845)+(AB842*AI846)+(AC842*AI847)+(AD842*AI848)+(AE842*AI849)+(AF842*AI850)+(AG842*AI851)</f>
        <v>0.88654219999999995</v>
      </c>
      <c r="E842" s="22">
        <f>(R842*AJ836)+(S842*AJ837)+(T842*AJ838)+(U842*AJ839)+(V842*AJ840)+(W842*AJ841)+(X842*AJ842)+(Y842*AJ843)+(Z842*AJ844)+(AA842*AJ845)+(AB842*AJ846)+(AC842*AJ847)+(AD842*AJ848)+(AE842*AJ849)+(AF842*AJ850)+(AG842*AJ851)</f>
        <v>1.8772157200000001</v>
      </c>
      <c r="F842" s="22">
        <f>(R842*AK836)+(S842*AK837)+(T842*AK838)+(U842*AK839)+(V842*AK840)+(W842*AK841)+(X842*AK842)+(Y842*AK843)+(Z842*AK844)+(AA842*AK845)+(AB842*AK846)+(AC842*AK847)+(AD842*AK848)+(AE842*AK849)+(AF842*AK850)+(AG842*AK851)</f>
        <v>0.27865736000000002</v>
      </c>
      <c r="G842" s="22">
        <f>(R842*AL836)+(S842*AL837)+(T842*AL838)+(U842*AL839)+(V842*AL840)+(W842*AL841)+(X842*AL842)+(Y842*AL843)+(Z842*AL844)+(AA842*AL845)+(AB842*AL846)+(AC842*AL847)+(AD842*AL848)+(AE842*AL849)+(AF842*AL850)+(AG842*AL851)</f>
        <v>1.4074770400000001</v>
      </c>
      <c r="H842" s="22">
        <f>(R842*AM836)+(S842*AM837)+(T842*AM838)+(U842*AM839)+(V842*AM840)+(W842*AM841)+(X842*AM842)+(Y842*AM843)+(Z842*AM844)+(AA842*AM845)+(AB842*AM846)+(AC842*AM847)+(AD842*AM848)+(AE842*AM849)+(AF842*AM850)+(AG842*AM851)</f>
        <v>0.40205679999999999</v>
      </c>
      <c r="I842" s="22">
        <f>(R842*AN836)+(S842*AN837)+(T842*AN838)+(U842*AN839)+(V842*AN840)+(W842*AN841)+(X842*AN842)+(Y842*AN843)+(Z842*AN844)+(AA842*AN845)+(AB842*AN846)+(AC842*AN847)+(AD842*AN848)+(AE842*AN849)+(AF842*AN850)+(AG842*AN851)</f>
        <v>0.86351783999999998</v>
      </c>
      <c r="J842" s="22">
        <f>(R842*AO836)+(S842*AO837)+(T842*AO838)+(U842*AO839)+(V842*AO840)+(W842*AO841)+(X842*AO842)+(Y842*AO843)+(Z842*AO844)+(AA842*AO845)+(AB842*AO846)+(AC842*AO847)+(AD842*AO848)+(AE842*AO849)+(AF842*AO850)+(AG842*AO851)</f>
        <v>1.022532E-2</v>
      </c>
      <c r="K842" s="22">
        <f>(R842*AP836)+(S842*AP837)+(T842*AP838)+(U842*AP839)+(V842*AP840)+(W842*AP841)+(X842*AP842)+(Y842*AP843)+(Z842*AP844)+(AA842*AP845)+(AB842*AP846)+(AC842*AP847)+(AD842*AP848)+(AE842*AP849)+(AF842*AP850)+(AG842*AP851)</f>
        <v>0.61532776</v>
      </c>
      <c r="L842" s="22">
        <f>(R842*AQ836)+(S842*AQ837)+(T842*AQ838)+(U842*AQ839)+(V842*AQ840)+(W842*AQ841)+(X842*AQ842)+(Y842*AQ843)+(Z842*AQ844)+(AA842*AQ845)+(AB842*AQ846)+(AC842*AQ847)+(AD842*AQ848)+(AE842*AQ849)+(AF842*AQ850)+(AG842*AQ851)</f>
        <v>0.29799503999999999</v>
      </c>
      <c r="M842" s="22">
        <f>(R842*AR836)+(S842*AR837)+(T842*AR838)+(U842*AR839)+(V842*AR840)+(W842*AR841)+(X842*AR842)+(Y842*AR843)+(Z842*AR844)+(AA842*AR845)+(AB842*AR846)+(AC842*AR847)+(AD842*AR848)+(AE842*AR849)+(AF842*AR850)+(AG842*AR851)</f>
        <v>0.56614883999999999</v>
      </c>
      <c r="N842" s="22">
        <f>(R842*AS836)+(S842*AS837)+(T842*AS838)+(U842*AS839)+(V842*AS840)+(W842*AS841)+(X842*AS842)+(Y842*AS843)+(Z842*AS844)+(AA842*AS845)+(AB842*AS846)+(AC842*AS847)+(AD842*AS848)+(AE842*AS849)+(AF842*AS850)+(AG842*AS851)</f>
        <v>1.0345658799999999</v>
      </c>
      <c r="O842" s="22">
        <f>(R842*AT836)+(S842*AT837)+(T842*AT838)+(U842*AT839)+(V842*AT840)+(W842*AT841)+(X842*AT842)+(Y842*AT843)+(Z842*AT844)+(AA842*AT845)+(AB842*AT846)+(AC842*AT847)+(AD842*AT848)+(AE842*AT849)+(AF842*AT850)+(AG842*AT851)</f>
        <v>1.9009356800000001</v>
      </c>
      <c r="Q842" s="22">
        <v>7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0.6956</v>
      </c>
      <c r="AE842" s="22">
        <v>0</v>
      </c>
      <c r="AF842" s="22">
        <v>0</v>
      </c>
      <c r="AG842" s="22">
        <v>0</v>
      </c>
      <c r="AI842" s="22">
        <v>0.23050000000000001</v>
      </c>
      <c r="AJ842" s="22">
        <v>0.17680000000000001</v>
      </c>
      <c r="AK842" s="22">
        <v>8.4199999999999997E-2</v>
      </c>
      <c r="AL842" s="22">
        <v>0.70109999999999995</v>
      </c>
      <c r="AM842" s="22">
        <v>0.22520000000000001</v>
      </c>
      <c r="AN842" s="22">
        <v>0.3417</v>
      </c>
      <c r="AO842" s="22">
        <v>0.12130000000000001</v>
      </c>
      <c r="AP842" s="22">
        <v>0.55130000000000001</v>
      </c>
      <c r="AQ842" s="22">
        <v>9.4399999999999998E-2</v>
      </c>
      <c r="AR842" s="22">
        <v>0.1019</v>
      </c>
      <c r="AS842" s="22">
        <v>0.1101</v>
      </c>
      <c r="AT842" s="22">
        <v>0.74739999999999995</v>
      </c>
    </row>
    <row r="843" spans="2:46" s="22" customFormat="1">
      <c r="B843" s="22">
        <v>2016</v>
      </c>
      <c r="C843" s="22">
        <v>8</v>
      </c>
      <c r="D843" s="22">
        <f>(R843*AI836)+(S843*AI837)+(T843*AI838)+(U843*AI839)+(V843*AI840)+(W843*AI841)+(X843*AI842)+(Y843*AI843)+(Z843*AI844)+(AA843*AI845)+(AB843*AI846)+(AC843*AI847)+(AD843*AI848)+(AE843*AI849)+(AF843*AI850)+(AG843*AI851)</f>
        <v>0.84556303467898353</v>
      </c>
      <c r="E843" s="22">
        <f>(R843*AJ836)+(S843*AJ837)+(T843*AJ838)+(U843*AJ839)+(V843*AJ840)+(W843*AJ841)+(X843*AJ842)+(Y843*AJ843)+(Z843*AJ844)+(AA843*AJ845)+(AB843*AJ846)+(AC843*AJ847)+(AD843*AJ848)+(AE843*AJ849)+(AF843*AJ850)+(AG843*AJ851)</f>
        <v>4.1691579445383127</v>
      </c>
      <c r="F843" s="22">
        <f>(R843*AK836)+(S843*AK837)+(T843*AK838)+(U843*AK839)+(V843*AK840)+(W843*AK841)+(X843*AK842)+(Y843*AK843)+(Z843*AK844)+(AA843*AK845)+(AB843*AK846)+(AC843*AK847)+(AD843*AK848)+(AE843*AK849)+(AF843*AK850)+(AG843*AK851)</f>
        <v>0.61526501282885093</v>
      </c>
      <c r="G843" s="22">
        <f>(R843*AL836)+(S843*AL837)+(T843*AL838)+(U843*AL839)+(V843*AL840)+(W843*AL841)+(X843*AL842)+(Y843*AL843)+(Z843*AL844)+(AA843*AL845)+(AB843*AL846)+(AC843*AL847)+(AD843*AL848)+(AE843*AL849)+(AF843*AL850)+(AG843*AL851)</f>
        <v>3.4260353998510098</v>
      </c>
      <c r="H843" s="22">
        <f>(R843*AM836)+(S843*AM837)+(T843*AM838)+(U843*AM839)+(V843*AM840)+(W843*AM841)+(X843*AM842)+(Y843*AM843)+(Z843*AM844)+(AA843*AM845)+(AB843*AM846)+(AC843*AM847)+(AD843*AM848)+(AE843*AM849)+(AF843*AM850)+(AG843*AM851)</f>
        <v>0.88507330097874548</v>
      </c>
      <c r="I843" s="22">
        <f>(R843*AN836)+(S843*AN837)+(T843*AN838)+(U843*AN839)+(V843*AN840)+(W843*AN841)+(X843*AN842)+(Y843*AN843)+(Z843*AN844)+(AA843*AN845)+(AB843*AN846)+(AC843*AN847)+(AD843*AN848)+(AE843*AN849)+(AF843*AN850)+(AG843*AN851)</f>
        <v>3.3924322474016089</v>
      </c>
      <c r="J843" s="22">
        <f>(R843*AO836)+(S843*AO837)+(T843*AO838)+(U843*AO839)+(V843*AO840)+(W843*AO841)+(X843*AO842)+(Y843*AO843)+(Z843*AO844)+(AA843*AO845)+(AB843*AO846)+(AC843*AO847)+(AD843*AO848)+(AE843*AO849)+(AF843*AO850)+(AG843*AO851)</f>
        <v>0.14873273518118968</v>
      </c>
      <c r="K843" s="22">
        <f>(R843*AP836)+(S843*AP837)+(T843*AP838)+(U843*AP839)+(V843*AP840)+(W843*AP841)+(X843*AP842)+(Y843*AP843)+(Z843*AP844)+(AA843*AP845)+(AB843*AP846)+(AC843*AP847)+(AD843*AP848)+(AE843*AP849)+(AF843*AP850)+(AG843*AP851)</f>
        <v>0.90139359117163131</v>
      </c>
      <c r="L843" s="22">
        <f>(R843*AQ836)+(S843*AQ837)+(T843*AQ838)+(U843*AQ839)+(V843*AQ840)+(W843*AQ841)+(X843*AQ842)+(Y843*AQ843)+(Z843*AQ844)+(AA843*AQ845)+(AB843*AQ846)+(AC843*AQ847)+(AD843*AQ848)+(AE843*AQ849)+(AF843*AQ850)+(AG843*AQ851)</f>
        <v>0.56366105655322407</v>
      </c>
      <c r="M843" s="22">
        <f>(R843*AR836)+(S843*AR837)+(T843*AR838)+(U843*AR839)+(V843*AR840)+(W843*AR841)+(X843*AR842)+(Y843*AR843)+(Z843*AR844)+(AA843*AR845)+(AB843*AR846)+(AC843*AR847)+(AD843*AR848)+(AE843*AR849)+(AF843*AR850)+(AG843*AR851)</f>
        <v>0.81291988817658223</v>
      </c>
      <c r="N843" s="22">
        <f>(R843*AS836)+(S843*AS837)+(T843*AS838)+(U843*AS839)+(V843*AS840)+(W843*AS841)+(X843*AS842)+(Y843*AS843)+(Z843*AS844)+(AA843*AS845)+(AB843*AS846)+(AC843*AS847)+(AD843*AS848)+(AE843*AS849)+(AF843*AS850)+(AG843*AS851)</f>
        <v>1.2533309621020252</v>
      </c>
      <c r="O843" s="22">
        <f>(R843*AT836)+(S843*AT837)+(T843*AT838)+(U843*AT839)+(V843*AT840)+(W843*AT841)+(X843*AT842)+(Y843*AT843)+(Z843*AT844)+(AA843*AT845)+(AB843*AT846)+(AC843*AT847)+(AD843*AT848)+(AE843*AT849)+(AF843*AT850)+(AG843*AT851)</f>
        <v>3.7040030534299508</v>
      </c>
      <c r="Q843" s="22">
        <v>8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0.5082143807025763</v>
      </c>
      <c r="Z843" s="22">
        <v>0.26930435888776155</v>
      </c>
      <c r="AA843" s="22">
        <v>0</v>
      </c>
      <c r="AB843" s="22">
        <v>0.30643708205915571</v>
      </c>
      <c r="AC843" s="22">
        <v>4.2044799503377327E-2</v>
      </c>
      <c r="AD843" s="22">
        <v>0</v>
      </c>
      <c r="AE843" s="22">
        <v>0</v>
      </c>
      <c r="AF843" s="22">
        <v>0</v>
      </c>
      <c r="AG843" s="22">
        <v>0</v>
      </c>
      <c r="AI843" s="22">
        <v>1.1325000000000001</v>
      </c>
      <c r="AJ843" s="22">
        <v>4.7523</v>
      </c>
      <c r="AK843" s="22">
        <v>0.80800000000000005</v>
      </c>
      <c r="AL843" s="22">
        <v>4.5906000000000002</v>
      </c>
      <c r="AM843" s="22">
        <v>1.2075</v>
      </c>
      <c r="AN843" s="22">
        <v>4.5263999999999998</v>
      </c>
      <c r="AO843" s="22">
        <v>0.21809999999999999</v>
      </c>
      <c r="AP843" s="22">
        <v>1.2785</v>
      </c>
      <c r="AQ843" s="22">
        <v>0.72609999999999997</v>
      </c>
      <c r="AR843" s="22">
        <v>0.88859999999999995</v>
      </c>
      <c r="AS843" s="22">
        <v>1.6728000000000001</v>
      </c>
      <c r="AT843" s="22">
        <v>4.8765999999999998</v>
      </c>
    </row>
    <row r="844" spans="2:46" s="22" customFormat="1">
      <c r="B844" s="22">
        <v>2016</v>
      </c>
      <c r="C844" s="22">
        <v>9</v>
      </c>
      <c r="D844" s="22">
        <f>(R844*AI836)+(S844*AI837)+(T844*AI838)+(U844*AI839)+(V844*AI840)+(W844*AI841)+(X844*AI842)+(Y844*AI843)+(Z844*AI844)+(AA844*AI845)+(AB844*AI846)+(AC844*AI847)+(AD844*AI848)+(AE844*AI849)+(AF844*AI850)+(AG844*AI851)</f>
        <v>0.90700822282288673</v>
      </c>
      <c r="E844" s="22">
        <f>(R844*AJ836)+(S844*AJ837)+(T844*AJ838)+(U844*AJ839)+(V844*AJ840)+(W844*AJ841)+(X844*AJ842)+(Y844*AJ843)+(Z844*AJ844)+(AA844*AJ845)+(AB844*AJ846)+(AC844*AJ847)+(AD844*AJ848)+(AE844*AJ849)+(AF844*AJ850)+(AG844*AJ851)</f>
        <v>5.7133976416929588</v>
      </c>
      <c r="F844" s="22">
        <f>(R844*AK836)+(S844*AK837)+(T844*AK838)+(U844*AK839)+(V844*AK840)+(W844*AK841)+(X844*AK842)+(Y844*AK843)+(Z844*AK844)+(AA844*AK845)+(AB844*AK846)+(AC844*AK847)+(AD844*AK848)+(AE844*AK849)+(AF844*AK850)+(AG844*AK851)</f>
        <v>0.74089816553558419</v>
      </c>
      <c r="G844" s="22">
        <f>(R844*AL836)+(S844*AL837)+(T844*AL838)+(U844*AL839)+(V844*AL840)+(W844*AL841)+(X844*AL842)+(Y844*AL843)+(Z844*AL844)+(AA844*AL845)+(AB844*AL846)+(AC844*AL847)+(AD844*AL848)+(AE844*AL849)+(AF844*AL850)+(AG844*AL851)</f>
        <v>3.7635301005528716</v>
      </c>
      <c r="H844" s="22">
        <f>(R844*AM836)+(S844*AM837)+(T844*AM838)+(U844*AM839)+(V844*AM840)+(W844*AM841)+(X844*AM842)+(Y844*AM843)+(Z844*AM844)+(AA844*AM845)+(AB844*AM846)+(AC844*AM847)+(AD844*AM848)+(AE844*AM849)+(AF844*AM850)+(AG844*AM851)</f>
        <v>0.96376824545351125</v>
      </c>
      <c r="I844" s="22">
        <f>(R844*AN836)+(S844*AN837)+(T844*AN838)+(U844*AN839)+(V844*AN840)+(W844*AN841)+(X844*AN842)+(Y844*AN843)+(Z844*AN844)+(AA844*AN845)+(AB844*AN846)+(AC844*AN847)+(AD844*AN848)+(AE844*AN849)+(AF844*AN850)+(AG844*AN851)</f>
        <v>3.7149694099824138</v>
      </c>
      <c r="J844" s="22">
        <f>(R844*AO836)+(S844*AO837)+(T844*AO838)+(U844*AO839)+(V844*AO840)+(W844*AO841)+(X844*AO842)+(Y844*AO843)+(Z844*AO844)+(AA844*AO845)+(AB844*AO846)+(AC844*AO847)+(AD844*AO848)+(AE844*AO849)+(AF844*AO850)+(AG844*AO851)</f>
        <v>0.12654433900480211</v>
      </c>
      <c r="K844" s="22">
        <f>(R844*AP836)+(S844*AP837)+(T844*AP838)+(U844*AP839)+(V844*AP840)+(W844*AP841)+(X844*AP842)+(Y844*AP843)+(Z844*AP844)+(AA844*AP845)+(AB844*AP846)+(AC844*AP847)+(AD844*AP848)+(AE844*AP849)+(AF844*AP850)+(AG844*AP851)</f>
        <v>0.81640062546239156</v>
      </c>
      <c r="L844" s="22">
        <f>(R844*AQ836)+(S844*AQ837)+(T844*AQ838)+(U844*AQ839)+(V844*AQ840)+(W844*AQ841)+(X844*AQ842)+(Y844*AQ843)+(Z844*AQ844)+(AA844*AQ845)+(AB844*AQ846)+(AC844*AQ847)+(AD844*AQ848)+(AE844*AQ849)+(AF844*AQ850)+(AG844*AQ851)</f>
        <v>0.64686386246523708</v>
      </c>
      <c r="M844" s="22">
        <f>(R844*AR836)+(S844*AR837)+(T844*AR838)+(U844*AR839)+(V844*AR840)+(W844*AR841)+(X844*AR842)+(Y844*AR843)+(Z844*AR844)+(AA844*AR845)+(AB844*AR846)+(AC844*AR847)+(AD844*AR848)+(AE844*AR849)+(AF844*AR850)+(AG844*AR851)</f>
        <v>1.216357591861889</v>
      </c>
      <c r="N844" s="22">
        <f>(R844*AS836)+(S844*AS837)+(T844*AS838)+(U844*AS839)+(V844*AS840)+(W844*AS841)+(X844*AS842)+(Y844*AS843)+(Z844*AS844)+(AA844*AS845)+(AB844*AS846)+(AC844*AS847)+(AD844*AS848)+(AE844*AS849)+(AF844*AS850)+(AG844*AS851)</f>
        <v>1.3748336538957799</v>
      </c>
      <c r="O844" s="22">
        <f>(R844*AT836)+(S844*AT837)+(T844*AT838)+(U844*AT839)+(V844*AT840)+(W844*AT841)+(X844*AT842)+(Y844*AT843)+(Z844*AT844)+(AA844*AT845)+(AB844*AT846)+(AC844*AT847)+(AD844*AT848)+(AE844*AT849)+(AF844*AT850)+(AG844*AT851)</f>
        <v>4.1701213552218892</v>
      </c>
      <c r="Q844" s="22">
        <v>9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8.6515907398896294E-2</v>
      </c>
      <c r="Z844" s="22">
        <v>0.5483490763640243</v>
      </c>
      <c r="AA844" s="22">
        <v>0</v>
      </c>
      <c r="AB844" s="22">
        <v>0.42370002157114034</v>
      </c>
      <c r="AC844" s="22">
        <v>0.95636953678111647</v>
      </c>
      <c r="AD844" s="22">
        <v>0</v>
      </c>
      <c r="AE844" s="22">
        <v>0</v>
      </c>
      <c r="AF844" s="22">
        <v>0</v>
      </c>
      <c r="AG844" s="22">
        <v>1</v>
      </c>
      <c r="AI844" s="22">
        <v>0.45779999999999998</v>
      </c>
      <c r="AJ844" s="22">
        <v>3.1385999999999998</v>
      </c>
      <c r="AK844" s="22">
        <v>0.40670000000000001</v>
      </c>
      <c r="AL844" s="22">
        <v>2.2025000000000001</v>
      </c>
      <c r="AM844" s="22">
        <v>0.5343</v>
      </c>
      <c r="AN844" s="22">
        <v>2.0304000000000002</v>
      </c>
      <c r="AO844" s="22">
        <v>6.7199999999999996E-2</v>
      </c>
      <c r="AP844" s="22">
        <v>0.53559999999999997</v>
      </c>
      <c r="AQ844" s="22">
        <v>0.29189999999999999</v>
      </c>
      <c r="AR844" s="22">
        <v>0.84470000000000001</v>
      </c>
      <c r="AS844" s="22">
        <v>0.82320000000000004</v>
      </c>
      <c r="AT844" s="22">
        <v>2.5891000000000002</v>
      </c>
    </row>
    <row r="845" spans="2:46" s="22" customFormat="1">
      <c r="B845" s="22">
        <v>2016</v>
      </c>
      <c r="C845" s="22">
        <v>10</v>
      </c>
      <c r="D845" s="22">
        <f>(R845*AI836)+(S845*AI837)+(T845*AI838)+(U845*AI839)+(V845*AI840)+(W845*AI841)+(X845*AI842)+(Y845*AI843)+(Z845*AI844)+(AA845*AI845)+(AB845*AI846)+(AC845*AI847)+(AD845*AI848)+(AE845*AI849)+(AF845*AI850)+(AG845*AI851)</f>
        <v>1.1672815667223508</v>
      </c>
      <c r="E845" s="22">
        <f>(R845*AJ836)+(S845*AJ837)+(T845*AJ838)+(U845*AJ839)+(V845*AJ840)+(W845*AJ841)+(X845*AJ842)+(Y845*AJ843)+(Z845*AJ844)+(AA845*AJ845)+(AB845*AJ846)+(AC845*AJ847)+(AD845*AJ848)+(AE845*AJ849)+(AF845*AJ850)+(AG845*AJ851)</f>
        <v>2.2801989514679279</v>
      </c>
      <c r="F845" s="22">
        <f>(R845*AK836)+(S845*AK837)+(T845*AK838)+(U845*AK839)+(V845*AK840)+(W845*AK841)+(X845*AK842)+(Y845*AK843)+(Z845*AK844)+(AA845*AK845)+(AB845*AK846)+(AC845*AK847)+(AD845*AK848)+(AE845*AK849)+(AF845*AK850)+(AG845*AK851)</f>
        <v>0.78739067082059089</v>
      </c>
      <c r="G845" s="22">
        <f>(R845*AL836)+(S845*AL837)+(T845*AL838)+(U845*AL839)+(V845*AL840)+(W845*AL841)+(X845*AL842)+(Y845*AL843)+(Z845*AL844)+(AA845*AL845)+(AB845*AL846)+(AC845*AL847)+(AD845*AL848)+(AE845*AL849)+(AF845*AL850)+(AG845*AL851)</f>
        <v>3.3124470428373689</v>
      </c>
      <c r="H845" s="22">
        <f>(R845*AM836)+(S845*AM837)+(T845*AM838)+(U845*AM839)+(V845*AM840)+(W845*AM841)+(X845*AM842)+(Y845*AM843)+(Z845*AM844)+(AA845*AM845)+(AB845*AM846)+(AC845*AM847)+(AD845*AM848)+(AE845*AM849)+(AF845*AM850)+(AG845*AM851)</f>
        <v>0.87559791243510243</v>
      </c>
      <c r="I845" s="22">
        <f>(R845*AN836)+(S845*AN837)+(T845*AN838)+(U845*AN839)+(V845*AN840)+(W845*AN841)+(X845*AN842)+(Y845*AN843)+(Z845*AN844)+(AA845*AN845)+(AB845*AN846)+(AC845*AN847)+(AD845*AN848)+(AE845*AN849)+(AF845*AN850)+(AG845*AN851)</f>
        <v>3.3572602903718161</v>
      </c>
      <c r="J845" s="22">
        <f>(R845*AO836)+(S845*AO837)+(T845*AO838)+(U845*AO839)+(V845*AO840)+(W845*AO841)+(X845*AO842)+(Y845*AO843)+(Z845*AO844)+(AA845*AO845)+(AB845*AO846)+(AC845*AO847)+(AD845*AO848)+(AE845*AO849)+(AF845*AO850)+(AG845*AO851)</f>
        <v>6.8421897950880009E-2</v>
      </c>
      <c r="K845" s="22">
        <f>(R845*AP836)+(S845*AP837)+(T845*AP838)+(U845*AP839)+(V845*AP840)+(W845*AP841)+(X845*AP842)+(Y845*AP843)+(Z845*AP844)+(AA845*AP845)+(AB845*AP846)+(AC845*AP847)+(AD845*AP848)+(AE845*AP849)+(AF845*AP850)+(AG845*AP851)</f>
        <v>0.85725147457734019</v>
      </c>
      <c r="L845" s="22">
        <f>(R845*AQ836)+(S845*AQ837)+(T845*AQ838)+(U845*AQ839)+(V845*AQ840)+(W845*AQ841)+(X845*AQ842)+(Y845*AQ843)+(Z845*AQ844)+(AA845*AQ845)+(AB845*AQ846)+(AC845*AQ847)+(AD845*AQ848)+(AE845*AQ849)+(AF845*AQ850)+(AG845*AQ851)</f>
        <v>0.44777011603642031</v>
      </c>
      <c r="M845" s="22">
        <f>(R845*AR836)+(S845*AR837)+(T845*AR838)+(U845*AR839)+(V845*AR840)+(W845*AR841)+(X845*AR842)+(Y845*AR843)+(Z845*AR844)+(AA845*AR845)+(AB845*AR846)+(AC845*AR847)+(AD845*AR848)+(AE845*AR849)+(AF845*AR850)+(AG845*AR851)</f>
        <v>0.97854419073266596</v>
      </c>
      <c r="N845" s="22">
        <f>(R845*AS836)+(S845*AS837)+(T845*AS838)+(U845*AS839)+(V845*AS840)+(W845*AS841)+(X845*AS842)+(Y845*AS843)+(Z845*AS844)+(AA845*AS845)+(AB845*AS846)+(AC845*AS847)+(AD845*AS848)+(AE845*AS849)+(AF845*AS850)+(AG845*AS851)</f>
        <v>1.0010472390947867</v>
      </c>
      <c r="O845" s="22">
        <f>(R845*AT836)+(S845*AT837)+(T845*AT838)+(U845*AT839)+(V845*AT840)+(W845*AT841)+(X845*AT842)+(Y845*AT843)+(Z845*AT844)+(AA845*AT845)+(AB845*AT846)+(AC845*AT847)+(AD845*AT848)+(AE845*AT849)+(AF845*AT850)+(AG845*AT851)</f>
        <v>3.5920389399861863</v>
      </c>
      <c r="Q845" s="22">
        <v>10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0.74902261319579944</v>
      </c>
      <c r="AB845" s="22">
        <v>0</v>
      </c>
      <c r="AC845" s="22">
        <v>0</v>
      </c>
      <c r="AD845" s="22">
        <v>0.2878</v>
      </c>
      <c r="AE845" s="22">
        <v>0</v>
      </c>
      <c r="AF845" s="22">
        <v>0</v>
      </c>
      <c r="AG845" s="22">
        <v>0</v>
      </c>
      <c r="AI845" s="22">
        <v>1.0687</v>
      </c>
      <c r="AJ845" s="22">
        <v>2.0072999999999999</v>
      </c>
      <c r="AK845" s="22">
        <v>0.89729999999999999</v>
      </c>
      <c r="AL845" s="22">
        <v>3.6448999999999998</v>
      </c>
      <c r="AM845" s="22">
        <v>0.94689999999999996</v>
      </c>
      <c r="AN845" s="22">
        <v>4.0052000000000003</v>
      </c>
      <c r="AO845" s="22">
        <v>8.5699999999999998E-2</v>
      </c>
      <c r="AP845" s="22">
        <v>0.80459999999999998</v>
      </c>
      <c r="AQ845" s="22">
        <v>0.43319999999999997</v>
      </c>
      <c r="AR845" s="22">
        <v>0.99370000000000003</v>
      </c>
      <c r="AS845" s="22">
        <v>0.76500000000000001</v>
      </c>
      <c r="AT845" s="22">
        <v>3.7456</v>
      </c>
    </row>
    <row r="846" spans="2:46" s="22" customFormat="1">
      <c r="B846" s="22">
        <v>2016</v>
      </c>
      <c r="C846" s="22">
        <v>11</v>
      </c>
      <c r="D846" s="22">
        <f>(R846*AI836)+(S846*AI837)+(T846*AI838)+(U846*AI839)+(V846*AI840)+(W846*AI841)+(X846*AI842)+(Y846*AI843)+(Z846*AI844)+(AA846*AI845)+(AB846*AI846)+(AC846*AI847)+(AD846*AI848)+(AE846*AI849)+(AF846*AI850)+(AG846*AI851)</f>
        <v>0.30870802639470196</v>
      </c>
      <c r="E846" s="22">
        <f>(R846*AJ836)+(S846*AJ837)+(T846*AJ838)+(U846*AJ839)+(V846*AJ840)+(W846*AJ841)+(X846*AJ842)+(Y846*AJ843)+(Z846*AJ844)+(AA846*AJ845)+(AB846*AJ846)+(AC846*AJ847)+(AD846*AJ848)+(AE846*AJ849)+(AF846*AJ850)+(AG846*AJ851)</f>
        <v>0.50027492467397916</v>
      </c>
      <c r="F846" s="22">
        <f>(R846*AK836)+(S846*AK837)+(T846*AK838)+(U846*AK839)+(V846*AK840)+(W846*AK841)+(X846*AK842)+(Y846*AK843)+(Z846*AK844)+(AA846*AK845)+(AB846*AK846)+(AC846*AK847)+(AD846*AK848)+(AE846*AK849)+(AF846*AK850)+(AG846*AK851)</f>
        <v>8.8497514071301006E-2</v>
      </c>
      <c r="G846" s="22">
        <f>(R846*AL836)+(S846*AL837)+(T846*AL838)+(U846*AL839)+(V846*AL840)+(W846*AL841)+(X846*AL842)+(Y846*AL843)+(Z846*AL844)+(AA846*AL845)+(AB846*AL846)+(AC846*AL847)+(AD846*AL848)+(AE846*AL849)+(AF846*AL850)+(AG846*AL851)</f>
        <v>0.77092754461637614</v>
      </c>
      <c r="H846" s="22">
        <f>(R846*AM836)+(S846*AM837)+(T846*AM838)+(U846*AM839)+(V846*AM840)+(W846*AM841)+(X846*AM842)+(Y846*AM843)+(Z846*AM844)+(AA846*AM845)+(AB846*AM846)+(AC846*AM847)+(AD846*AM848)+(AE846*AM849)+(AF846*AM850)+(AG846*AM851)</f>
        <v>0.26328095001976615</v>
      </c>
      <c r="I846" s="22">
        <f>(R846*AN836)+(S846*AN837)+(T846*AN838)+(U846*AN839)+(V846*AN840)+(W846*AN841)+(X846*AN842)+(Y846*AN843)+(Z846*AN844)+(AA846*AN845)+(AB846*AN846)+(AC846*AN847)+(AD846*AN848)+(AE846*AN849)+(AF846*AN850)+(AG846*AN851)</f>
        <v>0.87154090574436605</v>
      </c>
      <c r="J846" s="22">
        <f>(R846*AO836)+(S846*AO837)+(T846*AO838)+(U846*AO839)+(V846*AO840)+(W846*AO841)+(X846*AO842)+(Y846*AO843)+(Z846*AO844)+(AA846*AO845)+(AB846*AO846)+(AC846*AO847)+(AD846*AO848)+(AE846*AO849)+(AF846*AO850)+(AG846*AO851)</f>
        <v>0.10039473561482719</v>
      </c>
      <c r="K846" s="22">
        <f>(R846*AP836)+(S846*AP837)+(T846*AP838)+(U846*AP839)+(V846*AP840)+(W846*AP841)+(X846*AP842)+(Y846*AP843)+(Z846*AP844)+(AA846*AP845)+(AB846*AP846)+(AC846*AP847)+(AD846*AP848)+(AE846*AP849)+(AF846*AP850)+(AG846*AP851)</f>
        <v>0.45353696762085383</v>
      </c>
      <c r="L846" s="22">
        <f>(R846*AQ836)+(S846*AQ837)+(T846*AQ838)+(U846*AQ839)+(V846*AQ840)+(W846*AQ841)+(X846*AQ842)+(Y846*AQ843)+(Z846*AQ844)+(AA846*AQ845)+(AB846*AQ846)+(AC846*AQ847)+(AD846*AQ848)+(AE846*AQ849)+(AF846*AQ850)+(AG846*AQ851)</f>
        <v>0.13180343649133147</v>
      </c>
      <c r="M846" s="22">
        <f>(R846*AR836)+(S846*AR837)+(T846*AR838)+(U846*AR839)+(V846*AR840)+(W846*AR841)+(X846*AR842)+(Y846*AR843)+(Z846*AR844)+(AA846*AR845)+(AB846*AR846)+(AC846*AR847)+(AD846*AR848)+(AE846*AR849)+(AF846*AR850)+(AG846*AR851)</f>
        <v>0.23988341870909843</v>
      </c>
      <c r="N846" s="22">
        <f>(R846*AS836)+(S846*AS837)+(T846*AS838)+(U846*AS839)+(V846*AS840)+(W846*AS841)+(X846*AS842)+(Y846*AS843)+(Z846*AS844)+(AA846*AS845)+(AB846*AS846)+(AC846*AS847)+(AD846*AS848)+(AE846*AS849)+(AF846*AS850)+(AG846*AS851)</f>
        <v>0.15780403229574014</v>
      </c>
      <c r="O846" s="22">
        <f>(R846*AT836)+(S846*AT837)+(T846*AT838)+(U846*AT839)+(V846*AT840)+(W846*AT841)+(X846*AT842)+(Y846*AT843)+(Z846*AT844)+(AA846*AT845)+(AB846*AT846)+(AC846*AT847)+(AD846*AT848)+(AE846*AT849)+(AF846*AT850)+(AG846*AT851)</f>
        <v>0.74172445747246396</v>
      </c>
      <c r="Q846" s="22">
        <v>11</v>
      </c>
      <c r="R846" s="22">
        <v>9.795478305256114E-2</v>
      </c>
      <c r="S846" s="22">
        <v>0.22004671810824875</v>
      </c>
      <c r="T846" s="22">
        <v>0.20949883684869208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  <c r="AI846" s="22">
        <v>0.43030000000000002</v>
      </c>
      <c r="AJ846" s="22">
        <v>2.6573000000000002</v>
      </c>
      <c r="AK846" s="22">
        <v>0.26569999999999999</v>
      </c>
      <c r="AL846" s="22">
        <v>1.4306000000000001</v>
      </c>
      <c r="AM846" s="22">
        <v>0.36220000000000002</v>
      </c>
      <c r="AN846" s="22">
        <v>1.5693999999999999</v>
      </c>
      <c r="AO846" s="22">
        <v>5.8200000000000002E-2</v>
      </c>
      <c r="AP846" s="22">
        <v>0.31340000000000001</v>
      </c>
      <c r="AQ846" s="22">
        <v>0.34379999999999999</v>
      </c>
      <c r="AR846" s="22">
        <v>0.36709999999999998</v>
      </c>
      <c r="AS846" s="22">
        <v>0.51739999999999997</v>
      </c>
      <c r="AT846" s="22">
        <v>1.5075000000000001</v>
      </c>
    </row>
    <row r="847" spans="2:46" s="22" customFormat="1">
      <c r="B847" s="22">
        <v>2016</v>
      </c>
      <c r="C847" s="22">
        <v>12</v>
      </c>
      <c r="D847" s="22">
        <f>(R847*AI836)+(S847*AI837)+(T847*AI838)+(U847*AI839)+(V847*AI840)+(W847*AI841)+(X847*AI842)+(Y847*AI843)+(Z847*AI844)+(AA847*AI845)+(AB847*AI846)+(AC847*AI847)+(AD847*AI848)+(AE847*AI849)+(AF847*AI850)+(AG847*AI851)</f>
        <v>1.6573483125036046</v>
      </c>
      <c r="E847" s="22">
        <f>(R847*AJ836)+(S847*AJ837)+(T847*AJ838)+(U847*AJ839)+(V847*AJ840)+(W847*AJ841)+(X847*AJ842)+(Y847*AJ843)+(Z847*AJ844)+(AA847*AJ845)+(AB847*AJ846)+(AC847*AJ847)+(AD847*AJ848)+(AE847*AJ849)+(AF847*AJ850)+(AG847*AJ851)</f>
        <v>3.9799696995910367</v>
      </c>
      <c r="F847" s="22">
        <f>(R847*AK836)+(S847*AK837)+(T847*AK838)+(U847*AK839)+(V847*AK840)+(W847*AK841)+(X847*AK842)+(Y847*AK843)+(Z847*AK844)+(AA847*AK845)+(AB847*AK846)+(AC847*AK847)+(AD847*AK848)+(AE847*AK849)+(AF847*AK850)+(AG847*AK851)</f>
        <v>0.48010419083222433</v>
      </c>
      <c r="G847" s="22">
        <f>(R847*AL836)+(S847*AL837)+(T847*AL838)+(U847*AL839)+(V847*AL840)+(W847*AL841)+(X847*AL842)+(Y847*AL843)+(Z847*AL844)+(AA847*AL845)+(AB847*AL846)+(AC847*AL847)+(AD847*AL848)+(AE847*AL849)+(AF847*AL850)+(AG847*AL851)</f>
        <v>3.7243185710962239</v>
      </c>
      <c r="H847" s="22">
        <f>(R847*AM836)+(S847*AM837)+(T847*AM838)+(U847*AM839)+(V847*AM840)+(W847*AM841)+(X847*AM842)+(Y847*AM843)+(Z847*AM844)+(AA847*AM845)+(AB847*AM846)+(AC847*AM847)+(AD847*AM848)+(AE847*AM849)+(AF847*AM850)+(AG847*AM851)</f>
        <v>1.0158480635239828</v>
      </c>
      <c r="I847" s="22">
        <f>(R847*AN836)+(S847*AN837)+(T847*AN838)+(U847*AN839)+(V847*AN840)+(W847*AN841)+(X847*AN842)+(Y847*AN843)+(Z847*AN844)+(AA847*AN845)+(AB847*AN846)+(AC847*AN847)+(AD847*AN848)+(AE847*AN849)+(AF847*AN850)+(AG847*AN851)</f>
        <v>3.239478767784906</v>
      </c>
      <c r="J847" s="22">
        <f>(R847*AO836)+(S847*AO837)+(T847*AO838)+(U847*AO839)+(V847*AO840)+(W847*AO841)+(X847*AO842)+(Y847*AO843)+(Z847*AO844)+(AA847*AO845)+(AB847*AO846)+(AC847*AO847)+(AD847*AO848)+(AE847*AO849)+(AF847*AO850)+(AG847*AO851)</f>
        <v>0.25394320356593658</v>
      </c>
      <c r="K847" s="22">
        <f>(R847*AP836)+(S847*AP837)+(T847*AP838)+(U847*AP839)+(V847*AP840)+(W847*AP841)+(X847*AP842)+(Y847*AP843)+(Z847*AP844)+(AA847*AP845)+(AB847*AP846)+(AC847*AP847)+(AD847*AP848)+(AE847*AP849)+(AF847*AP850)+(AG847*AP851)</f>
        <v>1.7116852653318189</v>
      </c>
      <c r="L847" s="22">
        <f>(R847*AQ836)+(S847*AQ837)+(T847*AQ838)+(U847*AQ839)+(V847*AQ840)+(W847*AQ841)+(X847*AQ842)+(Y847*AQ843)+(Z847*AQ844)+(AA847*AQ845)+(AB847*AQ846)+(AC847*AQ847)+(AD847*AQ848)+(AE847*AQ849)+(AF847*AQ850)+(AG847*AQ851)</f>
        <v>0.57426564728688279</v>
      </c>
      <c r="M847" s="22">
        <f>(R847*AR836)+(S847*AR837)+(T847*AR838)+(U847*AR839)+(V847*AR840)+(W847*AR841)+(X847*AR842)+(Y847*AR843)+(Z847*AR844)+(AA847*AR845)+(AB847*AR846)+(AC847*AR847)+(AD847*AR848)+(AE847*AR849)+(AF847*AR850)+(AG847*AR851)</f>
        <v>1.1246127602575871</v>
      </c>
      <c r="N847" s="22">
        <f>(R847*AS836)+(S847*AS837)+(T847*AS838)+(U847*AS839)+(V847*AS840)+(W847*AS841)+(X847*AS842)+(Y847*AS843)+(Z847*AS844)+(AA847*AS845)+(AB847*AS846)+(AC847*AS847)+(AD847*AS848)+(AE847*AS849)+(AF847*AS850)+(AG847*AS851)</f>
        <v>1.239667658010847</v>
      </c>
      <c r="O847" s="22">
        <f>(R847*AT836)+(S847*AT837)+(T847*AT838)+(U847*AT839)+(V847*AT840)+(W847*AT841)+(X847*AT842)+(Y847*AT843)+(Z847*AT844)+(AA847*AT845)+(AB847*AT846)+(AC847*AT847)+(AD847*AT848)+(AE847*AT849)+(AF847*AT850)+(AG847*AT851)</f>
        <v>3.5328756423226571</v>
      </c>
      <c r="Q847" s="22">
        <v>12</v>
      </c>
      <c r="R847" s="22">
        <v>0.33143279709307938</v>
      </c>
      <c r="S847" s="22">
        <v>0.75695180949639651</v>
      </c>
      <c r="T847" s="22">
        <v>0.22761181172271763</v>
      </c>
      <c r="U847" s="22">
        <v>0.22800000000000001</v>
      </c>
      <c r="V847" s="22">
        <v>6.6430469441984052E-2</v>
      </c>
      <c r="W847" s="22">
        <v>1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  <c r="AI847" s="22">
        <v>0.35349999999999998</v>
      </c>
      <c r="AJ847" s="22">
        <v>2.2461000000000002</v>
      </c>
      <c r="AK847" s="22">
        <v>0.32540000000000002</v>
      </c>
      <c r="AL847" s="22">
        <v>1.4625999999999999</v>
      </c>
      <c r="AM847" s="22">
        <v>0.39300000000000002</v>
      </c>
      <c r="AN847" s="22">
        <v>1.5301</v>
      </c>
      <c r="AO847" s="22">
        <v>4.6600000000000003E-2</v>
      </c>
      <c r="AP847" s="22">
        <v>0.27029999999999998</v>
      </c>
      <c r="AQ847" s="22">
        <v>0.25409999999999999</v>
      </c>
      <c r="AR847" s="22">
        <v>0.50770000000000004</v>
      </c>
      <c r="AS847" s="22">
        <v>0.54579999999999995</v>
      </c>
      <c r="AT847" s="22">
        <v>1.5801000000000001</v>
      </c>
    </row>
    <row r="848" spans="2:46" s="22" customFormat="1">
      <c r="B848" s="22">
        <v>2016</v>
      </c>
      <c r="C848" s="22">
        <v>13</v>
      </c>
      <c r="D848" s="22">
        <f>(R848*AI836)+(S848*AI837)+(T848*AI838)+(U848*AI839)+(V848*AI840)+(W848*AI841)+(X848*AI842)+(Y848*AI843)+(Z848*AI844)+(AA848*AI845)+(AB848*AI846)+(AC848*AI847)+(AD848*AI848)+(AE848*AI849)+(AF848*AI850)+(AG848*AI851)</f>
        <v>0.64164815111307005</v>
      </c>
      <c r="E848" s="22">
        <f>(R848*AJ836)+(S848*AJ837)+(T848*AJ838)+(U848*AJ839)+(V848*AJ840)+(W848*AJ841)+(X848*AJ842)+(Y848*AJ843)+(Z848*AJ844)+(AA848*AJ845)+(AB848*AJ846)+(AC848*AJ847)+(AD848*AJ848)+(AE848*AJ849)+(AF848*AJ850)+(AG848*AJ851)</f>
        <v>0.75502490836695901</v>
      </c>
      <c r="F848" s="22">
        <f>(R848*AK836)+(S848*AK837)+(T848*AK838)+(U848*AK839)+(V848*AK840)+(W848*AK841)+(X848*AK842)+(Y848*AK843)+(Z848*AK844)+(AA848*AK845)+(AB848*AK846)+(AC848*AK847)+(AD848*AK848)+(AE848*AK849)+(AF848*AK850)+(AG848*AK851)</f>
        <v>0.22246457854414664</v>
      </c>
      <c r="G848" s="22">
        <f>(R848*AL836)+(S848*AL837)+(T848*AL838)+(U848*AL839)+(V848*AL840)+(W848*AL841)+(X848*AL842)+(Y848*AL843)+(Z848*AL844)+(AA848*AL845)+(AB848*AL846)+(AC848*AL847)+(AD848*AL848)+(AE848*AL849)+(AF848*AL850)+(AG848*AL851)</f>
        <v>1.7161915349680752</v>
      </c>
      <c r="H848" s="22">
        <f>(R848*AM836)+(S848*AM837)+(T848*AM838)+(U848*AM839)+(V848*AM840)+(W848*AM841)+(X848*AM842)+(Y848*AM843)+(Z848*AM844)+(AA848*AM845)+(AB848*AM846)+(AC848*AM847)+(AD848*AM848)+(AE848*AM849)+(AF848*AM850)+(AG848*AM851)</f>
        <v>0.57375177167277625</v>
      </c>
      <c r="I848" s="22">
        <f>(R848*AN836)+(S848*AN837)+(T848*AN838)+(U848*AN839)+(V848*AN840)+(W848*AN841)+(X848*AN842)+(Y848*AN843)+(Z848*AN844)+(AA848*AN845)+(AB848*AN846)+(AC848*AN847)+(AD848*AN848)+(AE848*AN849)+(AF848*AN850)+(AG848*AN851)</f>
        <v>1.6035288224714437</v>
      </c>
      <c r="J848" s="22">
        <f>(R848*AO836)+(S848*AO837)+(T848*AO838)+(U848*AO839)+(V848*AO840)+(W848*AO841)+(X848*AO842)+(Y848*AO843)+(Z848*AO844)+(AA848*AO845)+(AB848*AO846)+(AC848*AO847)+(AD848*AO848)+(AE848*AO849)+(AF848*AO850)+(AG848*AO851)</f>
        <v>0.27966428640422247</v>
      </c>
      <c r="K848" s="22">
        <f>(R848*AP836)+(S848*AP837)+(T848*AP838)+(U848*AP839)+(V848*AP840)+(W848*AP841)+(X848*AP842)+(Y848*AP843)+(Z848*AP844)+(AA848*AP845)+(AB848*AP846)+(AC848*AP847)+(AD848*AP848)+(AE848*AP849)+(AF848*AP850)+(AG848*AP851)</f>
        <v>1.1842712895492422</v>
      </c>
      <c r="L848" s="22">
        <f>(R848*AQ836)+(S848*AQ837)+(T848*AQ838)+(U848*AQ839)+(V848*AQ840)+(W848*AQ841)+(X848*AQ842)+(Y848*AQ843)+(Z848*AQ844)+(AA848*AQ845)+(AB848*AQ846)+(AC848*AQ847)+(AD848*AQ848)+(AE848*AQ849)+(AF848*AQ850)+(AG848*AQ851)</f>
        <v>0.31119282649945701</v>
      </c>
      <c r="M848" s="22">
        <f>(R848*AR836)+(S848*AR837)+(T848*AR838)+(U848*AR839)+(V848*AR840)+(W848*AR841)+(X848*AR842)+(Y848*AR843)+(Z848*AR844)+(AA848*AR845)+(AB848*AR846)+(AC848*AR847)+(AD848*AR848)+(AE848*AR849)+(AF848*AR850)+(AG848*AR851)</f>
        <v>0.5167031875067154</v>
      </c>
      <c r="N848" s="22">
        <f>(R848*AS836)+(S848*AS837)+(T848*AS838)+(U848*AS839)+(V848*AS840)+(W848*AS841)+(X848*AS842)+(Y848*AS843)+(Z848*AS844)+(AA848*AS845)+(AB848*AS846)+(AC848*AS847)+(AD848*AS848)+(AE848*AS849)+(AF848*AS850)+(AG848*AS851)</f>
        <v>0.37874479498208236</v>
      </c>
      <c r="O848" s="22">
        <f>(R848*AT836)+(S848*AT837)+(T848*AT838)+(U848*AT839)+(V848*AT840)+(W848*AT841)+(X848*AT842)+(Y848*AT843)+(Z848*AT844)+(AA848*AT845)+(AB848*AT846)+(AC848*AT847)+(AD848*AT848)+(AE848*AT849)+(AF848*AT850)+(AG848*AT851)</f>
        <v>1.895522373334567</v>
      </c>
      <c r="Q848" s="22">
        <v>13</v>
      </c>
      <c r="R848" s="22">
        <v>1.6294985038389741E-3</v>
      </c>
      <c r="S848" s="22">
        <v>0</v>
      </c>
      <c r="T848" s="22">
        <v>0.54499705638039631</v>
      </c>
      <c r="U848" s="22">
        <v>0</v>
      </c>
      <c r="V848" s="22">
        <v>0</v>
      </c>
      <c r="W848" s="22">
        <v>0</v>
      </c>
      <c r="X848" s="22">
        <v>0.7580462094128243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  <c r="AI848" s="22">
        <v>1.2745</v>
      </c>
      <c r="AJ848" s="22">
        <v>2.6987000000000001</v>
      </c>
      <c r="AK848" s="22">
        <v>0.40060000000000001</v>
      </c>
      <c r="AL848" s="22">
        <v>2.0234000000000001</v>
      </c>
      <c r="AM848" s="22">
        <v>0.57799999999999996</v>
      </c>
      <c r="AN848" s="22">
        <v>1.2414000000000001</v>
      </c>
      <c r="AO848" s="22">
        <v>1.47E-2</v>
      </c>
      <c r="AP848" s="22">
        <v>0.88460000000000005</v>
      </c>
      <c r="AQ848" s="22">
        <v>0.4284</v>
      </c>
      <c r="AR848" s="22">
        <v>0.81389999999999996</v>
      </c>
      <c r="AS848" s="22">
        <v>1.4873000000000001</v>
      </c>
      <c r="AT848" s="22">
        <v>2.7328000000000001</v>
      </c>
    </row>
    <row r="849" spans="2:46" s="22" customFormat="1">
      <c r="B849" s="22">
        <v>2016</v>
      </c>
      <c r="C849" s="22">
        <v>14</v>
      </c>
      <c r="D849" s="22">
        <f>(R849*AI836)+(S849*AI837)+(T849*AI838)+(U849*AI839)+(V849*AI840)+(W849*AI841)+(X849*AI842)+(Y849*AI843)+(Z849*AI844)+(AA849*AI845)+(AB849*AI846)+(AC849*AI847)+(AD849*AI848)+(AE849*AI849)+(AF849*AI850)+(AG849*AI851)</f>
        <v>0.19559261411273701</v>
      </c>
      <c r="E849" s="22">
        <f>(R849*AJ836)+(S849*AJ837)+(T849*AJ838)+(U849*AJ839)+(V849*AJ840)+(W849*AJ841)+(X849*AJ842)+(Y849*AJ843)+(Z849*AJ844)+(AA849*AJ845)+(AB849*AJ846)+(AC849*AJ847)+(AD849*AJ848)+(AE849*AJ849)+(AF849*AJ850)+(AG849*AJ851)</f>
        <v>0.49249899318164164</v>
      </c>
      <c r="F849" s="22">
        <f>(R849*AK836)+(S849*AK837)+(T849*AK838)+(U849*AK839)+(V849*AK840)+(W849*AK841)+(X849*AK842)+(Y849*AK843)+(Z849*AK844)+(AA849*AK845)+(AB849*AK846)+(AC849*AK847)+(AD849*AK848)+(AE849*AK849)+(AF849*AK850)+(AG849*AK851)</f>
        <v>0.14716346218082157</v>
      </c>
      <c r="G849" s="22">
        <f>(R849*AL836)+(S849*AL837)+(T849*AL838)+(U849*AL839)+(V849*AL840)+(W849*AL841)+(X849*AL842)+(Y849*AL843)+(Z849*AL844)+(AA849*AL845)+(AB849*AL846)+(AC849*AL847)+(AD849*AL848)+(AE849*AL849)+(AF849*AL850)+(AG849*AL851)</f>
        <v>0.66318449428189308</v>
      </c>
      <c r="H849" s="22">
        <f>(R849*AM836)+(S849*AM837)+(T849*AM838)+(U849*AM839)+(V849*AM840)+(W849*AM841)+(X849*AM842)+(Y849*AM843)+(Z849*AM844)+(AA849*AM845)+(AB849*AM846)+(AC849*AM847)+(AD849*AM848)+(AE849*AM849)+(AF849*AM850)+(AG849*AM851)</f>
        <v>0.17391023777069756</v>
      </c>
      <c r="I849" s="22">
        <f>(R849*AN836)+(S849*AN837)+(T849*AN838)+(U849*AN839)+(V849*AN840)+(W849*AN841)+(X849*AN842)+(Y849*AN843)+(Z849*AN844)+(AA849*AN845)+(AB849*AN846)+(AC849*AN847)+(AD849*AN848)+(AE849*AN849)+(AF849*AN850)+(AG849*AN851)</f>
        <v>0.65936148466925237</v>
      </c>
      <c r="J849" s="22">
        <f>(R849*AO836)+(S849*AO837)+(T849*AO838)+(U849*AO839)+(V849*AO840)+(W849*AO841)+(X849*AO842)+(Y849*AO843)+(Z849*AO844)+(AA849*AO845)+(AB849*AO846)+(AC849*AO847)+(AD849*AO848)+(AE849*AO849)+(AF849*AO850)+(AG849*AO851)</f>
        <v>2.3434358953501284E-2</v>
      </c>
      <c r="K849" s="22">
        <f>(R849*AP836)+(S849*AP837)+(T849*AP838)+(U849*AP839)+(V849*AP840)+(W849*AP841)+(X849*AP842)+(Y849*AP843)+(Z849*AP844)+(AA849*AP845)+(AB849*AP846)+(AC849*AP847)+(AD849*AP848)+(AE849*AP849)+(AF849*AP850)+(AG849*AP851)</f>
        <v>0.1844135136436939</v>
      </c>
      <c r="L849" s="22">
        <f>(R849*AQ836)+(S849*AQ837)+(T849*AQ838)+(U849*AQ839)+(V849*AQ840)+(W849*AQ841)+(X849*AQ842)+(Y849*AQ843)+(Z849*AQ844)+(AA849*AQ845)+(AB849*AQ846)+(AC849*AQ847)+(AD849*AQ848)+(AE849*AQ849)+(AF849*AQ850)+(AG849*AQ851)</f>
        <v>8.4378222797190414E-2</v>
      </c>
      <c r="M849" s="22">
        <f>(R849*AR836)+(S849*AR837)+(T849*AR838)+(U849*AR839)+(V849*AR840)+(W849*AR841)+(X849*AR842)+(Y849*AR843)+(Z849*AR844)+(AA849*AR845)+(AB849*AR846)+(AC849*AR847)+(AD849*AR848)+(AE849*AR849)+(AF849*AR850)+(AG849*AR851)</f>
        <v>0.19344825001501978</v>
      </c>
      <c r="N849" s="22">
        <f>(R849*AS836)+(S849*AS837)+(T849*AS838)+(U849*AS839)+(V849*AS840)+(W849*AS841)+(X849*AS842)+(Y849*AS843)+(Z849*AS844)+(AA849*AS845)+(AB849*AS846)+(AC849*AS847)+(AD849*AS848)+(AE849*AS849)+(AF849*AS850)+(AG849*AS851)</f>
        <v>0.17529853046966409</v>
      </c>
      <c r="O849" s="22">
        <f>(R849*AT836)+(S849*AT837)+(T849*AT838)+(U849*AT839)+(V849*AT840)+(W849*AT841)+(X849*AT842)+(Y849*AT843)+(Z849*AT844)+(AA849*AT845)+(AB849*AT846)+(AC849*AT847)+(AD849*AT848)+(AE849*AT849)+(AF849*AT850)+(AG849*AT851)</f>
        <v>0.71350794331617573</v>
      </c>
      <c r="Q849" s="22">
        <v>14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7.076390739736603E-2</v>
      </c>
      <c r="Y849" s="22">
        <v>0</v>
      </c>
      <c r="Z849" s="22">
        <v>6.0882728404930433E-2</v>
      </c>
      <c r="AA849" s="22">
        <v>0.12271375998387171</v>
      </c>
      <c r="AB849" s="22">
        <v>0</v>
      </c>
      <c r="AC849" s="22">
        <v>0</v>
      </c>
      <c r="AD849" s="22">
        <v>1.5699999999999999E-2</v>
      </c>
      <c r="AE849" s="22">
        <v>0</v>
      </c>
      <c r="AF849" s="22">
        <v>1.2263680379236501E-3</v>
      </c>
      <c r="AG849" s="22">
        <v>0</v>
      </c>
      <c r="AI849" s="22">
        <v>7.4099999999999999E-2</v>
      </c>
      <c r="AJ849" s="22">
        <v>0.56850000000000001</v>
      </c>
      <c r="AK849" s="22">
        <v>4.6699999999999998E-2</v>
      </c>
      <c r="AL849" s="22">
        <v>0.27460000000000001</v>
      </c>
      <c r="AM849" s="22">
        <v>6.59E-2</v>
      </c>
      <c r="AN849" s="22">
        <v>0.16309999999999999</v>
      </c>
      <c r="AO849" s="22">
        <v>3.3999999999999998E-3</v>
      </c>
      <c r="AP849" s="22">
        <v>4.2799999999999998E-2</v>
      </c>
      <c r="AQ849" s="22">
        <v>6.8400000000000002E-2</v>
      </c>
      <c r="AR849" s="22">
        <v>7.0400000000000004E-2</v>
      </c>
      <c r="AS849" s="22">
        <v>7.9399999999999998E-2</v>
      </c>
      <c r="AT849" s="22">
        <v>0.37330000000000002</v>
      </c>
    </row>
    <row r="850" spans="2:46" s="22" customFormat="1">
      <c r="B850" s="22">
        <v>2016</v>
      </c>
      <c r="C850" s="22">
        <v>15</v>
      </c>
      <c r="D850" s="22">
        <f>(R850*AI836)+(S850*AI837)+(T850*AI838)+(U850*AI839)+(V850*AI840)+(W850*AI841)+(X850*AI842)+(Y850*AI843)+(Z850*AI844)+(AA850*AI845)+(AB850*AI846)+(AC850*AI847)+(AD850*AI848)+(AE850*AI849)+(AF850*AI850)+(AG850*AI851)</f>
        <v>0.29366381421096494</v>
      </c>
      <c r="E850" s="22">
        <f>(R850*AJ836)+(S850*AJ837)+(T850*AJ838)+(U850*AJ839)+(V850*AJ840)+(W850*AJ841)+(X850*AJ842)+(Y850*AJ843)+(Z850*AJ844)+(AA850*AJ845)+(AB850*AJ846)+(AC850*AJ847)+(AD850*AJ848)+(AE850*AJ849)+(AF850*AJ850)+(AG850*AJ851)</f>
        <v>0.33068663809216053</v>
      </c>
      <c r="F850" s="22">
        <f>(R850*AK836)+(S850*AK837)+(T850*AK838)+(U850*AK839)+(V850*AK840)+(W850*AK841)+(X850*AK842)+(Y850*AK843)+(Z850*AK844)+(AA850*AK845)+(AB850*AK846)+(AC850*AK847)+(AD850*AK848)+(AE850*AK849)+(AF850*AK850)+(AG850*AK851)</f>
        <v>0.10677320054495214</v>
      </c>
      <c r="G850" s="22">
        <f>(R850*AL836)+(S850*AL837)+(T850*AL838)+(U850*AL839)+(V850*AL840)+(W850*AL841)+(X850*AL842)+(Y850*AL843)+(Z850*AL844)+(AA850*AL845)+(AB850*AL846)+(AC850*AL847)+(AD850*AL848)+(AE850*AL849)+(AF850*AL850)+(AG850*AL851)</f>
        <v>0.64060447723053016</v>
      </c>
      <c r="H850" s="22">
        <f>(R850*AM836)+(S850*AM837)+(T850*AM838)+(U850*AM839)+(V850*AM840)+(W850*AM841)+(X850*AM842)+(Y850*AM843)+(Z850*AM844)+(AA850*AM845)+(AB850*AM846)+(AC850*AM847)+(AD850*AM848)+(AE850*AM849)+(AF850*AM850)+(AG850*AM851)</f>
        <v>0.21561727921004631</v>
      </c>
      <c r="I850" s="22">
        <f>(R850*AN836)+(S850*AN837)+(T850*AN838)+(U850*AN839)+(V850*AN840)+(W850*AN841)+(X850*AN842)+(Y850*AN843)+(Z850*AN844)+(AA850*AN845)+(AB850*AN846)+(AC850*AN847)+(AD850*AN848)+(AE850*AN849)+(AF850*AN850)+(AG850*AN851)</f>
        <v>0.79142329205669704</v>
      </c>
      <c r="J850" s="22">
        <f>(R850*AO836)+(S850*AO837)+(T850*AO838)+(U850*AO839)+(V850*AO840)+(W850*AO841)+(X850*AO842)+(Y850*AO843)+(Z850*AO844)+(AA850*AO845)+(AB850*AO846)+(AC850*AO847)+(AD850*AO848)+(AE850*AO849)+(AF850*AO850)+(AG850*AO851)</f>
        <v>1.6569164775821692E-2</v>
      </c>
      <c r="K850" s="22">
        <f>(R850*AP836)+(S850*AP837)+(T850*AP838)+(U850*AP839)+(V850*AP840)+(W850*AP841)+(X850*AP842)+(Y850*AP843)+(Z850*AP844)+(AA850*AP845)+(AB850*AP846)+(AC850*AP847)+(AD850*AP848)+(AE850*AP849)+(AF850*AP850)+(AG850*AP851)</f>
        <v>0.20185105520310159</v>
      </c>
      <c r="L850" s="22">
        <f>(R850*AQ836)+(S850*AQ837)+(T850*AQ838)+(U850*AQ839)+(V850*AQ840)+(W850*AQ841)+(X850*AQ842)+(Y850*AQ843)+(Z850*AQ844)+(AA850*AQ845)+(AB850*AQ846)+(AC850*AQ847)+(AD850*AQ848)+(AE850*AQ849)+(AF850*AQ850)+(AG850*AQ851)</f>
        <v>6.7947198307256207E-2</v>
      </c>
      <c r="M850" s="22">
        <f>(R850*AR836)+(S850*AR837)+(T850*AR838)+(U850*AR839)+(V850*AR840)+(W850*AR841)+(X850*AR842)+(Y850*AR843)+(Z850*AR844)+(AA850*AR845)+(AB850*AR846)+(AC850*AR847)+(AD850*AR848)+(AE850*AR849)+(AF850*AR850)+(AG850*AR851)</f>
        <v>0.15320157252675057</v>
      </c>
      <c r="N850" s="22">
        <f>(R850*AS836)+(S850*AS837)+(T850*AS838)+(U850*AS839)+(V850*AS840)+(W850*AS841)+(X850*AS842)+(Y850*AS843)+(Z850*AS844)+(AA850*AS845)+(AB850*AS846)+(AC850*AS847)+(AD850*AS848)+(AE850*AS849)+(AF850*AS850)+(AG850*AS851)</f>
        <v>0.19375856229583471</v>
      </c>
      <c r="O850" s="22">
        <f>(R850*AT836)+(S850*AT837)+(T850*AT838)+(U850*AT839)+(V850*AT840)+(W850*AT841)+(X850*AT842)+(Y850*AT843)+(Z850*AT844)+(AA850*AT845)+(AB850*AT846)+(AC850*AT847)+(AD850*AT848)+(AE850*AT849)+(AF850*AT850)+(AG850*AT851)</f>
        <v>0.66136421973998827</v>
      </c>
      <c r="Q850" s="22">
        <v>15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7.8976655058059439E-2</v>
      </c>
      <c r="AB850" s="22">
        <v>0</v>
      </c>
      <c r="AC850" s="22">
        <v>0</v>
      </c>
      <c r="AD850" s="22">
        <v>8.7645198079253821E-4</v>
      </c>
      <c r="AE850" s="22">
        <v>0</v>
      </c>
      <c r="AF850" s="22">
        <v>0.99877363196207636</v>
      </c>
      <c r="AG850" s="22">
        <v>0</v>
      </c>
      <c r="AI850" s="22">
        <v>0.2084</v>
      </c>
      <c r="AJ850" s="22">
        <v>0.17</v>
      </c>
      <c r="AK850" s="22">
        <v>3.56E-2</v>
      </c>
      <c r="AL850" s="22">
        <v>0.35139999999999999</v>
      </c>
      <c r="AM850" s="22">
        <v>0.14050000000000001</v>
      </c>
      <c r="AN850" s="22">
        <v>0.47460000000000002</v>
      </c>
      <c r="AO850" s="22">
        <v>9.7999999999999997E-3</v>
      </c>
      <c r="AP850" s="22">
        <v>0.13769999999999999</v>
      </c>
      <c r="AQ850" s="22">
        <v>3.3399999999999999E-2</v>
      </c>
      <c r="AR850" s="22">
        <v>7.4099999999999999E-2</v>
      </c>
      <c r="AS850" s="22">
        <v>0.13220000000000001</v>
      </c>
      <c r="AT850" s="22">
        <v>0.36359999999999998</v>
      </c>
    </row>
    <row r="851" spans="2:46" s="22" customFormat="1">
      <c r="B851" s="22">
        <v>2016</v>
      </c>
      <c r="C851" s="22">
        <v>16</v>
      </c>
      <c r="D851" s="22">
        <f>(R851*AI836)+(S851*AI837)+(T851*AI838)+(U851*AI839)+(V851*AI840)+(W851*AI841)+(X851*AI842)+(Y851*AI843)+(Z851*AI844)+(AA851*AI845)+(AB851*AI846)+(AC851*AI847)+(AD851*AI848)+(AE851*AI849)+(AF851*AI850)+(AG851*AI851)</f>
        <v>0.25620340901424932</v>
      </c>
      <c r="E851" s="22">
        <f>(R851*AJ836)+(S851*AJ837)+(T851*AJ838)+(U851*AJ839)+(V851*AJ840)+(W851*AJ841)+(X851*AJ842)+(Y851*AJ843)+(Z851*AJ844)+(AA851*AJ845)+(AB851*AJ846)+(AC851*AJ847)+(AD851*AJ848)+(AE851*AJ849)+(AF851*AJ850)+(AG851*AJ851)</f>
        <v>0.94930220409738941</v>
      </c>
      <c r="F851" s="22">
        <f>(R851*AK836)+(S851*AK837)+(T851*AK838)+(U851*AK839)+(V851*AK840)+(W851*AK841)+(X851*AK842)+(Y851*AK843)+(Z851*AK844)+(AA851*AK845)+(AB851*AK846)+(AC851*AK847)+(AD851*AK848)+(AE851*AK849)+(AF851*AK850)+(AG851*AK851)</f>
        <v>0.1471681867847652</v>
      </c>
      <c r="G851" s="22">
        <f>(R851*AL836)+(S851*AL837)+(T851*AL838)+(U851*AL839)+(V851*AL840)+(W851*AL841)+(X851*AL842)+(Y851*AL843)+(Z851*AL844)+(AA851*AL845)+(AB851*AL846)+(AC851*AL847)+(AD851*AL848)+(AE851*AL849)+(AF851*AL850)+(AG851*AL851)</f>
        <v>0.82686656945576864</v>
      </c>
      <c r="H851" s="22">
        <f>(R851*AM836)+(S851*AM837)+(T851*AM838)+(U851*AM839)+(V851*AM840)+(W851*AM841)+(X851*AM842)+(Y851*AM843)+(Z851*AM844)+(AA851*AM845)+(AB851*AM846)+(AC851*AM847)+(AD851*AM848)+(AE851*AM849)+(AF851*AM850)+(AG851*AM851)</f>
        <v>0.22440858380388107</v>
      </c>
      <c r="I851" s="22">
        <f>(R851*AN836)+(S851*AN837)+(T851*AN838)+(U851*AN839)+(V851*AN840)+(W851*AN841)+(X851*AN842)+(Y851*AN843)+(Z851*AN844)+(AA851*AN845)+(AB851*AN846)+(AC851*AN847)+(AD851*AN848)+(AE851*AN849)+(AF851*AN850)+(AG851*AN851)</f>
        <v>0.65587802739829171</v>
      </c>
      <c r="J851" s="22">
        <f>(R851*AO836)+(S851*AO837)+(T851*AO838)+(U851*AO839)+(V851*AO840)+(W851*AO841)+(X851*AO842)+(Y851*AO843)+(Z851*AO844)+(AA851*AO845)+(AB851*AO846)+(AC851*AO847)+(AD851*AO848)+(AE851*AO849)+(AF851*AO850)+(AG851*AO851)</f>
        <v>4.3595895501797807E-2</v>
      </c>
      <c r="K851" s="22">
        <f>(R851*AP836)+(S851*AP837)+(T851*AP838)+(U851*AP839)+(V851*AP840)+(W851*AP841)+(X851*AP842)+(Y851*AP843)+(Z851*AP844)+(AA851*AP845)+(AB851*AP846)+(AC851*AP847)+(AD851*AP848)+(AE851*AP849)+(AF851*AP850)+(AG851*AP851)</f>
        <v>0.28735699232959039</v>
      </c>
      <c r="L851" s="22">
        <f>(R851*AQ836)+(S851*AQ837)+(T851*AQ838)+(U851*AQ839)+(V851*AQ840)+(W851*AQ841)+(X851*AQ842)+(Y851*AQ843)+(Z851*AQ844)+(AA851*AQ845)+(AB851*AQ846)+(AC851*AQ847)+(AD851*AQ848)+(AE851*AQ849)+(AF851*AQ850)+(AG851*AQ851)</f>
        <v>0.14470043566616372</v>
      </c>
      <c r="M851" s="22">
        <f>(R851*AR836)+(S851*AR837)+(T851*AR838)+(U851*AR839)+(V851*AR840)+(W851*AR841)+(X851*AR842)+(Y851*AR843)+(Z851*AR844)+(AA851*AR845)+(AB851*AR846)+(AC851*AR847)+(AD851*AR848)+(AE851*AR849)+(AF851*AR850)+(AG851*AR851)</f>
        <v>0.22490358537610627</v>
      </c>
      <c r="N851" s="22">
        <f>(R851*AS836)+(S851*AS837)+(T851*AS838)+(U851*AS839)+(V851*AS840)+(W851*AS841)+(X851*AS842)+(Y851*AS843)+(Z851*AS844)+(AA851*AS845)+(AB851*AS846)+(AC851*AS847)+(AD851*AS848)+(AE851*AS849)+(AF851*AS850)+(AG851*AS851)</f>
        <v>0.21680094020580559</v>
      </c>
      <c r="O851" s="22">
        <f>(R851*AT836)+(S851*AT837)+(T851*AT838)+(U851*AT839)+(V851*AT840)+(W851*AT841)+(X851*AT842)+(Y851*AT843)+(Z851*AT844)+(AA851*AT845)+(AB851*AT846)+(AC851*AT847)+(AD851*AT848)+(AE851*AT849)+(AF851*AT850)+(AG851*AT851)</f>
        <v>0.97439732581905636</v>
      </c>
      <c r="Q851" s="22">
        <v>16</v>
      </c>
      <c r="R851" s="22">
        <v>0.13770898400113868</v>
      </c>
      <c r="S851" s="22">
        <v>2.3001472395354758E-2</v>
      </c>
      <c r="T851" s="22">
        <v>1.7892295048193983E-2</v>
      </c>
      <c r="U851" s="22">
        <v>0</v>
      </c>
      <c r="V851" s="22">
        <v>0</v>
      </c>
      <c r="W851" s="22">
        <v>0</v>
      </c>
      <c r="X851" s="22">
        <v>0.17118988318980966</v>
      </c>
      <c r="Y851" s="22">
        <v>4.5045275632172909E-3</v>
      </c>
      <c r="Z851" s="22">
        <v>5.7918917904714838E-2</v>
      </c>
      <c r="AA851" s="22">
        <v>4.9286971762269392E-2</v>
      </c>
      <c r="AB851" s="22">
        <v>0</v>
      </c>
      <c r="AC851" s="22">
        <v>9.2608673160205152E-4</v>
      </c>
      <c r="AD851" s="22">
        <v>0</v>
      </c>
      <c r="AE851" s="22">
        <v>0.97054297647834686</v>
      </c>
      <c r="AF851" s="22">
        <v>0</v>
      </c>
      <c r="AG851" s="22">
        <v>0</v>
      </c>
      <c r="AI851" s="22">
        <v>3.7600000000000001E-2</v>
      </c>
      <c r="AJ851" s="22">
        <v>0.30719999999999997</v>
      </c>
      <c r="AK851" s="22">
        <v>2.4199999999999999E-2</v>
      </c>
      <c r="AL851" s="22">
        <v>0.1537</v>
      </c>
      <c r="AM851" s="22">
        <v>3.6999999999999998E-2</v>
      </c>
      <c r="AN851" s="22">
        <v>8.1699999999999995E-2</v>
      </c>
      <c r="AO851" s="22">
        <v>1.6000000000000001E-3</v>
      </c>
      <c r="AP851" s="22">
        <v>2.0799999999999999E-2</v>
      </c>
      <c r="AQ851" s="22">
        <v>3.5299999999999998E-2</v>
      </c>
      <c r="AR851" s="22">
        <v>3.5200000000000002E-2</v>
      </c>
      <c r="AS851" s="22">
        <v>3.7499999999999999E-2</v>
      </c>
      <c r="AT851" s="22">
        <v>0.17860000000000001</v>
      </c>
    </row>
    <row r="852" spans="2:46" s="22" customFormat="1">
      <c r="B852" s="22">
        <v>2017</v>
      </c>
      <c r="C852" s="22">
        <v>1</v>
      </c>
      <c r="D852" s="22">
        <f>(R852*AI852)+(S852*AI853)+(T852*AI854)+(U852*AI855)+(V852*AI856)+(W852*AI857)+(X852*AI858)+(Y852*AI859)+(Z852*AI860)+(AA852*AI861)+(AB852*AI862)+(AC852*AI863)+(AD852*AI864)+(AE852*AI865)+(AF852*AI866)+(AG852*AI867)</f>
        <v>5.9616463456562671E-2</v>
      </c>
      <c r="E852" s="22">
        <f>(R852*AJ852)+(S852*AJ853)+(T852*AJ854)+(U852*AJ855)+(V852*AJ856)+(W852*AJ857)+(X852*AJ858)+(Y852*AJ859)+(Z852*AJ860)+(AA852*AJ861)+(AB852*AJ862)+(AC852*AJ863)+(AD852*AJ864)+(AE852*AJ865)+(AF852*AJ866)+(AG852*AJ867)</f>
        <v>5.2409155379151202E-2</v>
      </c>
      <c r="F852" s="22">
        <f>(R852*AK852)+(S852*AK853)+(T852*AK854)+(U852*AK855)+(V852*AK856)+(W852*AK857)+(X852*AK858)+(Y852*AK859)+(Z852*AK860)+(AA852*AK861)+(AB852*AK862)+(AC852*AK863)+(AD852*AK864)+(AE852*AK865)+(AF852*AK866)+(AG852*AK867)</f>
        <v>1.5809753437722968E-2</v>
      </c>
      <c r="G852" s="22">
        <f>(R852*AL852)+(S852*AL853)+(T852*AL854)+(U852*AL855)+(V852*AL856)+(W852*AL857)+(X852*AL858)+(Y852*AL859)+(Z852*AL860)+(AA852*AL861)+(AB852*AL862)+(AC852*AL863)+(AD852*AL864)+(AE852*AL865)+(AF852*AL866)+(AG852*AL867)</f>
        <v>8.8110711834102753E-2</v>
      </c>
      <c r="H852" s="22">
        <f>(R852*AM852)+(S852*AM853)+(T852*AM854)+(U852*AM855)+(V852*AM856)+(W852*AM857)+(X852*AM858)+(Y852*AM859)+(Z852*AM860)+(AA852*AM861)+(AB852*AM862)+(AC852*AM863)+(AD852*AM864)+(AE852*AM865)+(AF852*AM866)+(AG852*AM867)</f>
        <v>2.9898251938477907E-2</v>
      </c>
      <c r="I852" s="22">
        <f>(R852*AN852)+(S852*AN853)+(T852*AN854)+(U852*AN855)+(V852*AN856)+(W852*AN857)+(X852*AN858)+(Y852*AN859)+(Z852*AN860)+(AA852*AN861)+(AB852*AN862)+(AC852*AN863)+(AD852*AN864)+(AE852*AN865)+(AF852*AN866)+(AG852*AN867)</f>
        <v>4.2786907784721349E-2</v>
      </c>
      <c r="J852" s="22">
        <f>(R852*AO852)+(S852*AO853)+(T852*AO854)+(U852*AO855)+(V852*AO856)+(W852*AO857)+(X852*AO858)+(Y852*AO859)+(Z852*AO860)+(AA852*AO861)+(AB852*AO862)+(AC852*AO863)+(AD852*AO864)+(AE852*AO865)+(AF852*AO866)+(AG852*AO867)</f>
        <v>2.4845103455887747E-3</v>
      </c>
      <c r="K852" s="22">
        <f>(R852*AP852)+(S852*AP853)+(T852*AP854)+(U852*AP855)+(V852*AP856)+(W852*AP857)+(X852*AP858)+(Y852*AP859)+(Z852*AP860)+(AA852*AP861)+(AB852*AP862)+(AC852*AP863)+(AD852*AP864)+(AE852*AP865)+(AF852*AP866)+(AG852*AP867)</f>
        <v>5.6699736702972132E-2</v>
      </c>
      <c r="L852" s="22">
        <f>(R852*AQ852)+(S852*AQ853)+(T852*AQ854)+(U852*AQ855)+(V852*AQ856)+(W852*AQ857)+(X852*AQ858)+(Y852*AQ859)+(Z852*AQ860)+(AA852*AQ861)+(AB852*AQ862)+(AC852*AQ863)+(AD852*AQ864)+(AE852*AQ865)+(AF852*AQ866)+(AG852*AQ867)</f>
        <v>1.8983564864154645E-2</v>
      </c>
      <c r="M852" s="22">
        <f>(R852*AR852)+(S852*AR853)+(T852*AR854)+(U852*AR855)+(V852*AR856)+(W852*AR857)+(X852*AR858)+(Y852*AR859)+(Z852*AR860)+(AA852*AR861)+(AB852*AR862)+(AC852*AR863)+(AD852*AR864)+(AE852*AR865)+(AF852*AR866)+(AG852*AR867)</f>
        <v>3.0565484764701525E-2</v>
      </c>
      <c r="N852" s="22">
        <f>(R852*AS852)+(S852*AS853)+(T852*AS854)+(U852*AS855)+(V852*AS856)+(W852*AS857)+(X852*AS858)+(Y852*AS859)+(Z852*AS860)+(AA852*AS861)+(AB852*AS862)+(AC852*AS863)+(AD852*AS864)+(AE852*AS865)+(AF852*AS866)+(AG852*AS867)</f>
        <v>3.9251385033620273E-2</v>
      </c>
      <c r="O852" s="22">
        <f>(R852*AT852)+(S852*AT853)+(T852*AT854)+(U852*AT855)+(V852*AT856)+(W852*AT857)+(X852*AT858)+(Y852*AT859)+(Z852*AT860)+(AA852*AT861)+(AB852*AT862)+(AC852*AT863)+(AD852*AT864)+(AE852*AT865)+(AF852*AT866)+(AG852*AT867)</f>
        <v>0.13467065090334104</v>
      </c>
      <c r="Q852" s="22">
        <v>1</v>
      </c>
      <c r="R852" s="22">
        <v>0.22509165929084093</v>
      </c>
      <c r="S852" s="22">
        <v>0</v>
      </c>
      <c r="T852" s="22">
        <v>0</v>
      </c>
      <c r="U852" s="22">
        <v>1.4E-3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2.9457023521653112E-2</v>
      </c>
      <c r="AF852" s="22">
        <v>0</v>
      </c>
      <c r="AG852" s="22">
        <v>0</v>
      </c>
      <c r="AI852" s="22">
        <v>0.2482</v>
      </c>
      <c r="AJ852" s="22">
        <v>0.11890000000000001</v>
      </c>
      <c r="AK852" s="22">
        <v>6.1400000000000003E-2</v>
      </c>
      <c r="AL852" s="22">
        <v>0.33439999999999998</v>
      </c>
      <c r="AM852" s="22">
        <v>0.1187</v>
      </c>
      <c r="AN852" s="22">
        <v>0.15870000000000001</v>
      </c>
      <c r="AO852" s="22">
        <v>9.4999999999999998E-3</v>
      </c>
      <c r="AP852" s="22">
        <v>0.2387</v>
      </c>
      <c r="AQ852" s="22">
        <v>7.0499999999999993E-2</v>
      </c>
      <c r="AR852" s="22">
        <v>0.1195</v>
      </c>
      <c r="AS852" s="22">
        <v>0.15379999999999999</v>
      </c>
      <c r="AT852" s="22">
        <v>0.52</v>
      </c>
    </row>
    <row r="853" spans="2:46" s="22" customFormat="1">
      <c r="B853" s="22">
        <v>2017</v>
      </c>
      <c r="C853" s="22">
        <v>2</v>
      </c>
      <c r="D853" s="22">
        <f>(R853*AI852)+(S853*AI853)+(T853*AI854)+(U853*AI855)+(V853*AI856)+(W853*AI857)+(X853*AI858)+(Y853*AI859)+(Z853*AI860)+(AA853*AI861)+(AB853*AI862)+(AC853*AI863)+(AD853*AI864)+(AE853*AI865)+(AF853*AI866)+(AG853*AI867)</f>
        <v>0.22758805862120526</v>
      </c>
      <c r="E853" s="22">
        <f>(R853*AJ852)+(S853*AJ853)+(T853*AJ854)+(U853*AJ855)+(V853*AJ856)+(W853*AJ857)+(X853*AJ858)+(Y853*AJ859)+(Z853*AJ860)+(AA853*AJ861)+(AB853*AJ862)+(AC853*AJ863)+(AD853*AJ864)+(AE853*AJ865)+(AF853*AJ866)+(AG853*AJ867)</f>
        <v>1.0627715943772027</v>
      </c>
      <c r="F853" s="22">
        <f>(R853*AK852)+(S853*AK853)+(T853*AK854)+(U853*AK855)+(V853*AK856)+(W853*AK857)+(X853*AK858)+(Y853*AK859)+(Z853*AK860)+(AA853*AK861)+(AB853*AK862)+(AC853*AK863)+(AD853*AK864)+(AE853*AK865)+(AF853*AK866)+(AG853*AK867)</f>
        <v>8.3091508344163525E-2</v>
      </c>
      <c r="G853" s="22">
        <f>(R853*AL852)+(S853*AL853)+(T853*AL854)+(U853*AL855)+(V853*AL856)+(W853*AL857)+(X853*AL858)+(Y853*AL859)+(Z853*AL860)+(AA853*AL861)+(AB853*AL862)+(AC853*AL863)+(AD853*AL864)+(AE853*AL865)+(AF853*AL866)+(AG853*AL867)</f>
        <v>0.6482028003668453</v>
      </c>
      <c r="H853" s="22">
        <f>(R853*AM852)+(S853*AM853)+(T853*AM854)+(U853*AM855)+(V853*AM856)+(W853*AM857)+(X853*AM858)+(Y853*AM859)+(Z853*AM860)+(AA853*AM861)+(AB853*AM862)+(AC853*AM863)+(AD853*AM864)+(AE853*AM865)+(AF853*AM866)+(AG853*AM867)</f>
        <v>0.17123197300266968</v>
      </c>
      <c r="I853" s="22">
        <f>(R853*AN852)+(S853*AN853)+(T853*AN854)+(U853*AN855)+(V853*AN856)+(W853*AN857)+(X853*AN858)+(Y853*AN859)+(Z853*AN860)+(AA853*AN861)+(AB853*AN862)+(AC853*AN863)+(AD853*AN864)+(AE853*AN865)+(AF853*AN866)+(AG853*AN867)</f>
        <v>0.39707551394212515</v>
      </c>
      <c r="J853" s="22">
        <f>(R853*AO852)+(S853*AO853)+(T853*AO854)+(U853*AO855)+(V853*AO856)+(W853*AO857)+(X853*AO858)+(Y853*AO859)+(Z853*AO860)+(AA853*AO861)+(AB853*AO862)+(AC853*AO863)+(AD853*AO864)+(AE853*AO865)+(AF853*AO866)+(AG853*AO867)</f>
        <v>3.4048533654734328E-2</v>
      </c>
      <c r="K853" s="22">
        <f>(R853*AP852)+(S853*AP853)+(T853*AP854)+(U853*AP855)+(V853*AP856)+(W853*AP857)+(X853*AP858)+(Y853*AP859)+(Z853*AP860)+(AA853*AP861)+(AB853*AP862)+(AC853*AP863)+(AD853*AP864)+(AE853*AP865)+(AF853*AP866)+(AG853*AP867)</f>
        <v>0.25286588283912209</v>
      </c>
      <c r="L853" s="22">
        <f>(R853*AQ852)+(S853*AQ853)+(T853*AQ854)+(U853*AQ855)+(V853*AQ856)+(W853*AQ857)+(X853*AQ858)+(Y853*AQ859)+(Z853*AQ860)+(AA853*AQ861)+(AB853*AQ862)+(AC853*AQ863)+(AD853*AQ864)+(AE853*AQ865)+(AF853*AQ866)+(AG853*AQ867)</f>
        <v>0.13736474513722952</v>
      </c>
      <c r="M853" s="22">
        <f>(R853*AR852)+(S853*AR853)+(T853*AR854)+(U853*AR855)+(V853*AR856)+(W853*AR857)+(X853*AR858)+(Y853*AR859)+(Z853*AR860)+(AA853*AR861)+(AB853*AR862)+(AC853*AR863)+(AD853*AR864)+(AE853*AR865)+(AF853*AR866)+(AG853*AR867)</f>
        <v>0.22268060901492676</v>
      </c>
      <c r="N853" s="22">
        <f>(R853*AS852)+(S853*AS853)+(T853*AS854)+(U853*AS855)+(V853*AS856)+(W853*AS857)+(X853*AS858)+(Y853*AS859)+(Z853*AS860)+(AA853*AS861)+(AB853*AS862)+(AC853*AS863)+(AD853*AS864)+(AE853*AS865)+(AF853*AS866)+(AG853*AS867)</f>
        <v>0.32954166507605615</v>
      </c>
      <c r="O853" s="22">
        <f>(R853*AT852)+(S853*AT853)+(T853*AT854)+(U853*AT855)+(V853*AT856)+(W853*AT857)+(X853*AT858)+(Y853*AT859)+(Z853*AT860)+(AA853*AT861)+(AB853*AT862)+(AC853*AT863)+(AD853*AT864)+(AE853*AT865)+(AF853*AT866)+(AG853*AT867)</f>
        <v>0.8488596466811773</v>
      </c>
      <c r="Q853" s="22">
        <v>2</v>
      </c>
      <c r="R853" s="22">
        <v>0.20618227805854089</v>
      </c>
      <c r="S853" s="22">
        <v>0</v>
      </c>
      <c r="T853" s="22">
        <v>0</v>
      </c>
      <c r="U853" s="22">
        <v>0.13726763070427903</v>
      </c>
      <c r="V853" s="22">
        <v>4.2294630429674081E-2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  <c r="AI853" s="22">
        <v>0.47039999999999998</v>
      </c>
      <c r="AJ853" s="22">
        <v>1.4165000000000001</v>
      </c>
      <c r="AK853" s="22">
        <v>0.109</v>
      </c>
      <c r="AL853" s="22">
        <v>1.7565999999999999</v>
      </c>
      <c r="AM853" s="22">
        <v>0.60109999999999997</v>
      </c>
      <c r="AN853" s="22">
        <v>1.361</v>
      </c>
      <c r="AO853" s="22">
        <v>9.4899999999999998E-2</v>
      </c>
      <c r="AP853" s="22">
        <v>0.61119999999999997</v>
      </c>
      <c r="AQ853" s="22">
        <v>0.1535</v>
      </c>
      <c r="AR853" s="22">
        <v>0.27500000000000002</v>
      </c>
      <c r="AS853" s="22">
        <v>0.20499999999999999</v>
      </c>
      <c r="AT853" s="22">
        <v>1.137</v>
      </c>
    </row>
    <row r="854" spans="2:46" s="22" customFormat="1">
      <c r="B854" s="22">
        <v>2017</v>
      </c>
      <c r="C854" s="22">
        <v>3</v>
      </c>
      <c r="D854" s="22">
        <f>(R854*AI852)+(S854*AI853)+(T854*AI854)+(U854*AI855)+(V854*AI856)+(W854*AI857)+(X854*AI858)+(Y854*AI859)+(Z854*AI860)+(AA854*AI861)+(AB854*AI862)+(AC854*AI863)+(AD854*AI864)+(AE854*AI865)+(AF854*AI866)+(AG854*AI867)</f>
        <v>0.77055569425452652</v>
      </c>
      <c r="E854" s="22">
        <f>(R854*AJ852)+(S854*AJ853)+(T854*AJ854)+(U854*AJ855)+(V854*AJ856)+(W854*AJ857)+(X854*AJ858)+(Y854*AJ859)+(Z854*AJ860)+(AA854*AJ861)+(AB854*AJ862)+(AC854*AJ863)+(AD854*AJ864)+(AE854*AJ865)+(AF854*AJ866)+(AG854*AJ867)</f>
        <v>5.8252734133148074</v>
      </c>
      <c r="F854" s="22">
        <f>(R854*AK852)+(S854*AK853)+(T854*AK854)+(U854*AK855)+(V854*AK856)+(W854*AK857)+(X854*AK858)+(Y854*AK859)+(Z854*AK860)+(AA854*AK861)+(AB854*AK862)+(AC854*AK863)+(AD854*AK864)+(AE854*AK865)+(AF854*AK866)+(AG854*AK867)</f>
        <v>0.40102958021328444</v>
      </c>
      <c r="G854" s="22">
        <f>(R854*AL852)+(S854*AL853)+(T854*AL854)+(U854*AL855)+(V854*AL856)+(W854*AL857)+(X854*AL858)+(Y854*AL859)+(Z854*AL860)+(AA854*AL861)+(AB854*AL862)+(AC854*AL863)+(AD854*AL864)+(AE854*AL865)+(AF854*AL866)+(AG854*AL867)</f>
        <v>2.9453859889061733</v>
      </c>
      <c r="H854" s="22">
        <f>(R854*AM852)+(S854*AM853)+(T854*AM854)+(U854*AM855)+(V854*AM856)+(W854*AM857)+(X854*AM858)+(Y854*AM859)+(Z854*AM860)+(AA854*AM861)+(AB854*AM862)+(AC854*AM863)+(AD854*AM864)+(AE854*AM865)+(AF854*AM866)+(AG854*AM867)</f>
        <v>0.68412687785042536</v>
      </c>
      <c r="I854" s="22">
        <f>(R854*AN852)+(S854*AN853)+(T854*AN854)+(U854*AN855)+(V854*AN856)+(W854*AN857)+(X854*AN858)+(Y854*AN859)+(Z854*AN860)+(AA854*AN861)+(AB854*AN862)+(AC854*AN863)+(AD854*AN864)+(AE854*AN865)+(AF854*AN866)+(AG854*AN867)</f>
        <v>2.6874242352551452</v>
      </c>
      <c r="J854" s="22">
        <f>(R854*AO852)+(S854*AO853)+(T854*AO854)+(U854*AO855)+(V854*AO856)+(W854*AO857)+(X854*AO858)+(Y854*AO859)+(Z854*AO860)+(AA854*AO861)+(AB854*AO862)+(AC854*AO863)+(AD854*AO864)+(AE854*AO865)+(AF854*AO866)+(AG854*AO867)</f>
        <v>0.1885716845909538</v>
      </c>
      <c r="K854" s="22">
        <f>(R854*AP852)+(S854*AP853)+(T854*AP854)+(U854*AP855)+(V854*AP856)+(W854*AP857)+(X854*AP858)+(Y854*AP859)+(Z854*AP860)+(AA854*AP861)+(AB854*AP862)+(AC854*AP863)+(AD854*AP864)+(AE854*AP865)+(AF854*AP866)+(AG854*AP867)</f>
        <v>0.92034018356157787</v>
      </c>
      <c r="L854" s="22">
        <f>(R854*AQ852)+(S854*AQ853)+(T854*AQ854)+(U854*AQ855)+(V854*AQ856)+(W854*AQ857)+(X854*AQ858)+(Y854*AQ859)+(Z854*AQ860)+(AA854*AQ861)+(AB854*AQ862)+(AC854*AQ863)+(AD854*AQ864)+(AE854*AQ865)+(AF854*AQ866)+(AG854*AQ867)</f>
        <v>0.57089024334784688</v>
      </c>
      <c r="M854" s="22">
        <f>(R854*AR852)+(S854*AR853)+(T854*AR854)+(U854*AR855)+(V854*AR856)+(W854*AR857)+(X854*AR858)+(Y854*AR859)+(Z854*AR860)+(AA854*AR861)+(AB854*AR862)+(AC854*AR863)+(AD854*AR864)+(AE854*AR865)+(AF854*AR866)+(AG854*AR867)</f>
        <v>1.035590289263653</v>
      </c>
      <c r="N854" s="22">
        <f>(R854*AS852)+(S854*AS853)+(T854*AS854)+(U854*AS855)+(V854*AS856)+(W854*AS857)+(X854*AS858)+(Y854*AS859)+(Z854*AS860)+(AA854*AS861)+(AB854*AS862)+(AC854*AS863)+(AD854*AS864)+(AE854*AS865)+(AF854*AS866)+(AG854*AS867)</f>
        <v>1.5917631650561959</v>
      </c>
      <c r="O854" s="22">
        <f>(R854*AT852)+(S854*AT853)+(T854*AT854)+(U854*AT855)+(V854*AT856)+(W854*AT857)+(X854*AT858)+(Y854*AT859)+(Z854*AT860)+(AA854*AT861)+(AB854*AT862)+(AC854*AT863)+(AD854*AT864)+(AE854*AT865)+(AF854*AT866)+(AG854*AT867)</f>
        <v>4.5724146168859807</v>
      </c>
      <c r="Q854" s="22">
        <v>3</v>
      </c>
      <c r="R854" s="22">
        <v>0</v>
      </c>
      <c r="S854" s="22">
        <v>0</v>
      </c>
      <c r="T854" s="22">
        <v>0</v>
      </c>
      <c r="U854" s="22">
        <v>8.3558160114565863E-2</v>
      </c>
      <c r="V854" s="22">
        <v>0.89127490012834187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  <c r="AI854" s="22">
        <v>0.96619999999999995</v>
      </c>
      <c r="AJ854" s="22">
        <v>1.2783</v>
      </c>
      <c r="AK854" s="22">
        <v>0.29799999999999999</v>
      </c>
      <c r="AL854" s="22">
        <v>2.4257</v>
      </c>
      <c r="AM854" s="22">
        <v>0.82520000000000004</v>
      </c>
      <c r="AN854" s="22">
        <v>2.6613000000000002</v>
      </c>
      <c r="AO854" s="22">
        <v>0.37109999999999999</v>
      </c>
      <c r="AP854" s="22">
        <v>2.0893999999999999</v>
      </c>
      <c r="AQ854" s="22">
        <v>0.45250000000000001</v>
      </c>
      <c r="AR854" s="22">
        <v>0.81389999999999996</v>
      </c>
      <c r="AS854" s="22">
        <v>0.57969999999999999</v>
      </c>
      <c r="AT854" s="22">
        <v>3.1463000000000001</v>
      </c>
    </row>
    <row r="855" spans="2:46" s="22" customFormat="1">
      <c r="B855" s="22">
        <v>2017</v>
      </c>
      <c r="C855" s="22">
        <v>4</v>
      </c>
      <c r="D855" s="22">
        <f>(R855*AI852)+(S855*AI853)+(T855*AI854)+(U855*AI855)+(V855*AI856)+(W855*AI857)+(X855*AI858)+(Y855*AI859)+(Z855*AI860)+(AA855*AI861)+(AB855*AI862)+(AC855*AI863)+(AD855*AI864)+(AE855*AI865)+(AF855*AI866)+(AG855*AI867)</f>
        <v>0.48288688760978782</v>
      </c>
      <c r="E855" s="22">
        <f>(R855*AJ852)+(S855*AJ853)+(T855*AJ854)+(U855*AJ855)+(V855*AJ856)+(W855*AJ857)+(X855*AJ858)+(Y855*AJ859)+(Z855*AJ860)+(AA855*AJ861)+(AB855*AJ862)+(AC855*AJ863)+(AD855*AJ864)+(AE855*AJ865)+(AF855*AJ866)+(AG855*AJ867)</f>
        <v>2.6305390932131707</v>
      </c>
      <c r="F855" s="22">
        <f>(R855*AK852)+(S855*AK853)+(T855*AK854)+(U855*AK855)+(V855*AK856)+(W855*AK857)+(X855*AK858)+(Y855*AK859)+(Z855*AK860)+(AA855*AK861)+(AB855*AK862)+(AC855*AK863)+(AD855*AK864)+(AE855*AK865)+(AF855*AK866)+(AG855*AK867)</f>
        <v>0.17748659218600152</v>
      </c>
      <c r="G855" s="22">
        <f>(R855*AL852)+(S855*AL853)+(T855*AL854)+(U855*AL855)+(V855*AL856)+(W855*AL857)+(X855*AL858)+(Y855*AL859)+(Z855*AL860)+(AA855*AL861)+(AB855*AL862)+(AC855*AL863)+(AD855*AL864)+(AE855*AL865)+(AF855*AL866)+(AG855*AL867)</f>
        <v>1.5175195689264223</v>
      </c>
      <c r="H855" s="22">
        <f>(R855*AM852)+(S855*AM853)+(T855*AM854)+(U855*AM855)+(V855*AM856)+(W855*AM857)+(X855*AM858)+(Y855*AM859)+(Z855*AM860)+(AA855*AM861)+(AB855*AM862)+(AC855*AM863)+(AD855*AM864)+(AE855*AM865)+(AF855*AM866)+(AG855*AM867)</f>
        <v>0.3946499070027949</v>
      </c>
      <c r="I855" s="22">
        <f>(R855*AN852)+(S855*AN853)+(T855*AN854)+(U855*AN855)+(V855*AN856)+(W855*AN857)+(X855*AN858)+(Y855*AN859)+(Z855*AN860)+(AA855*AN861)+(AB855*AN862)+(AC855*AN863)+(AD855*AN864)+(AE855*AN865)+(AF855*AN866)+(AG855*AN867)</f>
        <v>0.81774553858311794</v>
      </c>
      <c r="J855" s="22">
        <f>(R855*AO852)+(S855*AO853)+(T855*AO854)+(U855*AO855)+(V855*AO856)+(W855*AO857)+(X855*AO858)+(Y855*AO859)+(Z855*AO860)+(AA855*AO861)+(AB855*AO862)+(AC855*AO863)+(AD855*AO864)+(AE855*AO865)+(AF855*AO866)+(AG855*AO867)</f>
        <v>7.9905789428137614E-2</v>
      </c>
      <c r="K855" s="22">
        <f>(R855*AP852)+(S855*AP853)+(T855*AP854)+(U855*AP855)+(V855*AP856)+(W855*AP857)+(X855*AP858)+(Y855*AP859)+(Z855*AP860)+(AA855*AP861)+(AB855*AP862)+(AC855*AP863)+(AD855*AP864)+(AE855*AP865)+(AF855*AP866)+(AG855*AP867)</f>
        <v>0.55239019523449273</v>
      </c>
      <c r="L855" s="22">
        <f>(R855*AQ852)+(S855*AQ853)+(T855*AQ854)+(U855*AQ855)+(V855*AQ856)+(W855*AQ857)+(X855*AQ858)+(Y855*AQ859)+(Z855*AQ860)+(AA855*AQ861)+(AB855*AQ862)+(AC855*AQ863)+(AD855*AQ864)+(AE855*AQ865)+(AF855*AQ866)+(AG855*AQ867)</f>
        <v>0.33057798368253705</v>
      </c>
      <c r="M855" s="22">
        <f>(R855*AR852)+(S855*AR853)+(T855*AR854)+(U855*AR855)+(V855*AR856)+(W855*AR857)+(X855*AR858)+(Y855*AR859)+(Z855*AR860)+(AA855*AR861)+(AB855*AR862)+(AC855*AR863)+(AD855*AR864)+(AE855*AR865)+(AF855*AR866)+(AG855*AR867)</f>
        <v>0.51414036170063204</v>
      </c>
      <c r="N855" s="22">
        <f>(R855*AS852)+(S855*AS853)+(T855*AS854)+(U855*AS855)+(V855*AS856)+(W855*AS857)+(X855*AS858)+(Y855*AS859)+(Z855*AS860)+(AA855*AS861)+(AB855*AS862)+(AC855*AS863)+(AD855*AS864)+(AE855*AS865)+(AF855*AS866)+(AG855*AS867)</f>
        <v>0.76757427678780121</v>
      </c>
      <c r="O855" s="22">
        <f>(R855*AT852)+(S855*AT853)+(T855*AT854)+(U855*AT855)+(V855*AT856)+(W855*AT857)+(X855*AT858)+(Y855*AT859)+(Z855*AT860)+(AA855*AT861)+(AB855*AT862)+(AC855*AT863)+(AD855*AT864)+(AE855*AT865)+(AF855*AT866)+(AG855*AT867)</f>
        <v>1.8116428376163989</v>
      </c>
      <c r="Q855" s="22">
        <v>4</v>
      </c>
      <c r="R855" s="22">
        <v>0</v>
      </c>
      <c r="S855" s="22">
        <v>0</v>
      </c>
      <c r="T855" s="22">
        <v>0</v>
      </c>
      <c r="U855" s="22">
        <v>0.46028680546162221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  <c r="AI855" s="22">
        <v>1.0490999999999999</v>
      </c>
      <c r="AJ855" s="22">
        <v>5.7149999999999999</v>
      </c>
      <c r="AK855" s="22">
        <v>0.3856</v>
      </c>
      <c r="AL855" s="22">
        <v>3.2968999999999999</v>
      </c>
      <c r="AM855" s="22">
        <v>0.85740000000000005</v>
      </c>
      <c r="AN855" s="22">
        <v>1.7766</v>
      </c>
      <c r="AO855" s="22">
        <v>0.1736</v>
      </c>
      <c r="AP855" s="22">
        <v>1.2000999999999999</v>
      </c>
      <c r="AQ855" s="22">
        <v>0.71819999999999995</v>
      </c>
      <c r="AR855" s="22">
        <v>1.117</v>
      </c>
      <c r="AS855" s="22">
        <v>1.6676</v>
      </c>
      <c r="AT855" s="22">
        <v>3.9359000000000002</v>
      </c>
    </row>
    <row r="856" spans="2:46" s="22" customFormat="1">
      <c r="B856" s="22">
        <v>2017</v>
      </c>
      <c r="C856" s="22">
        <v>5</v>
      </c>
      <c r="D856" s="22">
        <f>(R856*AI852)+(S856*AI853)+(T856*AI854)+(U856*AI855)+(V856*AI856)+(W856*AI857)+(X856*AI858)+(Y856*AI859)+(Z856*AI860)+(AA856*AI861)+(AB856*AI862)+(AC856*AI863)+(AD856*AI864)+(AE856*AI865)+(AF856*AI866)+(AG856*AI867)</f>
        <v>9.3758809229728332E-2</v>
      </c>
      <c r="E856" s="22">
        <f>(R856*AJ852)+(S856*AJ853)+(T856*AJ854)+(U856*AJ855)+(V856*AJ856)+(W856*AJ857)+(X856*AJ858)+(Y856*AJ859)+(Z856*AJ860)+(AA856*AJ861)+(AB856*AJ862)+(AC856*AJ863)+(AD856*AJ864)+(AE856*AJ865)+(AF856*AJ866)+(AG856*AJ867)</f>
        <v>0.51075359331607806</v>
      </c>
      <c r="F856" s="22">
        <f>(R856*AK852)+(S856*AK853)+(T856*AK854)+(U856*AK855)+(V856*AK856)+(W856*AK857)+(X856*AK858)+(Y856*AK859)+(Z856*AK860)+(AA856*AK861)+(AB856*AK862)+(AC856*AK863)+(AD856*AK864)+(AE856*AK865)+(AF856*AK866)+(AG856*AK867)</f>
        <v>3.4461344808867839E-2</v>
      </c>
      <c r="G856" s="22">
        <f>(R856*AL852)+(S856*AL853)+(T856*AL854)+(U856*AL855)+(V856*AL856)+(W856*AL857)+(X856*AL858)+(Y856*AL859)+(Z856*AL860)+(AA856*AL861)+(AB856*AL862)+(AC856*AL863)+(AD856*AL864)+(AE856*AL865)+(AF856*AL866)+(AG856*AL867)</f>
        <v>0.29464628552996985</v>
      </c>
      <c r="H856" s="22">
        <f>(R856*AM852)+(S856*AM853)+(T856*AM854)+(U856*AM855)+(V856*AM856)+(W856*AM857)+(X856*AM858)+(Y856*AM859)+(Z856*AM860)+(AA856*AM861)+(AB856*AM862)+(AC856*AM863)+(AD856*AM864)+(AE856*AM865)+(AF856*AM866)+(AG856*AM867)</f>
        <v>7.6626444603535487E-2</v>
      </c>
      <c r="I856" s="22">
        <f>(R856*AN852)+(S856*AN853)+(T856*AN854)+(U856*AN855)+(V856*AN856)+(W856*AN857)+(X856*AN858)+(Y856*AN859)+(Z856*AN860)+(AA856*AN861)+(AB856*AN862)+(AC856*AN863)+(AD856*AN864)+(AE856*AN865)+(AF856*AN866)+(AG856*AN867)</f>
        <v>0.15877599893006897</v>
      </c>
      <c r="J856" s="22">
        <f>(R856*AO852)+(S856*AO853)+(T856*AO854)+(U856*AO855)+(V856*AO856)+(W856*AO857)+(X856*AO858)+(Y856*AO859)+(Z856*AO860)+(AA856*AO861)+(AB856*AO862)+(AC856*AO863)+(AD856*AO864)+(AE856*AO865)+(AF856*AO866)+(AG856*AO867)</f>
        <v>1.5514754820589878E-2</v>
      </c>
      <c r="K856" s="22">
        <f>(R856*AP852)+(S856*AP853)+(T856*AP854)+(U856*AP855)+(V856*AP856)+(W856*AP857)+(X856*AP858)+(Y856*AP859)+(Z856*AP860)+(AA856*AP861)+(AB856*AP862)+(AC856*AP863)+(AD856*AP864)+(AE856*AP865)+(AF856*AP866)+(AG856*AP867)</f>
        <v>0.10725378606100179</v>
      </c>
      <c r="L856" s="22">
        <f>(R856*AQ852)+(S856*AQ853)+(T856*AQ854)+(U856*AQ855)+(V856*AQ856)+(W856*AQ857)+(X856*AQ858)+(Y856*AQ859)+(Z856*AQ860)+(AA856*AQ861)+(AB856*AQ862)+(AC856*AQ863)+(AD856*AQ864)+(AE856*AQ865)+(AF856*AQ866)+(AG856*AQ867)</f>
        <v>6.4186042120666184E-2</v>
      </c>
      <c r="M856" s="22">
        <f>(R856*AR852)+(S856*AR853)+(T856*AR854)+(U856*AR855)+(V856*AR856)+(W856*AR857)+(X856*AR858)+(Y856*AR859)+(Z856*AR860)+(AA856*AR861)+(AB856*AR862)+(AC856*AR863)+(AD856*AR864)+(AE856*AR865)+(AF856*AR866)+(AG856*AR867)</f>
        <v>9.9827080268426793E-2</v>
      </c>
      <c r="N856" s="22">
        <f>(R856*AS852)+(S856*AS853)+(T856*AS854)+(U856*AS855)+(V856*AS856)+(W856*AS857)+(X856*AS858)+(Y856*AS859)+(Z856*AS860)+(AA856*AS861)+(AB856*AS862)+(AC856*AS863)+(AD856*AS864)+(AE856*AS865)+(AF856*AS866)+(AG856*AS867)</f>
        <v>0.14903459181345438</v>
      </c>
      <c r="O856" s="22">
        <f>(R856*AT852)+(S856*AT853)+(T856*AT854)+(U856*AT855)+(V856*AT856)+(W856*AT857)+(X856*AT858)+(Y856*AT859)+(Z856*AT860)+(AA856*AT861)+(AB856*AT862)+(AC856*AT863)+(AD856*AT864)+(AE856*AT865)+(AF856*AT866)+(AG856*AT867)</f>
        <v>0.3517541676172794</v>
      </c>
      <c r="Q856" s="22">
        <v>5</v>
      </c>
      <c r="R856" s="22">
        <v>0</v>
      </c>
      <c r="S856" s="22">
        <v>0</v>
      </c>
      <c r="T856" s="22">
        <v>0</v>
      </c>
      <c r="U856" s="22">
        <v>8.9370707491877172E-2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I856" s="22">
        <v>0.76619999999999999</v>
      </c>
      <c r="AJ856" s="22">
        <v>6.0000999999999998</v>
      </c>
      <c r="AK856" s="22">
        <v>0.4138</v>
      </c>
      <c r="AL856" s="22">
        <v>2.9956</v>
      </c>
      <c r="AM856" s="22">
        <v>0.68720000000000003</v>
      </c>
      <c r="AN856" s="22">
        <v>2.8487</v>
      </c>
      <c r="AO856" s="22">
        <v>0.1953</v>
      </c>
      <c r="AP856" s="22">
        <v>0.92010000000000003</v>
      </c>
      <c r="AQ856" s="22">
        <v>0.57320000000000004</v>
      </c>
      <c r="AR856" s="22">
        <v>1.0571999999999999</v>
      </c>
      <c r="AS856" s="22">
        <v>1.6295999999999999</v>
      </c>
      <c r="AT856" s="22">
        <v>4.7611999999999997</v>
      </c>
    </row>
    <row r="857" spans="2:46" s="22" customFormat="1">
      <c r="B857" s="22">
        <v>2017</v>
      </c>
      <c r="C857" s="22">
        <v>6</v>
      </c>
      <c r="D857" s="22">
        <f>(R857*AI852)+(S857*AI853)+(T857*AI854)+(U857*AI855)+(V857*AI856)+(W857*AI857)+(X857*AI858)+(Y857*AI859)+(Z857*AI860)+(AA857*AI861)+(AB857*AI862)+(AC857*AI863)+(AD857*AI864)+(AE857*AI865)+(AF857*AI866)+(AG857*AI867)</f>
        <v>0.6267739534737935</v>
      </c>
      <c r="E857" s="22">
        <f>(R857*AJ852)+(S857*AJ853)+(T857*AJ854)+(U857*AJ855)+(V857*AJ856)+(W857*AJ857)+(X857*AJ858)+(Y857*AJ859)+(Z857*AJ860)+(AA857*AJ861)+(AB857*AJ862)+(AC857*AJ863)+(AD857*AJ864)+(AE857*AJ865)+(AF857*AJ866)+(AG857*AJ867)</f>
        <v>2.9065776757444888</v>
      </c>
      <c r="F857" s="22">
        <f>(R857*AK852)+(S857*AK853)+(T857*AK854)+(U857*AK855)+(V857*AK856)+(W857*AK857)+(X857*AK858)+(Y857*AK859)+(Z857*AK860)+(AA857*AK861)+(AB857*AK862)+(AC857*AK863)+(AD857*AK864)+(AE857*AK865)+(AF857*AK866)+(AG857*AK867)</f>
        <v>0.48965885194590325</v>
      </c>
      <c r="G857" s="22">
        <f>(R857*AL852)+(S857*AL853)+(T857*AL854)+(U857*AL855)+(V857*AL856)+(W857*AL857)+(X857*AL858)+(Y857*AL859)+(Z857*AL860)+(AA857*AL861)+(AB857*AL862)+(AC857*AL863)+(AD857*AL864)+(AE857*AL865)+(AF857*AL866)+(AG857*AL867)</f>
        <v>2.5010605829878578</v>
      </c>
      <c r="H857" s="22">
        <f>(R857*AM852)+(S857*AM853)+(T857*AM854)+(U857*AM855)+(V857*AM856)+(W857*AM857)+(X857*AM858)+(Y857*AM859)+(Z857*AM860)+(AA857*AM861)+(AB857*AM862)+(AC857*AM863)+(AD857*AM864)+(AE857*AM865)+(AF857*AM866)+(AG857*AM867)</f>
        <v>0.64254510373036899</v>
      </c>
      <c r="I857" s="22">
        <f>(R857*AN852)+(S857*AN853)+(T857*AN854)+(U857*AN855)+(V857*AN856)+(W857*AN857)+(X857*AN858)+(Y857*AN859)+(Z857*AN860)+(AA857*AN861)+(AB857*AN862)+(AC857*AN863)+(AD857*AN864)+(AE857*AN865)+(AF857*AN866)+(AG857*AN867)</f>
        <v>2.3496820618853742</v>
      </c>
      <c r="J857" s="22">
        <f>(R857*AO852)+(S857*AO853)+(T857*AO854)+(U857*AO855)+(V857*AO856)+(W857*AO857)+(X857*AO858)+(Y857*AO859)+(Z857*AO860)+(AA857*AO861)+(AB857*AO862)+(AC857*AO863)+(AD857*AO864)+(AE857*AO865)+(AF857*AO866)+(AG857*AO867)</f>
        <v>0.10373761431017081</v>
      </c>
      <c r="K857" s="22">
        <f>(R857*AP852)+(S857*AP853)+(T857*AP854)+(U857*AP855)+(V857*AP856)+(W857*AP857)+(X857*AP858)+(Y857*AP859)+(Z857*AP860)+(AA857*AP861)+(AB857*AP862)+(AC857*AP863)+(AD857*AP864)+(AE857*AP865)+(AF857*AP866)+(AG857*AP867)</f>
        <v>0.65142292188934814</v>
      </c>
      <c r="L857" s="22">
        <f>(R857*AQ852)+(S857*AQ853)+(T857*AQ854)+(U857*AQ855)+(V857*AQ856)+(W857*AQ857)+(X857*AQ858)+(Y857*AQ859)+(Z857*AQ860)+(AA857*AQ861)+(AB857*AQ862)+(AC857*AQ863)+(AD857*AQ864)+(AE857*AQ865)+(AF857*AQ866)+(AG857*AQ867)</f>
        <v>0.46521606508824531</v>
      </c>
      <c r="M857" s="22">
        <f>(R857*AR852)+(S857*AR853)+(T857*AR854)+(U857*AR855)+(V857*AR856)+(W857*AR857)+(X857*AR858)+(Y857*AR859)+(Z857*AR860)+(AA857*AR861)+(AB857*AR862)+(AC857*AR863)+(AD857*AR864)+(AE857*AR865)+(AF857*AR866)+(AG857*AR867)</f>
        <v>0.51165083877506234</v>
      </c>
      <c r="N857" s="22">
        <f>(R857*AS852)+(S857*AS853)+(T857*AS854)+(U857*AS855)+(V857*AS856)+(W857*AS857)+(X857*AS858)+(Y857*AS859)+(Z857*AS860)+(AA857*AS861)+(AB857*AS862)+(AC857*AS863)+(AD857*AS864)+(AE857*AS865)+(AF857*AS866)+(AG857*AS867)</f>
        <v>0.79298999475550958</v>
      </c>
      <c r="O857" s="22">
        <f>(R857*AT852)+(S857*AT853)+(T857*AT854)+(U857*AT855)+(V857*AT856)+(W857*AT857)+(X857*AT858)+(Y857*AT859)+(Z857*AT860)+(AA857*AT861)+(AB857*AT862)+(AC857*AT863)+(AD857*AT864)+(AE857*AT865)+(AF857*AT866)+(AG857*AT867)</f>
        <v>2.8942415845167311</v>
      </c>
      <c r="Q857" s="22">
        <v>6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0.40076518433531011</v>
      </c>
      <c r="Z857" s="22">
        <v>6.3600000000000004E-2</v>
      </c>
      <c r="AA857" s="22">
        <v>0</v>
      </c>
      <c r="AB857" s="22">
        <v>0.26986289636970395</v>
      </c>
      <c r="AC857" s="22">
        <v>6.595769839041045E-4</v>
      </c>
      <c r="AD857" s="22">
        <v>0</v>
      </c>
      <c r="AE857" s="22">
        <v>0</v>
      </c>
      <c r="AF857" s="22">
        <v>0</v>
      </c>
      <c r="AG857" s="22">
        <v>0</v>
      </c>
      <c r="AI857" s="22">
        <v>0.746</v>
      </c>
      <c r="AJ857" s="22">
        <v>1.4388000000000001</v>
      </c>
      <c r="AK857" s="22">
        <v>0.22450000000000001</v>
      </c>
      <c r="AL857" s="22">
        <v>1.8712</v>
      </c>
      <c r="AM857" s="22">
        <v>0.37009999999999998</v>
      </c>
      <c r="AN857" s="22">
        <v>0.86809999999999998</v>
      </c>
      <c r="AO857" s="22">
        <v>2.52E-2</v>
      </c>
      <c r="AP857" s="22">
        <v>0.72119999999999995</v>
      </c>
      <c r="AQ857" s="22">
        <v>0.20280000000000001</v>
      </c>
      <c r="AR857" s="22">
        <v>0.34439999999999998</v>
      </c>
      <c r="AS857" s="22">
        <v>0.51780000000000004</v>
      </c>
      <c r="AT857" s="22">
        <v>1.1113999999999999</v>
      </c>
    </row>
    <row r="858" spans="2:46" s="22" customFormat="1">
      <c r="B858" s="22">
        <v>2017</v>
      </c>
      <c r="C858" s="22">
        <v>7</v>
      </c>
      <c r="D858" s="22">
        <f>(R858*AI852)+(S858*AI853)+(T858*AI854)+(U858*AI855)+(V858*AI856)+(W858*AI857)+(X858*AI858)+(Y858*AI859)+(Z858*AI860)+(AA858*AI861)+(AB858*AI862)+(AC858*AI863)+(AD858*AI864)+(AE858*AI865)+(AF858*AI866)+(AG858*AI867)</f>
        <v>0.90629724</v>
      </c>
      <c r="E858" s="22">
        <f>(R858*AJ852)+(S858*AJ853)+(T858*AJ854)+(U858*AJ855)+(V858*AJ856)+(W858*AJ857)+(X858*AJ858)+(Y858*AJ859)+(Z858*AJ860)+(AA858*AJ861)+(AB858*AJ862)+(AC858*AJ863)+(AD858*AJ864)+(AE858*AJ865)+(AF858*AJ866)+(AG858*AJ867)</f>
        <v>2.4821094799999996</v>
      </c>
      <c r="F858" s="22">
        <f>(R858*AK852)+(S858*AK853)+(T858*AK854)+(U858*AK855)+(V858*AK856)+(W858*AK857)+(X858*AK858)+(Y858*AK859)+(Z858*AK860)+(AA858*AK861)+(AB858*AK862)+(AC858*AK863)+(AD858*AK864)+(AE858*AK865)+(AF858*AK866)+(AG858*AK867)</f>
        <v>0.27204916000000001</v>
      </c>
      <c r="G858" s="22">
        <f>(R858*AL852)+(S858*AL853)+(T858*AL854)+(U858*AL855)+(V858*AL856)+(W858*AL857)+(X858*AL858)+(Y858*AL859)+(Z858*AL860)+(AA858*AL861)+(AB858*AL862)+(AC858*AL863)+(AD858*AL864)+(AE858*AL865)+(AF858*AL866)+(AG858*AL867)</f>
        <v>1.5271897999999999</v>
      </c>
      <c r="H858" s="22">
        <f>(R858*AM852)+(S858*AM853)+(T858*AM854)+(U858*AM855)+(V858*AM856)+(W858*AM857)+(X858*AM858)+(Y858*AM859)+(Z858*AM860)+(AA858*AM861)+(AB858*AM862)+(AC858*AM863)+(AD858*AM864)+(AE858*AM865)+(AF858*AM866)+(AG858*AM867)</f>
        <v>0.44003656000000002</v>
      </c>
      <c r="I858" s="22">
        <f>(R858*AN852)+(S858*AN853)+(T858*AN854)+(U858*AN855)+(V858*AN856)+(W858*AN857)+(X858*AN858)+(Y858*AN859)+(Z858*AN860)+(AA858*AN861)+(AB858*AN862)+(AC858*AN863)+(AD858*AN864)+(AE858*AN865)+(AF858*AN866)+(AG858*AN867)</f>
        <v>0.83381572000000004</v>
      </c>
      <c r="J858" s="22">
        <f>(R858*AO852)+(S858*AO853)+(T858*AO854)+(U858*AO855)+(V858*AO856)+(W858*AO857)+(X858*AO858)+(Y858*AO859)+(Z858*AO860)+(AA858*AO861)+(AB858*AO862)+(AC858*AO863)+(AD858*AO864)+(AE858*AO865)+(AF858*AO866)+(AG858*AO867)</f>
        <v>1.161652E-2</v>
      </c>
      <c r="K858" s="22">
        <f>(R858*AP852)+(S858*AP853)+(T858*AP854)+(U858*AP855)+(V858*AP856)+(W858*AP857)+(X858*AP858)+(Y858*AP859)+(Z858*AP860)+(AA858*AP861)+(AB858*AP862)+(AC858*AP863)+(AD858*AP864)+(AE858*AP865)+(AF858*AP866)+(AG858*AP867)</f>
        <v>0.64169100000000001</v>
      </c>
      <c r="L858" s="22">
        <f>(R858*AQ852)+(S858*AQ853)+(T858*AQ854)+(U858*AQ855)+(V858*AQ856)+(W858*AQ857)+(X858*AQ858)+(Y858*AQ859)+(Z858*AQ860)+(AA858*AQ861)+(AB858*AQ862)+(AC858*AQ863)+(AD858*AQ864)+(AE858*AQ865)+(AF858*AQ866)+(AG858*AQ867)</f>
        <v>0.3039772</v>
      </c>
      <c r="M858" s="22">
        <f>(R858*AR852)+(S858*AR853)+(T858*AR854)+(U858*AR855)+(V858*AR856)+(W858*AR857)+(X858*AR858)+(Y858*AR859)+(Z858*AR860)+(AA858*AR861)+(AB858*AR862)+(AC858*AR863)+(AD858*AR864)+(AE858*AR865)+(AF858*AR866)+(AG858*AR867)</f>
        <v>0.56983552000000004</v>
      </c>
      <c r="N858" s="22">
        <f>(R858*AS852)+(S858*AS853)+(T858*AS854)+(U858*AS855)+(V858*AS856)+(W858*AS857)+(X858*AS858)+(Y858*AS859)+(Z858*AS860)+(AA858*AS861)+(AB858*AS862)+(AC858*AS863)+(AD858*AS864)+(AE858*AS865)+(AF858*AS866)+(AG858*AS867)</f>
        <v>0.89356775999999993</v>
      </c>
      <c r="O858" s="22">
        <f>(R858*AT852)+(S858*AT853)+(T858*AT854)+(U858*AT855)+(V858*AT856)+(W858*AT857)+(X858*AT858)+(Y858*AT859)+(Z858*AT860)+(AA858*AT861)+(AB858*AT862)+(AC858*AT863)+(AD858*AT864)+(AE858*AT865)+(AF858*AT866)+(AG858*AT867)</f>
        <v>2.2395537599999997</v>
      </c>
      <c r="Q858" s="22">
        <v>7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0.6956</v>
      </c>
      <c r="AE858" s="22">
        <v>0</v>
      </c>
      <c r="AF858" s="22">
        <v>0</v>
      </c>
      <c r="AG858" s="22">
        <v>0</v>
      </c>
      <c r="AI858" s="22">
        <v>0.2457</v>
      </c>
      <c r="AJ858" s="22">
        <v>0.19989999999999999</v>
      </c>
      <c r="AK858" s="22">
        <v>9.3100000000000002E-2</v>
      </c>
      <c r="AL858" s="22">
        <v>0.89149999999999996</v>
      </c>
      <c r="AM858" s="22">
        <v>0.28170000000000001</v>
      </c>
      <c r="AN858" s="22">
        <v>0.40639999999999998</v>
      </c>
      <c r="AO858" s="22">
        <v>0.12740000000000001</v>
      </c>
      <c r="AP858" s="22">
        <v>0.63419999999999999</v>
      </c>
      <c r="AQ858" s="22">
        <v>9.9299999999999999E-2</v>
      </c>
      <c r="AR858" s="22">
        <v>0.1106</v>
      </c>
      <c r="AS858" s="22">
        <v>0.1216</v>
      </c>
      <c r="AT858" s="22">
        <v>1.0228999999999999</v>
      </c>
    </row>
    <row r="859" spans="2:46" s="22" customFormat="1">
      <c r="B859" s="22">
        <v>2017</v>
      </c>
      <c r="C859" s="22">
        <v>8</v>
      </c>
      <c r="D859" s="22">
        <f>(R859*AI852)+(S859*AI853)+(T859*AI854)+(U859*AI855)+(V859*AI856)+(W859*AI857)+(X859*AI858)+(Y859*AI859)+(Z859*AI860)+(AA859*AI861)+(AB859*AI862)+(AC859*AI863)+(AD859*AI864)+(AE859*AI865)+(AF859*AI866)+(AG859*AI867)</f>
        <v>0.8838217287763902</v>
      </c>
      <c r="E859" s="22">
        <f>(R859*AJ852)+(S859*AJ853)+(T859*AJ854)+(U859*AJ855)+(V859*AJ856)+(W859*AJ857)+(X859*AJ858)+(Y859*AJ859)+(Z859*AJ860)+(AA859*AJ861)+(AB859*AJ862)+(AC859*AJ863)+(AD859*AJ864)+(AE859*AJ865)+(AF859*AJ866)+(AG859*AJ867)</f>
        <v>4.2527227406094692</v>
      </c>
      <c r="F859" s="22">
        <f>(R859*AK852)+(S859*AK853)+(T859*AK854)+(U859*AK855)+(V859*AK856)+(W859*AK857)+(X859*AK858)+(Y859*AK859)+(Z859*AK860)+(AA859*AK861)+(AB859*AK862)+(AC859*AK863)+(AD859*AK864)+(AE859*AK865)+(AF859*AK866)+(AG859*AK867)</f>
        <v>0.70839531603205719</v>
      </c>
      <c r="G859" s="22">
        <f>(R859*AL852)+(S859*AL853)+(T859*AL854)+(U859*AL855)+(V859*AL856)+(W859*AL857)+(X859*AL858)+(Y859*AL859)+(Z859*AL860)+(AA859*AL861)+(AB859*AL862)+(AC859*AL863)+(AD859*AL864)+(AE859*AL865)+(AF859*AL866)+(AG859*AL867)</f>
        <v>3.6114866125695726</v>
      </c>
      <c r="H859" s="22">
        <f>(R859*AM852)+(S859*AM853)+(T859*AM854)+(U859*AM855)+(V859*AM856)+(W859*AM857)+(X859*AM858)+(Y859*AM859)+(Z859*AM860)+(AA859*AM861)+(AB859*AM862)+(AC859*AM863)+(AD859*AM864)+(AE859*AM865)+(AF859*AM866)+(AG859*AM867)</f>
        <v>0.92178628135027385</v>
      </c>
      <c r="I859" s="22">
        <f>(R859*AN852)+(S859*AN853)+(T859*AN854)+(U859*AN855)+(V859*AN856)+(W859*AN857)+(X859*AN858)+(Y859*AN859)+(Z859*AN860)+(AA859*AN861)+(AB859*AN862)+(AC859*AN863)+(AD859*AN864)+(AE859*AN865)+(AF859*AN866)+(AG859*AN867)</f>
        <v>3.3499236845237843</v>
      </c>
      <c r="J859" s="22">
        <f>(R859*AO852)+(S859*AO853)+(T859*AO854)+(U859*AO855)+(V859*AO856)+(W859*AO857)+(X859*AO858)+(Y859*AO859)+(Z859*AO860)+(AA859*AO861)+(AB859*AO862)+(AC859*AO863)+(AD859*AO864)+(AE859*AO865)+(AF859*AO866)+(AG859*AO867)</f>
        <v>0.14379075139353967</v>
      </c>
      <c r="K859" s="22">
        <f>(R859*AP852)+(S859*AP853)+(T859*AP854)+(U859*AP855)+(V859*AP856)+(W859*AP857)+(X859*AP858)+(Y859*AP859)+(Z859*AP860)+(AA859*AP861)+(AB859*AP862)+(AC859*AP863)+(AD859*AP864)+(AE859*AP865)+(AF859*AP866)+(AG859*AP867)</f>
        <v>0.92900036404215058</v>
      </c>
      <c r="L859" s="22">
        <f>(R859*AQ852)+(S859*AQ853)+(T859*AQ854)+(U859*AQ855)+(V859*AQ856)+(W859*AQ857)+(X859*AQ858)+(Y859*AQ859)+(Z859*AQ860)+(AA859*AQ861)+(AB859*AQ862)+(AC859*AQ863)+(AD859*AQ864)+(AE859*AQ865)+(AF859*AQ866)+(AG859*AQ867)</f>
        <v>0.657532722055446</v>
      </c>
      <c r="M859" s="22">
        <f>(R859*AR852)+(S859*AR853)+(T859*AR854)+(U859*AR855)+(V859*AR856)+(W859*AR857)+(X859*AR858)+(Y859*AR859)+(Z859*AR860)+(AA859*AR861)+(AB859*AR862)+(AC859*AR863)+(AD859*AR864)+(AE859*AR865)+(AF859*AR866)+(AG859*AR867)</f>
        <v>0.81490443317479277</v>
      </c>
      <c r="N859" s="22">
        <f>(R859*AS852)+(S859*AS853)+(T859*AS854)+(U859*AS855)+(V859*AS856)+(W859*AS857)+(X859*AS858)+(Y859*AS859)+(Z859*AS860)+(AA859*AS861)+(AB859*AS862)+(AC859*AS863)+(AD859*AS864)+(AE859*AS865)+(AF859*AS866)+(AG859*AS867)</f>
        <v>1.1837777308848838</v>
      </c>
      <c r="O859" s="22">
        <f>(R859*AT852)+(S859*AT853)+(T859*AT854)+(U859*AT855)+(V859*AT856)+(W859*AT857)+(X859*AT858)+(Y859*AT859)+(Z859*AT860)+(AA859*AT861)+(AB859*AT862)+(AC859*AT863)+(AD859*AT864)+(AE859*AT865)+(AF859*AT866)+(AG859*AT867)</f>
        <v>4.2323682543242702</v>
      </c>
      <c r="Q859" s="22">
        <v>8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0.5082143807025763</v>
      </c>
      <c r="Z859" s="22">
        <v>0.26930435888776155</v>
      </c>
      <c r="AA859" s="22">
        <v>0</v>
      </c>
      <c r="AB859" s="22">
        <v>0.30643708205915571</v>
      </c>
      <c r="AC859" s="22">
        <v>4.2044799503377327E-2</v>
      </c>
      <c r="AD859" s="22">
        <v>0</v>
      </c>
      <c r="AE859" s="22">
        <v>0</v>
      </c>
      <c r="AF859" s="22">
        <v>0</v>
      </c>
      <c r="AG859" s="22">
        <v>0</v>
      </c>
      <c r="AI859" s="22">
        <v>1.1898</v>
      </c>
      <c r="AJ859" s="22">
        <v>4.8418999999999999</v>
      </c>
      <c r="AK859" s="22">
        <v>0.95720000000000005</v>
      </c>
      <c r="AL859" s="22">
        <v>4.9157000000000002</v>
      </c>
      <c r="AM859" s="22">
        <v>1.2728999999999999</v>
      </c>
      <c r="AN859" s="22">
        <v>4.5545</v>
      </c>
      <c r="AO859" s="22">
        <v>0.20979999999999999</v>
      </c>
      <c r="AP859" s="22">
        <v>1.3207</v>
      </c>
      <c r="AQ859" s="22">
        <v>0.84540000000000004</v>
      </c>
      <c r="AR859" s="22">
        <v>0.89070000000000005</v>
      </c>
      <c r="AS859" s="22">
        <v>1.4899</v>
      </c>
      <c r="AT859" s="22">
        <v>5.6829000000000001</v>
      </c>
    </row>
    <row r="860" spans="2:46" s="22" customFormat="1">
      <c r="B860" s="22">
        <v>2017</v>
      </c>
      <c r="C860" s="22">
        <v>9</v>
      </c>
      <c r="D860" s="22">
        <f>(R860*AI852)+(S860*AI853)+(T860*AI854)+(U860*AI855)+(V860*AI856)+(W860*AI857)+(X860*AI858)+(Y860*AI859)+(Z860*AI860)+(AA860*AI861)+(AB860*AI862)+(AC860*AI863)+(AD860*AI864)+(AE860*AI865)+(AF860*AI866)+(AG860*AI867)</f>
        <v>0.94090636021280682</v>
      </c>
      <c r="E860" s="22">
        <f>(R860*AJ852)+(S860*AJ853)+(T860*AJ854)+(U860*AJ855)+(V860*AJ856)+(W860*AJ857)+(X860*AJ858)+(Y860*AJ859)+(Z860*AJ860)+(AA860*AJ861)+(AB860*AJ862)+(AC860*AJ863)+(AD860*AJ864)+(AE860*AJ865)+(AF860*AJ866)+(AG860*AJ867)</f>
        <v>5.7919760646258815</v>
      </c>
      <c r="F860" s="22">
        <f>(R860*AK852)+(S860*AK853)+(T860*AK854)+(U860*AK855)+(V860*AK856)+(W860*AK857)+(X860*AK858)+(Y860*AK859)+(Z860*AK860)+(AA860*AK861)+(AB860*AK862)+(AC860*AK863)+(AD860*AK864)+(AE860*AK865)+(AF860*AK866)+(AG860*AK867)</f>
        <v>0.80910516407694411</v>
      </c>
      <c r="G860" s="22">
        <f>(R860*AL852)+(S860*AL853)+(T860*AL854)+(U860*AL855)+(V860*AL856)+(W860*AL857)+(X860*AL858)+(Y860*AL859)+(Z860*AL860)+(AA860*AL861)+(AB860*AL862)+(AC860*AL863)+(AD860*AL864)+(AE860*AL865)+(AF860*AL866)+(AG860*AL867)</f>
        <v>3.8654161088129846</v>
      </c>
      <c r="H860" s="22">
        <f>(R860*AM852)+(S860*AM853)+(T860*AM854)+(U860*AM855)+(V860*AM856)+(W860*AM857)+(X860*AM858)+(Y860*AM859)+(Z860*AM860)+(AA860*AM861)+(AB860*AM862)+(AC860*AM863)+(AD860*AM864)+(AE860*AM865)+(AF860*AM866)+(AG860*AM867)</f>
        <v>0.98492548444880268</v>
      </c>
      <c r="I860" s="22">
        <f>(R860*AN852)+(S860*AN853)+(T860*AN854)+(U860*AN855)+(V860*AN856)+(W860*AN857)+(X860*AN858)+(Y860*AN859)+(Z860*AN860)+(AA860*AN861)+(AB860*AN862)+(AC860*AN863)+(AD860*AN864)+(AE860*AN865)+(AF860*AN866)+(AG860*AN867)</f>
        <v>3.5487079632959957</v>
      </c>
      <c r="J860" s="22">
        <f>(R860*AO852)+(S860*AO853)+(T860*AO854)+(U860*AO855)+(V860*AO856)+(W860*AO857)+(X860*AO858)+(Y860*AO859)+(Z860*AO860)+(AA860*AO861)+(AB860*AO862)+(AC860*AO863)+(AD860*AO864)+(AE860*AO865)+(AF860*AO866)+(AG860*AO867)</f>
        <v>0.12315951189369713</v>
      </c>
      <c r="K860" s="22">
        <f>(R860*AP852)+(S860*AP853)+(T860*AP854)+(U860*AP855)+(V860*AP856)+(W860*AP857)+(X860*AP858)+(Y860*AP859)+(Z860*AP860)+(AA860*AP861)+(AB860*AP862)+(AC860*AP863)+(AD860*AP864)+(AE860*AP865)+(AF860*AP866)+(AG860*AP867)</f>
        <v>0.83637670911691953</v>
      </c>
      <c r="L860" s="22">
        <f>(R860*AQ852)+(S860*AQ853)+(T860*AQ854)+(U860*AQ855)+(V860*AQ856)+(W860*AQ857)+(X860*AQ858)+(Y860*AQ859)+(Z860*AQ860)+(AA860*AQ861)+(AB860*AQ862)+(AC860*AQ863)+(AD860*AQ864)+(AE860*AQ865)+(AF860*AQ866)+(AG860*AQ867)</f>
        <v>0.76559375208107494</v>
      </c>
      <c r="M860" s="22">
        <f>(R860*AR852)+(S860*AR853)+(T860*AR854)+(U860*AR855)+(V860*AR856)+(W860*AR857)+(X860*AR858)+(Y860*AR859)+(Z860*AR860)+(AA860*AR861)+(AB860*AR862)+(AC860*AR863)+(AD860*AR864)+(AE860*AR865)+(AF860*AR866)+(AG860*AR867)</f>
        <v>1.2390739627264291</v>
      </c>
      <c r="N860" s="22">
        <f>(R860*AS852)+(S860*AS853)+(T860*AS854)+(U860*AS855)+(V860*AS856)+(W860*AS857)+(X860*AS858)+(Y860*AS859)+(Z860*AS860)+(AA860*AS861)+(AB860*AS862)+(AC860*AS863)+(AD860*AS864)+(AE860*AS865)+(AF860*AS866)+(AG860*AS867)</f>
        <v>1.4366651428844381</v>
      </c>
      <c r="O860" s="22">
        <f>(R860*AT852)+(S860*AT853)+(T860*AT854)+(U860*AT855)+(V860*AT856)+(W860*AT857)+(X860*AT858)+(Y860*AT859)+(Z860*AT860)+(AA860*AT861)+(AB860*AT862)+(AC860*AT863)+(AD860*AT864)+(AE860*AT865)+(AF860*AT866)+(AG860*AT867)</f>
        <v>4.4685531272963903</v>
      </c>
      <c r="Q860" s="22">
        <v>9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8.6515907398896294E-2</v>
      </c>
      <c r="Z860" s="22">
        <v>0.5483490763640243</v>
      </c>
      <c r="AA860" s="22">
        <v>0</v>
      </c>
      <c r="AB860" s="22">
        <v>0.42370002157114034</v>
      </c>
      <c r="AC860" s="22">
        <v>0.95636953678111647</v>
      </c>
      <c r="AD860" s="22">
        <v>0</v>
      </c>
      <c r="AE860" s="22">
        <v>0</v>
      </c>
      <c r="AF860" s="22">
        <v>0</v>
      </c>
      <c r="AG860" s="22">
        <v>1</v>
      </c>
      <c r="AI860" s="22">
        <v>0.4758</v>
      </c>
      <c r="AJ860" s="22">
        <v>3.0529000000000002</v>
      </c>
      <c r="AK860" s="22">
        <v>0.44130000000000003</v>
      </c>
      <c r="AL860" s="22">
        <v>2.2755000000000001</v>
      </c>
      <c r="AM860" s="22">
        <v>0.54769999999999996</v>
      </c>
      <c r="AN860" s="22">
        <v>1.927</v>
      </c>
      <c r="AO860" s="22">
        <v>6.59E-2</v>
      </c>
      <c r="AP860" s="22">
        <v>0.54649999999999999</v>
      </c>
      <c r="AQ860" s="22">
        <v>0.36349999999999999</v>
      </c>
      <c r="AR860" s="22">
        <v>0.83509999999999995</v>
      </c>
      <c r="AS860" s="22">
        <v>0.91559999999999997</v>
      </c>
      <c r="AT860" s="22">
        <v>2.9398</v>
      </c>
    </row>
    <row r="861" spans="2:46" s="22" customFormat="1">
      <c r="B861" s="22">
        <v>2017</v>
      </c>
      <c r="C861" s="22">
        <v>10</v>
      </c>
      <c r="D861" s="22">
        <f>(R861*AI852)+(S861*AI853)+(T861*AI854)+(U861*AI855)+(V861*AI856)+(W861*AI857)+(X861*AI858)+(Y861*AI859)+(Z861*AI860)+(AA861*AI861)+(AB861*AI862)+(AC861*AI863)+(AD861*AI864)+(AE861*AI865)+(AF861*AI866)+(AG861*AI867)</f>
        <v>1.3223384211700471</v>
      </c>
      <c r="E861" s="22">
        <f>(R861*AJ852)+(S861*AJ853)+(T861*AJ854)+(U861*AJ855)+(V861*AJ856)+(W861*AJ857)+(X861*AJ858)+(Y861*AJ859)+(Z861*AJ860)+(AA861*AJ861)+(AB861*AJ862)+(AC861*AJ863)+(AD861*AJ864)+(AE861*AJ865)+(AF861*AJ866)+(AG861*AJ867)</f>
        <v>2.5829763166529536</v>
      </c>
      <c r="F861" s="22">
        <f>(R861*AK852)+(S861*AK853)+(T861*AK854)+(U861*AK855)+(V861*AK856)+(W861*AK857)+(X861*AK858)+(Y861*AK859)+(Z861*AK860)+(AA861*AK861)+(AB861*AK862)+(AC861*AK863)+(AD861*AK864)+(AE861*AK865)+(AF861*AK866)+(AG861*AK867)</f>
        <v>0.70728253487746473</v>
      </c>
      <c r="G861" s="22">
        <f>(R861*AL852)+(S861*AL853)+(T861*AL854)+(U861*AL855)+(V861*AL856)+(W861*AL857)+(X861*AL858)+(Y861*AL859)+(Z861*AL860)+(AA861*AL861)+(AB861*AL862)+(AC861*AL863)+(AD861*AL864)+(AE861*AL865)+(AF861*AL866)+(AG861*AL867)</f>
        <v>3.5728272884519869</v>
      </c>
      <c r="H861" s="22">
        <f>(R861*AM852)+(S861*AM853)+(T861*AM854)+(U861*AM855)+(V861*AM856)+(W861*AM857)+(X861*AM858)+(Y861*AM859)+(Z861*AM860)+(AA861*AM861)+(AB861*AM862)+(AC861*AM863)+(AD861*AM864)+(AE861*AM865)+(AF861*AM866)+(AG861*AM867)</f>
        <v>0.94284454822297359</v>
      </c>
      <c r="I861" s="22">
        <f>(R861*AN852)+(S861*AN853)+(T861*AN854)+(U861*AN855)+(V861*AN856)+(W861*AN857)+(X861*AN858)+(Y861*AN859)+(Z861*AN860)+(AA861*AN861)+(AB861*AN862)+(AC861*AN863)+(AD861*AN864)+(AE861*AN865)+(AF861*AN866)+(AG861*AN867)</f>
        <v>2.9918070682499964</v>
      </c>
      <c r="J861" s="22">
        <f>(R861*AO852)+(S861*AO853)+(T861*AO854)+(U861*AO855)+(V861*AO856)+(W861*AO857)+(X861*AO858)+(Y861*AO859)+(Z861*AO860)+(AA861*AO861)+(AB861*AO862)+(AC861*AO863)+(AD861*AO864)+(AE861*AO865)+(AF861*AO866)+(AG861*AO867)</f>
        <v>6.8772791166921282E-2</v>
      </c>
      <c r="K861" s="22">
        <f>(R861*AP852)+(S861*AP853)+(T861*AP854)+(U861*AP855)+(V861*AP856)+(W861*AP857)+(X861*AP858)+(Y861*AP859)+(Z861*AP860)+(AA861*AP861)+(AB861*AP862)+(AC861*AP863)+(AD861*AP864)+(AE861*AP865)+(AF861*AP866)+(AG861*AP867)</f>
        <v>0.94186291971580693</v>
      </c>
      <c r="L861" s="22">
        <f>(R861*AQ852)+(S861*AQ853)+(T861*AQ854)+(U861*AQ855)+(V861*AQ856)+(W861*AQ857)+(X861*AQ858)+(Y861*AQ859)+(Z861*AQ860)+(AA861*AQ861)+(AB861*AQ862)+(AC861*AQ863)+(AD861*AQ864)+(AE861*AQ865)+(AF861*AQ866)+(AG861*AQ867)</f>
        <v>0.58701672520597326</v>
      </c>
      <c r="M861" s="22">
        <f>(R861*AR852)+(S861*AR853)+(T861*AR854)+(U861*AR855)+(V861*AR856)+(W861*AR857)+(X861*AR858)+(Y861*AR859)+(Z861*AR860)+(AA861*AR861)+(AB861*AR862)+(AC861*AR863)+(AD861*AR864)+(AE861*AR865)+(AF861*AR866)+(AG861*AR867)</f>
        <v>0.95894709304054437</v>
      </c>
      <c r="N861" s="22">
        <f>(R861*AS852)+(S861*AS853)+(T861*AS854)+(U861*AS855)+(V861*AS856)+(W861*AS857)+(X861*AS858)+(Y861*AS859)+(Z861*AS860)+(AA861*AS861)+(AB861*AS862)+(AC861*AS863)+(AD861*AS864)+(AE861*AS865)+(AF861*AS866)+(AG861*AS867)</f>
        <v>0.91582026728105737</v>
      </c>
      <c r="O861" s="22">
        <f>(R861*AT852)+(S861*AT853)+(T861*AT854)+(U861*AT855)+(V861*AT856)+(W861*AT857)+(X861*AT858)+(Y861*AT859)+(Z861*AT860)+(AA861*AT861)+(AB861*AT862)+(AC861*AT863)+(AD861*AT864)+(AE861*AT865)+(AF861*AT866)+(AG861*AT867)</f>
        <v>5.2740779315110586</v>
      </c>
      <c r="Q861" s="22">
        <v>10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0.74902261319579944</v>
      </c>
      <c r="AB861" s="22">
        <v>0</v>
      </c>
      <c r="AC861" s="22">
        <v>0</v>
      </c>
      <c r="AD861" s="22">
        <v>0.2878</v>
      </c>
      <c r="AE861" s="22">
        <v>0</v>
      </c>
      <c r="AF861" s="22">
        <v>0</v>
      </c>
      <c r="AG861" s="22">
        <v>0</v>
      </c>
      <c r="AI861" s="22">
        <v>1.2647999999999999</v>
      </c>
      <c r="AJ861" s="22">
        <v>2.0773999999999999</v>
      </c>
      <c r="AK861" s="22">
        <v>0.79400000000000004</v>
      </c>
      <c r="AL861" s="22">
        <v>3.9264000000000001</v>
      </c>
      <c r="AM861" s="22">
        <v>1.0157</v>
      </c>
      <c r="AN861" s="22">
        <v>3.5337000000000001</v>
      </c>
      <c r="AO861" s="22">
        <v>8.5400000000000004E-2</v>
      </c>
      <c r="AP861" s="22">
        <v>0.90300000000000002</v>
      </c>
      <c r="AQ861" s="22">
        <v>0.61580000000000001</v>
      </c>
      <c r="AR861" s="22">
        <v>0.96550000000000002</v>
      </c>
      <c r="AS861" s="22">
        <v>0.72909999999999997</v>
      </c>
      <c r="AT861" s="22">
        <v>5.8041999999999998</v>
      </c>
    </row>
    <row r="862" spans="2:46" s="22" customFormat="1">
      <c r="B862" s="22">
        <v>2017</v>
      </c>
      <c r="C862" s="22">
        <v>11</v>
      </c>
      <c r="D862" s="22">
        <f>(R862*AI852)+(S862*AI853)+(T862*AI854)+(U862*AI855)+(V862*AI856)+(W862*AI857)+(X862*AI858)+(Y862*AI859)+(Z862*AI860)+(AA862*AI861)+(AB862*AI862)+(AC862*AI863)+(AD862*AI864)+(AE862*AI865)+(AF862*AI866)+(AG862*AI867)</f>
        <v>0.33024012951497217</v>
      </c>
      <c r="E862" s="22">
        <f>(R862*AJ852)+(S862*AJ853)+(T862*AJ854)+(U862*AJ855)+(V862*AJ856)+(W862*AJ857)+(X862*AJ858)+(Y862*AJ859)+(Z862*AJ860)+(AA862*AJ861)+(AB862*AJ862)+(AC862*AJ863)+(AD862*AJ864)+(AE862*AJ865)+(AF862*AJ866)+(AG862*AJ867)</f>
        <v>0.59114536304896692</v>
      </c>
      <c r="F862" s="22">
        <f>(R862*AK852)+(S862*AK853)+(T862*AK854)+(U862*AK855)+(V862*AK856)+(W862*AK857)+(X862*AK858)+(Y862*AK859)+(Z862*AK860)+(AA862*AK861)+(AB862*AK862)+(AC862*AK863)+(AD862*AK864)+(AE862*AK865)+(AF862*AK866)+(AG862*AK867)</f>
        <v>9.2430169334136614E-2</v>
      </c>
      <c r="G862" s="22">
        <f>(R862*AL852)+(S862*AL853)+(T862*AL854)+(U862*AL855)+(V862*AL856)+(W862*AL857)+(X862*AL858)+(Y862*AL859)+(Z862*AL860)+(AA862*AL861)+(AB862*AL862)+(AC862*AL863)+(AD862*AL864)+(AE862*AL865)+(AF862*AL866)+(AG862*AL867)</f>
        <v>0.9274714730255984</v>
      </c>
      <c r="H862" s="22">
        <f>(R862*AM852)+(S862*AM853)+(T862*AM854)+(U862*AM855)+(V862*AM856)+(W862*AM857)+(X862*AM858)+(Y862*AM859)+(Z862*AM860)+(AA862*AM861)+(AB862*AM862)+(AC862*AM863)+(AD862*AM864)+(AE862*AM865)+(AF862*AM866)+(AG862*AM867)</f>
        <v>0.31677575517074807</v>
      </c>
      <c r="I862" s="22">
        <f>(R862*AN852)+(S862*AN853)+(T862*AN854)+(U862*AN855)+(V862*AN856)+(W862*AN857)+(X862*AN858)+(Y862*AN859)+(Z862*AN860)+(AA862*AN861)+(AB862*AN862)+(AC862*AN863)+(AD862*AN864)+(AE862*AN865)+(AF862*AN866)+(AG862*AN867)</f>
        <v>0.8725682619211923</v>
      </c>
      <c r="J862" s="22">
        <f>(R862*AO852)+(S862*AO853)+(T862*AO854)+(U862*AO855)+(V862*AO856)+(W862*AO857)+(X862*AO858)+(Y862*AO859)+(Z862*AO860)+(AA862*AO861)+(AB862*AO862)+(AC862*AO863)+(AD862*AO864)+(AE862*AO865)+(AF862*AO866)+(AG862*AO867)</f>
        <v>9.9558022342021768E-2</v>
      </c>
      <c r="K862" s="22">
        <f>(R862*AP852)+(S862*AP853)+(T862*AP854)+(U862*AP855)+(V862*AP856)+(W862*AP857)+(X862*AP858)+(Y862*AP859)+(Z862*AP860)+(AA862*AP861)+(AB862*AP862)+(AC862*AP863)+(AD862*AP864)+(AE862*AP865)+(AF862*AP866)+(AG862*AP867)</f>
        <v>0.59560123053406522</v>
      </c>
      <c r="L862" s="22">
        <f>(R862*AQ852)+(S862*AQ853)+(T862*AQ854)+(U862*AQ855)+(V862*AQ856)+(W862*AQ857)+(X862*AQ858)+(Y862*AQ859)+(Z862*AQ860)+(AA862*AQ861)+(AB862*AQ862)+(AC862*AQ863)+(AD862*AQ864)+(AE862*AQ865)+(AF862*AQ866)+(AG862*AQ867)</f>
        <v>0.13548120710885492</v>
      </c>
      <c r="M862" s="22">
        <f>(R862*AR852)+(S862*AR853)+(T862*AR854)+(U862*AR855)+(V862*AR856)+(W862*AR857)+(X862*AR858)+(Y862*AR859)+(Z862*AR860)+(AA862*AR861)+(AB862*AR862)+(AC862*AR863)+(AD862*AR864)+(AE862*AR865)+(AF862*AR866)+(AG862*AR867)</f>
        <v>0.24272954736569993</v>
      </c>
      <c r="N862" s="22">
        <f>(R862*AS852)+(S862*AS853)+(T862*AS854)+(U862*AS855)+(V862*AS856)+(W862*AS857)+(X862*AS858)+(Y862*AS859)+(Z862*AS860)+(AA862*AS861)+(AB862*AS862)+(AC862*AS863)+(AD862*AS864)+(AE862*AS865)+(AF862*AS866)+(AG862*AS867)</f>
        <v>0.18162149856686169</v>
      </c>
      <c r="O862" s="22">
        <f>(R862*AT852)+(S862*AT853)+(T862*AT854)+(U862*AT855)+(V862*AT856)+(W862*AT857)+(X862*AT858)+(Y862*AT859)+(Z862*AT860)+(AA862*AT861)+(AB862*AT862)+(AC862*AT863)+(AD862*AT864)+(AE862*AT865)+(AF862*AT866)+(AG862*AT867)</f>
        <v>0.96027579605345048</v>
      </c>
      <c r="Q862" s="22">
        <v>11</v>
      </c>
      <c r="R862" s="22">
        <v>9.795478305256114E-2</v>
      </c>
      <c r="S862" s="22">
        <v>0.22004671810824875</v>
      </c>
      <c r="T862" s="22">
        <v>0.20949883684869208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  <c r="AI862" s="22">
        <v>0.44259999999999999</v>
      </c>
      <c r="AJ862" s="22">
        <v>2.855</v>
      </c>
      <c r="AK862" s="22">
        <v>0.28810000000000002</v>
      </c>
      <c r="AL862" s="22">
        <v>1.4278</v>
      </c>
      <c r="AM862" s="22">
        <v>0.36059999999999998</v>
      </c>
      <c r="AN862" s="22">
        <v>1.4855</v>
      </c>
      <c r="AO862" s="22">
        <v>5.7200000000000001E-2</v>
      </c>
      <c r="AP862" s="22">
        <v>0.3231</v>
      </c>
      <c r="AQ862" s="22">
        <v>0.38200000000000001</v>
      </c>
      <c r="AR862" s="22">
        <v>0.37509999999999999</v>
      </c>
      <c r="AS862" s="22">
        <v>0.50870000000000004</v>
      </c>
      <c r="AT862" s="22">
        <v>1.5887</v>
      </c>
    </row>
    <row r="863" spans="2:46" s="22" customFormat="1">
      <c r="B863" s="22">
        <v>2017</v>
      </c>
      <c r="C863" s="22">
        <v>12</v>
      </c>
      <c r="D863" s="22">
        <f>(R863*AI852)+(S863*AI853)+(T863*AI854)+(U863*AI855)+(V863*AI856)+(W863*AI857)+(X863*AI858)+(Y863*AI859)+(Z863*AI860)+(AA863*AI861)+(AB863*AI862)+(AC863*AI863)+(AD863*AI864)+(AE863*AI865)+(AF863*AI866)+(AG863*AI867)</f>
        <v>1.694344109598545</v>
      </c>
      <c r="E863" s="22">
        <f>(R863*AJ852)+(S863*AJ853)+(T863*AJ854)+(U863*AJ855)+(V863*AJ856)+(W863*AJ857)+(X863*AJ858)+(Y863*AJ859)+(Z863*AJ860)+(AA863*AJ861)+(AB863*AJ862)+(AC863*AJ863)+(AD863*AJ864)+(AE863*AJ865)+(AF863*AJ866)+(AG863*AJ867)</f>
        <v>4.5429952363500119</v>
      </c>
      <c r="F863" s="22">
        <f>(R863*AK852)+(S863*AK853)+(T863*AK854)+(U863*AK855)+(V863*AK856)+(W863*AK857)+(X863*AK858)+(Y863*AK859)+(Z863*AK860)+(AA863*AK861)+(AB863*AK862)+(AC863*AK863)+(AD863*AK864)+(AE863*AK865)+(AF863*AK866)+(AG863*AK867)</f>
        <v>0.51059176912508519</v>
      </c>
      <c r="G863" s="22">
        <f>(R863*AL852)+(S863*AL853)+(T863*AL854)+(U863*AL855)+(V863*AL856)+(W863*AL857)+(X863*AL858)+(Y863*AL859)+(Z863*AL860)+(AA863*AL861)+(AB863*AL862)+(AC863*AL863)+(AD863*AL864)+(AE863*AL865)+(AF863*AL866)+(AG863*AL867)</f>
        <v>4.8145029618654993</v>
      </c>
      <c r="H863" s="22">
        <f>(R863*AM852)+(S863*AM853)+(T863*AM854)+(U863*AM855)+(V863*AM856)+(W863*AM857)+(X863*AM858)+(Y863*AM859)+(Z863*AM860)+(AA863*AM861)+(AB863*AM862)+(AC863*AM863)+(AD863*AM864)+(AE863*AM865)+(AF863*AM866)+(AG863*AM867)</f>
        <v>1.2934082913373506</v>
      </c>
      <c r="I863" s="22">
        <f>(R863*AN852)+(S863*AN853)+(T863*AN854)+(U863*AN855)+(V863*AN856)+(W863*AN857)+(X863*AN858)+(Y863*AN859)+(Z863*AN860)+(AA863*AN861)+(AB863*AN862)+(AC863*AN863)+(AD863*AN864)+(AE863*AN865)+(AF863*AN866)+(AG863*AN867)</f>
        <v>3.1509583904603158</v>
      </c>
      <c r="J863" s="22">
        <f>(R863*AO852)+(S863*AO853)+(T863*AO854)+(U863*AO855)+(V863*AO856)+(W863*AO857)+(X863*AO858)+(Y863*AO859)+(Z863*AO860)+(AA863*AO861)+(AB863*AO862)+(AC863*AO863)+(AD863*AO864)+(AE863*AO865)+(AF863*AO866)+(AG863*AO867)</f>
        <v>0.23720475230591229</v>
      </c>
      <c r="K863" s="22">
        <f>(R863*AP852)+(S863*AP853)+(T863*AP854)+(U863*AP855)+(V863*AP856)+(W863*AP857)+(X863*AP858)+(Y863*AP859)+(Z863*AP860)+(AA863*AP861)+(AB863*AP862)+(AC863*AP863)+(AD863*AP864)+(AE863*AP865)+(AF863*AP866)+(AG863*AP867)</f>
        <v>2.0732795489773315</v>
      </c>
      <c r="L863" s="22">
        <f>(R863*AQ852)+(S863*AQ853)+(T863*AQ854)+(U863*AQ855)+(V863*AQ856)+(W863*AQ857)+(X863*AQ858)+(Y863*AQ859)+(Z863*AQ860)+(AA863*AQ861)+(AB863*AQ862)+(AC863*AQ863)+(AD863*AQ864)+(AE863*AQ865)+(AF863*AQ866)+(AG863*AQ867)</f>
        <v>0.64718000484143401</v>
      </c>
      <c r="M863" s="22">
        <f>(R863*AR852)+(S863*AR853)+(T863*AR854)+(U863*AR855)+(V863*AR856)+(W863*AR857)+(X863*AR858)+(Y863*AR859)+(Z863*AR860)+(AA863*AR861)+(AB863*AR862)+(AC863*AR863)+(AD863*AR864)+(AE863*AR865)+(AF863*AR866)+(AG863*AR867)</f>
        <v>1.1023275127193175</v>
      </c>
      <c r="N863" s="22">
        <f>(R863*AS852)+(S863*AS853)+(T863*AS854)+(U863*AS855)+(V863*AS856)+(W863*AS857)+(X863*AS858)+(Y863*AS859)+(Z863*AS860)+(AA863*AS861)+(AB863*AS862)+(AC863*AS863)+(AD863*AS864)+(AE863*AS865)+(AF863*AS866)+(AG863*AS867)</f>
        <v>1.3443639453979936</v>
      </c>
      <c r="O863" s="22">
        <f>(R863*AT852)+(S863*AT853)+(T863*AT854)+(U863*AT855)+(V863*AT856)+(W863*AT857)+(X863*AT858)+(Y863*AT859)+(Z863*AT860)+(AA863*AT861)+(AB863*AT862)+(AC863*AT863)+(AD863*AT864)+(AE863*AT865)+(AF863*AT866)+(AG863*AT867)</f>
        <v>4.0742082562161652</v>
      </c>
      <c r="Q863" s="22">
        <v>12</v>
      </c>
      <c r="R863" s="22">
        <v>0.33143279709307938</v>
      </c>
      <c r="S863" s="22">
        <v>0.75695180949639651</v>
      </c>
      <c r="T863" s="22">
        <v>0.22761181172271763</v>
      </c>
      <c r="U863" s="22">
        <v>0.22800000000000001</v>
      </c>
      <c r="V863" s="22">
        <v>6.6430469441984052E-2</v>
      </c>
      <c r="W863" s="22">
        <v>1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I863" s="22">
        <v>0.3659</v>
      </c>
      <c r="AJ863" s="22">
        <v>2.2585999999999999</v>
      </c>
      <c r="AK863" s="22">
        <v>0.35210000000000002</v>
      </c>
      <c r="AL863" s="22">
        <v>1.4965999999999999</v>
      </c>
      <c r="AM863" s="22">
        <v>0.40150000000000002</v>
      </c>
      <c r="AN863" s="22">
        <v>1.4532</v>
      </c>
      <c r="AO863" s="22">
        <v>4.4999999999999998E-2</v>
      </c>
      <c r="AP863" s="22">
        <v>0.27629999999999999</v>
      </c>
      <c r="AQ863" s="22">
        <v>0.30769999999999997</v>
      </c>
      <c r="AR863" s="22">
        <v>0.53269999999999995</v>
      </c>
      <c r="AS863" s="22">
        <v>0.57389999999999997</v>
      </c>
      <c r="AT863" s="22">
        <v>1.5626</v>
      </c>
    </row>
    <row r="864" spans="2:46" s="22" customFormat="1">
      <c r="B864" s="22">
        <v>2017</v>
      </c>
      <c r="C864" s="22">
        <v>13</v>
      </c>
      <c r="D864" s="22">
        <f>(R864*AI852)+(S864*AI853)+(T864*AI854)+(U864*AI855)+(V864*AI856)+(W864*AI857)+(X864*AI858)+(Y864*AI859)+(Z864*AI860)+(AA864*AI861)+(AB864*AI862)+(AC864*AI863)+(AD864*AI864)+(AE864*AI865)+(AF864*AI866)+(AG864*AI867)</f>
        <v>0.7132325510561226</v>
      </c>
      <c r="E864" s="22">
        <f>(R864*AJ852)+(S864*AJ853)+(T864*AJ854)+(U864*AJ855)+(V864*AJ856)+(W864*AJ857)+(X864*AJ858)+(Y864*AJ859)+(Z864*AJ860)+(AA864*AJ861)+(AB864*AJ862)+(AC864*AJ863)+(AD864*AJ864)+(AE864*AJ865)+(AF864*AJ866)+(AG864*AJ867)</f>
        <v>0.84839692180479065</v>
      </c>
      <c r="F864" s="22">
        <f>(R864*AK852)+(S864*AK853)+(T864*AK854)+(U864*AK855)+(V864*AK856)+(W864*AK857)+(X864*AK858)+(Y864*AK859)+(Z864*AK860)+(AA864*AK861)+(AB864*AK862)+(AC864*AK863)+(AD864*AK864)+(AE864*AK865)+(AF864*AK866)+(AG864*AK867)</f>
        <v>0.23308327610582774</v>
      </c>
      <c r="G864" s="22">
        <f>(R864*AL852)+(S864*AL853)+(T864*AL854)+(U864*AL855)+(V864*AL856)+(W864*AL857)+(X864*AL858)+(Y864*AL859)+(Z864*AL860)+(AA864*AL861)+(AB864*AL862)+(AC864*AL863)+(AD864*AL864)+(AE864*AL865)+(AF864*AL866)+(AG864*AL867)</f>
        <v>1.9983424596531438</v>
      </c>
      <c r="H864" s="22">
        <f>(R864*AM852)+(S864*AM853)+(T864*AM854)+(U864*AM855)+(V864*AM856)+(W864*AM857)+(X864*AM858)+(Y864*AM859)+(Z864*AM860)+(AA864*AM861)+(AB864*AM862)+(AC864*AM863)+(AD864*AM864)+(AE864*AM865)+(AF864*AM866)+(AG864*AM867)</f>
        <v>0.66346660958910142</v>
      </c>
      <c r="I864" s="22">
        <f>(R864*AN852)+(S864*AN853)+(T864*AN854)+(U864*AN855)+(V864*AN856)+(W864*AN857)+(X864*AN858)+(Y864*AN859)+(Z864*AN860)+(AA864*AN861)+(AB864*AN862)+(AC864*AN863)+(AD864*AN864)+(AE864*AN865)+(AF864*AN866)+(AG864*AN867)</f>
        <v>1.7587292470630798</v>
      </c>
      <c r="J864" s="22">
        <f>(R864*AO852)+(S864*AO853)+(T864*AO854)+(U864*AO855)+(V864*AO856)+(W864*AO857)+(X864*AO858)+(Y864*AO859)+(Z864*AO860)+(AA864*AO861)+(AB864*AO862)+(AC864*AO863)+(AD864*AO864)+(AE864*AO865)+(AF864*AO866)+(AG864*AO867)</f>
        <v>0.29883897493774536</v>
      </c>
      <c r="K864" s="22">
        <f>(R864*AP852)+(S864*AP853)+(T864*AP854)+(U864*AP855)+(V864*AP856)+(W864*AP857)+(X864*AP858)+(Y864*AP859)+(Z864*AP860)+(AA864*AP861)+(AB864*AP862)+(AC864*AP863)+(AD864*AP864)+(AE864*AP865)+(AF864*AP866)+(AG864*AP867)</f>
        <v>1.6198587169036793</v>
      </c>
      <c r="L864" s="22">
        <f>(R864*AQ852)+(S864*AQ853)+(T864*AQ854)+(U864*AQ855)+(V864*AQ856)+(W864*AQ857)+(X864*AQ858)+(Y864*AQ859)+(Z864*AQ860)+(AA864*AQ861)+(AB864*AQ862)+(AC864*AQ863)+(AD864*AQ864)+(AE864*AQ865)+(AF864*AQ866)+(AG864*AQ867)</f>
        <v>0.32200003625134344</v>
      </c>
      <c r="M864" s="22">
        <f>(R864*AR852)+(S864*AR853)+(T864*AR854)+(U864*AR855)+(V864*AR856)+(W864*AR857)+(X864*AR858)+(Y864*AR859)+(Z864*AR860)+(AA864*AR861)+(AB864*AR862)+(AC864*AR863)+(AD864*AR864)+(AE864*AR865)+(AF864*AR866)+(AG864*AR867)</f>
        <v>0.52760774002027166</v>
      </c>
      <c r="N864" s="22">
        <f>(R864*AS852)+(S864*AS853)+(T864*AS854)+(U864*AS855)+(V864*AS856)+(W864*AS857)+(X864*AS858)+(Y864*AS859)+(Z864*AS860)+(AA864*AS861)+(AB864*AS862)+(AC864*AS863)+(AD864*AS864)+(AE864*AS865)+(AF864*AS866)+(AG864*AS867)</f>
        <v>0.4083638295182056</v>
      </c>
      <c r="O864" s="22">
        <f>(R864*AT852)+(S864*AT853)+(T864*AT854)+(U864*AT855)+(V864*AT856)+(W864*AT857)+(X864*AT858)+(Y864*AT859)+(Z864*AT860)+(AA864*AT861)+(AB864*AT862)+(AC864*AT863)+(AD864*AT864)+(AE864*AT865)+(AF864*AT866)+(AG864*AT867)</f>
        <v>2.4909770453200153</v>
      </c>
      <c r="Q864" s="22">
        <v>13</v>
      </c>
      <c r="R864" s="22">
        <v>1.6294985038389741E-3</v>
      </c>
      <c r="S864" s="22">
        <v>0</v>
      </c>
      <c r="T864" s="22">
        <v>0.54499705638039631</v>
      </c>
      <c r="U864" s="22">
        <v>0</v>
      </c>
      <c r="V864" s="22">
        <v>0</v>
      </c>
      <c r="W864" s="22">
        <v>0</v>
      </c>
      <c r="X864" s="22">
        <v>0.7580462094128243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  <c r="AI864" s="22">
        <v>1.3028999999999999</v>
      </c>
      <c r="AJ864" s="22">
        <v>3.5682999999999998</v>
      </c>
      <c r="AK864" s="22">
        <v>0.3911</v>
      </c>
      <c r="AL864" s="22">
        <v>2.1955</v>
      </c>
      <c r="AM864" s="22">
        <v>0.63260000000000005</v>
      </c>
      <c r="AN864" s="22">
        <v>1.1987000000000001</v>
      </c>
      <c r="AO864" s="22">
        <v>1.67E-2</v>
      </c>
      <c r="AP864" s="22">
        <v>0.92249999999999999</v>
      </c>
      <c r="AQ864" s="22">
        <v>0.437</v>
      </c>
      <c r="AR864" s="22">
        <v>0.81920000000000004</v>
      </c>
      <c r="AS864" s="22">
        <v>1.2846</v>
      </c>
      <c r="AT864" s="22">
        <v>3.2195999999999998</v>
      </c>
    </row>
    <row r="865" spans="2:46" s="22" customFormat="1">
      <c r="B865" s="22">
        <v>2017</v>
      </c>
      <c r="C865" s="22">
        <v>14</v>
      </c>
      <c r="D865" s="22">
        <f>(R865*AI852)+(S865*AI853)+(T865*AI854)+(U865*AI855)+(V865*AI856)+(W865*AI857)+(X865*AI858)+(Y865*AI859)+(Z865*AI860)+(AA865*AI861)+(AB865*AI862)+(AC865*AI863)+(AD865*AI864)+(AE865*AI865)+(AF865*AI866)+(AG865*AI867)</f>
        <v>0.22230850125436483</v>
      </c>
      <c r="E865" s="22">
        <f>(R865*AJ852)+(S865*AJ853)+(T865*AJ854)+(U865*AJ855)+(V865*AJ856)+(W865*AJ857)+(X865*AJ858)+(Y865*AJ859)+(Z865*AJ860)+(AA865*AJ861)+(AB865*AJ862)+(AC865*AJ863)+(AD865*AJ864)+(AE865*AJ865)+(AF865*AJ866)+(AG865*AJ867)</f>
        <v>0.5112018486676434</v>
      </c>
      <c r="F865" s="22">
        <f>(R865*AK852)+(S865*AK853)+(T865*AK854)+(U865*AK855)+(V865*AK856)+(W865*AK857)+(X865*AK858)+(Y865*AK859)+(Z865*AK860)+(AA865*AK861)+(AB865*AK862)+(AC865*AK863)+(AD865*AK864)+(AE865*AK865)+(AF865*AK866)+(AG865*AK867)</f>
        <v>0.1370761615051917</v>
      </c>
      <c r="G865" s="22">
        <f>(R865*AL852)+(S865*AL853)+(T865*AL854)+(U865*AL855)+(V865*AL856)+(W865*AL857)+(X865*AL858)+(Y865*AL859)+(Z865*AL860)+(AA865*AL861)+(AB865*AL862)+(AC865*AL863)+(AD865*AL864)+(AE865*AL865)+(AF865*AL866)+(AG865*AL867)</f>
        <v>0.71842185694164673</v>
      </c>
      <c r="H865" s="22">
        <f>(R865*AM852)+(S865*AM853)+(T865*AM854)+(U865*AM855)+(V865*AM856)+(W865*AM857)+(X865*AM858)+(Y865*AM859)+(Z865*AM860)+(AA865*AM861)+(AB865*AM862)+(AC865*AM863)+(AD865*AM864)+(AE865*AM865)+(AF865*AM866)+(AG865*AM867)</f>
        <v>0.18805358661907534</v>
      </c>
      <c r="I865" s="22">
        <f>(R865*AN852)+(S865*AN853)+(T865*AN854)+(U865*AN855)+(V865*AN856)+(W865*AN857)+(X865*AN858)+(Y865*AN859)+(Z865*AN860)+(AA865*AN861)+(AB865*AN862)+(AC865*AN863)+(AD865*AN864)+(AE865*AN865)+(AF865*AN866)+(AG865*AN867)</f>
        <v>0.59917651647750791</v>
      </c>
      <c r="J865" s="22">
        <f>(R865*AO852)+(S865*AO853)+(T865*AO854)+(U865*AO855)+(V865*AO856)+(W865*AO857)+(X865*AO858)+(Y865*AO859)+(Z865*AO860)+(AA865*AO861)+(AB865*AO862)+(AC865*AO863)+(AD865*AO864)+(AE865*AO865)+(AF865*AO866)+(AG865*AO867)</f>
        <v>2.3781457113703643E-2</v>
      </c>
      <c r="K865" s="22">
        <f>(R865*AP852)+(S865*AP853)+(T865*AP854)+(U865*AP855)+(V865*AP856)+(W865*AP857)+(X865*AP858)+(Y865*AP859)+(Z865*AP860)+(AA865*AP861)+(AB865*AP862)+(AC865*AP863)+(AD865*AP864)+(AE865*AP865)+(AF865*AP866)+(AG865*AP867)</f>
        <v>0.20371310837364165</v>
      </c>
      <c r="L865" s="22">
        <f>(R865*AQ852)+(S865*AQ853)+(T865*AQ854)+(U865*AQ855)+(V865*AQ856)+(W865*AQ857)+(X865*AQ858)+(Y865*AQ859)+(Z865*AQ860)+(AA865*AQ861)+(AB865*AQ862)+(AC865*AQ863)+(AD865*AQ864)+(AE865*AQ865)+(AF865*AQ866)+(AG865*AQ867)</f>
        <v>0.11163849500344958</v>
      </c>
      <c r="M865" s="22">
        <f>(R865*AR852)+(S865*AR853)+(T865*AR854)+(U865*AR855)+(V865*AR856)+(W865*AR857)+(X865*AR858)+(Y865*AR859)+(Z865*AR860)+(AA865*AR861)+(AB865*AR862)+(AC865*AR863)+(AD865*AR864)+(AE865*AR865)+(AF865*AR866)+(AG865*AR867)</f>
        <v>0.19010516970523916</v>
      </c>
      <c r="N865" s="22">
        <f>(R865*AS852)+(S865*AS853)+(T865*AS854)+(U865*AS855)+(V865*AS856)+(W865*AS857)+(X865*AS858)+(Y865*AS859)+(Z865*AS860)+(AA865*AS861)+(AB865*AS862)+(AC865*AS863)+(AD865*AS864)+(AE865*AS865)+(AF865*AS866)+(AG865*AS867)</f>
        <v>0.17415276353561179</v>
      </c>
      <c r="O865" s="22">
        <f>(R865*AT852)+(S865*AT853)+(T865*AT854)+(U865*AT855)+(V865*AT856)+(W865*AT857)+(X865*AT858)+(Y865*AT859)+(Z865*AT860)+(AA865*AT861)+(AB865*AT862)+(AC865*AT863)+(AD865*AT864)+(AE865*AT865)+(AF865*AT866)+(AG865*AT867)</f>
        <v>1.0147040869100727</v>
      </c>
      <c r="Q865" s="22">
        <v>14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7.076390739736603E-2</v>
      </c>
      <c r="Y865" s="22">
        <v>0</v>
      </c>
      <c r="Z865" s="22">
        <v>6.0882728404930433E-2</v>
      </c>
      <c r="AA865" s="22">
        <v>0.12271375998387171</v>
      </c>
      <c r="AB865" s="22">
        <v>0</v>
      </c>
      <c r="AC865" s="22">
        <v>0</v>
      </c>
      <c r="AD865" s="22">
        <v>1.5699999999999999E-2</v>
      </c>
      <c r="AE865" s="22">
        <v>0</v>
      </c>
      <c r="AF865" s="22">
        <v>1.2263680379236501E-3</v>
      </c>
      <c r="AG865" s="22">
        <v>0</v>
      </c>
      <c r="AI865" s="22">
        <v>7.7399999999999997E-2</v>
      </c>
      <c r="AJ865" s="22">
        <v>0.59899999999999998</v>
      </c>
      <c r="AK865" s="22">
        <v>4.9200000000000001E-2</v>
      </c>
      <c r="AL865" s="22">
        <v>0.2792</v>
      </c>
      <c r="AM865" s="22">
        <v>6.7199999999999996E-2</v>
      </c>
      <c r="AN865" s="22">
        <v>0.15540000000000001</v>
      </c>
      <c r="AO865" s="22">
        <v>3.5000000000000001E-3</v>
      </c>
      <c r="AP865" s="22">
        <v>4.3799999999999999E-2</v>
      </c>
      <c r="AQ865" s="22">
        <v>7.1599999999999997E-2</v>
      </c>
      <c r="AR865" s="22">
        <v>7.1400000000000005E-2</v>
      </c>
      <c r="AS865" s="22">
        <v>7.8E-2</v>
      </c>
      <c r="AT865" s="22">
        <v>0.41120000000000001</v>
      </c>
    </row>
    <row r="866" spans="2:46" s="22" customFormat="1">
      <c r="B866" s="22">
        <v>2017</v>
      </c>
      <c r="C866" s="22">
        <v>15</v>
      </c>
      <c r="D866" s="22">
        <f>(R866*AI852)+(S866*AI853)+(T866*AI854)+(U866*AI855)+(V866*AI856)+(W866*AI857)+(X866*AI858)+(Y866*AI859)+(Z866*AI860)+(AA866*AI861)+(AB866*AI862)+(AC866*AI863)+(AD866*AI864)+(AE866*AI865)+(AF866*AI866)+(AG866*AI867)</f>
        <v>0.33714168919904303</v>
      </c>
      <c r="E866" s="22">
        <f>(R866*AJ852)+(S866*AJ853)+(T866*AJ854)+(U866*AJ855)+(V866*AJ856)+(W866*AJ857)+(X866*AJ858)+(Y866*AJ859)+(Z866*AJ860)+(AA866*AJ861)+(AB866*AJ862)+(AC866*AJ863)+(AD866*AJ864)+(AE866*AJ865)+(AF866*AJ866)+(AG866*AJ867)</f>
        <v>0.36215415977967202</v>
      </c>
      <c r="F866" s="22">
        <f>(R866*AK852)+(S866*AK853)+(T866*AK854)+(U866*AK855)+(V866*AK856)+(W866*AK857)+(X866*AK858)+(Y866*AK859)+(Z866*AK860)+(AA866*AK861)+(AB866*AK862)+(AC866*AK863)+(AD866*AK864)+(AE866*AK865)+(AF866*AK866)+(AG866*AK867)</f>
        <v>0.10010474623158019</v>
      </c>
      <c r="G866" s="22">
        <f>(R866*AL852)+(S866*AL853)+(T866*AL854)+(U866*AL855)+(V866*AL856)+(W866*AL857)+(X866*AL858)+(Y866*AL859)+(Z866*AL860)+(AA866*AL861)+(AB866*AL862)+(AC866*AL863)+(AD866*AL864)+(AE866*AL865)+(AF866*AL866)+(AG866*AL867)</f>
        <v>0.72291366093299281</v>
      </c>
      <c r="H866" s="22">
        <f>(R866*AM852)+(S866*AM853)+(T866*AM854)+(U866*AM855)+(V866*AM856)+(W866*AM857)+(X866*AM858)+(Y866*AM859)+(Z866*AM860)+(AA866*AM861)+(AB866*AM862)+(AC866*AM863)+(AD866*AM864)+(AE866*AM865)+(AF866*AM866)+(AG866*AM867)</f>
        <v>0.24506929452328191</v>
      </c>
      <c r="I866" s="22">
        <f>(R866*AN852)+(S866*AN853)+(T866*AN854)+(U866*AN855)+(V866*AN856)+(W866*AN857)+(X866*AN858)+(Y866*AN859)+(Z866*AN860)+(AA866*AN861)+(AB866*AN862)+(AC866*AN863)+(AD866*AN864)+(AE866*AN865)+(AF866*AN866)+(AG866*AN867)</f>
        <v>0.80448656574813082</v>
      </c>
      <c r="J866" s="22">
        <f>(R866*AO852)+(S866*AO853)+(T866*AO854)+(U866*AO855)+(V866*AO856)+(W866*AO857)+(X866*AO858)+(Y866*AO859)+(Z866*AO860)+(AA866*AO861)+(AB866*AO862)+(AC866*AO863)+(AD866*AO864)+(AE866*AO865)+(AF866*AO866)+(AG866*AO867)</f>
        <v>1.654722468326586E-2</v>
      </c>
      <c r="K866" s="22">
        <f>(R866*AP852)+(S866*AP853)+(T866*AP854)+(U866*AP855)+(V866*AP856)+(W866*AP857)+(X866*AP858)+(Y866*AP859)+(Z866*AP860)+(AA866*AP861)+(AB866*AP862)+(AC866*AP863)+(AD866*AP864)+(AE866*AP865)+(AF866*AP866)+(AG866*AP867)</f>
        <v>0.29075599450620732</v>
      </c>
      <c r="L866" s="22">
        <f>(R866*AQ852)+(S866*AQ853)+(T866*AQ854)+(U866*AQ855)+(V866*AQ856)+(W866*AQ857)+(X866*AQ858)+(Y866*AQ859)+(Z866*AQ860)+(AA866*AQ861)+(AB866*AQ862)+(AC866*AQ863)+(AD866*AQ864)+(AE866*AQ865)+(AF866*AQ866)+(AG866*AQ867)</f>
        <v>9.1964099874728616E-2</v>
      </c>
      <c r="M866" s="22">
        <f>(R866*AR852)+(S866*AR853)+(T866*AR854)+(U866*AR855)+(V866*AR856)+(W866*AR857)+(X866*AR858)+(Y866*AR859)+(Z866*AR860)+(AA866*AR861)+(AB866*AR862)+(AC866*AR863)+(AD866*AR864)+(AE866*AR865)+(AF866*AR866)+(AG866*AR867)</f>
        <v>0.15347601012951667</v>
      </c>
      <c r="N866" s="22">
        <f>(R866*AS852)+(S866*AS853)+(T866*AS854)+(U866*AS855)+(V866*AS856)+(W866*AS857)+(X866*AS858)+(Y866*AS859)+(Z866*AS860)+(AA866*AS861)+(AB866*AS862)+(AC866*AS863)+(AD866*AS864)+(AE866*AS865)+(AF866*AS866)+(AG866*AS867)</f>
        <v>0.19294294555306027</v>
      </c>
      <c r="O866" s="22">
        <f>(R866*AT852)+(S866*AT853)+(T866*AT854)+(U866*AT855)+(V866*AT856)+(W866*AT857)+(X866*AT858)+(Y866*AT859)+(Z866*AT860)+(AA866*AT861)+(AB866*AT862)+(AC866*AT863)+(AD866*AT864)+(AE866*AT865)+(AF866*AT866)+(AG866*AT867)</f>
        <v>0.89588441071524383</v>
      </c>
      <c r="Q866" s="22">
        <v>15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7.8976655058059439E-2</v>
      </c>
      <c r="AB866" s="22">
        <v>0</v>
      </c>
      <c r="AC866" s="22">
        <v>0</v>
      </c>
      <c r="AD866" s="22">
        <v>8.7645198079253821E-4</v>
      </c>
      <c r="AE866" s="22">
        <v>0</v>
      </c>
      <c r="AF866" s="22">
        <v>0.99877363196207636</v>
      </c>
      <c r="AG866" s="22">
        <v>0</v>
      </c>
      <c r="AI866" s="22">
        <v>0.2364</v>
      </c>
      <c r="AJ866" s="22">
        <v>0.19520000000000001</v>
      </c>
      <c r="AK866" s="22">
        <v>3.7100000000000001E-2</v>
      </c>
      <c r="AL866" s="22">
        <v>0.41139999999999999</v>
      </c>
      <c r="AM866" s="22">
        <v>0.16450000000000001</v>
      </c>
      <c r="AN866" s="22">
        <v>0.52500000000000002</v>
      </c>
      <c r="AO866" s="22">
        <v>9.7999999999999997E-3</v>
      </c>
      <c r="AP866" s="22">
        <v>0.21890000000000001</v>
      </c>
      <c r="AQ866" s="22">
        <v>4.2999999999999997E-2</v>
      </c>
      <c r="AR866" s="22">
        <v>7.6600000000000001E-2</v>
      </c>
      <c r="AS866" s="22">
        <v>0.13439999999999999</v>
      </c>
      <c r="AT866" s="22">
        <v>0.43519999999999998</v>
      </c>
    </row>
    <row r="867" spans="2:46" s="22" customFormat="1">
      <c r="B867" s="22">
        <v>2017</v>
      </c>
      <c r="C867" s="22">
        <v>16</v>
      </c>
      <c r="D867" s="22">
        <f>(R867*AI852)+(S867*AI853)+(T867*AI854)+(U867*AI855)+(V867*AI856)+(W867*AI857)+(X867*AI858)+(Y867*AI859)+(Z867*AI860)+(AA867*AI861)+(AB867*AI862)+(AC867*AI863)+(AD867*AI864)+(AE867*AI865)+(AF867*AI866)+(AG867*AI867)</f>
        <v>0.27506250365237356</v>
      </c>
      <c r="E867" s="22">
        <f>(R867*AJ852)+(S867*AJ853)+(T867*AJ854)+(U867*AJ855)+(V867*AJ856)+(W867*AJ857)+(X867*AJ858)+(Y867*AJ859)+(Z867*AJ860)+(AA867*AJ861)+(AB867*AJ862)+(AC867*AJ863)+(AD867*AJ864)+(AE867*AJ865)+(AF867*AJ866)+(AG867*AJ867)</f>
        <v>0.990514556276615</v>
      </c>
      <c r="F867" s="22">
        <f>(R867*AK852)+(S867*AK853)+(T867*AK854)+(U867*AK855)+(V867*AK856)+(W867*AK857)+(X867*AK858)+(Y867*AK859)+(Z867*AK860)+(AA867*AK861)+(AB867*AK862)+(AC867*AK863)+(AD867*AK864)+(AE867*AK865)+(AF867*AK866)+(AG867*AK867)</f>
        <v>0.14931417157313259</v>
      </c>
      <c r="G867" s="22">
        <f>(R867*AL852)+(S867*AL853)+(T867*AL854)+(U867*AL855)+(V867*AL856)+(W867*AL857)+(X867*AL858)+(Y867*AL859)+(Z867*AL860)+(AA867*AL861)+(AB867*AL862)+(AC867*AL863)+(AD867*AL864)+(AE867*AL865)+(AF867*AL866)+(AG867*AL867)</f>
        <v>0.90229074181911084</v>
      </c>
      <c r="H867" s="22">
        <f>(R867*AM852)+(S867*AM853)+(T867*AM854)+(U867*AM855)+(V867*AM856)+(W867*AM857)+(X867*AM858)+(Y867*AM859)+(Z867*AM860)+(AA867*AM861)+(AB867*AM862)+(AC867*AM863)+(AD867*AM864)+(AE867*AM865)+(AF867*AM866)+(AG867*AM867)</f>
        <v>0.24627024695877375</v>
      </c>
      <c r="I867" s="22">
        <f>(R867*AN852)+(S867*AN853)+(T867*AN854)+(U867*AN855)+(V867*AN856)+(W867*AN857)+(X867*AN858)+(Y867*AN859)+(Z867*AN860)+(AA867*AN861)+(AB867*AN862)+(AC867*AN863)+(AD867*AN864)+(AE867*AN865)+(AF867*AN866)+(AG867*AN867)</f>
        <v>0.62880691851964499</v>
      </c>
      <c r="J867" s="22">
        <f>(R867*AO852)+(S867*AO853)+(T867*AO854)+(U867*AO855)+(V867*AO856)+(W867*AO857)+(X867*AO858)+(Y867*AO859)+(Z867*AO860)+(AA867*AO861)+(AB867*AO862)+(AC867*AO863)+(AD867*AO864)+(AE867*AO865)+(AF867*AO866)+(AG867*AO867)</f>
        <v>4.4350085170874333E-2</v>
      </c>
      <c r="K867" s="22">
        <f>(R867*AP852)+(S867*AP853)+(T867*AP854)+(U867*AP855)+(V867*AP856)+(W867*AP857)+(X867*AP858)+(Y867*AP859)+(Z867*AP860)+(AA867*AP861)+(AB867*AP862)+(AC867*AP863)+(AD867*AP864)+(AE867*AP865)+(AF867*AP866)+(AG867*AP867)</f>
        <v>0.31775603342447667</v>
      </c>
      <c r="L867" s="22">
        <f>(R867*AQ852)+(S867*AQ853)+(T867*AQ854)+(U867*AQ855)+(V867*AQ856)+(W867*AQ857)+(X867*AQ858)+(Y867*AQ859)+(Z867*AQ860)+(AA867*AQ861)+(AB867*AQ862)+(AC867*AQ863)+(AD867*AQ864)+(AE867*AQ865)+(AF867*AQ866)+(AG867*AQ867)</f>
        <v>0.16332303376949991</v>
      </c>
      <c r="M867" s="22">
        <f>(R867*AR852)+(S867*AR853)+(T867*AR854)+(U867*AR855)+(V867*AR856)+(W867*AR857)+(X867*AR858)+(Y867*AR859)+(Z867*AR860)+(AA867*AR861)+(AB867*AR862)+(AC867*AR863)+(AD867*AR864)+(AE867*AR865)+(AF867*AR866)+(AG867*AR867)</f>
        <v>0.22603470571911116</v>
      </c>
      <c r="N867" s="22">
        <f>(R867*AS852)+(S867*AS853)+(T867*AS854)+(U867*AS855)+(V867*AS856)+(W867*AS857)+(X867*AS858)+(Y867*AS859)+(Z867*AS860)+(AA867*AS861)+(AB867*AS862)+(AC867*AS863)+(AD867*AS864)+(AE867*AS865)+(AF867*AS866)+(AG867*AS867)</f>
        <v>0.22899461811818417</v>
      </c>
      <c r="O867" s="22">
        <f>(R867*AT852)+(S867*AT853)+(T867*AT854)+(U867*AT855)+(V867*AT856)+(W867*AT857)+(X867*AT858)+(Y867*AT859)+(Z867*AT860)+(AA867*AT861)+(AB867*AT862)+(AC867*AT863)+(AD867*AT864)+(AE867*AT865)+(AF867*AT866)+(AG867*AT867)</f>
        <v>1.2116406363216494</v>
      </c>
      <c r="Q867" s="22">
        <v>16</v>
      </c>
      <c r="R867" s="22">
        <v>0.13770898400113868</v>
      </c>
      <c r="S867" s="22">
        <v>2.3001472395354758E-2</v>
      </c>
      <c r="T867" s="22">
        <v>1.7892295048193983E-2</v>
      </c>
      <c r="U867" s="22">
        <v>0</v>
      </c>
      <c r="V867" s="22">
        <v>0</v>
      </c>
      <c r="W867" s="22">
        <v>0</v>
      </c>
      <c r="X867" s="22">
        <v>0.17118988318980966</v>
      </c>
      <c r="Y867" s="22">
        <v>4.5045275632172909E-3</v>
      </c>
      <c r="Z867" s="22">
        <v>5.7918917904714838E-2</v>
      </c>
      <c r="AA867" s="22">
        <v>4.9286971762269392E-2</v>
      </c>
      <c r="AB867" s="22">
        <v>0</v>
      </c>
      <c r="AC867" s="22">
        <v>9.2608673160205152E-4</v>
      </c>
      <c r="AD867" s="22">
        <v>0</v>
      </c>
      <c r="AE867" s="22">
        <v>0.97054297647834686</v>
      </c>
      <c r="AF867" s="22">
        <v>0</v>
      </c>
      <c r="AG867" s="22">
        <v>0</v>
      </c>
      <c r="AI867" s="22">
        <v>3.9600000000000003E-2</v>
      </c>
      <c r="AJ867" s="22">
        <v>0.32929999999999998</v>
      </c>
      <c r="AK867" s="22">
        <v>2.5499999999999998E-2</v>
      </c>
      <c r="AL867" s="22">
        <v>0.15609999999999999</v>
      </c>
      <c r="AM867" s="22">
        <v>3.7699999999999997E-2</v>
      </c>
      <c r="AN867" s="22">
        <v>7.8799999999999995E-2</v>
      </c>
      <c r="AO867" s="22">
        <v>1.6000000000000001E-3</v>
      </c>
      <c r="AP867" s="22">
        <v>2.1299999999999999E-2</v>
      </c>
      <c r="AQ867" s="22">
        <v>3.6999999999999998E-2</v>
      </c>
      <c r="AR867" s="22">
        <v>3.5700000000000003E-2</v>
      </c>
      <c r="AS867" s="22">
        <v>4.1300000000000003E-2</v>
      </c>
      <c r="AT867" s="22">
        <v>0.1973</v>
      </c>
    </row>
    <row r="868" spans="2:46" s="22" customFormat="1">
      <c r="B868" s="22">
        <v>2018</v>
      </c>
      <c r="C868" s="22">
        <v>1</v>
      </c>
      <c r="D868" s="22">
        <f>(R868*AI868)+(S868*AI869)+(T868*AI870)+(U868*AI871)+(V868*AI872)+(W868*AI873)+(X868*AI874)+(Y868*AI875)+(Z868*AI876)+(AA868*AI877)+(AB868*AI878)+(AC868*AI879)+(AD868*AI880)+(AE868*AI881)+(AF868*AI882)+(AG868*AI883)</f>
        <v>5.9050233930437783E-2</v>
      </c>
      <c r="E868" s="22">
        <f>(R868*AJ868)+(S868*AJ869)+(T868*AJ870)+(U868*AJ871)+(V868*AJ872)+(W868*AJ873)+(X868*AJ874)+(Y868*AJ875)+(Z868*AJ876)+(AA868*AJ877)+(AB868*AJ878)+(AC868*AJ879)+(AD868*AJ880)+(AE868*AJ881)+(AF868*AJ882)+(AG868*AJ883)</f>
        <v>5.2122799573894214E-2</v>
      </c>
      <c r="F868" s="22">
        <f>(R868*AK868)+(S868*AK869)+(T868*AK870)+(U868*AK871)+(V868*AK872)+(W868*AK873)+(X868*AK874)+(Y868*AK875)+(Z868*AK876)+(AA868*AK877)+(AB868*AK878)+(AC868*AK879)+(AD868*AK880)+(AE868*AK881)+(AF868*AK882)+(AG868*AK883)</f>
        <v>1.6037650799365973E-2</v>
      </c>
      <c r="G868" s="22">
        <f>(R868*AL868)+(S868*AL869)+(T868*AL870)+(U868*AL871)+(V868*AL872)+(W868*AL873)+(X868*AL874)+(Y868*AL875)+(Z868*AL876)+(AA868*AL877)+(AB868*AL878)+(AC868*AL879)+(AD868*AL880)+(AE868*AL881)+(AF868*AL882)+(AG868*AL883)</f>
        <v>8.6500786504885421E-2</v>
      </c>
      <c r="H868" s="22">
        <f>(R868*AM868)+(S868*AM869)+(T868*AM870)+(U868*AM871)+(V868*AM872)+(W868*AM873)+(X868*AM874)+(Y868*AM875)+(Z868*AM876)+(AA868*AM877)+(AB868*AM878)+(AC868*AM879)+(AD868*AM880)+(AE868*AM881)+(AF868*AM882)+(AG868*AM883)</f>
        <v>2.9339208409068129E-2</v>
      </c>
      <c r="I868" s="22">
        <f>(R868*AN868)+(S868*AN869)+(T868*AN870)+(U868*AN871)+(V868*AN872)+(W868*AN873)+(X868*AN874)+(Y868*AN875)+(Z868*AN876)+(AA868*AN877)+(AB868*AN878)+(AC868*AN879)+(AD868*AN880)+(AE868*AN881)+(AF868*AN882)+(AG868*AN883)</f>
        <v>4.2637758750067506E-2</v>
      </c>
      <c r="J868" s="22">
        <f>(R868*AO868)+(S868*AO869)+(T868*AO870)+(U868*AO871)+(V868*AO872)+(W868*AO873)+(X868*AO874)+(Y868*AO875)+(Z868*AO876)+(AA868*AO877)+(AB868*AO878)+(AC868*AO879)+(AD868*AO880)+(AE868*AO881)+(AF868*AO882)+(AG868*AO883)</f>
        <v>2.5127286774469428E-3</v>
      </c>
      <c r="K868" s="22">
        <f>(R868*AP868)+(S868*AP869)+(T868*AP870)+(U868*AP871)+(V868*AP872)+(W868*AP873)+(X868*AP874)+(Y868*AP875)+(Z868*AP876)+(AA868*AP877)+(AB868*AP878)+(AC868*AP879)+(AD868*AP880)+(AE868*AP881)+(AF868*AP882)+(AG868*AP883)</f>
        <v>5.5079609745389405E-2</v>
      </c>
      <c r="L868" s="22">
        <f>(R868*AQ868)+(S868*AQ869)+(T868*AQ870)+(U868*AQ871)+(V868*AQ872)+(W868*AQ873)+(X868*AQ874)+(Y868*AQ875)+(Z868*AQ876)+(AA868*AQ877)+(AB868*AQ878)+(AC868*AQ879)+(AD868*AQ880)+(AE868*AQ881)+(AF868*AQ882)+(AG868*AQ883)</f>
        <v>2.0197187304019978E-2</v>
      </c>
      <c r="M868" s="22">
        <f>(R868*AR868)+(S868*AR869)+(T868*AR870)+(U868*AR871)+(V868*AR872)+(W868*AR873)+(X868*AR874)+(Y868*AR875)+(Z868*AR876)+(AA868*AR877)+(AB868*AR878)+(AC868*AR879)+(AD868*AR880)+(AE868*AR881)+(AF868*AR882)+(AG868*AR883)</f>
        <v>3.1081334400027198E-2</v>
      </c>
      <c r="N868" s="22">
        <f>(R868*AS868)+(S868*AS869)+(T868*AS870)+(U868*AS871)+(V868*AS872)+(W868*AS873)+(X868*AS874)+(Y868*AS875)+(Z868*AS876)+(AA868*AS877)+(AB868*AS878)+(AC868*AS879)+(AD868*AS880)+(AE868*AS881)+(AF868*AS882)+(AG868*AS883)</f>
        <v>4.0618247618871325E-2</v>
      </c>
      <c r="O868" s="22">
        <f>(R868*AT868)+(S868*AT869)+(T868*AT870)+(U868*AT871)+(V868*AT872)+(W868*AT873)+(X868*AT874)+(Y868*AT875)+(Z868*AT876)+(AA868*AT877)+(AB868*AT878)+(AC868*AT879)+(AD868*AT880)+(AE868*AT881)+(AF868*AT882)+(AG868*AT883)</f>
        <v>0.13262709359839547</v>
      </c>
      <c r="Q868" s="22">
        <v>1</v>
      </c>
      <c r="R868" s="22">
        <v>0.22509165929084093</v>
      </c>
      <c r="S868" s="22">
        <v>0</v>
      </c>
      <c r="T868" s="22">
        <v>0</v>
      </c>
      <c r="U868" s="22">
        <v>1.4E-3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2.9457023521653112E-2</v>
      </c>
      <c r="AF868" s="22">
        <v>0</v>
      </c>
      <c r="AG868" s="22">
        <v>0</v>
      </c>
      <c r="AI868" s="22">
        <v>0.2452</v>
      </c>
      <c r="AJ868" s="22">
        <v>0.1179</v>
      </c>
      <c r="AK868" s="22">
        <v>6.2399999999999997E-2</v>
      </c>
      <c r="AL868" s="22">
        <v>0.32729999999999998</v>
      </c>
      <c r="AM868" s="22">
        <v>0.1162</v>
      </c>
      <c r="AN868" s="22">
        <v>0.16009999999999999</v>
      </c>
      <c r="AO868" s="22">
        <v>9.7000000000000003E-3</v>
      </c>
      <c r="AP868" s="22">
        <v>0.23130000000000001</v>
      </c>
      <c r="AQ868" s="22">
        <v>7.5300000000000006E-2</v>
      </c>
      <c r="AR868" s="22">
        <v>0.1221</v>
      </c>
      <c r="AS868" s="22">
        <v>0.16</v>
      </c>
      <c r="AT868" s="22">
        <v>0.50949999999999995</v>
      </c>
    </row>
    <row r="869" spans="2:46" s="22" customFormat="1">
      <c r="B869" s="22">
        <v>2018</v>
      </c>
      <c r="C869" s="22">
        <v>2</v>
      </c>
      <c r="D869" s="22">
        <f>(R869*AI868)+(S869*AI869)+(T869*AI870)+(U869*AI871)+(V869*AI872)+(W869*AI873)+(X869*AI874)+(Y869*AI875)+(Z869*AI876)+(AA869*AI877)+(AB869*AI878)+(AC869*AI879)+(AD869*AI880)+(AE869*AI881)+(AF869*AI882)+(AG869*AI883)</f>
        <v>0.23201348924546042</v>
      </c>
      <c r="E869" s="22">
        <f>(R869*AJ868)+(S869*AJ869)+(T869*AJ870)+(U869*AJ871)+(V869*AJ872)+(W869*AJ873)+(X869*AJ874)+(Y869*AJ875)+(Z869*AJ876)+(AA869*AJ877)+(AB869*AJ878)+(AC869*AJ879)+(AD869*AJ880)+(AE869*AJ881)+(AF869*AJ882)+(AG869*AJ883)</f>
        <v>1.0126013647146088</v>
      </c>
      <c r="F869" s="22">
        <f>(R869*AK868)+(S869*AK869)+(T869*AK870)+(U869*AK871)+(V869*AK872)+(W869*AK873)+(X869*AK874)+(Y869*AK875)+(Z869*AK876)+(AA869*AK877)+(AB869*AK878)+(AC869*AK879)+(AD869*AK880)+(AE869*AK881)+(AF869*AK882)+(AG869*AK883)</f>
        <v>8.3393929898268798E-2</v>
      </c>
      <c r="G869" s="22">
        <f>(R869*AL868)+(S869*AL869)+(T869*AL870)+(U869*AL871)+(V869*AL872)+(W869*AL873)+(X869*AL874)+(Y869*AL875)+(Z869*AL876)+(AA869*AL877)+(AB869*AL878)+(AC869*AL879)+(AD869*AL880)+(AE869*AL881)+(AF869*AL882)+(AG869*AL883)</f>
        <v>0.64067684315380036</v>
      </c>
      <c r="H869" s="22">
        <f>(R869*AM868)+(S869*AM869)+(T869*AM870)+(U869*AM871)+(V869*AM872)+(W869*AM873)+(X869*AM874)+(Y869*AM875)+(Z869*AM876)+(AA869*AM877)+(AB869*AM878)+(AC869*AM879)+(AD869*AM880)+(AE869*AM881)+(AF869*AM882)+(AG869*AM883)</f>
        <v>0.16909721506887401</v>
      </c>
      <c r="I869" s="22">
        <f>(R869*AN868)+(S869*AN869)+(T869*AN870)+(U869*AN871)+(V869*AN872)+(W869*AN873)+(X869*AN874)+(Y869*AN875)+(Z869*AN876)+(AA869*AN877)+(AB869*AN878)+(AC869*AN879)+(AD869*AN880)+(AE869*AN881)+(AF869*AN882)+(AG869*AN883)</f>
        <v>0.34278227982794673</v>
      </c>
      <c r="J869" s="22">
        <f>(R869*AO868)+(S869*AO869)+(T869*AO870)+(U869*AO871)+(V869*AO872)+(W869*AO873)+(X869*AO874)+(Y869*AO875)+(Z869*AO876)+(AA869*AO877)+(AB869*AO878)+(AC869*AO879)+(AD869*AO880)+(AE869*AO881)+(AF869*AO882)+(AG869*AO883)</f>
        <v>3.1638960563730882E-2</v>
      </c>
      <c r="K869" s="22">
        <f>(R869*AP868)+(S869*AP869)+(T869*AP870)+(U869*AP871)+(V869*AP872)+(W869*AP873)+(X869*AP874)+(Y869*AP875)+(Z869*AP876)+(AA869*AP877)+(AB869*AP878)+(AC869*AP879)+(AD869*AP880)+(AE869*AP881)+(AF869*AP882)+(AG869*AP883)</f>
        <v>0.25452233676542996</v>
      </c>
      <c r="L869" s="22">
        <f>(R869*AQ868)+(S869*AQ869)+(T869*AQ870)+(U869*AQ871)+(V869*AQ872)+(W869*AQ873)+(X869*AQ874)+(Y869*AQ875)+(Z869*AQ876)+(AA869*AQ877)+(AB869*AQ878)+(AC869*AQ879)+(AD869*AQ880)+(AE869*AQ881)+(AF869*AQ882)+(AG869*AQ883)</f>
        <v>0.14296559925756733</v>
      </c>
      <c r="M869" s="22">
        <f>(R869*AR868)+(S869*AR869)+(T869*AR870)+(U869*AR871)+(V869*AR872)+(W869*AR873)+(X869*AR874)+(Y869*AR875)+(Z869*AR876)+(AA869*AR877)+(AB869*AR878)+(AC869*AR879)+(AD869*AR880)+(AE869*AR881)+(AF869*AR882)+(AG869*AR883)</f>
        <v>0.21103509301540624</v>
      </c>
      <c r="N869" s="22">
        <f>(R869*AS868)+(S869*AS869)+(T869*AS870)+(U869*AS871)+(V869*AS872)+(W869*AS873)+(X869*AS874)+(Y869*AS875)+(Z869*AS876)+(AA869*AS877)+(AB869*AS878)+(AC869*AS879)+(AD869*AS880)+(AE869*AS881)+(AF869*AS882)+(AG869*AS883)</f>
        <v>0.32227574488491778</v>
      </c>
      <c r="O869" s="22">
        <f>(R869*AT868)+(S869*AT869)+(T869*AT870)+(U869*AT871)+(V869*AT872)+(W869*AT873)+(X869*AT874)+(Y869*AT875)+(Z869*AT876)+(AA869*AT877)+(AB869*AT878)+(AC869*AT879)+(AD869*AT880)+(AE869*AT881)+(AF869*AT882)+(AG869*AT883)</f>
        <v>0.86110330111683464</v>
      </c>
      <c r="Q869" s="22">
        <v>2</v>
      </c>
      <c r="R869" s="22">
        <v>0.20618227805854089</v>
      </c>
      <c r="S869" s="22">
        <v>0</v>
      </c>
      <c r="T869" s="22">
        <v>0</v>
      </c>
      <c r="U869" s="22">
        <v>0.13726763070427903</v>
      </c>
      <c r="V869" s="22">
        <v>4.2294630429674081E-2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  <c r="AI869" s="22">
        <v>0.44409999999999999</v>
      </c>
      <c r="AJ869" s="22">
        <v>1.3337000000000001</v>
      </c>
      <c r="AK869" s="22">
        <v>0.1154</v>
      </c>
      <c r="AL869" s="22">
        <v>1.7343</v>
      </c>
      <c r="AM869" s="22">
        <v>0.59350000000000003</v>
      </c>
      <c r="AN869" s="22">
        <v>1.4818</v>
      </c>
      <c r="AO869" s="22">
        <v>0.1115</v>
      </c>
      <c r="AP869" s="22">
        <v>0.59</v>
      </c>
      <c r="AQ869" s="22">
        <v>0.15720000000000001</v>
      </c>
      <c r="AR869" s="22">
        <v>0.27760000000000001</v>
      </c>
      <c r="AS869" s="22">
        <v>0.21410000000000001</v>
      </c>
      <c r="AT869" s="22">
        <v>1.2219</v>
      </c>
    </row>
    <row r="870" spans="2:46" s="22" customFormat="1">
      <c r="B870" s="22">
        <v>2018</v>
      </c>
      <c r="C870" s="22">
        <v>3</v>
      </c>
      <c r="D870" s="22">
        <f>(R870*AI868)+(S870*AI869)+(T870*AI870)+(U870*AI871)+(V870*AI872)+(W870*AI873)+(X870*AI874)+(Y870*AI875)+(Z870*AI876)+(AA870*AI877)+(AB870*AI878)+(AC870*AI879)+(AD870*AI880)+(AE870*AI881)+(AF870*AI882)+(AG870*AI883)</f>
        <v>0.78808042294629022</v>
      </c>
      <c r="E870" s="22">
        <f>(R870*AJ868)+(S870*AJ869)+(T870*AJ870)+(U870*AJ871)+(V870*AJ872)+(W870*AJ873)+(X870*AJ874)+(Y870*AJ875)+(Z870*AJ876)+(AA870*AJ877)+(AB870*AJ878)+(AC870*AJ879)+(AD870*AJ880)+(AE870*AJ881)+(AF870*AJ882)+(AG870*AJ883)</f>
        <v>5.5336423870650266</v>
      </c>
      <c r="F870" s="22">
        <f>(R870*AK868)+(S870*AK869)+(T870*AK870)+(U870*AK871)+(V870*AK872)+(W870*AK873)+(X870*AK874)+(Y870*AK875)+(Z870*AK876)+(AA870*AK877)+(AB870*AK878)+(AC870*AK879)+(AD870*AK880)+(AE870*AK881)+(AF870*AK882)+(AG870*AK883)</f>
        <v>0.4033385391376067</v>
      </c>
      <c r="G870" s="22">
        <f>(R870*AL868)+(S870*AL869)+(T870*AL870)+(U870*AL871)+(V870*AL872)+(W870*AL873)+(X870*AL874)+(Y870*AL875)+(Z870*AL876)+(AA870*AL877)+(AB870*AL878)+(AC870*AL879)+(AD870*AL880)+(AE870*AL881)+(AF870*AL882)+(AG870*AL883)</f>
        <v>2.9712969591322955</v>
      </c>
      <c r="H870" s="22">
        <f>(R870*AM868)+(S870*AM869)+(T870*AM870)+(U870*AM871)+(V870*AM872)+(W870*AM873)+(X870*AM874)+(Y870*AM875)+(Z870*AM876)+(AA870*AM877)+(AB870*AM878)+(AC870*AM879)+(AD870*AM880)+(AE870*AM881)+(AF870*AM882)+(AG870*AM883)</f>
        <v>0.68989229619779946</v>
      </c>
      <c r="I870" s="22">
        <f>(R870*AN868)+(S870*AN869)+(T870*AN870)+(U870*AN871)+(V870*AN872)+(W870*AN873)+(X870*AN874)+(Y870*AN875)+(Z870*AN876)+(AA870*AN877)+(AB870*AN878)+(AC870*AN879)+(AD870*AN880)+(AE870*AN881)+(AF870*AN882)+(AG870*AN883)</f>
        <v>2.5751760967110955</v>
      </c>
      <c r="J870" s="22">
        <f>(R870*AO868)+(S870*AO869)+(T870*AO870)+(U870*AO871)+(V870*AO872)+(W870*AO873)+(X870*AO874)+(Y870*AO875)+(Z870*AO876)+(AA870*AO877)+(AB870*AO878)+(AC870*AO879)+(AD870*AO880)+(AE870*AO881)+(AF870*AO882)+(AG870*AO883)</f>
        <v>0.17063476356714052</v>
      </c>
      <c r="K870" s="22">
        <f>(R870*AP868)+(S870*AP869)+(T870*AP870)+(U870*AP871)+(V870*AP872)+(W870*AP873)+(X870*AP874)+(Y870*AP875)+(Z870*AP876)+(AA870*AP877)+(AB870*AP878)+(AC870*AP879)+(AD870*AP880)+(AE870*AP881)+(AF870*AP882)+(AG870*AP883)</f>
        <v>0.94919522393312739</v>
      </c>
      <c r="L870" s="22">
        <f>(R870*AQ868)+(S870*AQ869)+(T870*AQ870)+(U870*AQ871)+(V870*AQ872)+(W870*AQ873)+(X870*AQ874)+(Y870*AQ875)+(Z870*AQ876)+(AA870*AQ877)+(AB870*AQ878)+(AC870*AQ879)+(AD870*AQ880)+(AE870*AQ881)+(AF870*AQ882)+(AG870*AQ883)</f>
        <v>0.58996912832144455</v>
      </c>
      <c r="M870" s="22">
        <f>(R870*AR868)+(S870*AR869)+(T870*AR870)+(U870*AR871)+(V870*AR872)+(W870*AR873)+(X870*AR874)+(Y870*AR875)+(Z870*AR876)+(AA870*AR877)+(AB870*AR878)+(AC870*AR879)+(AD870*AR880)+(AE870*AR881)+(AF870*AR882)+(AG870*AR883)</f>
        <v>0.9713097943573733</v>
      </c>
      <c r="N870" s="22">
        <f>(R870*AS868)+(S870*AS869)+(T870*AS870)+(U870*AS871)+(V870*AS872)+(W870*AS873)+(X870*AS874)+(Y870*AS875)+(Z870*AS876)+(AA870*AS877)+(AB870*AS878)+(AC870*AS879)+(AD870*AS880)+(AE870*AS881)+(AF870*AS882)+(AG870*AS883)</f>
        <v>1.4633972766218251</v>
      </c>
      <c r="O870" s="22">
        <f>(R870*AT868)+(S870*AT869)+(T870*AT870)+(U870*AT871)+(V870*AT872)+(W870*AT873)+(X870*AT874)+(Y870*AT875)+(Z870*AT876)+(AA870*AT877)+(AB870*AT878)+(AC870*AT879)+(AD870*AT880)+(AE870*AT881)+(AF870*AT882)+(AG870*AT883)</f>
        <v>4.5296864814704705</v>
      </c>
      <c r="Q870" s="22">
        <v>3</v>
      </c>
      <c r="R870" s="22">
        <v>0</v>
      </c>
      <c r="S870" s="22">
        <v>0</v>
      </c>
      <c r="T870" s="22">
        <v>0</v>
      </c>
      <c r="U870" s="22">
        <v>8.3558160114565863E-2</v>
      </c>
      <c r="V870" s="22">
        <v>0.89127490012834187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  <c r="AI870" s="22">
        <v>1.0014000000000001</v>
      </c>
      <c r="AJ870" s="22">
        <v>1.2292000000000001</v>
      </c>
      <c r="AK870" s="22">
        <v>0.29970000000000002</v>
      </c>
      <c r="AL870" s="22">
        <v>2.3776999999999999</v>
      </c>
      <c r="AM870" s="22">
        <v>0.80889999999999995</v>
      </c>
      <c r="AN870" s="22">
        <v>2.4790000000000001</v>
      </c>
      <c r="AO870" s="22">
        <v>0.34639999999999999</v>
      </c>
      <c r="AP870" s="22">
        <v>2.1025</v>
      </c>
      <c r="AQ870" s="22">
        <v>0.46750000000000003</v>
      </c>
      <c r="AR870" s="22">
        <v>0.82440000000000002</v>
      </c>
      <c r="AS870" s="22">
        <v>0.56869999999999998</v>
      </c>
      <c r="AT870" s="22">
        <v>3.1934</v>
      </c>
    </row>
    <row r="871" spans="2:46" s="22" customFormat="1">
      <c r="B871" s="22">
        <v>2018</v>
      </c>
      <c r="C871" s="22">
        <v>4</v>
      </c>
      <c r="D871" s="22">
        <f>(R871*AI868)+(S871*AI869)+(T871*AI870)+(U871*AI871)+(V871*AI872)+(W871*AI873)+(X871*AI874)+(Y871*AI875)+(Z871*AI876)+(AA871*AI877)+(AB871*AI878)+(AC871*AI879)+(AD871*AI880)+(AE871*AI881)+(AF871*AI882)+(AG871*AI883)</f>
        <v>0.49743195066237511</v>
      </c>
      <c r="E871" s="22">
        <f>(R871*AJ868)+(S871*AJ869)+(T871*AJ870)+(U871*AJ871)+(V871*AJ872)+(W871*AJ873)+(X871*AJ874)+(Y871*AJ875)+(Z871*AJ876)+(AA871*AJ877)+(AB871*AJ878)+(AC871*AJ879)+(AD871*AJ880)+(AE871*AJ881)+(AF871*AJ882)+(AG871*AJ883)</f>
        <v>2.5058013689330711</v>
      </c>
      <c r="F871" s="22">
        <f>(R871*AK868)+(S871*AK869)+(T871*AK870)+(U871*AK871)+(V871*AK872)+(W871*AK873)+(X871*AK874)+(Y871*AK875)+(Z871*AK876)+(AA871*AK877)+(AB871*AK878)+(AC871*AK879)+(AD871*AK880)+(AE871*AK881)+(AF871*AK882)+(AG871*AK883)</f>
        <v>0.17744056350545537</v>
      </c>
      <c r="G871" s="22">
        <f>(R871*AL868)+(S871*AL869)+(T871*AL870)+(U871*AL871)+(V871*AL872)+(W871*AL873)+(X871*AL874)+(Y871*AL875)+(Z871*AL876)+(AA871*AL877)+(AB871*AL878)+(AC871*AL879)+(AD871*AL880)+(AE871*AL881)+(AF871*AL882)+(AG871*AL883)</f>
        <v>1.4923418806676716</v>
      </c>
      <c r="H871" s="22">
        <f>(R871*AM868)+(S871*AM869)+(T871*AM870)+(U871*AM871)+(V871*AM872)+(W871*AM873)+(X871*AM874)+(Y871*AM875)+(Z871*AM876)+(AA871*AM877)+(AB871*AM878)+(AC871*AM879)+(AD871*AM880)+(AE871*AM881)+(AF871*AM882)+(AG871*AM883)</f>
        <v>0.38811383436523983</v>
      </c>
      <c r="I871" s="22">
        <f>(R871*AN868)+(S871*AN869)+(T871*AN870)+(U871*AN871)+(V871*AN872)+(W871*AN873)+(X871*AN874)+(Y871*AN875)+(Z871*AN876)+(AA871*AN877)+(AB871*AN878)+(AC871*AN879)+(AD871*AN880)+(AE871*AN881)+(AF871*AN882)+(AG871*AN883)</f>
        <v>0.6476695639650486</v>
      </c>
      <c r="J871" s="22">
        <f>(R871*AO868)+(S871*AO869)+(T871*AO870)+(U871*AO871)+(V871*AO872)+(W871*AO873)+(X871*AO874)+(Y871*AO875)+(Z871*AO876)+(AA871*AO877)+(AB871*AO878)+(AC871*AO879)+(AD871*AO880)+(AE871*AO881)+(AF871*AO882)+(AG871*AO883)</f>
        <v>7.4382347762598139E-2</v>
      </c>
      <c r="K871" s="22">
        <f>(R871*AP868)+(S871*AP869)+(T871*AP870)+(U871*AP871)+(V871*AP872)+(W871*AP873)+(X871*AP874)+(Y871*AP875)+(Z871*AP876)+(AA871*AP877)+(AB871*AP878)+(AC871*AP879)+(AD871*AP880)+(AE871*AP881)+(AF871*AP882)+(AG871*AP883)</f>
        <v>0.5586500957887709</v>
      </c>
      <c r="L871" s="22">
        <f>(R871*AQ868)+(S871*AQ869)+(T871*AQ870)+(U871*AQ871)+(V871*AQ872)+(W871*AQ873)+(X871*AQ874)+(Y871*AQ875)+(Z871*AQ876)+(AA871*AQ877)+(AB871*AQ878)+(AC871*AQ879)+(AD871*AQ880)+(AE871*AQ881)+(AF871*AQ882)+(AG871*AQ883)</f>
        <v>0.34337395687437017</v>
      </c>
      <c r="M871" s="22">
        <f>(R871*AR868)+(S871*AR869)+(T871*AR870)+(U871*AR871)+(V871*AR872)+(W871*AR873)+(X871*AR874)+(Y871*AR875)+(Z871*AR876)+(AA871*AR877)+(AB871*AR878)+(AC871*AR879)+(AD871*AR880)+(AE871*AR881)+(AF871*AR882)+(AG871*AR883)</f>
        <v>0.48261071552651086</v>
      </c>
      <c r="N871" s="22">
        <f>(R871*AS868)+(S871*AS869)+(T871*AS870)+(U871*AS871)+(V871*AS872)+(W871*AS873)+(X871*AS874)+(Y871*AS875)+(Z871*AS876)+(AA871*AS877)+(AB871*AS878)+(AC871*AS879)+(AD871*AS880)+(AE871*AS881)+(AF871*AS882)+(AG871*AS883)</f>
        <v>0.75910499956730737</v>
      </c>
      <c r="O871" s="22">
        <f>(R871*AT868)+(S871*AT869)+(T871*AT870)+(U871*AT871)+(V871*AT872)+(W871*AT873)+(X871*AT874)+(Y871*AT875)+(Z871*AT876)+(AA871*AT877)+(AB871*AT878)+(AC871*AT879)+(AD871*AT880)+(AE871*AT881)+(AF871*AT882)+(AG871*AT883)</f>
        <v>1.8683962007298167</v>
      </c>
      <c r="Q871" s="22">
        <v>4</v>
      </c>
      <c r="R871" s="22">
        <v>0</v>
      </c>
      <c r="S871" s="22">
        <v>0</v>
      </c>
      <c r="T871" s="22">
        <v>0</v>
      </c>
      <c r="U871" s="22">
        <v>0.46028680546162221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I871" s="22">
        <v>1.0807</v>
      </c>
      <c r="AJ871" s="22">
        <v>5.444</v>
      </c>
      <c r="AK871" s="22">
        <v>0.38550000000000001</v>
      </c>
      <c r="AL871" s="22">
        <v>3.2422</v>
      </c>
      <c r="AM871" s="22">
        <v>0.84319999999999995</v>
      </c>
      <c r="AN871" s="22">
        <v>1.4071</v>
      </c>
      <c r="AO871" s="22">
        <v>0.16159999999999999</v>
      </c>
      <c r="AP871" s="22">
        <v>1.2137</v>
      </c>
      <c r="AQ871" s="22">
        <v>0.746</v>
      </c>
      <c r="AR871" s="22">
        <v>1.0485</v>
      </c>
      <c r="AS871" s="22">
        <v>1.6492</v>
      </c>
      <c r="AT871" s="22">
        <v>4.0591999999999997</v>
      </c>
    </row>
    <row r="872" spans="2:46" s="22" customFormat="1">
      <c r="B872" s="22">
        <v>2018</v>
      </c>
      <c r="C872" s="22">
        <v>5</v>
      </c>
      <c r="D872" s="22">
        <f>(R872*AI868)+(S872*AI869)+(T872*AI870)+(U872*AI871)+(V872*AI872)+(W872*AI873)+(X872*AI874)+(Y872*AI875)+(Z872*AI876)+(AA872*AI877)+(AB872*AI878)+(AC872*AI879)+(AD872*AI880)+(AE872*AI881)+(AF872*AI882)+(AG872*AI883)</f>
        <v>9.6582923586471664E-2</v>
      </c>
      <c r="E872" s="22">
        <f>(R872*AJ868)+(S872*AJ869)+(T872*AJ870)+(U872*AJ871)+(V872*AJ872)+(W872*AJ873)+(X872*AJ874)+(Y872*AJ875)+(Z872*AJ876)+(AA872*AJ877)+(AB872*AJ878)+(AC872*AJ879)+(AD872*AJ880)+(AE872*AJ881)+(AF872*AJ882)+(AG872*AJ883)</f>
        <v>0.48653413158577929</v>
      </c>
      <c r="F872" s="22">
        <f>(R872*AK868)+(S872*AK869)+(T872*AK870)+(U872*AK871)+(V872*AK872)+(W872*AK873)+(X872*AK874)+(Y872*AK875)+(Z872*AK876)+(AA872*AK877)+(AB872*AK878)+(AC872*AK879)+(AD872*AK880)+(AE872*AK881)+(AF872*AK882)+(AG872*AK883)</f>
        <v>3.4452407738118654E-2</v>
      </c>
      <c r="G872" s="22">
        <f>(R872*AL868)+(S872*AL869)+(T872*AL870)+(U872*AL871)+(V872*AL872)+(W872*AL873)+(X872*AL874)+(Y872*AL875)+(Z872*AL876)+(AA872*AL877)+(AB872*AL878)+(AC872*AL879)+(AD872*AL880)+(AE872*AL881)+(AF872*AL882)+(AG872*AL883)</f>
        <v>0.28975770783016419</v>
      </c>
      <c r="H872" s="22">
        <f>(R872*AM868)+(S872*AM869)+(T872*AM870)+(U872*AM871)+(V872*AM872)+(W872*AM873)+(X872*AM874)+(Y872*AM875)+(Z872*AM876)+(AA872*AM877)+(AB872*AM878)+(AC872*AM879)+(AD872*AM880)+(AE872*AM881)+(AF872*AM882)+(AG872*AM883)</f>
        <v>7.5357380557150827E-2</v>
      </c>
      <c r="I872" s="22">
        <f>(R872*AN868)+(S872*AN869)+(T872*AN870)+(U872*AN871)+(V872*AN872)+(W872*AN873)+(X872*AN874)+(Y872*AN875)+(Z872*AN876)+(AA872*AN877)+(AB872*AN878)+(AC872*AN879)+(AD872*AN880)+(AE872*AN881)+(AF872*AN882)+(AG872*AN883)</f>
        <v>0.12575352251182037</v>
      </c>
      <c r="J872" s="22">
        <f>(R872*AO868)+(S872*AO869)+(T872*AO870)+(U872*AO871)+(V872*AO872)+(W872*AO873)+(X872*AO874)+(Y872*AO875)+(Z872*AO876)+(AA872*AO877)+(AB872*AO878)+(AC872*AO879)+(AD872*AO880)+(AE872*AO881)+(AF872*AO882)+(AG872*AO883)</f>
        <v>1.4442306330687351E-2</v>
      </c>
      <c r="K872" s="22">
        <f>(R872*AP868)+(S872*AP869)+(T872*AP870)+(U872*AP871)+(V872*AP872)+(W872*AP873)+(X872*AP874)+(Y872*AP875)+(Z872*AP876)+(AA872*AP877)+(AB872*AP878)+(AC872*AP879)+(AD872*AP880)+(AE872*AP881)+(AF872*AP882)+(AG872*AP883)</f>
        <v>0.10846922768289133</v>
      </c>
      <c r="L872" s="22">
        <f>(R872*AQ868)+(S872*AQ869)+(T872*AQ870)+(U872*AQ871)+(V872*AQ872)+(W872*AQ873)+(X872*AQ874)+(Y872*AQ875)+(Z872*AQ876)+(AA872*AQ877)+(AB872*AQ878)+(AC872*AQ879)+(AD872*AQ880)+(AE872*AQ881)+(AF872*AQ882)+(AG872*AQ883)</f>
        <v>6.6670547788940368E-2</v>
      </c>
      <c r="M872" s="22">
        <f>(R872*AR868)+(S872*AR869)+(T872*AR870)+(U872*AR871)+(V872*AR872)+(W872*AR873)+(X872*AR874)+(Y872*AR875)+(Z872*AR876)+(AA872*AR877)+(AB872*AR878)+(AC872*AR879)+(AD872*AR880)+(AE872*AR881)+(AF872*AR882)+(AG872*AR883)</f>
        <v>9.3705186805233209E-2</v>
      </c>
      <c r="N872" s="22">
        <f>(R872*AS868)+(S872*AS869)+(T872*AS870)+(U872*AS871)+(V872*AS872)+(W872*AS873)+(X872*AS874)+(Y872*AS875)+(Z872*AS876)+(AA872*AS877)+(AB872*AS878)+(AC872*AS879)+(AD872*AS880)+(AE872*AS881)+(AF872*AS882)+(AG872*AS883)</f>
        <v>0.14739017079560382</v>
      </c>
      <c r="O872" s="22">
        <f>(R872*AT868)+(S872*AT869)+(T872*AT870)+(U872*AT871)+(V872*AT872)+(W872*AT873)+(X872*AT874)+(Y872*AT875)+(Z872*AT876)+(AA872*AT877)+(AB872*AT878)+(AC872*AT879)+(AD872*AT880)+(AE872*AT881)+(AF872*AT882)+(AG872*AT883)</f>
        <v>0.36277357585102776</v>
      </c>
      <c r="Q872" s="22">
        <v>5</v>
      </c>
      <c r="R872" s="22">
        <v>0</v>
      </c>
      <c r="S872" s="22">
        <v>0</v>
      </c>
      <c r="T872" s="22">
        <v>0</v>
      </c>
      <c r="U872" s="22">
        <v>8.9370707491877172E-2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  <c r="AI872" s="22">
        <v>0.78290000000000004</v>
      </c>
      <c r="AJ872" s="22">
        <v>5.6982999999999997</v>
      </c>
      <c r="AK872" s="22">
        <v>0.41639999999999999</v>
      </c>
      <c r="AL872" s="22">
        <v>3.0297999999999998</v>
      </c>
      <c r="AM872" s="22">
        <v>0.69499999999999995</v>
      </c>
      <c r="AN872" s="22">
        <v>2.7574000000000001</v>
      </c>
      <c r="AO872" s="22">
        <v>0.17630000000000001</v>
      </c>
      <c r="AP872" s="22">
        <v>0.95120000000000005</v>
      </c>
      <c r="AQ872" s="22">
        <v>0.59199999999999997</v>
      </c>
      <c r="AR872" s="22">
        <v>0.99150000000000005</v>
      </c>
      <c r="AS872" s="22">
        <v>1.4873000000000001</v>
      </c>
      <c r="AT872" s="22">
        <v>4.7016999999999998</v>
      </c>
    </row>
    <row r="873" spans="2:46" s="22" customFormat="1">
      <c r="B873" s="22">
        <v>2018</v>
      </c>
      <c r="C873" s="22">
        <v>6</v>
      </c>
      <c r="D873" s="22">
        <f>(R873*AI868)+(S873*AI869)+(T873*AI870)+(U873*AI871)+(V873*AI872)+(W873*AI873)+(X873*AI874)+(Y873*AI875)+(Z873*AI876)+(AA873*AI877)+(AB873*AI878)+(AC873*AI879)+(AD873*AI880)+(AE873*AI881)+(AF873*AI882)+(AG873*AI883)</f>
        <v>0.64607119702549554</v>
      </c>
      <c r="E873" s="22">
        <f>(R873*AJ868)+(S873*AJ869)+(T873*AJ870)+(U873*AJ871)+(V873*AJ872)+(W873*AJ873)+(X873*AJ874)+(Y873*AJ875)+(Z873*AJ876)+(AA873*AJ877)+(AB873*AJ878)+(AC873*AJ879)+(AD873*AJ880)+(AE873*AJ881)+(AF873*AJ882)+(AG873*AJ883)</f>
        <v>3.128339545696166</v>
      </c>
      <c r="F873" s="22">
        <f>(R873*AK868)+(S873*AK869)+(T873*AK870)+(U873*AK871)+(V873*AK872)+(W873*AK873)+(X873*AK874)+(Y873*AK875)+(Z873*AK876)+(AA873*AK877)+(AB873*AK878)+(AC873*AK879)+(AD873*AK880)+(AE873*AK881)+(AF873*AK882)+(AG873*AK883)</f>
        <v>0.48601595134530201</v>
      </c>
      <c r="G873" s="22">
        <f>(R873*AL868)+(S873*AL869)+(T873*AL870)+(U873*AL871)+(V873*AL872)+(W873*AL873)+(X873*AL874)+(Y873*AL875)+(Z873*AL876)+(AA873*AL877)+(AB873*AL878)+(AC873*AL879)+(AD873*AL880)+(AE873*AL881)+(AF873*AL882)+(AG873*AL883)</f>
        <v>2.4788182039105746</v>
      </c>
      <c r="H873" s="22">
        <f>(R873*AM868)+(S873*AM869)+(T873*AM870)+(U873*AM871)+(V873*AM872)+(W873*AM873)+(X873*AM874)+(Y873*AM875)+(Z873*AM876)+(AA873*AM877)+(AB873*AM878)+(AC873*AM879)+(AD873*AM880)+(AE873*AM881)+(AF873*AM882)+(AG873*AM883)</f>
        <v>0.63364254764808114</v>
      </c>
      <c r="I873" s="22">
        <f>(R873*AN868)+(S873*AN869)+(T873*AN870)+(U873*AN871)+(V873*AN872)+(W873*AN873)+(X873*AN874)+(Y873*AN875)+(Z873*AN876)+(AA873*AN877)+(AB873*AN878)+(AC873*AN879)+(AD873*AN880)+(AE873*AN881)+(AF873*AN882)+(AG873*AN883)</f>
        <v>2.3479540246652868</v>
      </c>
      <c r="J873" s="22">
        <f>(R873*AO868)+(S873*AO869)+(T873*AO870)+(U873*AO871)+(V873*AO872)+(W873*AO873)+(X873*AO874)+(Y873*AO875)+(Z873*AO876)+(AA873*AO877)+(AB873*AO878)+(AC873*AO879)+(AD873*AO880)+(AE873*AO881)+(AF873*AO882)+(AG873*AO883)</f>
        <v>9.8418931429378534E-2</v>
      </c>
      <c r="K873" s="22">
        <f>(R873*AP868)+(S873*AP869)+(T873*AP870)+(U873*AP871)+(V873*AP872)+(W873*AP873)+(X873*AP874)+(Y873*AP875)+(Z873*AP876)+(AA873*AP877)+(AB873*AP878)+(AC873*AP879)+(AD873*AP880)+(AE873*AP881)+(AF873*AP882)+(AG873*AP883)</f>
        <v>0.67309961075019009</v>
      </c>
      <c r="L873" s="22">
        <f>(R873*AQ868)+(S873*AQ869)+(T873*AQ870)+(U873*AQ871)+(V873*AQ872)+(W873*AQ873)+(X873*AQ874)+(Y873*AQ875)+(Z873*AQ876)+(AA873*AQ877)+(AB873*AQ878)+(AC873*AQ879)+(AD873*AQ880)+(AE873*AQ881)+(AF873*AQ882)+(AG873*AQ883)</f>
        <v>0.47272078596296374</v>
      </c>
      <c r="M873" s="22">
        <f>(R873*AR868)+(S873*AR869)+(T873*AR870)+(U873*AR871)+(V873*AR872)+(W873*AR873)+(X873*AR874)+(Y873*AR875)+(Z873*AR876)+(AA873*AR877)+(AB873*AR878)+(AC873*AR879)+(AD873*AR880)+(AE873*AR881)+(AF873*AR882)+(AG873*AR883)</f>
        <v>0.514359279300867</v>
      </c>
      <c r="N873" s="22">
        <f>(R873*AS868)+(S873*AS869)+(T873*AS870)+(U873*AS871)+(V873*AS872)+(W873*AS873)+(X873*AS874)+(Y873*AS875)+(Z873*AS876)+(AA873*AS877)+(AB873*AS878)+(AC873*AS879)+(AD873*AS880)+(AE873*AS881)+(AF873*AS882)+(AG873*AS883)</f>
        <v>0.73391114391376355</v>
      </c>
      <c r="O873" s="22">
        <f>(R873*AT868)+(S873*AT869)+(T873*AT870)+(U873*AT871)+(V873*AT872)+(W873*AT873)+(X873*AT874)+(Y873*AT875)+(Z873*AT876)+(AA873*AT877)+(AB873*AT878)+(AC873*AT879)+(AD873*AT880)+(AE873*AT881)+(AF873*AT882)+(AG873*AT883)</f>
        <v>2.8549318389199088</v>
      </c>
      <c r="Q873" s="22">
        <v>6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0.40076518433531011</v>
      </c>
      <c r="Z873" s="22">
        <v>6.3600000000000004E-2</v>
      </c>
      <c r="AA873" s="22">
        <v>0</v>
      </c>
      <c r="AB873" s="22">
        <v>0.26986289636970395</v>
      </c>
      <c r="AC873" s="22">
        <v>6.595769839041045E-4</v>
      </c>
      <c r="AD873" s="22">
        <v>0</v>
      </c>
      <c r="AE873" s="22">
        <v>0</v>
      </c>
      <c r="AF873" s="22">
        <v>0</v>
      </c>
      <c r="AG873" s="22">
        <v>0</v>
      </c>
      <c r="AI873" s="22">
        <v>0.73099999999999998</v>
      </c>
      <c r="AJ873" s="22">
        <v>1.4948999999999999</v>
      </c>
      <c r="AK873" s="22">
        <v>0.20880000000000001</v>
      </c>
      <c r="AL873" s="22">
        <v>1.9331</v>
      </c>
      <c r="AM873" s="22">
        <v>0.38279999999999997</v>
      </c>
      <c r="AN873" s="22">
        <v>0.87409999999999999</v>
      </c>
      <c r="AO873" s="22">
        <v>2.3800000000000002E-2</v>
      </c>
      <c r="AP873" s="22">
        <v>0.71040000000000003</v>
      </c>
      <c r="AQ873" s="22">
        <v>0.2102</v>
      </c>
      <c r="AR873" s="22">
        <v>0.34810000000000002</v>
      </c>
      <c r="AS873" s="22">
        <v>0.48399999999999999</v>
      </c>
      <c r="AT873" s="22">
        <v>1.0983000000000001</v>
      </c>
    </row>
    <row r="874" spans="2:46" s="22" customFormat="1">
      <c r="B874" s="22">
        <v>2018</v>
      </c>
      <c r="C874" s="22">
        <v>7</v>
      </c>
      <c r="D874" s="22">
        <f>(R874*AI868)+(S874*AI869)+(T874*AI870)+(U874*AI871)+(V874*AI872)+(W874*AI873)+(X874*AI874)+(Y874*AI875)+(Z874*AI876)+(AA874*AI877)+(AB874*AI878)+(AC874*AI879)+(AD874*AI880)+(AE874*AI881)+(AF874*AI882)+(AG874*AI883)</f>
        <v>0.88967239999999992</v>
      </c>
      <c r="E874" s="22">
        <f>(R874*AJ868)+(S874*AJ869)+(T874*AJ870)+(U874*AJ871)+(V874*AJ872)+(W874*AJ873)+(X874*AJ874)+(Y874*AJ875)+(Z874*AJ876)+(AA874*AJ877)+(AB874*AJ878)+(AC874*AJ879)+(AD874*AJ880)+(AE874*AJ881)+(AF874*AJ882)+(AG874*AJ883)</f>
        <v>2.3820126400000001</v>
      </c>
      <c r="F874" s="22">
        <f>(R874*AK868)+(S874*AK869)+(T874*AK870)+(U874*AK871)+(V874*AK872)+(W874*AK873)+(X874*AK874)+(Y874*AK875)+(Z874*AK876)+(AA874*AK877)+(AB874*AK878)+(AC874*AK879)+(AD874*AK880)+(AE874*AK881)+(AF874*AK882)+(AG874*AK883)</f>
        <v>0.26474535999999999</v>
      </c>
      <c r="G874" s="22">
        <f>(R874*AL868)+(S874*AL869)+(T874*AL870)+(U874*AL871)+(V874*AL872)+(W874*AL873)+(X874*AL874)+(Y874*AL875)+(Z874*AL876)+(AA874*AL877)+(AB874*AL878)+(AC874*AL879)+(AD874*AL880)+(AE874*AL881)+(AF874*AL882)+(AG874*AL883)</f>
        <v>1.46688128</v>
      </c>
      <c r="H874" s="22">
        <f>(R874*AM868)+(S874*AM869)+(T874*AM870)+(U874*AM871)+(V874*AM872)+(W874*AM873)+(X874*AM874)+(Y874*AM875)+(Z874*AM876)+(AA874*AM877)+(AB874*AM878)+(AC874*AM879)+(AD874*AM880)+(AE874*AM881)+(AF874*AM882)+(AG874*AM883)</f>
        <v>0.41770780000000002</v>
      </c>
      <c r="I874" s="22">
        <f>(R874*AN868)+(S874*AN869)+(T874*AN870)+(U874*AN871)+(V874*AN872)+(W874*AN873)+(X874*AN874)+(Y874*AN875)+(Z874*AN876)+(AA874*AN877)+(AB874*AN878)+(AC874*AN879)+(AD874*AN880)+(AE874*AN881)+(AF874*AN882)+(AG874*AN883)</f>
        <v>0.78874083999999989</v>
      </c>
      <c r="J874" s="22">
        <f>(R874*AO868)+(S874*AO869)+(T874*AO870)+(U874*AO871)+(V874*AO872)+(W874*AO873)+(X874*AO874)+(Y874*AO875)+(Z874*AO876)+(AA874*AO877)+(AB874*AO878)+(AC874*AO879)+(AD874*AO880)+(AE874*AO881)+(AF874*AO882)+(AG874*AO883)</f>
        <v>1.1755639999999999E-2</v>
      </c>
      <c r="K874" s="22">
        <f>(R874*AP868)+(S874*AP869)+(T874*AP870)+(U874*AP871)+(V874*AP872)+(W874*AP873)+(X874*AP874)+(Y874*AP875)+(Z874*AP876)+(AA874*AP877)+(AB874*AP878)+(AC874*AP879)+(AD874*AP880)+(AE874*AP881)+(AF874*AP882)+(AG874*AP883)</f>
        <v>0.66784555999999995</v>
      </c>
      <c r="L874" s="22">
        <f>(R874*AQ868)+(S874*AQ869)+(T874*AQ870)+(U874*AQ871)+(V874*AQ872)+(W874*AQ873)+(X874*AQ874)+(Y874*AQ875)+(Z874*AQ876)+(AA874*AQ877)+(AB874*AQ878)+(AC874*AQ879)+(AD874*AQ880)+(AE874*AQ881)+(AF874*AQ882)+(AG874*AQ883)</f>
        <v>0.31016804000000003</v>
      </c>
      <c r="M874" s="22">
        <f>(R874*AR868)+(S874*AR869)+(T874*AR870)+(U874*AR871)+(V874*AR872)+(W874*AR873)+(X874*AR874)+(Y874*AR875)+(Z874*AR876)+(AA874*AR877)+(AB874*AR878)+(AC874*AR879)+(AD874*AR880)+(AE874*AR881)+(AF874*AR882)+(AG874*AR883)</f>
        <v>0.47627732</v>
      </c>
      <c r="N874" s="22">
        <f>(R874*AS868)+(S874*AS869)+(T874*AS870)+(U874*AS871)+(V874*AS872)+(W874*AS873)+(X874*AS874)+(Y874*AS875)+(Z874*AS876)+(AA874*AS877)+(AB874*AS878)+(AC874*AS879)+(AD874*AS880)+(AE874*AS881)+(AF874*AS882)+(AG874*AS883)</f>
        <v>0.80153988000000009</v>
      </c>
      <c r="O874" s="22">
        <f>(R874*AT868)+(S874*AT869)+(T874*AT870)+(U874*AT871)+(V874*AT872)+(W874*AT873)+(X874*AT874)+(Y874*AT875)+(Z874*AT876)+(AA874*AT877)+(AB874*AT878)+(AC874*AT879)+(AD874*AT880)+(AE874*AT881)+(AF874*AT882)+(AG874*AT883)</f>
        <v>2.1649854400000001</v>
      </c>
      <c r="Q874" s="22">
        <v>7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0.6956</v>
      </c>
      <c r="AE874" s="22">
        <v>0</v>
      </c>
      <c r="AF874" s="22">
        <v>0</v>
      </c>
      <c r="AG874" s="22">
        <v>0</v>
      </c>
      <c r="AI874" s="22">
        <v>0.23400000000000001</v>
      </c>
      <c r="AJ874" s="22">
        <v>0.1772</v>
      </c>
      <c r="AK874" s="22">
        <v>8.4099999999999994E-2</v>
      </c>
      <c r="AL874" s="22">
        <v>0.94669999999999999</v>
      </c>
      <c r="AM874" s="22">
        <v>0.29759999999999998</v>
      </c>
      <c r="AN874" s="22">
        <v>0.45760000000000001</v>
      </c>
      <c r="AO874" s="22">
        <v>0.14349999999999999</v>
      </c>
      <c r="AP874" s="22">
        <v>0.64090000000000003</v>
      </c>
      <c r="AQ874" s="22">
        <v>9.8400000000000001E-2</v>
      </c>
      <c r="AR874" s="22">
        <v>0.12330000000000001</v>
      </c>
      <c r="AS874" s="22">
        <v>0.1084</v>
      </c>
      <c r="AT874" s="22">
        <v>1.0987</v>
      </c>
    </row>
    <row r="875" spans="2:46" s="22" customFormat="1">
      <c r="B875" s="22">
        <v>2018</v>
      </c>
      <c r="C875" s="22">
        <v>8</v>
      </c>
      <c r="D875" s="22">
        <f>(R875*AI868)+(S875*AI869)+(T875*AI870)+(U875*AI871)+(V875*AI872)+(W875*AI873)+(X875*AI874)+(Y875*AI875)+(Z875*AI876)+(AA875*AI877)+(AB875*AI878)+(AC875*AI879)+(AD875*AI880)+(AE875*AI881)+(AF875*AI882)+(AG875*AI883)</f>
        <v>0.91003786341702164</v>
      </c>
      <c r="E875" s="22">
        <f>(R875*AJ868)+(S875*AJ869)+(T875*AJ870)+(U875*AJ871)+(V875*AJ872)+(W875*AJ873)+(X875*AJ874)+(Y875*AJ875)+(Z875*AJ876)+(AA875*AJ877)+(AB875*AJ878)+(AC875*AJ879)+(AD875*AJ880)+(AE875*AJ881)+(AF875*AJ882)+(AG875*AJ883)</f>
        <v>4.552776560505496</v>
      </c>
      <c r="F875" s="22">
        <f>(R875*AK868)+(S875*AK869)+(T875*AK870)+(U875*AK871)+(V875*AK872)+(W875*AK873)+(X875*AK874)+(Y875*AK875)+(Z875*AK876)+(AA875*AK877)+(AB875*AK878)+(AC875*AK879)+(AD875*AK880)+(AE875*AK881)+(AF875*AK882)+(AG875*AK883)</f>
        <v>0.70351585064783961</v>
      </c>
      <c r="G875" s="22">
        <f>(R875*AL868)+(S875*AL869)+(T875*AL870)+(U875*AL871)+(V875*AL872)+(W875*AL873)+(X875*AL874)+(Y875*AL875)+(Z875*AL876)+(AA875*AL877)+(AB875*AL878)+(AC875*AL879)+(AD875*AL880)+(AE875*AL881)+(AF875*AL882)+(AG875*AL883)</f>
        <v>3.6087499129357306</v>
      </c>
      <c r="H875" s="22">
        <f>(R875*AM868)+(S875*AM869)+(T875*AM870)+(U875*AM871)+(V875*AM872)+(W875*AM873)+(X875*AM874)+(Y875*AM875)+(Z875*AM876)+(AA875*AM877)+(AB875*AM878)+(AC875*AM879)+(AD875*AM880)+(AE875*AM881)+(AF875*AM882)+(AG875*AM883)</f>
        <v>0.91567211720832242</v>
      </c>
      <c r="I875" s="22">
        <f>(R875*AN868)+(S875*AN869)+(T875*AN870)+(U875*AN871)+(V875*AN872)+(W875*AN873)+(X875*AN874)+(Y875*AN875)+(Z875*AN876)+(AA875*AN877)+(AB875*AN878)+(AC875*AN879)+(AD875*AN880)+(AE875*AN881)+(AF875*AN882)+(AG875*AN883)</f>
        <v>3.343438660993681</v>
      </c>
      <c r="J875" s="22">
        <f>(R875*AO868)+(S875*AO869)+(T875*AO870)+(U875*AO871)+(V875*AO872)+(W875*AO873)+(X875*AO874)+(Y875*AO875)+(Z875*AO876)+(AA875*AO877)+(AB875*AO878)+(AC875*AO879)+(AD875*AO880)+(AE875*AO881)+(AF875*AO882)+(AG875*AO883)</f>
        <v>0.13690403574747184</v>
      </c>
      <c r="K875" s="22">
        <f>(R875*AP868)+(S875*AP869)+(T875*AP870)+(U875*AP871)+(V875*AP872)+(W875*AP873)+(X875*AP874)+(Y875*AP875)+(Z875*AP876)+(AA875*AP877)+(AB875*AP878)+(AC875*AP879)+(AD875*AP880)+(AE875*AP881)+(AF875*AP882)+(AG875*AP883)</f>
        <v>0.95843348712312204</v>
      </c>
      <c r="L875" s="22">
        <f>(R875*AQ868)+(S875*AQ869)+(T875*AQ870)+(U875*AQ871)+(V875*AQ872)+(W875*AQ873)+(X875*AQ874)+(Y875*AQ875)+(Z875*AQ876)+(AA875*AQ877)+(AB875*AQ878)+(AC875*AQ879)+(AD875*AQ880)+(AE875*AQ881)+(AF875*AQ882)+(AG875*AQ883)</f>
        <v>0.66909512680318262</v>
      </c>
      <c r="M875" s="22">
        <f>(R875*AR868)+(S875*AR869)+(T875*AR870)+(U875*AR871)+(V875*AR872)+(W875*AR873)+(X875*AR874)+(Y875*AR875)+(Z875*AR876)+(AA875*AR877)+(AB875*AR878)+(AC875*AR879)+(AD875*AR880)+(AE875*AR881)+(AF875*AR882)+(AG875*AR883)</f>
        <v>0.81898900068506975</v>
      </c>
      <c r="N875" s="22">
        <f>(R875*AS868)+(S875*AS869)+(T875*AS870)+(U875*AS871)+(V875*AS872)+(W875*AS873)+(X875*AS874)+(Y875*AS875)+(Z875*AS876)+(AA875*AS877)+(AB875*AS878)+(AC875*AS879)+(AD875*AS880)+(AE875*AS881)+(AF875*AS882)+(AG875*AS883)</f>
        <v>1.0936910621589067</v>
      </c>
      <c r="O875" s="22">
        <f>(R875*AT868)+(S875*AT869)+(T875*AT870)+(U875*AT871)+(V875*AT872)+(W875*AT873)+(X875*AT874)+(Y875*AT875)+(Z875*AT876)+(AA875*AT877)+(AB875*AT878)+(AC875*AT879)+(AD875*AT880)+(AE875*AT881)+(AF875*AT882)+(AG875*AT883)</f>
        <v>4.185663873169319</v>
      </c>
      <c r="Q875" s="22">
        <v>8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0.5082143807025763</v>
      </c>
      <c r="Z875" s="22">
        <v>0.26930435888776155</v>
      </c>
      <c r="AA875" s="22">
        <v>0</v>
      </c>
      <c r="AB875" s="22">
        <v>0.30643708205915571</v>
      </c>
      <c r="AC875" s="22">
        <v>4.2044799503377327E-2</v>
      </c>
      <c r="AD875" s="22">
        <v>0</v>
      </c>
      <c r="AE875" s="22">
        <v>0</v>
      </c>
      <c r="AF875" s="22">
        <v>0</v>
      </c>
      <c r="AG875" s="22">
        <v>0</v>
      </c>
      <c r="AI875" s="22">
        <v>1.2325999999999999</v>
      </c>
      <c r="AJ875" s="22">
        <v>5.2987000000000002</v>
      </c>
      <c r="AK875" s="22">
        <v>0.94269999999999998</v>
      </c>
      <c r="AL875" s="22">
        <v>4.8425000000000002</v>
      </c>
      <c r="AM875" s="22">
        <v>1.2478</v>
      </c>
      <c r="AN875" s="22">
        <v>4.5377000000000001</v>
      </c>
      <c r="AO875" s="22">
        <v>0.1976</v>
      </c>
      <c r="AP875" s="22">
        <v>1.3645</v>
      </c>
      <c r="AQ875" s="22">
        <v>0.85189999999999999</v>
      </c>
      <c r="AR875" s="22">
        <v>0.89100000000000001</v>
      </c>
      <c r="AS875" s="22">
        <v>1.3754</v>
      </c>
      <c r="AT875" s="22">
        <v>5.5772000000000004</v>
      </c>
    </row>
    <row r="876" spans="2:46" s="22" customFormat="1">
      <c r="B876" s="22">
        <v>2018</v>
      </c>
      <c r="C876" s="22">
        <v>9</v>
      </c>
      <c r="D876" s="22">
        <f>(R876*AI868)+(S876*AI869)+(T876*AI870)+(U876*AI871)+(V876*AI872)+(W876*AI873)+(X876*AI874)+(Y876*AI875)+(Z876*AI876)+(AA876*AI877)+(AB876*AI878)+(AC876*AI879)+(AD876*AI880)+(AE876*AI881)+(AF876*AI882)+(AG876*AI883)</f>
        <v>0.9605714664814069</v>
      </c>
      <c r="E876" s="22">
        <f>(R876*AJ868)+(S876*AJ869)+(T876*AJ870)+(U876*AJ871)+(V876*AJ872)+(W876*AJ873)+(X876*AJ874)+(Y876*AJ875)+(Z876*AJ876)+(AA876*AJ877)+(AB876*AJ878)+(AC876*AJ879)+(AD876*AJ880)+(AE876*AJ881)+(AF876*AJ882)+(AG876*AJ883)</f>
        <v>6.0903787516161616</v>
      </c>
      <c r="F876" s="22">
        <f>(R876*AK868)+(S876*AK869)+(T876*AK870)+(U876*AK871)+(V876*AK872)+(W876*AK873)+(X876*AK874)+(Y876*AK875)+(Z876*AK876)+(AA876*AK877)+(AB876*AK878)+(AC876*AK879)+(AD876*AK880)+(AE876*AK881)+(AF876*AK882)+(AG876*AK883)</f>
        <v>0.8132265248987175</v>
      </c>
      <c r="G876" s="22">
        <f>(R876*AL868)+(S876*AL869)+(T876*AL870)+(U876*AL871)+(V876*AL872)+(W876*AL873)+(X876*AL874)+(Y876*AL875)+(Z876*AL876)+(AA876*AL877)+(AB876*AL878)+(AC876*AL879)+(AD876*AL880)+(AE876*AL881)+(AF876*AL882)+(AG876*AL883)</f>
        <v>3.9403672875325699</v>
      </c>
      <c r="H876" s="22">
        <f>(R876*AM868)+(S876*AM869)+(T876*AM870)+(U876*AM871)+(V876*AM872)+(W876*AM873)+(X876*AM874)+(Y876*AM875)+(Z876*AM876)+(AA876*AM877)+(AB876*AM878)+(AC876*AM879)+(AD876*AM880)+(AE876*AM881)+(AF876*AM882)+(AG876*AM883)</f>
        <v>0.99583751423622169</v>
      </c>
      <c r="I876" s="22">
        <f>(R876*AN868)+(S876*AN869)+(T876*AN870)+(U876*AN871)+(V876*AN872)+(W876*AN873)+(X876*AN874)+(Y876*AN875)+(Z876*AN876)+(AA876*AN877)+(AB876*AN878)+(AC876*AN879)+(AD876*AN880)+(AE876*AN881)+(AF876*AN882)+(AG876*AN883)</f>
        <v>3.5390844719164147</v>
      </c>
      <c r="J876" s="22">
        <f>(R876*AO868)+(S876*AO869)+(T876*AO870)+(U876*AO871)+(V876*AO872)+(W876*AO873)+(X876*AO874)+(Y876*AO875)+(Z876*AO876)+(AA876*AO877)+(AB876*AO878)+(AC876*AO879)+(AD876*AO880)+(AE876*AO881)+(AF876*AO882)+(AG876*AO883)</f>
        <v>0.12011578899535864</v>
      </c>
      <c r="K876" s="22">
        <f>(R876*AP868)+(S876*AP869)+(T876*AP870)+(U876*AP871)+(V876*AP872)+(W876*AP873)+(X876*AP874)+(Y876*AP875)+(Z876*AP876)+(AA876*AP877)+(AB876*AP878)+(AC876*AP879)+(AD876*AP880)+(AE876*AP881)+(AF876*AP882)+(AG876*AP883)</f>
        <v>0.85832183573110021</v>
      </c>
      <c r="L876" s="22">
        <f>(R876*AQ868)+(S876*AQ869)+(T876*AQ870)+(U876*AQ871)+(V876*AQ872)+(W876*AQ873)+(X876*AQ874)+(Y876*AQ875)+(Z876*AQ876)+(AA876*AQ877)+(AB876*AQ878)+(AC876*AQ879)+(AD876*AQ880)+(AE876*AQ881)+(AF876*AQ882)+(AG876*AQ883)</f>
        <v>0.79391360835506442</v>
      </c>
      <c r="M876" s="22">
        <f>(R876*AR868)+(S876*AR869)+(T876*AR870)+(U876*AR871)+(V876*AR872)+(W876*AR873)+(X876*AR874)+(Y876*AR875)+(Z876*AR876)+(AA876*AR877)+(AB876*AR878)+(AC876*AR879)+(AD876*AR880)+(AE876*AR881)+(AF876*AR882)+(AG876*AR883)</f>
        <v>1.2440285346167728</v>
      </c>
      <c r="N876" s="22">
        <f>(R876*AS868)+(S876*AS869)+(T876*AS870)+(U876*AS871)+(V876*AS872)+(W876*AS873)+(X876*AS874)+(Y876*AS875)+(Z876*AS876)+(AA876*AS877)+(AB876*AS878)+(AC876*AS879)+(AD876*AS880)+(AE876*AS881)+(AF876*AS882)+(AG876*AS883)</f>
        <v>1.3233917800205077</v>
      </c>
      <c r="O876" s="22">
        <f>(R876*AT868)+(S876*AT869)+(T876*AT870)+(U876*AT871)+(V876*AT872)+(W876*AT873)+(X876*AT874)+(Y876*AT875)+(Z876*AT876)+(AA876*AT877)+(AB876*AT878)+(AC876*AT879)+(AD876*AT880)+(AE876*AT881)+(AF876*AT882)+(AG876*AT883)</f>
        <v>4.4813773964687833</v>
      </c>
      <c r="Q876" s="22">
        <v>9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8.6515907398896294E-2</v>
      </c>
      <c r="Z876" s="22">
        <v>0.5483490763640243</v>
      </c>
      <c r="AA876" s="22">
        <v>0</v>
      </c>
      <c r="AB876" s="22">
        <v>0.42370002157114034</v>
      </c>
      <c r="AC876" s="22">
        <v>0.95636953678111647</v>
      </c>
      <c r="AD876" s="22">
        <v>0</v>
      </c>
      <c r="AE876" s="22">
        <v>0</v>
      </c>
      <c r="AF876" s="22">
        <v>0</v>
      </c>
      <c r="AG876" s="22">
        <v>1</v>
      </c>
      <c r="AI876" s="22">
        <v>0.4844</v>
      </c>
      <c r="AJ876" s="22">
        <v>3.1419999999999999</v>
      </c>
      <c r="AK876" s="22">
        <v>0.441</v>
      </c>
      <c r="AL876" s="22">
        <v>2.4064000000000001</v>
      </c>
      <c r="AM876" s="22">
        <v>0.57479999999999998</v>
      </c>
      <c r="AN876" s="22">
        <v>1.9112</v>
      </c>
      <c r="AO876" s="22">
        <v>6.5100000000000005E-2</v>
      </c>
      <c r="AP876" s="22">
        <v>0.55779999999999996</v>
      </c>
      <c r="AQ876" s="22">
        <v>0.37419999999999998</v>
      </c>
      <c r="AR876" s="22">
        <v>0.84060000000000001</v>
      </c>
      <c r="AS876" s="22">
        <v>0.83979999999999999</v>
      </c>
      <c r="AT876" s="22">
        <v>2.9563000000000001</v>
      </c>
    </row>
    <row r="877" spans="2:46" s="22" customFormat="1">
      <c r="B877" s="22">
        <v>2018</v>
      </c>
      <c r="C877" s="22">
        <v>10</v>
      </c>
      <c r="D877" s="22">
        <f>(R877*AI868)+(S877*AI869)+(T877*AI870)+(U877*AI871)+(V877*AI872)+(W877*AI873)+(X877*AI874)+(Y877*AI875)+(Z877*AI876)+(AA877*AI877)+(AB877*AI878)+(AC877*AI879)+(AD877*AI880)+(AE877*AI881)+(AF877*AI882)+(AG877*AI883)</f>
        <v>1.2765857275451853</v>
      </c>
      <c r="E877" s="22">
        <f>(R877*AJ868)+(S877*AJ869)+(T877*AJ870)+(U877*AJ871)+(V877*AJ872)+(W877*AJ873)+(X877*AJ874)+(Y877*AJ875)+(Z877*AJ876)+(AA877*AJ877)+(AB877*AJ878)+(AC877*AJ879)+(AD877*AJ880)+(AE877*AJ881)+(AF877*AJ882)+(AG877*AJ883)</f>
        <v>2.4489077994006334</v>
      </c>
      <c r="F877" s="22">
        <f>(R877*AK868)+(S877*AK869)+(T877*AK870)+(U877*AK871)+(V877*AK872)+(W877*AK873)+(X877*AK874)+(Y877*AK875)+(Z877*AK876)+(AA877*AK877)+(AB877*AK878)+(AC877*AK879)+(AD877*AK880)+(AE877*AK881)+(AF877*AK882)+(AG877*AK883)</f>
        <v>0.71961559844797862</v>
      </c>
      <c r="G877" s="22">
        <f>(R877*AL868)+(S877*AL869)+(T877*AL870)+(U877*AL871)+(V877*AL872)+(W877*AL873)+(X877*AL874)+(Y877*AL875)+(Z877*AL876)+(AA877*AL877)+(AB877*AL878)+(AC877*AL879)+(AD877*AL880)+(AE877*AL881)+(AF877*AL882)+(AG877*AL883)</f>
        <v>3.614538041026413</v>
      </c>
      <c r="H877" s="22">
        <f>(R877*AM868)+(S877*AM869)+(T877*AM870)+(U877*AM871)+(V877*AM872)+(W877*AM873)+(X877*AM874)+(Y877*AM875)+(Z877*AM876)+(AA877*AM877)+(AB877*AM878)+(AC877*AM879)+(AD877*AM880)+(AE877*AM881)+(AF877*AM882)+(AG877*AM883)</f>
        <v>0.95532782400565164</v>
      </c>
      <c r="I877" s="22">
        <f>(R877*AN868)+(S877*AN869)+(T877*AN870)+(U877*AN871)+(V877*AN872)+(W877*AN873)+(X877*AN874)+(Y877*AN875)+(Z877*AN876)+(AA877*AN877)+(AB877*AN878)+(AC877*AN879)+(AD877*AN880)+(AE877*AN881)+(AF877*AN882)+(AG877*AN883)</f>
        <v>3.0515053935902774</v>
      </c>
      <c r="J877" s="22">
        <f>(R877*AO868)+(S877*AO869)+(T877*AO870)+(U877*AO871)+(V877*AO872)+(W877*AO873)+(X877*AO874)+(Y877*AO875)+(Z877*AO876)+(AA877*AO877)+(AB877*AO878)+(AC877*AO879)+(AD877*AO880)+(AE877*AO881)+(AF877*AO882)+(AG877*AO883)</f>
        <v>6.8530742121642965E-2</v>
      </c>
      <c r="K877" s="22">
        <f>(R877*AP868)+(S877*AP869)+(T877*AP870)+(U877*AP871)+(V877*AP872)+(W877*AP873)+(X877*AP874)+(Y877*AP875)+(Z877*AP876)+(AA877*AP877)+(AB877*AP878)+(AC877*AP879)+(AD877*AP880)+(AE877*AP881)+(AF877*AP882)+(AG877*AP883)</f>
        <v>0.99163337560198839</v>
      </c>
      <c r="L877" s="22">
        <f>(R877*AQ868)+(S877*AQ869)+(T877*AQ870)+(U877*AQ871)+(V877*AQ872)+(W877*AQ873)+(X877*AQ874)+(Y877*AQ875)+(Z877*AQ876)+(AA877*AQ877)+(AB877*AQ878)+(AC877*AQ879)+(AD877*AQ880)+(AE877*AQ881)+(AF877*AQ882)+(AG877*AQ883)</f>
        <v>0.60036407083599286</v>
      </c>
      <c r="M877" s="22">
        <f>(R877*AR868)+(S877*AR869)+(T877*AR870)+(U877*AR871)+(V877*AR872)+(W877*AR873)+(X877*AR874)+(Y877*AR875)+(Z877*AR876)+(AA877*AR877)+(AB877*AR878)+(AC877*AR879)+(AD877*AR880)+(AE877*AR881)+(AF877*AR882)+(AG877*AR883)</f>
        <v>0.89514573549848508</v>
      </c>
      <c r="N877" s="22">
        <f>(R877*AS868)+(S877*AS869)+(T877*AS870)+(U877*AS871)+(V877*AS872)+(W877*AS873)+(X877*AS874)+(Y877*AS875)+(Z877*AS876)+(AA877*AS877)+(AB877*AS878)+(AC877*AS879)+(AD877*AS880)+(AE877*AS881)+(AF877*AS882)+(AG877*AS883)</f>
        <v>0.84673479109475136</v>
      </c>
      <c r="O877" s="22">
        <f>(R877*AT868)+(S877*AT869)+(T877*AT870)+(U877*AT871)+(V877*AT872)+(W877*AT873)+(X877*AT874)+(Y877*AT875)+(Z877*AT876)+(AA877*AT877)+(AB877*AT878)+(AC877*AT879)+(AD877*AT880)+(AE877*AT881)+(AF877*AT882)+(AG877*AT883)</f>
        <v>5.2366343725149358</v>
      </c>
      <c r="Q877" s="22">
        <v>10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0.74902261319579944</v>
      </c>
      <c r="AB877" s="22">
        <v>0</v>
      </c>
      <c r="AC877" s="22">
        <v>0</v>
      </c>
      <c r="AD877" s="22">
        <v>0.2878</v>
      </c>
      <c r="AE877" s="22">
        <v>0</v>
      </c>
      <c r="AF877" s="22">
        <v>0</v>
      </c>
      <c r="AG877" s="22">
        <v>0</v>
      </c>
      <c r="AI877" s="22">
        <v>1.2129000000000001</v>
      </c>
      <c r="AJ877" s="22">
        <v>1.9537</v>
      </c>
      <c r="AK877" s="22">
        <v>0.8145</v>
      </c>
      <c r="AL877" s="22">
        <v>4.0153999999999996</v>
      </c>
      <c r="AM877" s="22">
        <v>1.0447</v>
      </c>
      <c r="AN877" s="22">
        <v>3.6383000000000001</v>
      </c>
      <c r="AO877" s="22">
        <v>8.5000000000000006E-2</v>
      </c>
      <c r="AP877" s="22">
        <v>0.95499999999999996</v>
      </c>
      <c r="AQ877" s="22">
        <v>0.63019999999999998</v>
      </c>
      <c r="AR877" s="22">
        <v>0.93200000000000005</v>
      </c>
      <c r="AS877" s="22">
        <v>0.68769999999999998</v>
      </c>
      <c r="AT877" s="22">
        <v>5.7953999999999999</v>
      </c>
    </row>
    <row r="878" spans="2:46" s="22" customFormat="1">
      <c r="B878" s="22">
        <v>2018</v>
      </c>
      <c r="C878" s="22">
        <v>11</v>
      </c>
      <c r="D878" s="22">
        <f>(R878*AI868)+(S878*AI869)+(T878*AI870)+(U878*AI871)+(V878*AI872)+(W878*AI873)+(X878*AI874)+(Y878*AI875)+(Z878*AI876)+(AA878*AI877)+(AB878*AI878)+(AC878*AI879)+(AD878*AI880)+(AE878*AI881)+(AF878*AI882)+(AG878*AI883)</f>
        <v>0.33153339553664152</v>
      </c>
      <c r="E878" s="22">
        <f>(R878*AJ868)+(S878*AJ869)+(T878*AJ870)+(U878*AJ871)+(V878*AJ872)+(W878*AJ873)+(X878*AJ874)+(Y878*AJ875)+(Z878*AJ876)+(AA878*AJ877)+(AB878*AJ878)+(AC878*AJ879)+(AD878*AJ880)+(AE878*AJ881)+(AF878*AJ882)+(AG878*AJ883)</f>
        <v>0.56254114711728054</v>
      </c>
      <c r="F878" s="22">
        <f>(R878*AK868)+(S878*AK869)+(T878*AK870)+(U878*AK871)+(V878*AK872)+(W878*AK873)+(X878*AK874)+(Y878*AK875)+(Z878*AK876)+(AA878*AK877)+(AB878*AK878)+(AC878*AK879)+(AD878*AK880)+(AE878*AK881)+(AF878*AK882)+(AG878*AK883)</f>
        <v>9.4292571135724756E-2</v>
      </c>
      <c r="G878" s="22">
        <f>(R878*AL868)+(S878*AL869)+(T878*AL870)+(U878*AL871)+(V878*AL872)+(W878*AL873)+(X878*AL874)+(Y878*AL875)+(Z878*AL876)+(AA878*AL877)+(AB878*AL878)+(AC878*AL879)+(AD878*AL880)+(AE878*AL881)+(AF878*AL882)+(AG878*AL883)</f>
        <v>0.91181300808337418</v>
      </c>
      <c r="H878" s="22">
        <f>(R878*AM868)+(S878*AM869)+(T878*AM870)+(U878*AM871)+(V878*AM872)+(W878*AM873)+(X878*AM874)+(Y878*AM875)+(Z878*AM876)+(AA878*AM877)+(AB878*AM878)+(AC878*AM879)+(AD878*AM880)+(AE878*AM881)+(AF878*AM882)+(AG878*AM883)</f>
        <v>0.31144368211486029</v>
      </c>
      <c r="I878" s="22">
        <f>(R878*AN868)+(S878*AN869)+(T878*AN870)+(U878*AN871)+(V878*AN872)+(W878*AN873)+(X878*AN874)+(Y878*AN875)+(Z878*AN876)+(AA878*AN877)+(AB878*AN878)+(AC878*AN879)+(AD878*AN880)+(AE878*AN881)+(AF878*AN882)+(AG878*AN883)</f>
        <v>0.8610954042074257</v>
      </c>
      <c r="J878" s="22">
        <f>(R878*AO868)+(S878*AO869)+(T878*AO870)+(U878*AO871)+(V878*AO872)+(W878*AO873)+(X878*AO874)+(Y878*AO875)+(Z878*AO876)+(AA878*AO877)+(AB878*AO878)+(AC878*AO879)+(AD878*AO880)+(AE878*AO881)+(AF878*AO882)+(AG878*AO883)</f>
        <v>9.8055767549066516E-2</v>
      </c>
      <c r="K878" s="22">
        <f>(R878*AP868)+(S878*AP869)+(T878*AP870)+(U878*AP871)+(V878*AP872)+(W878*AP873)+(X878*AP874)+(Y878*AP875)+(Z878*AP876)+(AA878*AP877)+(AB878*AP878)+(AC878*AP879)+(AD878*AP880)+(AE878*AP881)+(AF878*AP882)+(AG878*AP883)</f>
        <v>0.59295580947829918</v>
      </c>
      <c r="L878" s="22">
        <f>(R878*AQ868)+(S878*AQ869)+(T878*AQ870)+(U878*AQ871)+(V878*AQ872)+(W878*AQ873)+(X878*AQ874)+(Y878*AQ875)+(Z878*AQ876)+(AA878*AQ877)+(AB878*AQ878)+(AC878*AQ879)+(AD878*AQ880)+(AE878*AQ881)+(AF878*AQ882)+(AG878*AQ883)</f>
        <v>0.13990804547723812</v>
      </c>
      <c r="M878" s="22">
        <f>(R878*AR868)+(S878*AR869)+(T878*AR870)+(U878*AR871)+(V878*AR872)+(W878*AR873)+(X878*AR874)+(Y878*AR875)+(Z878*AR876)+(AA878*AR877)+(AB878*AR878)+(AC878*AR879)+(AD878*AR880)+(AE878*AR881)+(AF878*AR882)+(AG878*AR883)</f>
        <v>0.24575608905562932</v>
      </c>
      <c r="N878" s="22">
        <f>(R878*AS868)+(S878*AS869)+(T878*AS870)+(U878*AS871)+(V878*AS872)+(W878*AS873)+(X878*AS874)+(Y878*AS875)+(Z878*AS876)+(AA878*AS877)+(AB878*AS878)+(AC878*AS879)+(AD878*AS880)+(AE878*AS881)+(AF878*AS882)+(AG878*AS883)</f>
        <v>0.18192675615123705</v>
      </c>
      <c r="O878" s="22">
        <f>(R878*AT868)+(S878*AT869)+(T878*AT870)+(U878*AT871)+(V878*AT872)+(W878*AT873)+(X878*AT874)+(Y878*AT875)+(Z878*AT876)+(AA878*AT877)+(AB878*AT878)+(AC878*AT879)+(AD878*AT880)+(AE878*AT881)+(AF878*AT882)+(AG878*AT883)</f>
        <v>0.98779663241436233</v>
      </c>
      <c r="Q878" s="22">
        <v>11</v>
      </c>
      <c r="R878" s="22">
        <v>9.795478305256114E-2</v>
      </c>
      <c r="S878" s="22">
        <v>0.22004671810824875</v>
      </c>
      <c r="T878" s="22">
        <v>0.20949883684869208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I878" s="22">
        <v>0.44850000000000001</v>
      </c>
      <c r="AJ878" s="22">
        <v>2.9769999999999999</v>
      </c>
      <c r="AK878" s="22">
        <v>0.29620000000000002</v>
      </c>
      <c r="AL878" s="22">
        <v>1.4232</v>
      </c>
      <c r="AM878" s="22">
        <v>0.35849999999999999</v>
      </c>
      <c r="AN878" s="22">
        <v>1.5078</v>
      </c>
      <c r="AO878" s="22">
        <v>5.5800000000000002E-2</v>
      </c>
      <c r="AP878" s="22">
        <v>0.3357</v>
      </c>
      <c r="AQ878" s="22">
        <v>0.39760000000000001</v>
      </c>
      <c r="AR878" s="22">
        <v>0.38340000000000002</v>
      </c>
      <c r="AS878" s="22">
        <v>0.4778</v>
      </c>
      <c r="AT878" s="22">
        <v>1.5961000000000001</v>
      </c>
    </row>
    <row r="879" spans="2:46" s="22" customFormat="1">
      <c r="B879" s="22">
        <v>2018</v>
      </c>
      <c r="C879" s="22">
        <v>12</v>
      </c>
      <c r="D879" s="22">
        <f>(R879*AI868)+(S879*AI869)+(T879*AI870)+(U879*AI871)+(V879*AI872)+(W879*AI873)+(X879*AI874)+(Y879*AI875)+(Z879*AI876)+(AA879*AI877)+(AB879*AI878)+(AC879*AI879)+(AD879*AI880)+(AE879*AI881)+(AF879*AI882)+(AG879*AI883)</f>
        <v>1.6747681032298316</v>
      </c>
      <c r="E879" s="22">
        <f>(R879*AJ868)+(S879*AJ869)+(T879*AJ870)+(U879*AJ871)+(V879*AJ872)+(W879*AJ873)+(X879*AJ874)+(Y879*AJ875)+(Z879*AJ876)+(AA879*AJ877)+(AB879*AJ878)+(AC879*AJ879)+(AD879*AJ880)+(AE879*AJ881)+(AF879*AJ882)+(AG879*AJ883)</f>
        <v>4.44307573809344</v>
      </c>
      <c r="F879" s="22">
        <f>(R879*AK868)+(S879*AK869)+(T879*AK870)+(U879*AK871)+(V879*AK872)+(W879*AK873)+(X879*AK874)+(Y879*AK875)+(Z879*AK876)+(AA879*AK877)+(AB879*AK878)+(AC879*AK879)+(AD879*AK880)+(AE879*AK881)+(AF879*AK882)+(AG879*AK883)</f>
        <v>0.50060455280343297</v>
      </c>
      <c r="G879" s="22">
        <f>(R879*AL868)+(S879*AL869)+(T879*AL870)+(U879*AL871)+(V879*AL872)+(W879*AL873)+(X879*AL874)+(Y879*AL875)+(Z879*AL876)+(AA879*AL877)+(AB879*AL878)+(AC879*AL879)+(AD879*AL880)+(AE879*AL881)+(AF879*AL882)+(AG879*AL883)</f>
        <v>4.836044718746594</v>
      </c>
      <c r="H879" s="22">
        <f>(R879*AM868)+(S879*AM869)+(T879*AM870)+(U879*AM871)+(V879*AM872)+(W879*AM873)+(X879*AM874)+(Y879*AM875)+(Z879*AM876)+(AA879*AM877)+(AB879*AM878)+(AC879*AM879)+(AD879*AM880)+(AE879*AM881)+(AF879*AM882)+(AG879*AM883)</f>
        <v>1.2930973607230123</v>
      </c>
      <c r="I879" s="22">
        <f>(R879*AN868)+(S879*AN869)+(T879*AN870)+(U879*AN871)+(V879*AN872)+(W879*AN873)+(X879*AN874)+(Y879*AN875)+(Z879*AN876)+(AA879*AN877)+(AB879*AN878)+(AC879*AN879)+(AD879*AN880)+(AE879*AN881)+(AF879*AN882)+(AG879*AN883)</f>
        <v>3.117057439826306</v>
      </c>
      <c r="J879" s="22">
        <f>(R879*AO868)+(S879*AO869)+(T879*AO870)+(U879*AO871)+(V879*AO872)+(W879*AO873)+(X879*AO874)+(Y879*AO875)+(Z879*AO876)+(AA879*AO877)+(AB879*AO878)+(AC879*AO879)+(AD879*AO880)+(AE879*AO881)+(AF879*AO882)+(AG879*AO883)</f>
        <v>0.23881624823402225</v>
      </c>
      <c r="K879" s="22">
        <f>(R879*AP868)+(S879*AP869)+(T879*AP870)+(U879*AP871)+(V879*AP872)+(W879*AP873)+(X879*AP874)+(Y879*AP875)+(Z879*AP876)+(AA879*AP877)+(AB879*AP878)+(AC879*AP879)+(AD879*AP880)+(AE879*AP881)+(AF879*AP882)+(AG879*AP883)</f>
        <v>2.0521280702507321</v>
      </c>
      <c r="L879" s="22">
        <f>(R879*AQ868)+(S879*AQ869)+(T879*AQ870)+(U879*AQ871)+(V879*AQ872)+(W879*AQ873)+(X879*AQ874)+(Y879*AQ875)+(Z879*AQ876)+(AA879*AQ877)+(AB879*AQ878)+(AC879*AQ879)+(AD879*AQ880)+(AE879*AQ881)+(AF879*AQ882)+(AG879*AQ883)</f>
        <v>0.66997307396396755</v>
      </c>
      <c r="M879" s="22">
        <f>(R879*AR868)+(S879*AR869)+(T879*AR870)+(U879*AR871)+(V879*AR872)+(W879*AR873)+(X879*AR874)+(Y879*AR875)+(Z879*AR876)+(AA879*AR877)+(AB879*AR878)+(AC879*AR879)+(AD879*AR880)+(AE879*AR881)+(AF879*AR882)+(AG879*AR883)</f>
        <v>1.0912647548772003</v>
      </c>
      <c r="N879" s="22">
        <f>(R879*AS868)+(S879*AS869)+(T879*AS870)+(U879*AS871)+(V879*AS872)+(W879*AS873)+(X879*AS874)+(Y879*AS875)+(Z879*AS876)+(AA879*AS877)+(AB879*AS878)+(AC879*AS879)+(AD879*AS880)+(AE879*AS881)+(AF879*AS882)+(AG879*AS883)</f>
        <v>1.3033551044758436</v>
      </c>
      <c r="O879" s="22">
        <f>(R879*AT868)+(S879*AT869)+(T879*AT870)+(U879*AT871)+(V879*AT872)+(W879*AT873)+(X879*AT874)+(Y879*AT875)+(Z879*AT876)+(AA879*AT877)+(AB879*AT878)+(AC879*AT879)+(AD879*AT880)+(AE879*AT881)+(AF879*AT882)+(AG879*AT883)</f>
        <v>4.1567737238732736</v>
      </c>
      <c r="Q879" s="22">
        <v>12</v>
      </c>
      <c r="R879" s="22">
        <v>0.33143279709307938</v>
      </c>
      <c r="S879" s="22">
        <v>0.75695180949639651</v>
      </c>
      <c r="T879" s="22">
        <v>0.22761181172271763</v>
      </c>
      <c r="U879" s="22">
        <v>0.22800000000000001</v>
      </c>
      <c r="V879" s="22">
        <v>6.6430469441984052E-2</v>
      </c>
      <c r="W879" s="22">
        <v>1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I879" s="22">
        <v>0.374</v>
      </c>
      <c r="AJ879" s="22">
        <v>2.4137</v>
      </c>
      <c r="AK879" s="22">
        <v>0.35420000000000001</v>
      </c>
      <c r="AL879" s="22">
        <v>1.5114000000000001</v>
      </c>
      <c r="AM879" s="22">
        <v>0.4012</v>
      </c>
      <c r="AN879" s="22">
        <v>1.4407000000000001</v>
      </c>
      <c r="AO879" s="22">
        <v>4.3999999999999997E-2</v>
      </c>
      <c r="AP879" s="22">
        <v>0.28270000000000001</v>
      </c>
      <c r="AQ879" s="22">
        <v>0.32190000000000002</v>
      </c>
      <c r="AR879" s="22">
        <v>0.53049999999999997</v>
      </c>
      <c r="AS879" s="22">
        <v>0.52600000000000002</v>
      </c>
      <c r="AT879" s="22">
        <v>1.5698000000000001</v>
      </c>
    </row>
    <row r="880" spans="2:46" s="22" customFormat="1">
      <c r="B880" s="22">
        <v>2018</v>
      </c>
      <c r="C880" s="22">
        <v>13</v>
      </c>
      <c r="D880" s="22">
        <f>(R880*AI868)+(S880*AI869)+(T880*AI870)+(U880*AI871)+(V880*AI872)+(W880*AI873)+(X880*AI874)+(Y880*AI875)+(Z880*AI876)+(AA880*AI877)+(AB880*AI878)+(AC880*AI879)+(AD880*AI880)+(AE880*AI881)+(AF880*AI882)+(AG880*AI883)</f>
        <v>0.72354241829507115</v>
      </c>
      <c r="E880" s="22">
        <f>(R880*AJ868)+(S880*AJ869)+(T880*AJ870)+(U880*AJ871)+(V880*AJ872)+(W880*AJ873)+(X880*AJ874)+(Y880*AJ875)+(Z880*AJ876)+(AA880*AJ877)+(AB880*AJ878)+(AC880*AJ879)+(AD880*AJ880)+(AE880*AJ881)+(AF880*AJ882)+(AG880*AJ883)</f>
        <v>0.80442828788433829</v>
      </c>
      <c r="F880" s="22">
        <f>(R880*AK868)+(S880*AK869)+(T880*AK870)+(U880*AK871)+(V880*AK872)+(W880*AK873)+(X880*AK874)+(Y880*AK875)+(Z880*AK876)+(AA880*AK877)+(AB880*AK878)+(AC880*AK879)+(AD880*AK880)+(AE880*AK881)+(AF880*AK882)+(AG880*AK883)</f>
        <v>0.22718898471546284</v>
      </c>
      <c r="G880" s="22">
        <f>(R880*AL868)+(S880*AL869)+(T880*AL870)+(U880*AL871)+(V880*AL872)+(W880*AL873)+(X880*AL874)+(Y880*AL875)+(Z880*AL876)+(AA880*AL877)+(AB880*AL878)+(AC880*AL879)+(AD880*AL880)+(AE880*AL881)+(AF880*AL882)+(AG880*AL883)</f>
        <v>2.0140151822670953</v>
      </c>
      <c r="H880" s="22">
        <f>(R880*AM868)+(S880*AM869)+(T880*AM870)+(U880*AM871)+(V880*AM872)+(W880*AM873)+(X880*AM874)+(Y880*AM875)+(Z880*AM876)+(AA880*AM877)+(AB880*AM878)+(AC880*AM879)+(AD880*AM880)+(AE880*AM881)+(AF880*AM882)+(AG880*AM883)</f>
        <v>0.66663201855350507</v>
      </c>
      <c r="I880" s="22">
        <f>(R880*AN868)+(S880*AN869)+(T880*AN870)+(U880*AN871)+(V880*AN872)+(W880*AN873)+(X880*AN874)+(Y880*AN875)+(Z880*AN876)+(AA880*AN877)+(AB880*AN878)+(AC880*AN879)+(AD880*AN880)+(AE880*AN881)+(AF880*AN882)+(AG880*AN883)</f>
        <v>1.6981905309047756</v>
      </c>
      <c r="J880" s="22">
        <f>(R880*AO868)+(S880*AO869)+(T880*AO870)+(U880*AO871)+(V880*AO872)+(W880*AO873)+(X880*AO874)+(Y880*AO875)+(Z880*AO876)+(AA880*AO877)+(AB880*AO878)+(AC880*AO879)+(AD880*AO880)+(AE880*AO881)+(AF880*AO882)+(AG880*AO883)</f>
        <v>0.2975824175163968</v>
      </c>
      <c r="K880" s="22">
        <f>(R880*AP868)+(S880*AP869)+(T880*AP870)+(U880*AP871)+(V880*AP872)+(W880*AP873)+(X880*AP874)+(Y880*AP875)+(Z880*AP876)+(AA880*AP877)+(AB880*AP878)+(AC880*AP879)+(AD880*AP880)+(AE880*AP881)+(AF880*AP882)+(AG880*AP883)</f>
        <v>1.6320650296564003</v>
      </c>
      <c r="L880" s="22">
        <f>(R880*AQ868)+(S880*AQ869)+(T880*AQ870)+(U880*AQ871)+(V880*AQ872)+(W880*AQ873)+(X880*AQ874)+(Y880*AQ875)+(Z880*AQ876)+(AA880*AQ877)+(AB880*AQ878)+(AC880*AQ879)+(AD880*AQ880)+(AE880*AQ881)+(AF880*AQ882)+(AG880*AQ883)</f>
        <v>0.32950057210139627</v>
      </c>
      <c r="M880" s="22">
        <f>(R880*AR868)+(S880*AR869)+(T880*AR870)+(U880*AR871)+(V880*AR872)+(W880*AR873)+(X880*AR874)+(Y880*AR875)+(Z880*AR876)+(AA880*AR877)+(AB880*AR878)+(AC880*AR879)+(AD880*AR880)+(AE880*AR881)+(AF880*AR882)+(AG880*AR883)</f>
        <v>0.54296163266791875</v>
      </c>
      <c r="N880" s="22">
        <f>(R880*AS868)+(S880*AS869)+(T880*AS870)+(U880*AS871)+(V880*AS872)+(W880*AS873)+(X880*AS874)+(Y880*AS875)+(Z880*AS876)+(AA880*AS877)+(AB880*AS878)+(AC880*AS879)+(AD880*AS880)+(AE880*AS881)+(AF880*AS882)+(AG880*AS883)</f>
        <v>0.3923727548244958</v>
      </c>
      <c r="O880" s="22">
        <f>(R880*AT868)+(S880*AT869)+(T880*AT870)+(U880*AT871)+(V880*AT872)+(W880*AT873)+(X880*AT874)+(Y880*AT875)+(Z880*AT876)+(AA880*AT877)+(AB880*AT878)+(AC880*AT879)+(AD880*AT880)+(AE880*AT881)+(AF880*AT882)+(AG880*AT883)</f>
        <v>2.5740891996147335</v>
      </c>
      <c r="Q880" s="22">
        <v>13</v>
      </c>
      <c r="R880" s="22">
        <v>1.6294985038389741E-3</v>
      </c>
      <c r="S880" s="22">
        <v>0</v>
      </c>
      <c r="T880" s="22">
        <v>0.54499705638039631</v>
      </c>
      <c r="U880" s="22">
        <v>0</v>
      </c>
      <c r="V880" s="22">
        <v>0</v>
      </c>
      <c r="W880" s="22">
        <v>0</v>
      </c>
      <c r="X880" s="22">
        <v>0.7580462094128243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I880" s="22">
        <v>1.2789999999999999</v>
      </c>
      <c r="AJ880" s="22">
        <v>3.4243999999999999</v>
      </c>
      <c r="AK880" s="22">
        <v>0.38059999999999999</v>
      </c>
      <c r="AL880" s="22">
        <v>2.1088</v>
      </c>
      <c r="AM880" s="22">
        <v>0.60050000000000003</v>
      </c>
      <c r="AN880" s="22">
        <v>1.1338999999999999</v>
      </c>
      <c r="AO880" s="22">
        <v>1.6899999999999998E-2</v>
      </c>
      <c r="AP880" s="22">
        <v>0.96009999999999995</v>
      </c>
      <c r="AQ880" s="22">
        <v>0.44590000000000002</v>
      </c>
      <c r="AR880" s="22">
        <v>0.68469999999999998</v>
      </c>
      <c r="AS880" s="22">
        <v>1.1523000000000001</v>
      </c>
      <c r="AT880" s="22">
        <v>3.1124000000000001</v>
      </c>
    </row>
    <row r="881" spans="2:46" s="22" customFormat="1">
      <c r="B881" s="22">
        <v>2018</v>
      </c>
      <c r="C881" s="22">
        <v>14</v>
      </c>
      <c r="D881" s="22">
        <f>(R881*AI868)+(S881*AI869)+(T881*AI870)+(U881*AI871)+(V881*AI872)+(W881*AI873)+(X881*AI874)+(Y881*AI875)+(Z881*AI876)+(AA881*AI877)+(AB881*AI878)+(AC881*AI879)+(AD881*AI880)+(AE881*AI881)+(AF881*AI882)+(AG881*AI883)</f>
        <v>0.21522341245460122</v>
      </c>
      <c r="E881" s="22">
        <f>(R881*AJ868)+(S881*AJ869)+(T881*AJ870)+(U881*AJ871)+(V881*AJ872)+(W881*AJ873)+(X881*AJ874)+(Y881*AJ875)+(Z881*AJ876)+(AA881*AJ877)+(AB881*AJ878)+(AC881*AJ879)+(AD881*AJ880)+(AE881*AJ881)+(AF881*AJ882)+(AG881*AJ883)</f>
        <v>0.49757461457319274</v>
      </c>
      <c r="F881" s="22">
        <f>(R881*AK868)+(S881*AK869)+(T881*AK870)+(U881*AK871)+(V881*AK872)+(W881*AK873)+(X881*AK874)+(Y881*AK875)+(Z881*AK876)+(AA881*AK877)+(AB881*AK878)+(AC881*AK879)+(AD881*AK880)+(AE881*AK881)+(AF881*AK882)+(AG881*AK883)</f>
        <v>0.13876334166030163</v>
      </c>
      <c r="G881" s="22">
        <f>(R881*AL868)+(S881*AL869)+(T881*AL870)+(U881*AL871)+(V881*AL872)+(W881*AL873)+(X881*AL874)+(Y881*AL875)+(Z881*AL876)+(AA881*AL877)+(AB881*AL878)+(AC881*AL879)+(AD881*AL880)+(AE881*AL881)+(AF881*AL882)+(AG881*AL883)</f>
        <v>0.73997625293241098</v>
      </c>
      <c r="H881" s="22">
        <f>(R881*AM868)+(S881*AM869)+(T881*AM870)+(U881*AM871)+(V881*AM872)+(W881*AM873)+(X881*AM874)+(Y881*AM875)+(Z881*AM876)+(AA881*AM877)+(AB881*AM878)+(AC881*AM879)+(AD881*AM880)+(AE881*AM881)+(AF881*AM882)+(AG881*AM883)</f>
        <v>0.19393072153226321</v>
      </c>
      <c r="I881" s="22">
        <f>(R881*AN868)+(S881*AN869)+(T881*AN870)+(U881*AN871)+(V881*AN872)+(W881*AN873)+(X881*AN874)+(Y881*AN875)+(Z881*AN876)+(AA881*AN877)+(AB881*AN878)+(AC881*AN879)+(AD881*AN880)+(AE881*AN881)+(AF881*AN882)+(AG881*AN883)</f>
        <v>0.61355770336832294</v>
      </c>
      <c r="J881" s="22">
        <f>(R881*AO868)+(S881*AO869)+(T881*AO870)+(U881*AO871)+(V881*AO872)+(W881*AO873)+(X881*AO874)+(Y881*AO875)+(Z881*AO876)+(AA881*AO877)+(AB881*AO878)+(AC881*AO879)+(AD881*AO880)+(AE881*AO881)+(AF881*AO882)+(AG881*AO883)</f>
        <v>2.4826104336083742E-2</v>
      </c>
      <c r="K881" s="22">
        <f>(R881*AP868)+(S881*AP869)+(T881*AP870)+(U881*AP871)+(V881*AP872)+(W881*AP873)+(X881*AP874)+(Y881*AP875)+(Z881*AP876)+(AA881*AP877)+(AB881*AP878)+(AC881*AP879)+(AD881*AP880)+(AE881*AP881)+(AF881*AP882)+(AG881*AP883)</f>
        <v>0.21186822098080851</v>
      </c>
      <c r="L881" s="22">
        <f>(R881*AQ868)+(S881*AQ869)+(T881*AQ870)+(U881*AQ871)+(V881*AQ872)+(W881*AQ873)+(X881*AQ874)+(Y881*AQ875)+(Z881*AQ876)+(AA881*AQ877)+(AB881*AQ878)+(AC881*AQ879)+(AD881*AQ880)+(AE881*AQ881)+(AF881*AQ882)+(AG881*AQ883)</f>
        <v>0.11415096579784614</v>
      </c>
      <c r="M881" s="22">
        <f>(R881*AR868)+(S881*AR869)+(T881*AR870)+(U881*AR871)+(V881*AR872)+(W881*AR873)+(X881*AR874)+(Y881*AR875)+(Z881*AR876)+(AA881*AR877)+(AB881*AR878)+(AC881*AR879)+(AD881*AR880)+(AE881*AR881)+(AF881*AR882)+(AG881*AR883)</f>
        <v>0.18510034522826396</v>
      </c>
      <c r="N881" s="22">
        <f>(R881*AS868)+(S881*AS869)+(T881*AS870)+(U881*AS871)+(V881*AS872)+(W881*AS873)+(X881*AS874)+(Y881*AS875)+(Z881*AS876)+(AA881*AS877)+(AB881*AS878)+(AC881*AS879)+(AD881*AS880)+(AE881*AS881)+(AF881*AS882)+(AG881*AS883)</f>
        <v>0.16140657515711182</v>
      </c>
      <c r="O881" s="22">
        <f>(R881*AT868)+(S881*AT869)+(T881*AT870)+(U881*AT871)+(V881*AT872)+(W881*AT873)+(X881*AT874)+(Y881*AT875)+(Z881*AT876)+(AA881*AT877)+(AB881*AT878)+(AC881*AT879)+(AD881*AT880)+(AE881*AT881)+(AF881*AT882)+(AG881*AT883)</f>
        <v>1.0183313417358877</v>
      </c>
      <c r="Q881" s="22">
        <v>14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7.076390739736603E-2</v>
      </c>
      <c r="Y881" s="22">
        <v>0</v>
      </c>
      <c r="Z881" s="22">
        <v>6.0882728404930433E-2</v>
      </c>
      <c r="AA881" s="22">
        <v>0.12271375998387171</v>
      </c>
      <c r="AB881" s="22">
        <v>0</v>
      </c>
      <c r="AC881" s="22">
        <v>0</v>
      </c>
      <c r="AD881" s="22">
        <v>1.5699999999999999E-2</v>
      </c>
      <c r="AE881" s="22">
        <v>0</v>
      </c>
      <c r="AF881" s="22">
        <v>1.2263680379236501E-3</v>
      </c>
      <c r="AG881" s="22">
        <v>0</v>
      </c>
      <c r="AI881" s="22">
        <v>7.9600000000000004E-2</v>
      </c>
      <c r="AJ881" s="22">
        <v>0.60980000000000001</v>
      </c>
      <c r="AK881" s="22">
        <v>4.9299999999999997E-2</v>
      </c>
      <c r="AL881" s="22">
        <v>0.28139999999999998</v>
      </c>
      <c r="AM881" s="22">
        <v>6.8000000000000005E-2</v>
      </c>
      <c r="AN881" s="22">
        <v>0.15720000000000001</v>
      </c>
      <c r="AO881" s="22">
        <v>3.5000000000000001E-3</v>
      </c>
      <c r="AP881" s="22">
        <v>4.4699999999999997E-2</v>
      </c>
      <c r="AQ881" s="22">
        <v>7.4800000000000005E-2</v>
      </c>
      <c r="AR881" s="22">
        <v>7.2300000000000003E-2</v>
      </c>
      <c r="AS881" s="22">
        <v>7.7899999999999997E-2</v>
      </c>
      <c r="AT881" s="22">
        <v>0.41620000000000001</v>
      </c>
    </row>
    <row r="882" spans="2:46" s="22" customFormat="1">
      <c r="B882" s="22">
        <v>2018</v>
      </c>
      <c r="C882" s="22">
        <v>15</v>
      </c>
      <c r="D882" s="22">
        <f>(R882*AI868)+(S882*AI869)+(T882*AI870)+(U882*AI871)+(V882*AI872)+(W882*AI873)+(X882*AI874)+(Y882*AI875)+(Z882*AI876)+(AA882*AI877)+(AB882*AI878)+(AC882*AI879)+(AD882*AI880)+(AE882*AI881)+(AF882*AI882)+(AG882*AI883)</f>
        <v>0.30315852200352272</v>
      </c>
      <c r="E882" s="22">
        <f>(R882*AJ868)+(S882*AJ869)+(T882*AJ870)+(U882*AJ871)+(V882*AJ872)+(W882*AJ873)+(X882*AJ874)+(Y882*AJ875)+(Z882*AJ876)+(AA882*AJ877)+(AB882*AJ878)+(AC882*AJ879)+(AD882*AJ880)+(AE882*AJ881)+(AF882*AJ882)+(AG882*AJ883)</f>
        <v>0.3468652484963588</v>
      </c>
      <c r="F882" s="22">
        <f>(R882*AK868)+(S882*AK869)+(T882*AK870)+(U882*AK871)+(V882*AK872)+(W882*AK873)+(X882*AK874)+(Y882*AK875)+(Z882*AK876)+(AA882*AK877)+(AB882*AK878)+(AC882*AK879)+(AD882*AK880)+(AE882*AK881)+(AF882*AK882)+(AG882*AK883)</f>
        <v>9.4823026853933762E-2</v>
      </c>
      <c r="G882" s="22">
        <f>(R882*AL868)+(S882*AL869)+(T882*AL870)+(U882*AL871)+(V882*AL872)+(W882*AL873)+(X882*AL874)+(Y882*AL875)+(Z882*AL876)+(AA882*AL877)+(AB882*AL878)+(AC882*AL879)+(AD882*AL880)+(AE882*AL881)+(AF882*AL882)+(AG882*AL883)</f>
        <v>0.82624825033076577</v>
      </c>
      <c r="H882" s="22">
        <f>(R882*AM868)+(S882*AM869)+(T882*AM870)+(U882*AM871)+(V882*AM872)+(W882*AM873)+(X882*AM874)+(Y882*AM875)+(Z882*AM876)+(AA882*AM877)+(AB882*AM878)+(AC882*AM879)+(AD882*AM880)+(AE882*AM881)+(AF882*AM882)+(AG882*AM883)</f>
        <v>0.28588414560511832</v>
      </c>
      <c r="I882" s="22">
        <f>(R882*AN868)+(S882*AN869)+(T882*AN870)+(U882*AN871)+(V882*AN872)+(W882*AN873)+(X882*AN874)+(Y882*AN875)+(Z882*AN876)+(AA882*AN877)+(AB882*AN878)+(AC882*AN879)+(AD882*AN880)+(AE882*AN881)+(AF882*AN882)+(AG882*AN883)</f>
        <v>0.73248920713229371</v>
      </c>
      <c r="J882" s="22">
        <f>(R882*AO868)+(S882*AO869)+(T882*AO870)+(U882*AO871)+(V882*AO872)+(W882*AO873)+(X882*AO874)+(Y882*AO875)+(Z882*AO876)+(AA882*AO877)+(AB882*AO878)+(AC882*AO879)+(AD882*AO880)+(AE882*AO881)+(AF882*AO882)+(AG882*AO883)</f>
        <v>1.6515809311638794E-2</v>
      </c>
      <c r="K882" s="22">
        <f>(R882*AP868)+(S882*AP869)+(T882*AP870)+(U882*AP871)+(V882*AP872)+(W882*AP873)+(X882*AP874)+(Y882*AP875)+(Z882*AP876)+(AA882*AP877)+(AB882*AP878)+(AC882*AP879)+(AD882*AP880)+(AE882*AP881)+(AF882*AP882)+(AG882*AP883)</f>
        <v>0.31247415108623672</v>
      </c>
      <c r="L882" s="22">
        <f>(R882*AQ868)+(S882*AQ869)+(T882*AQ870)+(U882*AQ871)+(V882*AQ872)+(W882*AQ873)+(X882*AQ874)+(Y882*AQ875)+(Z882*AQ876)+(AA882*AQ877)+(AB882*AQ878)+(AC882*AQ879)+(AD882*AQ880)+(AE882*AQ881)+(AF882*AQ882)+(AG882*AQ883)</f>
        <v>0.10769125915684005</v>
      </c>
      <c r="M882" s="22">
        <f>(R882*AR868)+(S882*AR869)+(T882*AR870)+(U882*AR871)+(V882*AR872)+(W882*AR873)+(X882*AR874)+(Y882*AR875)+(Z882*AR876)+(AA882*AR877)+(AB882*AR878)+(AC882*AR879)+(AD882*AR880)+(AE882*AR881)+(AF882*AR882)+(AG882*AR883)</f>
        <v>0.13782822954134433</v>
      </c>
      <c r="N882" s="22">
        <f>(R882*AS868)+(S882*AS869)+(T882*AS870)+(U882*AS871)+(V882*AS872)+(W882*AS873)+(X882*AS874)+(Y882*AS875)+(Z882*AS876)+(AA882*AS877)+(AB882*AS878)+(AC882*AS879)+(AD882*AS880)+(AE882*AS881)+(AF882*AS882)+(AG882*AS883)</f>
        <v>0.1571970917610265</v>
      </c>
      <c r="O882" s="22">
        <f>(R882*AT868)+(S882*AT869)+(T882*AT870)+(U882*AT871)+(V882*AT872)+(W882*AT873)+(X882*AT874)+(Y882*AT875)+(Z882*AT876)+(AA882*AT877)+(AB882*AT878)+(AC882*AT879)+(AD882*AT880)+(AE882*AT881)+(AF882*AT882)+(AG882*AT883)</f>
        <v>0.91277375378412073</v>
      </c>
      <c r="Q882" s="22">
        <v>15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7.8976655058059439E-2</v>
      </c>
      <c r="AB882" s="22">
        <v>0</v>
      </c>
      <c r="AC882" s="22">
        <v>0</v>
      </c>
      <c r="AD882" s="22">
        <v>8.7645198079253821E-4</v>
      </c>
      <c r="AE882" s="22">
        <v>0</v>
      </c>
      <c r="AF882" s="22">
        <v>0.99877363196207636</v>
      </c>
      <c r="AG882" s="22">
        <v>0</v>
      </c>
      <c r="AI882" s="22">
        <v>0.20649999999999999</v>
      </c>
      <c r="AJ882" s="22">
        <v>0.1898</v>
      </c>
      <c r="AK882" s="22">
        <v>3.0200000000000001E-2</v>
      </c>
      <c r="AL882" s="22">
        <v>0.50790000000000002</v>
      </c>
      <c r="AM882" s="22">
        <v>0.2031</v>
      </c>
      <c r="AN882" s="22">
        <v>0.44469999999999998</v>
      </c>
      <c r="AO882" s="22">
        <v>9.7999999999999997E-3</v>
      </c>
      <c r="AP882" s="22">
        <v>0.23649999999999999</v>
      </c>
      <c r="AQ882" s="22">
        <v>5.7599999999999998E-2</v>
      </c>
      <c r="AR882" s="22">
        <v>6.3700000000000007E-2</v>
      </c>
      <c r="AS882" s="22">
        <v>0.10199999999999999</v>
      </c>
      <c r="AT882" s="22">
        <v>0.45290000000000002</v>
      </c>
    </row>
    <row r="883" spans="2:46" s="22" customFormat="1">
      <c r="B883" s="22">
        <v>2018</v>
      </c>
      <c r="C883" s="22">
        <v>16</v>
      </c>
      <c r="D883" s="22">
        <f>(R883*AI868)+(S883*AI869)+(T883*AI870)+(U883*AI871)+(V883*AI872)+(W883*AI873)+(X883*AI874)+(Y883*AI875)+(Z883*AI876)+(AA883*AI877)+(AB883*AI878)+(AC883*AI879)+(AD883*AI880)+(AE883*AI881)+(AF883*AI882)+(AG883*AI883)</f>
        <v>0.27294692361875084</v>
      </c>
      <c r="E883" s="22">
        <f>(R883*AJ868)+(S883*AJ869)+(T883*AJ870)+(U883*AJ871)+(V883*AJ872)+(W883*AJ873)+(X883*AJ874)+(Y883*AJ875)+(Z883*AJ876)+(AA883*AJ877)+(AB883*AJ878)+(AC883*AJ879)+(AD883*AJ880)+(AE883*AJ881)+(AF883*AJ882)+(AG883*AJ883)</f>
        <v>0.99545474891023622</v>
      </c>
      <c r="F883" s="22">
        <f>(R883*AK868)+(S883*AK869)+(T883*AK870)+(U883*AK871)+(V883*AK872)+(W883*AK873)+(X883*AK874)+(Y883*AK875)+(Z883*AK876)+(AA883*AK877)+(AB883*AK878)+(AC883*AK879)+(AD883*AK880)+(AE883*AK881)+(AF883*AK882)+(AG883*AK883)</f>
        <v>0.14911548860921028</v>
      </c>
      <c r="G883" s="22">
        <f>(R883*AL868)+(S883*AL869)+(T883*AL870)+(U883*AL871)+(V883*AL872)+(W883*AL873)+(X883*AL874)+(Y883*AL875)+(Z883*AL876)+(AA883*AL877)+(AB883*AL878)+(AC883*AL879)+(AD883*AL880)+(AE883*AL881)+(AF883*AL882)+(AG883*AL883)</f>
        <v>0.92317822264287219</v>
      </c>
      <c r="H883" s="22">
        <f>(R883*AM868)+(S883*AM869)+(T883*AM870)+(U883*AM871)+(V883*AM872)+(W883*AM873)+(X883*AM874)+(Y883*AM875)+(Z883*AM876)+(AA883*AM877)+(AB883*AM878)+(AC883*AM879)+(AD883*AM880)+(AE883*AM881)+(AF883*AM882)+(AG883*AM883)</f>
        <v>0.25184345581164858</v>
      </c>
      <c r="I883" s="22">
        <f>(R883*AN868)+(S883*AN869)+(T883*AN870)+(U883*AN871)+(V883*AN872)+(W883*AN873)+(X883*AN874)+(Y883*AN875)+(Z883*AN876)+(AA883*AN877)+(AB883*AN878)+(AC883*AN879)+(AD883*AN880)+(AE883*AN881)+(AF883*AN882)+(AG883*AN883)</f>
        <v>0.6431814691485308</v>
      </c>
      <c r="J883" s="22">
        <f>(R883*AO868)+(S883*AO869)+(T883*AO870)+(U883*AO871)+(V883*AO872)+(W883*AO873)+(X883*AO874)+(Y883*AO875)+(Z883*AO876)+(AA883*AO877)+(AB883*AO878)+(AC883*AO879)+(AD883*AO880)+(AE883*AO881)+(AF883*AO882)+(AG883*AO883)</f>
        <v>4.6951737595071451E-2</v>
      </c>
      <c r="K883" s="22">
        <f>(R883*AP868)+(S883*AP869)+(T883*AP870)+(U883*AP871)+(V883*AP872)+(W883*AP873)+(X883*AP874)+(Y883*AP875)+(Z883*AP876)+(AA883*AP877)+(AB883*AP878)+(AC883*AP879)+(AD883*AP880)+(AE883*AP881)+(AF883*AP882)+(AG883*AP883)</f>
        <v>0.32192483725573268</v>
      </c>
      <c r="L883" s="22">
        <f>(R883*AQ868)+(S883*AQ869)+(T883*AQ870)+(U883*AQ871)+(V883*AQ872)+(W883*AQ873)+(X883*AQ874)+(Y883*AQ875)+(Z883*AQ876)+(AA883*AQ877)+(AB883*AQ878)+(AC883*AQ879)+(AD883*AQ880)+(AE883*AQ881)+(AF883*AQ882)+(AG883*AQ883)</f>
        <v>0.16866108807185781</v>
      </c>
      <c r="M883" s="22">
        <f>(R883*AR868)+(S883*AR869)+(T883*AR870)+(U883*AR871)+(V883*AR872)+(W883*AR873)+(X883*AR874)+(Y883*AR875)+(Z883*AR876)+(AA883*AR877)+(AB883*AR878)+(AC883*AR879)+(AD883*AR880)+(AE883*AR881)+(AF883*AR882)+(AG883*AR883)</f>
        <v>0.22835477666098852</v>
      </c>
      <c r="N883" s="22">
        <f>(R883*AS868)+(S883*AS869)+(T883*AS870)+(U883*AS871)+(V883*AS872)+(W883*AS873)+(X883*AS874)+(Y883*AS875)+(Z883*AS876)+(AA883*AS877)+(AB883*AS878)+(AC883*AS879)+(AD883*AS880)+(AE883*AS881)+(AF883*AS882)+(AG883*AS883)</f>
        <v>0.22051328864793807</v>
      </c>
      <c r="O883" s="22">
        <f>(R883*AT868)+(S883*AT869)+(T883*AT870)+(U883*AT871)+(V883*AT872)+(W883*AT873)+(X883*AT874)+(Y883*AT875)+(Z883*AT876)+(AA883*AT877)+(AB883*AT878)+(AC883*AT879)+(AD883*AT880)+(AE883*AT881)+(AF883*AT882)+(AG883*AT883)</f>
        <v>1.2308716281759076</v>
      </c>
      <c r="Q883" s="22">
        <v>16</v>
      </c>
      <c r="R883" s="22">
        <v>0.13770898400113868</v>
      </c>
      <c r="S883" s="22">
        <v>2.3001472395354758E-2</v>
      </c>
      <c r="T883" s="22">
        <v>1.7892295048193983E-2</v>
      </c>
      <c r="U883" s="22">
        <v>0</v>
      </c>
      <c r="V883" s="22">
        <v>0</v>
      </c>
      <c r="W883" s="22">
        <v>0</v>
      </c>
      <c r="X883" s="22">
        <v>0.17118988318980966</v>
      </c>
      <c r="Y883" s="22">
        <v>4.5045275632172909E-3</v>
      </c>
      <c r="Z883" s="22">
        <v>5.7918917904714838E-2</v>
      </c>
      <c r="AA883" s="22">
        <v>4.9286971762269392E-2</v>
      </c>
      <c r="AB883" s="22">
        <v>0</v>
      </c>
      <c r="AC883" s="22">
        <v>9.2608673160205152E-4</v>
      </c>
      <c r="AD883" s="22">
        <v>0</v>
      </c>
      <c r="AE883" s="22">
        <v>0.97054297647834686</v>
      </c>
      <c r="AF883" s="22">
        <v>0</v>
      </c>
      <c r="AG883" s="22">
        <v>0</v>
      </c>
      <c r="AI883" s="22">
        <v>4.0599999999999997E-2</v>
      </c>
      <c r="AJ883" s="22">
        <v>0.33929999999999999</v>
      </c>
      <c r="AK883" s="22">
        <v>2.5600000000000001E-2</v>
      </c>
      <c r="AL883" s="22">
        <v>0.15340000000000001</v>
      </c>
      <c r="AM883" s="22">
        <v>3.7100000000000001E-2</v>
      </c>
      <c r="AN883" s="22">
        <v>8.1799999999999998E-2</v>
      </c>
      <c r="AO883" s="22">
        <v>1.6000000000000001E-3</v>
      </c>
      <c r="AP883" s="22">
        <v>2.18E-2</v>
      </c>
      <c r="AQ883" s="22">
        <v>3.8699999999999998E-2</v>
      </c>
      <c r="AR883" s="22">
        <v>3.6200000000000003E-2</v>
      </c>
      <c r="AS883" s="22">
        <v>3.8399999999999997E-2</v>
      </c>
      <c r="AT883" s="22">
        <v>0.20019999999999999</v>
      </c>
    </row>
    <row r="884" spans="2:46" s="22" customFormat="1">
      <c r="B884" s="22">
        <v>2019</v>
      </c>
      <c r="C884" s="22">
        <v>1</v>
      </c>
      <c r="D884" s="22">
        <f>(R884*AI884)+(S884*AI885)+(T884*AI886)+(U884*AI887)+(V884*AI888)+(W884*AI889)+(X884*AI890)+(Y884*AI891)+(Z884*AI892)+(AA884*AI893)+(AB884*AI894)+(AC884*AI895)+(AD884*AI896)+(AE884*AI897)+(AF884*AI898)+(AG884*AI899)</f>
        <v>5.7417354444976358E-2</v>
      </c>
      <c r="E884" s="22">
        <f>(R884*AJ884)+(S884*AJ885)+(T884*AJ886)+(U884*AJ887)+(V884*AJ888)+(W884*AJ889)+(X884*AJ890)+(Y884*AJ891)+(Z884*AJ892)+(AA884*AJ893)+(AB884*AJ894)+(AC884*AJ895)+(AD884*AJ896)+(AE884*AJ897)+(AF884*AJ898)+(AG884*AJ899)</f>
        <v>4.8078148321715211E-2</v>
      </c>
      <c r="F884" s="22">
        <f>(R884*AK884)+(S884*AK885)+(T884*AK886)+(U884*AK887)+(V884*AK888)+(W884*AK889)+(X884*AK890)+(Y884*AK891)+(Z884*AK892)+(AA884*AK893)+(AB884*AK894)+(AC884*AK895)+(AD884*AK896)+(AE884*AK897)+(AF884*AK898)+(AG884*AK899)</f>
        <v>1.6259248982246923E-2</v>
      </c>
      <c r="G884" s="22">
        <f>(R884*AL884)+(S884*AL885)+(T884*AL886)+(U884*AL887)+(V884*AL888)+(W884*AL889)+(X884*AL890)+(Y884*AL891)+(Z884*AL892)+(AA884*AL893)+(AB884*AL894)+(AC884*AL895)+(AD884*AL896)+(AE884*AL897)+(AF884*AL898)+(AG884*AL899)</f>
        <v>8.4505089479155845E-2</v>
      </c>
      <c r="H884" s="22">
        <f>(R884*AM884)+(S884*AM885)+(T884*AM886)+(U884*AM887)+(V884*AM888)+(W884*AM889)+(X884*AM890)+(Y884*AM891)+(Z884*AM892)+(AA884*AM893)+(AB884*AM894)+(AC884*AM895)+(AD884*AM896)+(AE884*AM897)+(AF884*AM898)+(AG884*AM899)</f>
        <v>2.8671921833755644E-2</v>
      </c>
      <c r="I884" s="22">
        <f>(R884*AN884)+(S884*AN885)+(T884*AN886)+(U884*AN887)+(V884*AN888)+(W884*AN889)+(X884*AN890)+(Y884*AN891)+(Z884*AN892)+(AA884*AN893)+(AB884*AN894)+(AC884*AN895)+(AD884*AN896)+(AE884*AN897)+(AF884*AN898)+(AG884*AN899)</f>
        <v>4.2427622649411093E-2</v>
      </c>
      <c r="J884" s="22">
        <f>(R884*AO884)+(S884*AO885)+(T884*AO886)+(U884*AO887)+(V884*AO888)+(W884*AO889)+(X884*AO890)+(Y884*AO891)+(Z884*AO892)+(AA884*AO893)+(AB884*AO894)+(AC884*AO895)+(AD884*AO896)+(AE884*AO897)+(AF884*AO898)+(AG884*AO899)</f>
        <v>2.5020578433760272E-3</v>
      </c>
      <c r="K884" s="22">
        <f>(R884*AP884)+(S884*AP885)+(T884*AP886)+(U884*AP887)+(V884*AP888)+(W884*AP889)+(X884*AP890)+(Y884*AP891)+(Z884*AP892)+(AA884*AP893)+(AB884*AP894)+(AC884*AP895)+(AD884*AP896)+(AE884*AP897)+(AF884*AP898)+(AG884*AP899)</f>
        <v>5.5315958428201896E-2</v>
      </c>
      <c r="L884" s="22">
        <f>(R884*AQ884)+(S884*AQ885)+(T884*AQ886)+(U884*AQ887)+(V884*AQ888)+(W884*AQ889)+(X884*AQ890)+(Y884*AQ891)+(Z884*AQ892)+(AA884*AQ893)+(AB884*AQ894)+(AC884*AQ895)+(AD884*AQ896)+(AE884*AQ897)+(AF884*AQ898)+(AG884*AQ899)</f>
        <v>2.1997131521618404E-2</v>
      </c>
      <c r="M884" s="22">
        <f>(R884*AR884)+(S884*AR885)+(T884*AR886)+(U884*AR887)+(V884*AR888)+(W884*AR889)+(X884*AR890)+(Y884*AR891)+(Z884*AR892)+(AA884*AR893)+(AB884*AR894)+(AC884*AR895)+(AD884*AR896)+(AE884*AR897)+(AF884*AR898)+(AG884*AR899)</f>
        <v>3.1706798333000705E-2</v>
      </c>
      <c r="N884" s="22">
        <f>(R884*AS884)+(S884*AS885)+(T884*AS886)+(U884*AS887)+(V884*AS888)+(W884*AS889)+(X884*AS890)+(Y884*AS891)+(Z884*AS892)+(AA884*AS893)+(AB884*AS894)+(AC884*AS895)+(AD884*AS896)+(AE884*AS897)+(AF884*AS898)+(AG884*AS899)</f>
        <v>3.8057671116034766E-2</v>
      </c>
      <c r="O884" s="22">
        <f>(R884*AT884)+(S884*AT885)+(T884*AT886)+(U884*AT887)+(V884*AT888)+(W884*AT889)+(X884*AT890)+(Y884*AT891)+(Z884*AT892)+(AA884*AT893)+(AB884*AT894)+(AC884*AT895)+(AD884*AT896)+(AE884*AT897)+(AF884*AT898)+(AG884*AT899)</f>
        <v>0.12699935450156294</v>
      </c>
      <c r="Q884" s="22">
        <v>1</v>
      </c>
      <c r="R884" s="22">
        <v>0.22509165929084093</v>
      </c>
      <c r="S884" s="22">
        <v>0</v>
      </c>
      <c r="T884" s="22">
        <v>0</v>
      </c>
      <c r="U884" s="22">
        <v>1.4E-3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2.9457023521653112E-2</v>
      </c>
      <c r="AF884" s="22">
        <v>0</v>
      </c>
      <c r="AG884" s="22">
        <v>0</v>
      </c>
      <c r="AI884" s="22">
        <v>0.23849999999999999</v>
      </c>
      <c r="AJ884" s="22">
        <v>0.1042</v>
      </c>
      <c r="AK884" s="22">
        <v>6.3500000000000001E-2</v>
      </c>
      <c r="AL884" s="22">
        <v>0.31990000000000002</v>
      </c>
      <c r="AM884" s="22">
        <v>0.11360000000000001</v>
      </c>
      <c r="AN884" s="22">
        <v>0.16109999999999999</v>
      </c>
      <c r="AO884" s="22">
        <v>9.7999999999999997E-3</v>
      </c>
      <c r="AP884" s="22">
        <v>0.23230000000000001</v>
      </c>
      <c r="AQ884" s="22">
        <v>8.2799999999999999E-2</v>
      </c>
      <c r="AR884" s="22">
        <v>0.12470000000000001</v>
      </c>
      <c r="AS884" s="22">
        <v>0.1512</v>
      </c>
      <c r="AT884" s="22">
        <v>0.4859</v>
      </c>
    </row>
    <row r="885" spans="2:46" s="22" customFormat="1">
      <c r="B885" s="22">
        <v>2019</v>
      </c>
      <c r="C885" s="22">
        <v>2</v>
      </c>
      <c r="D885" s="22">
        <f>(R885*AI884)+(S885*AI885)+(T885*AI886)+(U885*AI887)+(V885*AI888)+(W885*AI889)+(X885*AI890)+(Y885*AI891)+(Z885*AI892)+(AA885*AI893)+(AB885*AI894)+(AC885*AI895)+(AD885*AI896)+(AE885*AI897)+(AF885*AI898)+(AG885*AI899)</f>
        <v>0.22550177918374475</v>
      </c>
      <c r="E885" s="22">
        <f>(R885*AJ884)+(S885*AJ885)+(T885*AJ886)+(U885*AJ887)+(V885*AJ888)+(W885*AJ889)+(X885*AJ890)+(Y885*AJ891)+(Z885*AJ892)+(AA885*AJ893)+(AB885*AJ894)+(AC885*AJ895)+(AD885*AJ896)+(AE885*AJ897)+(AF885*AJ898)+(AG885*AJ899)</f>
        <v>0.93090340087415879</v>
      </c>
      <c r="F885" s="22">
        <f>(R885*AK884)+(S885*AK885)+(T885*AK886)+(U885*AK887)+(V885*AK888)+(W885*AK889)+(X885*AK890)+(Y885*AK891)+(Z885*AK892)+(AA885*AK893)+(AB885*AK894)+(AC885*AK895)+(AD885*AK896)+(AE885*AK897)+(AF885*AK898)+(AG885*AK899)</f>
        <v>8.5961244874589171E-2</v>
      </c>
      <c r="G885" s="22">
        <f>(R885*AL884)+(S885*AL885)+(T885*AL886)+(U885*AL887)+(V885*AL888)+(W885*AL889)+(X885*AL890)+(Y885*AL891)+(Z885*AL892)+(AA885*AL893)+(AB885*AL894)+(AC885*AL895)+(AD885*AL896)+(AE885*AL897)+(AF885*AL898)+(AG885*AL899)</f>
        <v>0.63492867150548682</v>
      </c>
      <c r="H885" s="22">
        <f>(R885*AM884)+(S885*AM885)+(T885*AM886)+(U885*AM887)+(V885*AM888)+(W885*AM889)+(X885*AM890)+(Y885*AM891)+(Z885*AM892)+(AA885*AM893)+(AB885*AM894)+(AC885*AM895)+(AD885*AM896)+(AE885*AM897)+(AF885*AM898)+(AG885*AM899)</f>
        <v>0.16752249128406199</v>
      </c>
      <c r="I885" s="22">
        <f>(R885*AN884)+(S885*AN885)+(T885*AN886)+(U885*AN887)+(V885*AN888)+(W885*AN889)+(X885*AN890)+(Y885*AN891)+(Z885*AN892)+(AA885*AN893)+(AB885*AN894)+(AC885*AN895)+(AD885*AN896)+(AE885*AN897)+(AF885*AN898)+(AG885*AN899)</f>
        <v>0.31540405143959432</v>
      </c>
      <c r="J885" s="22">
        <f>(R885*AO884)+(S885*AO885)+(T885*AO886)+(U885*AO887)+(V885*AO888)+(W885*AO889)+(X885*AO890)+(Y885*AO891)+(Z885*AO892)+(AA885*AO893)+(AB885*AO894)+(AC885*AO895)+(AD885*AO896)+(AE885*AO897)+(AF885*AO898)+(AG885*AO899)</f>
        <v>2.7979160176505612E-2</v>
      </c>
      <c r="K885" s="22">
        <f>(R885*AP884)+(S885*AP885)+(T885*AP886)+(U885*AP887)+(V885*AP888)+(W885*AP889)+(X885*AP890)+(Y885*AP891)+(Z885*AP892)+(AA885*AP893)+(AB885*AP894)+(AC885*AP895)+(AD885*AP896)+(AE885*AP897)+(AF885*AP898)+(AG885*AP899)</f>
        <v>0.25403101184637544</v>
      </c>
      <c r="L885" s="22">
        <f>(R885*AQ884)+(S885*AQ885)+(T885*AQ886)+(U885*AQ887)+(V885*AQ888)+(W885*AQ889)+(X885*AQ890)+(Y885*AQ891)+(Z885*AQ892)+(AA885*AQ893)+(AB885*AQ894)+(AC885*AQ895)+(AD885*AQ896)+(AE885*AQ897)+(AF885*AQ898)+(AG885*AQ899)</f>
        <v>0.14762419306854632</v>
      </c>
      <c r="M885" s="22">
        <f>(R885*AR884)+(S885*AR885)+(T885*AR886)+(U885*AR887)+(V885*AR888)+(W885*AR889)+(X885*AR890)+(Y885*AR891)+(Z885*AR892)+(AA885*AR893)+(AB885*AR894)+(AC885*AR895)+(AD885*AR896)+(AE885*AR897)+(AF885*AR898)+(AG885*AR899)</f>
        <v>0.21052740163754102</v>
      </c>
      <c r="N885" s="22">
        <f>(R885*AS884)+(S885*AS885)+(T885*AS886)+(U885*AS887)+(V885*AS888)+(W885*AS889)+(X885*AS890)+(Y885*AS891)+(Z885*AS892)+(AA885*AS893)+(AB885*AS894)+(AC885*AS895)+(AD885*AS896)+(AE885*AS897)+(AF885*AS898)+(AG885*AS899)</f>
        <v>0.29245595994343965</v>
      </c>
      <c r="O885" s="22">
        <f>(R885*AT884)+(S885*AT885)+(T885*AT886)+(U885*AT887)+(V885*AT888)+(W885*AT889)+(X885*AT890)+(Y885*AT891)+(Z885*AT892)+(AA885*AT893)+(AB885*AT894)+(AC885*AT895)+(AD885*AT896)+(AE885*AT897)+(AF885*AT898)+(AG885*AT899)</f>
        <v>0.85052901682556514</v>
      </c>
      <c r="Q885" s="22">
        <v>2</v>
      </c>
      <c r="R885" s="22">
        <v>0.20618227805854089</v>
      </c>
      <c r="S885" s="22">
        <v>0</v>
      </c>
      <c r="T885" s="22">
        <v>0</v>
      </c>
      <c r="U885" s="22">
        <v>0.13726763070427903</v>
      </c>
      <c r="V885" s="22">
        <v>4.2294630429674081E-2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I885" s="22">
        <v>0.42830000000000001</v>
      </c>
      <c r="AJ885" s="22">
        <v>1.1800999999999999</v>
      </c>
      <c r="AK885" s="22">
        <v>0.11849999999999999</v>
      </c>
      <c r="AL885" s="22">
        <v>1.617</v>
      </c>
      <c r="AM885" s="22">
        <v>0.5534</v>
      </c>
      <c r="AN885" s="22">
        <v>1.5036</v>
      </c>
      <c r="AO885" s="22">
        <v>0.1245</v>
      </c>
      <c r="AP885" s="22">
        <v>0.5998</v>
      </c>
      <c r="AQ885" s="22">
        <v>0.16009999999999999</v>
      </c>
      <c r="AR885" s="22">
        <v>0.28220000000000001</v>
      </c>
      <c r="AS885" s="22">
        <v>0.21390000000000001</v>
      </c>
      <c r="AT885" s="22">
        <v>1.2184999999999999</v>
      </c>
    </row>
    <row r="886" spans="2:46" s="22" customFormat="1">
      <c r="B886" s="22">
        <v>2019</v>
      </c>
      <c r="C886" s="22">
        <v>3</v>
      </c>
      <c r="D886" s="22">
        <f>(R886*AI884)+(S886*AI885)+(T886*AI886)+(U886*AI887)+(V886*AI888)+(W886*AI889)+(X886*AI890)+(Y886*AI891)+(Z886*AI892)+(AA886*AI893)+(AB886*AI894)+(AC886*AI895)+(AD886*AI896)+(AE886*AI897)+(AF886*AI898)+(AG886*AI899)</f>
        <v>0.7589050641532078</v>
      </c>
      <c r="E886" s="22">
        <f>(R886*AJ884)+(S886*AJ885)+(T886*AJ886)+(U886*AJ887)+(V886*AJ888)+(W886*AJ889)+(X886*AJ890)+(Y886*AJ891)+(Z886*AJ892)+(AA886*AJ893)+(AB886*AJ894)+(AC886*AJ895)+(AD886*AJ896)+(AE886*AJ897)+(AF886*AJ898)+(AG886*AJ899)</f>
        <v>4.9957408179145366</v>
      </c>
      <c r="F886" s="22">
        <f>(R886*AK884)+(S886*AK885)+(T886*AK886)+(U886*AK887)+(V886*AK888)+(W886*AK889)+(X886*AK890)+(Y886*AK891)+(Z886*AK892)+(AA886*AK893)+(AB886*AK894)+(AC886*AK895)+(AD886*AK896)+(AE886*AK897)+(AF886*AK898)+(AG886*AK899)</f>
        <v>0.39844490485688094</v>
      </c>
      <c r="G886" s="22">
        <f>(R886*AL884)+(S886*AL885)+(T886*AL886)+(U886*AL887)+(V886*AL888)+(W886*AL889)+(X886*AL890)+(Y886*AL891)+(Z886*AL892)+(AA886*AL893)+(AB886*AL894)+(AC886*AL895)+(AD886*AL896)+(AE886*AL897)+(AF886*AL898)+(AG886*AL899)</f>
        <v>2.9238922585359521</v>
      </c>
      <c r="H886" s="22">
        <f>(R886*AM884)+(S886*AM885)+(T886*AM886)+(U886*AM887)+(V886*AM888)+(W886*AM889)+(X886*AM890)+(Y886*AM891)+(Z886*AM892)+(AA886*AM893)+(AB886*AM894)+(AC886*AM895)+(AD886*AM896)+(AE886*AM897)+(AF886*AM898)+(AG886*AM899)</f>
        <v>0.67896024806182553</v>
      </c>
      <c r="I886" s="22">
        <f>(R886*AN884)+(S886*AN885)+(T886*AN886)+(U886*AN887)+(V886*AN888)+(W886*AN889)+(X886*AN890)+(Y886*AN891)+(Z886*AN892)+(AA886*AN893)+(AB886*AN894)+(AC886*AN895)+(AD886*AN896)+(AE886*AN897)+(AF886*AN898)+(AG886*AN899)</f>
        <v>2.4652538581900618</v>
      </c>
      <c r="J886" s="22">
        <f>(R886*AO884)+(S886*AO885)+(T886*AO886)+(U886*AO887)+(V886*AO888)+(W886*AO889)+(X886*AO890)+(Y886*AO891)+(Z886*AO892)+(AA886*AO893)+(AB886*AO894)+(AC886*AO895)+(AD886*AO896)+(AE886*AO897)+(AF886*AO898)+(AG886*AO899)</f>
        <v>0.15965255868112904</v>
      </c>
      <c r="K886" s="22">
        <f>(R886*AP884)+(S886*AP885)+(T886*AP886)+(U886*AP887)+(V886*AP888)+(W886*AP889)+(X886*AP890)+(Y886*AP891)+(Z886*AP892)+(AA886*AP893)+(AB886*AP894)+(AC886*AP895)+(AD886*AP896)+(AE886*AP897)+(AF886*AP898)+(AG886*AP899)</f>
        <v>0.97101473278493633</v>
      </c>
      <c r="L886" s="22">
        <f>(R886*AQ884)+(S886*AQ885)+(T886*AQ886)+(U886*AQ887)+(V886*AQ888)+(W886*AQ889)+(X886*AQ890)+(Y886*AQ891)+(Z886*AQ892)+(AA886*AQ893)+(AB886*AQ894)+(AC886*AQ895)+(AD886*AQ896)+(AE886*AQ897)+(AF886*AQ898)+(AG886*AQ899)</f>
        <v>0.61454047984247973</v>
      </c>
      <c r="M886" s="22">
        <f>(R886*AR884)+(S886*AR885)+(T886*AR886)+(U886*AR887)+(V886*AR888)+(W886*AR889)+(X886*AR890)+(Y886*AR891)+(Z886*AR892)+(AA886*AR893)+(AB886*AR894)+(AC886*AR895)+(AD886*AR896)+(AE886*AR897)+(AF886*AR898)+(AG886*AR899)</f>
        <v>0.91588643528461255</v>
      </c>
      <c r="N886" s="22">
        <f>(R886*AS884)+(S886*AS885)+(T886*AS886)+(U886*AS887)+(V886*AS888)+(W886*AS889)+(X886*AS890)+(Y886*AS891)+(Z886*AS892)+(AA886*AS893)+(AB886*AS894)+(AC886*AS895)+(AD886*AS896)+(AE886*AS897)+(AF886*AS898)+(AG886*AS899)</f>
        <v>1.2799950192325684</v>
      </c>
      <c r="O886" s="22">
        <f>(R886*AT884)+(S886*AT885)+(T886*AT886)+(U886*AT887)+(V886*AT888)+(W886*AT889)+(X886*AT890)+(Y886*AT891)+(Z886*AT892)+(AA886*AT893)+(AB886*AT894)+(AC886*AT895)+(AD886*AT896)+(AE886*AT897)+(AF886*AT898)+(AG886*AT899)</f>
        <v>4.4456308880030448</v>
      </c>
      <c r="Q886" s="22">
        <v>3</v>
      </c>
      <c r="R886" s="22">
        <v>0</v>
      </c>
      <c r="S886" s="22">
        <v>0</v>
      </c>
      <c r="T886" s="22">
        <v>0</v>
      </c>
      <c r="U886" s="22">
        <v>8.3558160114565863E-2</v>
      </c>
      <c r="V886" s="22">
        <v>0.89127490012834187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  <c r="AI886" s="22">
        <v>0.93520000000000003</v>
      </c>
      <c r="AJ886" s="22">
        <v>1.3205</v>
      </c>
      <c r="AK886" s="22">
        <v>0.28899999999999998</v>
      </c>
      <c r="AL886" s="22">
        <v>2.5032999999999999</v>
      </c>
      <c r="AM886" s="22">
        <v>0.85160000000000002</v>
      </c>
      <c r="AN886" s="22">
        <v>2.5333000000000001</v>
      </c>
      <c r="AO886" s="22">
        <v>0.35399999999999998</v>
      </c>
      <c r="AP886" s="22">
        <v>2.0874000000000001</v>
      </c>
      <c r="AQ886" s="22">
        <v>0.49959999999999999</v>
      </c>
      <c r="AR886" s="22">
        <v>0.80310000000000004</v>
      </c>
      <c r="AS886" s="22">
        <v>0.52890000000000004</v>
      </c>
      <c r="AT886" s="22">
        <v>2.8864999999999998</v>
      </c>
    </row>
    <row r="887" spans="2:46" s="22" customFormat="1">
      <c r="B887" s="22">
        <v>2019</v>
      </c>
      <c r="C887" s="22">
        <v>4</v>
      </c>
      <c r="D887" s="22">
        <f>(R887*AI884)+(S887*AI885)+(T887*AI886)+(U887*AI887)+(V887*AI888)+(W887*AI889)+(X887*AI890)+(Y887*AI891)+(Z887*AI892)+(AA887*AI893)+(AB887*AI894)+(AC887*AI895)+(AD887*AI896)+(AE887*AI897)+(AF887*AI898)+(AG887*AI899)</f>
        <v>0.48449789142890354</v>
      </c>
      <c r="E887" s="22">
        <f>(R887*AJ884)+(S887*AJ885)+(T887*AJ886)+(U887*AJ887)+(V887*AJ888)+(W887*AJ889)+(X887*AJ890)+(Y887*AJ891)+(Z887*AJ892)+(AA887*AJ893)+(AB887*AJ894)+(AC887*AJ895)+(AD887*AJ896)+(AE887*AJ897)+(AF887*AJ898)+(AG887*AJ899)</f>
        <v>2.3215945893873302</v>
      </c>
      <c r="F887" s="22">
        <f>(R887*AK884)+(S887*AK885)+(T887*AK886)+(U887*AK887)+(V887*AK888)+(W887*AK889)+(X887*AK890)+(Y887*AK891)+(Z887*AK892)+(AA887*AK893)+(AB887*AK894)+(AC887*AK895)+(AD887*AK896)+(AE887*AK897)+(AF887*AK898)+(AG887*AK899)</f>
        <v>0.18632409885086468</v>
      </c>
      <c r="G887" s="22">
        <f>(R887*AL884)+(S887*AL885)+(T887*AL886)+(U887*AL887)+(V887*AL888)+(W887*AL889)+(X887*AL890)+(Y887*AL891)+(Z887*AL892)+(AA887*AL893)+(AB887*AL894)+(AC887*AL895)+(AD887*AL896)+(AE887*AL897)+(AF887*AL898)+(AG887*AL899)</f>
        <v>1.4855296359468395</v>
      </c>
      <c r="H887" s="22">
        <f>(R887*AM884)+(S887*AM885)+(T887*AM886)+(U887*AM887)+(V887*AM888)+(W887*AM889)+(X887*AM890)+(Y887*AM891)+(Z887*AM892)+(AA887*AM893)+(AB887*AM894)+(AC887*AM895)+(AD887*AM896)+(AE887*AM897)+(AF887*AM898)+(AG887*AM899)</f>
        <v>0.38631871582393956</v>
      </c>
      <c r="I887" s="22">
        <f>(R887*AN884)+(S887*AN885)+(T887*AN886)+(U887*AN887)+(V887*AN888)+(W887*AN889)+(X887*AN890)+(Y887*AN891)+(Z887*AN892)+(AA887*AN893)+(AB887*AN894)+(AC887*AN895)+(AD887*AN896)+(AE887*AN897)+(AF887*AN898)+(AG887*AN899)</f>
        <v>0.57043343800858848</v>
      </c>
      <c r="J887" s="22">
        <f>(R887*AO884)+(S887*AO885)+(T887*AO886)+(U887*AO887)+(V887*AO888)+(W887*AO889)+(X887*AO890)+(Y887*AO891)+(Z887*AO892)+(AA887*AO893)+(AB887*AO894)+(AC887*AO895)+(AD887*AO896)+(AE887*AO897)+(AF887*AO898)+(AG887*AO899)</f>
        <v>6.3473550473157697E-2</v>
      </c>
      <c r="K887" s="22">
        <f>(R887*AP884)+(S887*AP885)+(T887*AP886)+(U887*AP887)+(V887*AP888)+(W887*AP889)+(X887*AP890)+(Y887*AP891)+(Z887*AP892)+(AA887*AP893)+(AB887*AP894)+(AC887*AP895)+(AD887*AP896)+(AE887*AP897)+(AF887*AP898)+(AG887*AP899)</f>
        <v>0.55266636731776986</v>
      </c>
      <c r="L887" s="22">
        <f>(R887*AQ884)+(S887*AQ885)+(T887*AQ886)+(U887*AQ887)+(V887*AQ888)+(W887*AQ889)+(X887*AQ890)+(Y887*AQ891)+(Z887*AQ892)+(AA887*AQ893)+(AB887*AQ894)+(AC887*AQ895)+(AD887*AQ896)+(AE887*AQ897)+(AF887*AQ898)+(AG887*AQ899)</f>
        <v>0.35009414423410989</v>
      </c>
      <c r="M887" s="22">
        <f>(R887*AR884)+(S887*AR885)+(T887*AR886)+(U887*AR887)+(V887*AR888)+(W887*AR889)+(X887*AR890)+(Y887*AR891)+(Z887*AR892)+(AA887*AR893)+(AB887*AR894)+(AC887*AR895)+(AD887*AR896)+(AE887*AR897)+(AF887*AR898)+(AG887*AR899)</f>
        <v>0.48808812851150418</v>
      </c>
      <c r="N887" s="22">
        <f>(R887*AS884)+(S887*AS885)+(T887*AS886)+(U887*AS887)+(V887*AS888)+(W887*AS889)+(X887*AS890)+(Y887*AS891)+(Z887*AS892)+(AA887*AS893)+(AB887*AS894)+(AC887*AS895)+(AD887*AS896)+(AE887*AS897)+(AF887*AS898)+(AG887*AS899)</f>
        <v>0.69245547013646447</v>
      </c>
      <c r="O887" s="22">
        <f>(R887*AT884)+(S887*AT885)+(T887*AT886)+(U887*AT887)+(V887*AT888)+(W887*AT889)+(X887*AT890)+(Y887*AT891)+(Z887*AT892)+(AA887*AT893)+(AB887*AT894)+(AC887*AT895)+(AD887*AT896)+(AE887*AT897)+(AF887*AT898)+(AG887*AT899)</f>
        <v>1.8624585009393617</v>
      </c>
      <c r="Q887" s="22">
        <v>4</v>
      </c>
      <c r="R887" s="22">
        <v>0</v>
      </c>
      <c r="S887" s="22">
        <v>0</v>
      </c>
      <c r="T887" s="22">
        <v>0</v>
      </c>
      <c r="U887" s="22">
        <v>0.46028680546162221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  <c r="AI887" s="22">
        <v>1.0526</v>
      </c>
      <c r="AJ887" s="22">
        <v>5.0438000000000001</v>
      </c>
      <c r="AK887" s="22">
        <v>0.40479999999999999</v>
      </c>
      <c r="AL887" s="22">
        <v>3.2273999999999998</v>
      </c>
      <c r="AM887" s="22">
        <v>0.83930000000000005</v>
      </c>
      <c r="AN887" s="22">
        <v>1.2393000000000001</v>
      </c>
      <c r="AO887" s="22">
        <v>0.13789999999999999</v>
      </c>
      <c r="AP887" s="22">
        <v>1.2007000000000001</v>
      </c>
      <c r="AQ887" s="22">
        <v>0.76060000000000005</v>
      </c>
      <c r="AR887" s="22">
        <v>1.0604</v>
      </c>
      <c r="AS887" s="22">
        <v>1.5044</v>
      </c>
      <c r="AT887" s="22">
        <v>4.0462999999999996</v>
      </c>
    </row>
    <row r="888" spans="2:46" s="22" customFormat="1">
      <c r="B888" s="22">
        <v>2019</v>
      </c>
      <c r="C888" s="22">
        <v>5</v>
      </c>
      <c r="D888" s="22">
        <f>(R888*AI884)+(S888*AI885)+(T888*AI886)+(U888*AI887)+(V888*AI888)+(W888*AI889)+(X888*AI890)+(Y888*AI891)+(Z888*AI892)+(AA888*AI893)+(AB888*AI894)+(AC888*AI895)+(AD888*AI896)+(AE888*AI897)+(AF888*AI898)+(AG888*AI899)</f>
        <v>9.4071606705949912E-2</v>
      </c>
      <c r="E888" s="22">
        <f>(R888*AJ884)+(S888*AJ885)+(T888*AJ886)+(U888*AJ887)+(V888*AJ888)+(W888*AJ889)+(X888*AJ890)+(Y888*AJ891)+(Z888*AJ892)+(AA888*AJ893)+(AB888*AJ894)+(AC888*AJ895)+(AD888*AJ896)+(AE888*AJ897)+(AF888*AJ898)+(AG888*AJ899)</f>
        <v>0.45076797444753008</v>
      </c>
      <c r="F888" s="22">
        <f>(R888*AK884)+(S888*AK885)+(T888*AK886)+(U888*AK887)+(V888*AK888)+(W888*AK889)+(X888*AK890)+(Y888*AK891)+(Z888*AK892)+(AA888*AK893)+(AB888*AK894)+(AC888*AK895)+(AD888*AK896)+(AE888*AK897)+(AF888*AK898)+(AG888*AK899)</f>
        <v>3.6177262392711879E-2</v>
      </c>
      <c r="G888" s="22">
        <f>(R888*AL884)+(S888*AL885)+(T888*AL886)+(U888*AL887)+(V888*AL888)+(W888*AL889)+(X888*AL890)+(Y888*AL891)+(Z888*AL892)+(AA888*AL893)+(AB888*AL894)+(AC888*AL895)+(AD888*AL896)+(AE888*AL897)+(AF888*AL898)+(AG888*AL899)</f>
        <v>0.28843502135928439</v>
      </c>
      <c r="H888" s="22">
        <f>(R888*AM884)+(S888*AM885)+(T888*AM886)+(U888*AM887)+(V888*AM888)+(W888*AM889)+(X888*AM890)+(Y888*AM891)+(Z888*AM892)+(AA888*AM893)+(AB888*AM894)+(AC888*AM895)+(AD888*AM896)+(AE888*AM897)+(AF888*AM898)+(AG888*AM899)</f>
        <v>7.5008834797932508E-2</v>
      </c>
      <c r="I888" s="22">
        <f>(R888*AN884)+(S888*AN885)+(T888*AN886)+(U888*AN887)+(V888*AN888)+(W888*AN889)+(X888*AN890)+(Y888*AN891)+(Z888*AN892)+(AA888*AN893)+(AB888*AN894)+(AC888*AN895)+(AD888*AN896)+(AE888*AN897)+(AF888*AN898)+(AG888*AN899)</f>
        <v>0.11075711779468339</v>
      </c>
      <c r="J888" s="22">
        <f>(R888*AO884)+(S888*AO885)+(T888*AO886)+(U888*AO887)+(V888*AO888)+(W888*AO889)+(X888*AO890)+(Y888*AO891)+(Z888*AO892)+(AA888*AO893)+(AB888*AO894)+(AC888*AO895)+(AD888*AO896)+(AE888*AO897)+(AF888*AO898)+(AG888*AO899)</f>
        <v>1.2324220563129861E-2</v>
      </c>
      <c r="K888" s="22">
        <f>(R888*AP884)+(S888*AP885)+(T888*AP886)+(U888*AP887)+(V888*AP888)+(W888*AP889)+(X888*AP890)+(Y888*AP891)+(Z888*AP892)+(AA888*AP893)+(AB888*AP894)+(AC888*AP895)+(AD888*AP896)+(AE888*AP897)+(AF888*AP898)+(AG888*AP899)</f>
        <v>0.10730740848549693</v>
      </c>
      <c r="L888" s="22">
        <f>(R888*AQ884)+(S888*AQ885)+(T888*AQ886)+(U888*AQ887)+(V888*AQ888)+(W888*AQ889)+(X888*AQ890)+(Y888*AQ891)+(Z888*AQ892)+(AA888*AQ893)+(AB888*AQ894)+(AC888*AQ895)+(AD888*AQ896)+(AE888*AQ897)+(AF888*AQ898)+(AG888*AQ899)</f>
        <v>6.7975360118321781E-2</v>
      </c>
      <c r="M888" s="22">
        <f>(R888*AR884)+(S888*AR885)+(T888*AR886)+(U888*AR887)+(V888*AR888)+(W888*AR889)+(X888*AR890)+(Y888*AR891)+(Z888*AR892)+(AA888*AR893)+(AB888*AR894)+(AC888*AR895)+(AD888*AR896)+(AE888*AR897)+(AF888*AR898)+(AG888*AR899)</f>
        <v>9.4768698224386549E-2</v>
      </c>
      <c r="N888" s="22">
        <f>(R888*AS884)+(S888*AS885)+(T888*AS886)+(U888*AS887)+(V888*AS888)+(W888*AS889)+(X888*AS890)+(Y888*AS891)+(Z888*AS892)+(AA888*AS893)+(AB888*AS894)+(AC888*AS895)+(AD888*AS896)+(AE888*AS897)+(AF888*AS898)+(AG888*AS899)</f>
        <v>0.13444929235078001</v>
      </c>
      <c r="O888" s="22">
        <f>(R888*AT884)+(S888*AT885)+(T888*AT886)+(U888*AT887)+(V888*AT888)+(W888*AT889)+(X888*AT890)+(Y888*AT891)+(Z888*AT892)+(AA888*AT893)+(AB888*AT894)+(AC888*AT895)+(AD888*AT896)+(AE888*AT897)+(AF888*AT898)+(AG888*AT899)</f>
        <v>0.36162069372438255</v>
      </c>
      <c r="Q888" s="22">
        <v>5</v>
      </c>
      <c r="R888" s="22">
        <v>0</v>
      </c>
      <c r="S888" s="22">
        <v>0</v>
      </c>
      <c r="T888" s="22">
        <v>0</v>
      </c>
      <c r="U888" s="22">
        <v>8.9370707491877172E-2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I888" s="22">
        <v>0.75280000000000002</v>
      </c>
      <c r="AJ888" s="22">
        <v>5.1322999999999999</v>
      </c>
      <c r="AK888" s="22">
        <v>0.40910000000000002</v>
      </c>
      <c r="AL888" s="22">
        <v>2.9780000000000002</v>
      </c>
      <c r="AM888" s="22">
        <v>0.68310000000000004</v>
      </c>
      <c r="AN888" s="22">
        <v>2.6497999999999999</v>
      </c>
      <c r="AO888" s="22">
        <v>0.16619999999999999</v>
      </c>
      <c r="AP888" s="22">
        <v>0.97689999999999999</v>
      </c>
      <c r="AQ888" s="22">
        <v>0.61819999999999997</v>
      </c>
      <c r="AR888" s="22">
        <v>0.92820000000000003</v>
      </c>
      <c r="AS888" s="22">
        <v>1.2950999999999999</v>
      </c>
      <c r="AT888" s="22">
        <v>4.6086</v>
      </c>
    </row>
    <row r="889" spans="2:46" s="22" customFormat="1">
      <c r="B889" s="22">
        <v>2019</v>
      </c>
      <c r="C889" s="22">
        <v>6</v>
      </c>
      <c r="D889" s="22">
        <f>(R889*AI884)+(S889*AI885)+(T889*AI886)+(U889*AI887)+(V889*AI888)+(W889*AI889)+(X889*AI890)+(Y889*AI891)+(Z889*AI892)+(AA889*AI893)+(AB889*AI894)+(AC889*AI895)+(AD889*AI896)+(AE889*AI897)+(AF889*AI898)+(AG889*AI899)</f>
        <v>0.62289620651243027</v>
      </c>
      <c r="E889" s="22">
        <f>(R889*AJ884)+(S889*AJ885)+(T889*AJ886)+(U889*AJ887)+(V889*AJ888)+(W889*AJ889)+(X889*AJ890)+(Y889*AJ891)+(Z889*AJ892)+(AA889*AJ893)+(AB889*AJ894)+(AC889*AJ895)+(AD889*AJ896)+(AE889*AJ897)+(AF889*AJ898)+(AG889*AJ899)</f>
        <v>3.0289799216526543</v>
      </c>
      <c r="F889" s="22">
        <f>(R889*AK884)+(S889*AK885)+(T889*AK886)+(U889*AK887)+(V889*AK888)+(W889*AK889)+(X889*AK890)+(Y889*AK891)+(Z889*AK892)+(AA889*AK893)+(AB889*AK894)+(AC889*AK895)+(AD889*AK896)+(AE889*AK897)+(AF889*AK898)+(AG889*AK899)</f>
        <v>0.44830441355966733</v>
      </c>
      <c r="G889" s="22">
        <f>(R889*AL884)+(S889*AL885)+(T889*AL886)+(U889*AL887)+(V889*AL888)+(W889*AL889)+(X889*AL890)+(Y889*AL891)+(Z889*AL892)+(AA889*AL893)+(AB889*AL894)+(AC889*AL895)+(AD889*AL896)+(AE889*AL897)+(AF889*AL898)+(AG889*AL899)</f>
        <v>2.3903707764303053</v>
      </c>
      <c r="H889" s="22">
        <f>(R889*AM884)+(S889*AM885)+(T889*AM886)+(U889*AM887)+(V889*AM888)+(W889*AM889)+(X889*AM890)+(Y889*AM891)+(Z889*AM892)+(AA889*AM893)+(AB889*AM894)+(AC889*AM895)+(AD889*AM896)+(AE889*AM897)+(AF889*AM898)+(AG889*AM899)</f>
        <v>0.61843299539174013</v>
      </c>
      <c r="I889" s="22">
        <f>(R889*AN884)+(S889*AN885)+(T889*AN886)+(U889*AN887)+(V889*AN888)+(W889*AN889)+(X889*AN890)+(Y889*AN891)+(Z889*AN892)+(AA889*AN893)+(AB889*AN894)+(AC889*AN895)+(AD889*AN896)+(AE889*AN897)+(AF889*AN898)+(AG889*AN899)</f>
        <v>2.1641970228975946</v>
      </c>
      <c r="J889" s="22">
        <f>(R889*AO884)+(S889*AO885)+(T889*AO886)+(U889*AO887)+(V889*AO888)+(W889*AO889)+(X889*AO890)+(Y889*AO891)+(Z889*AO892)+(AA889*AO893)+(AB889*AO894)+(AC889*AO895)+(AD889*AO896)+(AE889*AO897)+(AF889*AO898)+(AG889*AO899)</f>
        <v>9.4577460771467711E-2</v>
      </c>
      <c r="K889" s="22">
        <f>(R889*AP884)+(S889*AP885)+(T889*AP886)+(U889*AP887)+(V889*AP888)+(W889*AP889)+(X889*AP890)+(Y889*AP891)+(Z889*AP892)+(AA889*AP893)+(AB889*AP894)+(AC889*AP895)+(AD889*AP896)+(AE889*AP897)+(AF889*AP898)+(AG889*AP899)</f>
        <v>0.6957332807362735</v>
      </c>
      <c r="L889" s="22">
        <f>(R889*AQ884)+(S889*AQ885)+(T889*AQ886)+(U889*AQ887)+(V889*AQ888)+(W889*AQ889)+(X889*AQ890)+(Y889*AQ891)+(Z889*AQ892)+(AA889*AQ893)+(AB889*AQ894)+(AC889*AQ895)+(AD889*AQ896)+(AE889*AQ897)+(AF889*AQ898)+(AG889*AQ899)</f>
        <v>0.4657862956477366</v>
      </c>
      <c r="M889" s="22">
        <f>(R889*AR884)+(S889*AR885)+(T889*AR886)+(U889*AR887)+(V889*AR888)+(W889*AR889)+(X889*AR890)+(Y889*AR891)+(Z889*AR892)+(AA889*AR893)+(AB889*AR894)+(AC889*AR895)+(AD889*AR896)+(AE889*AR897)+(AF889*AR898)+(AG889*AR899)</f>
        <v>0.51351974223778163</v>
      </c>
      <c r="N889" s="22">
        <f>(R889*AS884)+(S889*AS885)+(T889*AS886)+(U889*AS887)+(V889*AS888)+(W889*AS889)+(X889*AS890)+(Y889*AS891)+(Z889*AS892)+(AA889*AS893)+(AB889*AS894)+(AC889*AS895)+(AD889*AS896)+(AE889*AS897)+(AF889*AS898)+(AG889*AS899)</f>
        <v>0.63088659299690475</v>
      </c>
      <c r="O889" s="22">
        <f>(R889*AT884)+(S889*AT885)+(T889*AT886)+(U889*AT887)+(V889*AT888)+(W889*AT889)+(X889*AT890)+(Y889*AT891)+(Z889*AT892)+(AA889*AT893)+(AB889*AT894)+(AC889*AT895)+(AD889*AT896)+(AE889*AT897)+(AF889*AT898)+(AG889*AT899)</f>
        <v>2.6623402703272574</v>
      </c>
      <c r="Q889" s="22">
        <v>6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0.40076518433531011</v>
      </c>
      <c r="Z889" s="22">
        <v>6.3600000000000004E-2</v>
      </c>
      <c r="AA889" s="22">
        <v>0</v>
      </c>
      <c r="AB889" s="22">
        <v>0.26986289636970395</v>
      </c>
      <c r="AC889" s="22">
        <v>6.595769839041045E-4</v>
      </c>
      <c r="AD889" s="22">
        <v>0</v>
      </c>
      <c r="AE889" s="22">
        <v>0</v>
      </c>
      <c r="AF889" s="22">
        <v>0</v>
      </c>
      <c r="AG889" s="22">
        <v>0</v>
      </c>
      <c r="AI889" s="22">
        <v>0.71599999999999997</v>
      </c>
      <c r="AJ889" s="22">
        <v>1.425</v>
      </c>
      <c r="AK889" s="22">
        <v>0.18110000000000001</v>
      </c>
      <c r="AL889" s="22">
        <v>1.7490000000000001</v>
      </c>
      <c r="AM889" s="22">
        <v>0.34620000000000001</v>
      </c>
      <c r="AN889" s="22">
        <v>0.86960000000000004</v>
      </c>
      <c r="AO889" s="22">
        <v>2.3300000000000001E-2</v>
      </c>
      <c r="AP889" s="22">
        <v>0.64990000000000003</v>
      </c>
      <c r="AQ889" s="22">
        <v>0.20430000000000001</v>
      </c>
      <c r="AR889" s="22">
        <v>0.35160000000000002</v>
      </c>
      <c r="AS889" s="22">
        <v>0.42659999999999998</v>
      </c>
      <c r="AT889" s="22">
        <v>1.1015999999999999</v>
      </c>
    </row>
    <row r="890" spans="2:46" s="22" customFormat="1">
      <c r="B890" s="22">
        <v>2019</v>
      </c>
      <c r="C890" s="22">
        <v>7</v>
      </c>
      <c r="D890" s="22">
        <f>(R890*AI884)+(S890*AI885)+(T890*AI886)+(U890*AI887)+(V890*AI888)+(W890*AI889)+(X890*AI890)+(Y890*AI891)+(Z890*AI892)+(AA890*AI893)+(AB890*AI894)+(AC890*AI895)+(AD890*AI896)+(AE890*AI897)+(AF890*AI898)+(AG890*AI899)</f>
        <v>0.8629613599999999</v>
      </c>
      <c r="E890" s="22">
        <f>(R890*AJ884)+(S890*AJ885)+(T890*AJ886)+(U890*AJ887)+(V890*AJ888)+(W890*AJ889)+(X890*AJ890)+(Y890*AJ891)+(Z890*AJ892)+(AA890*AJ893)+(AB890*AJ894)+(AC890*AJ895)+(AD890*AJ896)+(AE890*AJ897)+(AF890*AJ898)+(AG890*AJ899)</f>
        <v>2.0769920399999999</v>
      </c>
      <c r="F890" s="22">
        <f>(R890*AK884)+(S890*AK885)+(T890*AK886)+(U890*AK887)+(V890*AK888)+(W890*AK889)+(X890*AK890)+(Y890*AK891)+(Z890*AK892)+(AA890*AK893)+(AB890*AK894)+(AC890*AK895)+(AD890*AK896)+(AE890*AK897)+(AF890*AK898)+(AG890*AK899)</f>
        <v>0.25931968</v>
      </c>
      <c r="G890" s="22">
        <f>(R890*AL884)+(S890*AL885)+(T890*AL886)+(U890*AL887)+(V890*AL888)+(W890*AL889)+(X890*AL890)+(Y890*AL891)+(Z890*AL892)+(AA890*AL893)+(AB890*AL894)+(AC890*AL895)+(AD890*AL896)+(AE890*AL897)+(AF890*AL898)+(AG890*AL899)</f>
        <v>1.3361780400000001</v>
      </c>
      <c r="H890" s="22">
        <f>(R890*AM884)+(S890*AM885)+(T890*AM886)+(U890*AM887)+(V890*AM888)+(W890*AM889)+(X890*AM890)+(Y890*AM891)+(Z890*AM892)+(AA890*AM893)+(AB890*AM894)+(AC890*AM895)+(AD890*AM896)+(AE890*AM897)+(AF890*AM898)+(AG890*AM899)</f>
        <v>0.38216264</v>
      </c>
      <c r="I890" s="22">
        <f>(R890*AN884)+(S890*AN885)+(T890*AN886)+(U890*AN887)+(V890*AN888)+(W890*AN889)+(X890*AN890)+(Y890*AN891)+(Z890*AN892)+(AA890*AN893)+(AB890*AN894)+(AC890*AN895)+(AD890*AN896)+(AE890*AN897)+(AF890*AN898)+(AG890*AN899)</f>
        <v>0.76509044000000004</v>
      </c>
      <c r="J890" s="22">
        <f>(R890*AO884)+(S890*AO885)+(T890*AO886)+(U890*AO887)+(V890*AO888)+(W890*AO889)+(X890*AO890)+(Y890*AO891)+(Z890*AO892)+(AA890*AO893)+(AB890*AO894)+(AC890*AO895)+(AD890*AO896)+(AE890*AO897)+(AF890*AO898)+(AG890*AO899)</f>
        <v>1.168608E-2</v>
      </c>
      <c r="K890" s="22">
        <f>(R890*AP884)+(S890*AP885)+(T890*AP886)+(U890*AP887)+(V890*AP888)+(W890*AP889)+(X890*AP890)+(Y890*AP891)+(Z890*AP892)+(AA890*AP893)+(AB890*AP894)+(AC890*AP895)+(AD890*AP896)+(AE890*AP897)+(AF890*AP898)+(AG890*AP899)</f>
        <v>0.69699120000000003</v>
      </c>
      <c r="L890" s="22">
        <f>(R890*AQ884)+(S890*AQ885)+(T890*AQ886)+(U890*AQ887)+(V890*AQ888)+(W890*AQ889)+(X890*AQ890)+(Y890*AQ891)+(Z890*AQ892)+(AA890*AQ893)+(AB890*AQ894)+(AC890*AQ895)+(AD890*AQ896)+(AE890*AQ897)+(AF890*AQ898)+(AG890*AQ899)</f>
        <v>0.31663711999999999</v>
      </c>
      <c r="M890" s="22">
        <f>(R890*AR884)+(S890*AR885)+(T890*AR886)+(U890*AR887)+(V890*AR888)+(W890*AR889)+(X890*AR890)+(Y890*AR891)+(Z890*AR892)+(AA890*AR893)+(AB890*AR894)+(AC890*AR895)+(AD890*AR896)+(AE890*AR897)+(AF890*AR898)+(AG890*AR899)</f>
        <v>0.41116915999999998</v>
      </c>
      <c r="N890" s="22">
        <f>(R890*AS884)+(S890*AS885)+(T890*AS886)+(U890*AS887)+(V890*AS888)+(W890*AS889)+(X890*AS890)+(Y890*AS891)+(Z890*AS892)+(AA890*AS893)+(AB890*AS894)+(AC890*AS895)+(AD890*AS896)+(AE890*AS897)+(AF890*AS898)+(AG890*AS899)</f>
        <v>0.67591451999999996</v>
      </c>
      <c r="O890" s="22">
        <f>(R890*AT884)+(S890*AT885)+(T890*AT886)+(U890*AT887)+(V890*AT888)+(W890*AT889)+(X890*AT890)+(Y890*AT891)+(Z890*AT892)+(AA890*AT893)+(AB890*AT894)+(AC890*AT895)+(AD890*AT896)+(AE890*AT897)+(AF890*AT898)+(AG890*AT899)</f>
        <v>1.98920732</v>
      </c>
      <c r="Q890" s="22">
        <v>7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0.6956</v>
      </c>
      <c r="AE890" s="22">
        <v>0</v>
      </c>
      <c r="AF890" s="22">
        <v>0</v>
      </c>
      <c r="AG890" s="22">
        <v>0</v>
      </c>
      <c r="AI890" s="22">
        <v>0.23760000000000001</v>
      </c>
      <c r="AJ890" s="22">
        <v>0.17469999999999999</v>
      </c>
      <c r="AK890" s="22">
        <v>8.6099999999999996E-2</v>
      </c>
      <c r="AL890" s="22">
        <v>0.91920000000000002</v>
      </c>
      <c r="AM890" s="22">
        <v>0.29160000000000003</v>
      </c>
      <c r="AN890" s="22">
        <v>0.3921</v>
      </c>
      <c r="AO890" s="22">
        <v>0.12759999999999999</v>
      </c>
      <c r="AP890" s="22">
        <v>0.65580000000000005</v>
      </c>
      <c r="AQ890" s="22">
        <v>0.10050000000000001</v>
      </c>
      <c r="AR890" s="22">
        <v>0.1331</v>
      </c>
      <c r="AS890" s="22">
        <v>0.1104</v>
      </c>
      <c r="AT890" s="22">
        <v>0.98040000000000005</v>
      </c>
    </row>
    <row r="891" spans="2:46" s="22" customFormat="1">
      <c r="B891" s="22">
        <v>2019</v>
      </c>
      <c r="C891" s="22">
        <v>8</v>
      </c>
      <c r="D891" s="22">
        <f>(R891*AI884)+(S891*AI885)+(T891*AI886)+(U891*AI887)+(V891*AI888)+(W891*AI889)+(X891*AI890)+(Y891*AI891)+(Z891*AI892)+(AA891*AI893)+(AB891*AI894)+(AC891*AI895)+(AD891*AI896)+(AE891*AI897)+(AF891*AI898)+(AG891*AI899)</f>
        <v>0.87778712764395683</v>
      </c>
      <c r="E891" s="22">
        <f>(R891*AJ884)+(S891*AJ885)+(T891*AJ886)+(U891*AJ887)+(V891*AJ888)+(W891*AJ889)+(X891*AJ890)+(Y891*AJ891)+(Z891*AJ892)+(AA891*AJ893)+(AB891*AJ894)+(AC891*AJ895)+(AD891*AJ896)+(AE891*AJ897)+(AF891*AJ898)+(AG891*AJ899)</f>
        <v>4.4589945865310083</v>
      </c>
      <c r="F891" s="22">
        <f>(R891*AK884)+(S891*AK885)+(T891*AK886)+(U891*AK887)+(V891*AK888)+(W891*AK889)+(X891*AK890)+(Y891*AK891)+(Z891*AK892)+(AA891*AK893)+(AB891*AK894)+(AC891*AK895)+(AD891*AK896)+(AE891*AK897)+(AF891*AK898)+(AG891*AK899)</f>
        <v>0.65026439295035321</v>
      </c>
      <c r="G891" s="22">
        <f>(R891*AL884)+(S891*AL885)+(T891*AL886)+(U891*AL887)+(V891*AL888)+(W891*AL889)+(X891*AL890)+(Y891*AL891)+(Z891*AL892)+(AA891*AL893)+(AB891*AL894)+(AC891*AL895)+(AD891*AL896)+(AE891*AL897)+(AF891*AL898)+(AG891*AL899)</f>
        <v>3.4886990353408764</v>
      </c>
      <c r="H891" s="22">
        <f>(R891*AM884)+(S891*AM885)+(T891*AM886)+(U891*AM887)+(V891*AM888)+(W891*AM889)+(X891*AM890)+(Y891*AM891)+(Z891*AM892)+(AA891*AM893)+(AB891*AM894)+(AC891*AM895)+(AD891*AM896)+(AE891*AM897)+(AF891*AM898)+(AG891*AM899)</f>
        <v>0.89442651290250541</v>
      </c>
      <c r="I891" s="22">
        <f>(R891*AN884)+(S891*AN885)+(T891*AN886)+(U891*AN887)+(V891*AN888)+(W891*AN889)+(X891*AN890)+(Y891*AN891)+(Z891*AN892)+(AA891*AN893)+(AB891*AN894)+(AC891*AN895)+(AD891*AN896)+(AE891*AN897)+(AF891*AN898)+(AG891*AN899)</f>
        <v>3.0956108490528607</v>
      </c>
      <c r="J891" s="22">
        <f>(R891*AO884)+(S891*AO885)+(T891*AO886)+(U891*AO887)+(V891*AO888)+(W891*AO889)+(X891*AO890)+(Y891*AO891)+(Z891*AO892)+(AA891*AO893)+(AB891*AO894)+(AC891*AO895)+(AD891*AO896)+(AE891*AO897)+(AF891*AO898)+(AG891*AO899)</f>
        <v>0.13174996653793503</v>
      </c>
      <c r="K891" s="22">
        <f>(R891*AP884)+(S891*AP885)+(T891*AP886)+(U891*AP887)+(V891*AP888)+(W891*AP889)+(X891*AP890)+(Y891*AP891)+(Z891*AP892)+(AA891*AP893)+(AB891*AP894)+(AC891*AP895)+(AD891*AP896)+(AE891*AP897)+(AF891*AP898)+(AG891*AP899)</f>
        <v>0.98914392189291322</v>
      </c>
      <c r="L891" s="22">
        <f>(R891*AQ884)+(S891*AQ885)+(T891*AQ886)+(U891*AQ887)+(V891*AQ888)+(W891*AQ889)+(X891*AQ890)+(Y891*AQ891)+(Z891*AQ892)+(AA891*AQ893)+(AB891*AQ894)+(AC891*AQ895)+(AD891*AQ896)+(AE891*AQ897)+(AF891*AQ898)+(AG891*AQ899)</f>
        <v>0.65861593815667485</v>
      </c>
      <c r="M891" s="22">
        <f>(R891*AR884)+(S891*AR885)+(T891*AR886)+(U891*AR887)+(V891*AR888)+(W891*AR889)+(X891*AR890)+(Y891*AR891)+(Z891*AR892)+(AA891*AR893)+(AB891*AR894)+(AC891*AR895)+(AD891*AR896)+(AE891*AR897)+(AF891*AR898)+(AG891*AR899)</f>
        <v>0.81814781050420293</v>
      </c>
      <c r="N891" s="22">
        <f>(R891*AS884)+(S891*AS885)+(T891*AS886)+(U891*AS887)+(V891*AS888)+(W891*AS889)+(X891*AS890)+(Y891*AS891)+(Z891*AS892)+(AA891*AS893)+(AB891*AS894)+(AC891*AS895)+(AD891*AS896)+(AE891*AS897)+(AF891*AS898)+(AG891*AS899)</f>
        <v>0.9392190762802054</v>
      </c>
      <c r="O891" s="22">
        <f>(R891*AT884)+(S891*AT885)+(T891*AT886)+(U891*AT887)+(V891*AT888)+(W891*AT889)+(X891*AT890)+(Y891*AT891)+(Z891*AT892)+(AA891*AT893)+(AB891*AT894)+(AC891*AT895)+(AD891*AT896)+(AE891*AT897)+(AF891*AT898)+(AG891*AT899)</f>
        <v>3.9390479900238158</v>
      </c>
      <c r="Q891" s="22">
        <v>8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0.5082143807025763</v>
      </c>
      <c r="Z891" s="22">
        <v>0.26930435888776155</v>
      </c>
      <c r="AA891" s="22">
        <v>0</v>
      </c>
      <c r="AB891" s="22">
        <v>0.30643708205915571</v>
      </c>
      <c r="AC891" s="22">
        <v>4.2044799503377327E-2</v>
      </c>
      <c r="AD891" s="22">
        <v>0</v>
      </c>
      <c r="AE891" s="22">
        <v>0</v>
      </c>
      <c r="AF891" s="22">
        <v>0</v>
      </c>
      <c r="AG891" s="22">
        <v>0</v>
      </c>
      <c r="AI891" s="22">
        <v>1.1807000000000001</v>
      </c>
      <c r="AJ891" s="22">
        <v>5.0585000000000004</v>
      </c>
      <c r="AK891" s="22">
        <v>0.85780000000000001</v>
      </c>
      <c r="AL891" s="22">
        <v>4.6313000000000004</v>
      </c>
      <c r="AM891" s="22">
        <v>1.2128000000000001</v>
      </c>
      <c r="AN891" s="22">
        <v>4.1205999999999996</v>
      </c>
      <c r="AO891" s="22">
        <v>0.18970000000000001</v>
      </c>
      <c r="AP891" s="22">
        <v>1.4097999999999999</v>
      </c>
      <c r="AQ891" s="22">
        <v>0.82920000000000005</v>
      </c>
      <c r="AR891" s="22">
        <v>0.88180000000000003</v>
      </c>
      <c r="AS891" s="22">
        <v>1.1609</v>
      </c>
      <c r="AT891" s="22">
        <v>5.1101999999999999</v>
      </c>
    </row>
    <row r="892" spans="2:46" s="22" customFormat="1">
      <c r="B892" s="22">
        <v>2019</v>
      </c>
      <c r="C892" s="22">
        <v>9</v>
      </c>
      <c r="D892" s="22">
        <f>(R892*AI884)+(S892*AI885)+(T892*AI886)+(U892*AI887)+(V892*AI888)+(W892*AI889)+(X892*AI890)+(Y892*AI891)+(Z892*AI892)+(AA892*AI893)+(AB892*AI894)+(AC892*AI895)+(AD892*AI896)+(AE892*AI897)+(AF892*AI898)+(AG892*AI899)</f>
        <v>0.93449137151742323</v>
      </c>
      <c r="E892" s="22">
        <f>(R892*AJ884)+(S892*AJ885)+(T892*AJ886)+(U892*AJ887)+(V892*AJ888)+(W892*AJ889)+(X892*AJ890)+(Y892*AJ891)+(Z892*AJ892)+(AA892*AJ893)+(AB892*AJ894)+(AC892*AJ895)+(AD892*AJ896)+(AE892*AJ897)+(AF892*AJ898)+(AG892*AJ899)</f>
        <v>6.1502540726251231</v>
      </c>
      <c r="F892" s="22">
        <f>(R892*AK884)+(S892*AK885)+(T892*AK886)+(U892*AK887)+(V892*AK888)+(W892*AK889)+(X892*AK890)+(Y892*AK891)+(Z892*AK892)+(AA892*AK893)+(AB892*AK894)+(AC892*AK895)+(AD892*AK896)+(AE892*AK897)+(AF892*AK898)+(AG892*AK899)</f>
        <v>0.76331710591111035</v>
      </c>
      <c r="G892" s="22">
        <f>(R892*AL884)+(S892*AL885)+(T892*AL886)+(U892*AL887)+(V892*AL888)+(W892*AL889)+(X892*AL890)+(Y892*AL891)+(Z892*AL892)+(AA892*AL893)+(AB892*AL894)+(AC892*AL895)+(AD892*AL896)+(AE892*AL897)+(AF892*AL898)+(AG892*AL899)</f>
        <v>3.8561380406475894</v>
      </c>
      <c r="H892" s="22">
        <f>(R892*AM884)+(S892*AM885)+(T892*AM886)+(U892*AM887)+(V892*AM888)+(W892*AM889)+(X892*AM890)+(Y892*AM891)+(Z892*AM892)+(AA892*AM893)+(AB892*AM894)+(AC892*AM895)+(AD892*AM896)+(AE892*AM897)+(AF892*AM898)+(AG892*AM899)</f>
        <v>0.97074377862126193</v>
      </c>
      <c r="I892" s="22">
        <f>(R892*AN884)+(S892*AN885)+(T892*AN886)+(U892*AN887)+(V892*AN888)+(W892*AN889)+(X892*AN890)+(Y892*AN891)+(Z892*AN892)+(AA892*AN893)+(AB892*AN894)+(AC892*AN895)+(AD892*AN896)+(AE892*AN897)+(AF892*AN898)+(AG892*AN899)</f>
        <v>3.3558350829500916</v>
      </c>
      <c r="J892" s="22">
        <f>(R892*AO884)+(S892*AO885)+(T892*AO886)+(U892*AO887)+(V892*AO888)+(W892*AO889)+(X892*AO890)+(Y892*AO891)+(Z892*AO892)+(AA892*AO893)+(AB892*AO894)+(AC892*AO895)+(AD892*AO896)+(AE892*AO897)+(AF892*AO898)+(AG892*AO899)</f>
        <v>0.11674961726868614</v>
      </c>
      <c r="K892" s="22">
        <f>(R892*AP884)+(S892*AP885)+(T892*AP886)+(U892*AP887)+(V892*AP888)+(W892*AP889)+(X892*AP890)+(Y892*AP891)+(Z892*AP892)+(AA892*AP893)+(AB892*AP894)+(AC892*AP895)+(AD892*AP896)+(AE892*AP897)+(AF892*AP898)+(AG892*AP899)</f>
        <v>0.88146626163148079</v>
      </c>
      <c r="L892" s="22">
        <f>(R892*AQ884)+(S892*AQ885)+(T892*AQ886)+(U892*AQ887)+(V892*AQ888)+(W892*AQ889)+(X892*AQ890)+(Y892*AQ891)+(Z892*AQ892)+(AA892*AQ893)+(AB892*AQ894)+(AC892*AQ895)+(AD892*AQ896)+(AE892*AQ897)+(AF892*AQ898)+(AG892*AQ899)</f>
        <v>0.79582979137641474</v>
      </c>
      <c r="M892" s="22">
        <f>(R892*AR884)+(S892*AR885)+(T892*AR886)+(U892*AR887)+(V892*AR888)+(W892*AR889)+(X892*AR890)+(Y892*AR891)+(Z892*AR892)+(AA892*AR893)+(AB892*AR894)+(AC892*AR895)+(AD892*AR896)+(AE892*AR897)+(AF892*AR898)+(AG892*AR899)</f>
        <v>1.2250082852947504</v>
      </c>
      <c r="N892" s="22">
        <f>(R892*AS884)+(S892*AS885)+(T892*AS886)+(U892*AS887)+(V892*AS888)+(W892*AS889)+(X892*AS890)+(Y892*AS891)+(Z892*AS892)+(AA892*AS893)+(AB892*AS894)+(AC892*AS895)+(AD892*AS896)+(AE892*AS897)+(AF892*AS898)+(AG892*AS899)</f>
        <v>1.1465472059240185</v>
      </c>
      <c r="O892" s="22">
        <f>(R892*AT884)+(S892*AT885)+(T892*AT886)+(U892*AT887)+(V892*AT888)+(W892*AT889)+(X892*AT890)+(Y892*AT891)+(Z892*AT892)+(AA892*AT893)+(AB892*AT894)+(AC892*AT895)+(AD892*AT896)+(AE892*AT897)+(AF892*AT898)+(AG892*AT899)</f>
        <v>4.4292246061028537</v>
      </c>
      <c r="Q892" s="22">
        <v>9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8.6515907398896294E-2</v>
      </c>
      <c r="Z892" s="22">
        <v>0.5483490763640243</v>
      </c>
      <c r="AA892" s="22">
        <v>0</v>
      </c>
      <c r="AB892" s="22">
        <v>0.42370002157114034</v>
      </c>
      <c r="AC892" s="22">
        <v>0.95636953678111647</v>
      </c>
      <c r="AD892" s="22">
        <v>0</v>
      </c>
      <c r="AE892" s="22">
        <v>0</v>
      </c>
      <c r="AF892" s="22">
        <v>0</v>
      </c>
      <c r="AG892" s="22">
        <v>1</v>
      </c>
      <c r="AI892" s="22">
        <v>0.47049999999999997</v>
      </c>
      <c r="AJ892" s="22">
        <v>3.298</v>
      </c>
      <c r="AK892" s="22">
        <v>0.41639999999999999</v>
      </c>
      <c r="AL892" s="22">
        <v>2.3719999999999999</v>
      </c>
      <c r="AM892" s="22">
        <v>0.56740000000000002</v>
      </c>
      <c r="AN892" s="22">
        <v>1.8438000000000001</v>
      </c>
      <c r="AO892" s="22">
        <v>6.3399999999999998E-2</v>
      </c>
      <c r="AP892" s="22">
        <v>0.5696</v>
      </c>
      <c r="AQ892" s="22">
        <v>0.36659999999999998</v>
      </c>
      <c r="AR892" s="22">
        <v>0.84960000000000002</v>
      </c>
      <c r="AS892" s="22">
        <v>0.72340000000000004</v>
      </c>
      <c r="AT892" s="22">
        <v>2.9390999999999998</v>
      </c>
    </row>
    <row r="893" spans="2:46" s="22" customFormat="1">
      <c r="B893" s="22">
        <v>2019</v>
      </c>
      <c r="C893" s="22">
        <v>10</v>
      </c>
      <c r="D893" s="22">
        <f>(R893*AI884)+(S893*AI885)+(T893*AI886)+(U893*AI887)+(V893*AI888)+(W893*AI889)+(X893*AI890)+(Y893*AI891)+(Z893*AI892)+(AA893*AI893)+(AB893*AI894)+(AC893*AI895)+(AD893*AI896)+(AE893*AI897)+(AF893*AI898)+(AG893*AI899)</f>
        <v>1.201717480900903</v>
      </c>
      <c r="E893" s="22">
        <f>(R893*AJ884)+(S893*AJ885)+(T893*AJ886)+(U893*AJ887)+(V893*AJ888)+(W893*AJ889)+(X893*AJ890)+(Y893*AJ891)+(Z893*AJ892)+(AA893*AJ893)+(AB893*AJ894)+(AC893*AJ895)+(AD893*AJ896)+(AE893*AJ897)+(AF893*AJ898)+(AG893*AJ899)</f>
        <v>2.1857861657084414</v>
      </c>
      <c r="F893" s="22">
        <f>(R893*AK884)+(S893*AK885)+(T893*AK886)+(U893*AK887)+(V893*AK888)+(W893*AK889)+(X893*AK890)+(Y893*AK891)+(Z893*AK892)+(AA893*AK893)+(AB893*AK894)+(AC893*AK895)+(AD893*AK896)+(AE893*AK897)+(AF893*AK898)+(AG893*AK899)</f>
        <v>0.68621141773903338</v>
      </c>
      <c r="G893" s="22">
        <f>(R893*AL884)+(S893*AL885)+(T893*AL886)+(U893*AL887)+(V893*AL888)+(W893*AL889)+(X893*AL890)+(Y893*AL891)+(Z893*AL892)+(AA893*AL893)+(AB893*AL894)+(AC893*AL895)+(AD893*AL896)+(AE893*AL897)+(AF893*AL898)+(AG893*AL899)</f>
        <v>3.3932036714997915</v>
      </c>
      <c r="H893" s="22">
        <f>(R893*AM884)+(S893*AM885)+(T893*AM886)+(U893*AM887)+(V893*AM888)+(W893*AM889)+(X893*AM890)+(Y893*AM891)+(Z893*AM892)+(AA893*AM893)+(AB893*AM894)+(AC893*AM895)+(AD893*AM896)+(AE893*AM897)+(AF893*AM898)+(AG893*AM899)</f>
        <v>0.90758934676371683</v>
      </c>
      <c r="I893" s="22">
        <f>(R893*AN884)+(S893*AN885)+(T893*AN886)+(U893*AN887)+(V893*AN888)+(W893*AN889)+(X893*AN890)+(Y893*AN891)+(Z893*AN892)+(AA893*AN893)+(AB893*AN894)+(AC893*AN895)+(AD893*AN896)+(AE893*AN897)+(AF893*AN898)+(AG893*AN899)</f>
        <v>3.1330260501388452</v>
      </c>
      <c r="J893" s="22">
        <f>(R893*AO884)+(S893*AO885)+(T893*AO886)+(U893*AO887)+(V893*AO888)+(W893*AO889)+(X893*AO890)+(Y893*AO891)+(Z893*AO892)+(AA893*AO893)+(AB893*AO894)+(AC893*AO895)+(AD893*AO896)+(AE893*AO897)+(AF893*AO898)+(AG893*AO899)</f>
        <v>6.8277255337684209E-2</v>
      </c>
      <c r="K893" s="22">
        <f>(R893*AP884)+(S893*AP885)+(T893*AP886)+(U893*AP887)+(V893*AP888)+(W893*AP889)+(X893*AP890)+(Y893*AP891)+(Z893*AP892)+(AA893*AP893)+(AB893*AP894)+(AC893*AP895)+(AD893*AP896)+(AE893*AP897)+(AF893*AP898)+(AG893*AP899)</f>
        <v>1.0029431729887925</v>
      </c>
      <c r="L893" s="22">
        <f>(R893*AQ884)+(S893*AQ885)+(T893*AQ886)+(U893*AQ887)+(V893*AQ888)+(W893*AQ889)+(X893*AQ890)+(Y893*AQ891)+(Z893*AQ892)+(AA893*AQ893)+(AB893*AQ894)+(AC893*AQ895)+(AD893*AQ896)+(AE893*AQ897)+(AF893*AQ898)+(AG893*AQ899)</f>
        <v>0.56311770555265661</v>
      </c>
      <c r="M893" s="22">
        <f>(R893*AR884)+(S893*AR885)+(T893*AR886)+(U893*AR887)+(V893*AR888)+(W893*AR889)+(X893*AR890)+(Y893*AR891)+(Z893*AR892)+(AA893*AR893)+(AB893*AR894)+(AC893*AR895)+(AD893*AR896)+(AE893*AR897)+(AF893*AR898)+(AG893*AR899)</f>
        <v>0.8314306451905713</v>
      </c>
      <c r="N893" s="22">
        <f>(R893*AS884)+(S893*AS885)+(T893*AS886)+(U893*AS887)+(V893*AS888)+(W893*AS889)+(X893*AS890)+(Y893*AS891)+(Z893*AS892)+(AA893*AS893)+(AB893*AS894)+(AC893*AS895)+(AD893*AS896)+(AE893*AS897)+(AF893*AS898)+(AG893*AS899)</f>
        <v>0.77498391410638212</v>
      </c>
      <c r="O893" s="22">
        <f>(R893*AT884)+(S893*AT885)+(T893*AT886)+(U893*AT887)+(V893*AT888)+(W893*AT889)+(X893*AT890)+(Y893*AT891)+(Z893*AT892)+(AA893*AT893)+(AB893*AT894)+(AC893*AT895)+(AD893*AT896)+(AE893*AT897)+(AF893*AT898)+(AG893*AT899)</f>
        <v>4.9229467378498475</v>
      </c>
      <c r="Q893" s="22">
        <v>10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0.74902261319579944</v>
      </c>
      <c r="AB893" s="22">
        <v>0</v>
      </c>
      <c r="AC893" s="22">
        <v>0</v>
      </c>
      <c r="AD893" s="22">
        <v>0.2878</v>
      </c>
      <c r="AE893" s="22">
        <v>0</v>
      </c>
      <c r="AF893" s="22">
        <v>0</v>
      </c>
      <c r="AG893" s="22">
        <v>0</v>
      </c>
      <c r="AI893" s="22">
        <v>1.1276999999999999</v>
      </c>
      <c r="AJ893" s="22">
        <v>1.7708999999999999</v>
      </c>
      <c r="AK893" s="22">
        <v>0.77290000000000003</v>
      </c>
      <c r="AL893" s="22">
        <v>3.7921</v>
      </c>
      <c r="AM893" s="22">
        <v>1.0005999999999999</v>
      </c>
      <c r="AN893" s="22">
        <v>3.7602000000000002</v>
      </c>
      <c r="AO893" s="22">
        <v>8.4699999999999998E-2</v>
      </c>
      <c r="AP893" s="22">
        <v>0.95399999999999996</v>
      </c>
      <c r="AQ893" s="22">
        <v>0.57689999999999997</v>
      </c>
      <c r="AR893" s="22">
        <v>0.88290000000000002</v>
      </c>
      <c r="AS893" s="22">
        <v>0.6613</v>
      </c>
      <c r="AT893" s="22">
        <v>5.4737</v>
      </c>
    </row>
    <row r="894" spans="2:46" s="22" customFormat="1">
      <c r="B894" s="22">
        <v>2019</v>
      </c>
      <c r="C894" s="22">
        <v>11</v>
      </c>
      <c r="D894" s="22">
        <f>(R894*AI884)+(S894*AI885)+(T894*AI886)+(U894*AI887)+(V894*AI888)+(W894*AI889)+(X894*AI890)+(Y894*AI891)+(Z894*AI892)+(AA894*AI893)+(AB894*AI894)+(AC894*AI895)+(AD894*AI896)+(AE894*AI897)+(AF894*AI898)+(AG894*AI899)</f>
        <v>0.31353153734469563</v>
      </c>
      <c r="E894" s="22">
        <f>(R894*AJ884)+(S894*AJ885)+(T894*AJ886)+(U894*AJ887)+(V894*AJ888)+(W894*AJ889)+(X894*AJ890)+(Y894*AJ891)+(Z894*AJ892)+(AA894*AJ893)+(AB894*AJ894)+(AC894*AJ895)+(AD894*AJ896)+(AE894*AJ897)+(AF894*AJ898)+(AG894*AJ899)</f>
        <v>0.5465272344923191</v>
      </c>
      <c r="F894" s="22">
        <f>(R894*AK884)+(S894*AK885)+(T894*AK886)+(U894*AK887)+(V894*AK888)+(W894*AK889)+(X894*AK890)+(Y894*AK891)+(Z894*AK892)+(AA894*AK893)+(AB894*AK894)+(AC894*AK895)+(AD894*AK896)+(AE894*AK897)+(AF894*AK898)+(AG894*AK899)</f>
        <v>9.2840828668937114E-2</v>
      </c>
      <c r="G894" s="22">
        <f>(R894*AL884)+(S894*AL885)+(T894*AL886)+(U894*AL887)+(V894*AL888)+(W894*AL889)+(X894*AL890)+(Y894*AL891)+(Z894*AL892)+(AA894*AL893)+(AB894*AL894)+(AC894*AL895)+(AD894*AL896)+(AE894*AL897)+(AF894*AL898)+(AG894*AL899)</f>
        <v>0.91158971656288335</v>
      </c>
      <c r="H894" s="22">
        <f>(R894*AM884)+(S894*AM885)+(T894*AM886)+(U894*AM887)+(V894*AM888)+(W894*AM889)+(X894*AM890)+(Y894*AM891)+(Z894*AM892)+(AA894*AM893)+(AB894*AM894)+(AC894*AM895)+(AD894*AM896)+(AE894*AM897)+(AF894*AM898)+(AG894*AM899)</f>
        <v>0.311310726616222</v>
      </c>
      <c r="I894" s="22">
        <f>(R894*AN884)+(S894*AN885)+(T894*AN886)+(U894*AN887)+(V894*AN888)+(W894*AN889)+(X894*AN890)+(Y894*AN891)+(Z894*AN892)+(AA894*AN893)+(AB894*AN894)+(AC894*AN895)+(AD894*AN896)+(AE894*AN897)+(AF894*AN898)+(AG894*AN899)</f>
        <v>0.87736616428612213</v>
      </c>
      <c r="J894" s="22">
        <f>(R894*AO884)+(S894*AO885)+(T894*AO886)+(U894*AO887)+(V894*AO888)+(W894*AO889)+(X894*AO890)+(Y894*AO891)+(Z894*AO892)+(AA894*AO893)+(AB894*AO894)+(AC894*AO895)+(AD894*AO896)+(AE894*AO897)+(AF894*AO898)+(AG894*AO899)</f>
        <v>0.10251836152282906</v>
      </c>
      <c r="K894" s="22">
        <f>(R894*AP884)+(S894*AP885)+(T894*AP886)+(U894*AP887)+(V894*AP888)+(W894*AP889)+(X894*AP890)+(Y894*AP891)+(Z894*AP892)+(AA894*AP893)+(AB894*AP894)+(AC894*AP895)+(AD894*AP896)+(AE894*AP897)+(AF894*AP898)+(AG894*AP899)</f>
        <v>0.59204678966239743</v>
      </c>
      <c r="L894" s="22">
        <f>(R894*AQ884)+(S894*AQ885)+(T894*AQ886)+(U894*AQ887)+(V894*AQ888)+(W894*AQ889)+(X894*AQ890)+(Y894*AQ891)+(Z894*AQ892)+(AA894*AQ893)+(AB894*AQ894)+(AC894*AQ895)+(AD894*AQ896)+(AE894*AQ897)+(AF894*AQ898)+(AG894*AQ899)</f>
        <v>0.14800575449548925</v>
      </c>
      <c r="M894" s="22">
        <f>(R894*AR884)+(S894*AR885)+(T894*AR886)+(U894*AR887)+(V894*AR888)+(W894*AR889)+(X894*AR890)+(Y894*AR891)+(Z894*AR892)+(AA894*AR893)+(AB894*AR894)+(AC894*AR895)+(AD894*AR896)+(AE894*AR897)+(AF894*AR898)+(AG894*AR899)</f>
        <v>0.24256066116998681</v>
      </c>
      <c r="N894" s="22">
        <f>(R894*AS884)+(S894*AS885)+(T894*AS886)+(U894*AS887)+(V894*AS888)+(W894*AS889)+(X894*AS890)+(Y894*AS891)+(Z894*AS892)+(AA894*AS893)+(AB894*AS894)+(AC894*AS895)+(AD894*AS896)+(AE894*AS897)+(AF894*AS898)+(AG894*AS899)</f>
        <v>0.17268269101017492</v>
      </c>
      <c r="O894" s="22">
        <f>(R894*AT884)+(S894*AT885)+(T894*AT886)+(U894*AT887)+(V894*AT888)+(W894*AT889)+(X894*AT890)+(Y894*AT891)+(Z894*AT892)+(AA894*AT893)+(AB894*AT894)+(AC894*AT895)+(AD894*AT896)+(AE894*AT897)+(AF894*AT898)+(AG894*AT899)</f>
        <v>0.9204415476638903</v>
      </c>
      <c r="Q894" s="22">
        <v>11</v>
      </c>
      <c r="R894" s="22">
        <v>9.795478305256114E-2</v>
      </c>
      <c r="S894" s="22">
        <v>0.22004671810824875</v>
      </c>
      <c r="T894" s="22">
        <v>0.20949883684869208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I894" s="22">
        <v>0.443</v>
      </c>
      <c r="AJ894" s="22">
        <v>2.9287000000000001</v>
      </c>
      <c r="AK894" s="22">
        <v>0.28839999999999999</v>
      </c>
      <c r="AL894" s="22">
        <v>1.4173</v>
      </c>
      <c r="AM894" s="22">
        <v>0.35589999999999999</v>
      </c>
      <c r="AN894" s="22">
        <v>1.4623999999999999</v>
      </c>
      <c r="AO894" s="22">
        <v>5.3699999999999998E-2</v>
      </c>
      <c r="AP894" s="22">
        <v>0.34949999999999998</v>
      </c>
      <c r="AQ894" s="22">
        <v>0.40739999999999998</v>
      </c>
      <c r="AR894" s="22">
        <v>0.39190000000000003</v>
      </c>
      <c r="AS894" s="22">
        <v>0.44219999999999998</v>
      </c>
      <c r="AT894" s="22">
        <v>1.58</v>
      </c>
    </row>
    <row r="895" spans="2:46" s="22" customFormat="1">
      <c r="B895" s="22">
        <v>2019</v>
      </c>
      <c r="C895" s="22">
        <v>12</v>
      </c>
      <c r="D895" s="22">
        <f>(R895*AI884)+(S895*AI885)+(T895*AI886)+(U895*AI887)+(V895*AI888)+(W895*AI889)+(X895*AI890)+(Y895*AI891)+(Z895*AI892)+(AA895*AI893)+(AB895*AI894)+(AC895*AI895)+(AD895*AI896)+(AE895*AI897)+(AF895*AI898)+(AG895*AI899)</f>
        <v>1.6221134058330171</v>
      </c>
      <c r="E895" s="22">
        <f>(R895*AJ884)+(S895*AJ885)+(T895*AJ886)+(U895*AJ887)+(V895*AJ888)+(W895*AJ889)+(X895*AJ890)+(Y895*AJ891)+(Z895*AJ892)+(AA895*AJ893)+(AB895*AJ894)+(AC895*AJ895)+(AD895*AJ896)+(AE895*AJ897)+(AF895*AJ898)+(AG895*AJ899)</f>
        <v>4.1443030235407399</v>
      </c>
      <c r="F895" s="22">
        <f>(R895*AK884)+(S895*AK885)+(T895*AK886)+(U895*AK887)+(V895*AK888)+(W895*AK889)+(X895*AK890)+(Y895*AK891)+(Z895*AK892)+(AA895*AK893)+(AB895*AK894)+(AC895*AK895)+(AD895*AK896)+(AE895*AK897)+(AF895*AK898)+(AG895*AK899)</f>
        <v>0.47709569067731461</v>
      </c>
      <c r="G895" s="22">
        <f>(R895*AL884)+(S895*AL885)+(T895*AL886)+(U895*AL887)+(V895*AL888)+(W895*AL889)+(X895*AL890)+(Y895*AL891)+(Z895*AL892)+(AA895*AL893)+(AB895*AL894)+(AC895*AL895)+(AD895*AL896)+(AE895*AL897)+(AF895*AL898)+(AG895*AL899)</f>
        <v>4.5824742140294568</v>
      </c>
      <c r="H895" s="22">
        <f>(R895*AM884)+(S895*AM885)+(T895*AM886)+(U895*AM887)+(V895*AM888)+(W895*AM889)+(X895*AM890)+(Y895*AM891)+(Z895*AM892)+(AA895*AM893)+(AB895*AM894)+(AC895*AM895)+(AD895*AM896)+(AE895*AM897)+(AF895*AM898)+(AG895*AM899)</f>
        <v>1.2333211696639652</v>
      </c>
      <c r="I895" s="22">
        <f>(R895*AN884)+(S895*AN885)+(T895*AN886)+(U895*AN887)+(V895*AN888)+(W895*AN889)+(X895*AN890)+(Y895*AN891)+(Z895*AN892)+(AA895*AN893)+(AB895*AN894)+(AC895*AN895)+(AD895*AN896)+(AE895*AN897)+(AF895*AN898)+(AG895*AN899)</f>
        <v>3.0963434249350072</v>
      </c>
      <c r="J895" s="22">
        <f>(R895*AO884)+(S895*AO885)+(T895*AO886)+(U895*AO887)+(V895*AO888)+(W895*AO889)+(X895*AO890)+(Y895*AO891)+(Z895*AO892)+(AA895*AO893)+(AB895*AO894)+(AC895*AO895)+(AD895*AO896)+(AE895*AO897)+(AF895*AO898)+(AG895*AO899)</f>
        <v>0.24384506706491332</v>
      </c>
      <c r="K895" s="22">
        <f>(R895*AP884)+(S895*AP885)+(T895*AP886)+(U895*AP887)+(V895*AP888)+(W895*AP889)+(X895*AP890)+(Y895*AP891)+(Z895*AP892)+(AA895*AP893)+(AB895*AP894)+(AC895*AP895)+(AD895*AP896)+(AE895*AP897)+(AF895*AP898)+(AG895*AP899)</f>
        <v>1.9946839554885361</v>
      </c>
      <c r="L895" s="22">
        <f>(R895*AQ884)+(S895*AQ885)+(T895*AQ886)+(U895*AQ887)+(V895*AQ888)+(W895*AQ889)+(X895*AQ890)+(Y895*AQ891)+(Z895*AQ892)+(AA895*AQ893)+(AB895*AQ894)+(AC895*AQ895)+(AD895*AQ896)+(AE895*AQ897)+(AF895*AQ898)+(AG895*AQ899)</f>
        <v>0.68112959764538428</v>
      </c>
      <c r="M895" s="22">
        <f>(R895*AR884)+(S895*AR885)+(T895*AR886)+(U895*AR887)+(V895*AR888)+(W895*AR889)+(X895*AR890)+(Y895*AR891)+(Z895*AR892)+(AA895*AR893)+(AB895*AR894)+(AC895*AR895)+(AD895*AR896)+(AE895*AR897)+(AF895*AR898)+(AG895*AR899)</f>
        <v>1.0927684781679545</v>
      </c>
      <c r="N895" s="22">
        <f>(R895*AS884)+(S895*AS885)+(T895*AS886)+(U895*AS887)+(V895*AS888)+(W895*AS889)+(X895*AS890)+(Y895*AS891)+(Z895*AS892)+(AA895*AS893)+(AB895*AS894)+(AC895*AS895)+(AD895*AS896)+(AE895*AS897)+(AF895*AS898)+(AG895*AS899)</f>
        <v>1.1880458191662115</v>
      </c>
      <c r="O895" s="22">
        <f>(R895*AT884)+(S895*AT885)+(T895*AT886)+(U895*AT887)+(V895*AT888)+(W895*AT889)+(X895*AT890)+(Y895*AT891)+(Z895*AT892)+(AA895*AT893)+(AB895*AT894)+(AC895*AT895)+(AD895*AT896)+(AE895*AT897)+(AF895*AT898)+(AG895*AT899)</f>
        <v>4.0706983319868382</v>
      </c>
      <c r="Q895" s="22">
        <v>12</v>
      </c>
      <c r="R895" s="22">
        <v>0.33143279709307938</v>
      </c>
      <c r="S895" s="22">
        <v>0.75695180949639651</v>
      </c>
      <c r="T895" s="22">
        <v>0.22761181172271763</v>
      </c>
      <c r="U895" s="22">
        <v>0.22800000000000001</v>
      </c>
      <c r="V895" s="22">
        <v>6.6430469441984052E-2</v>
      </c>
      <c r="W895" s="22">
        <v>1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  <c r="AI895" s="22">
        <v>0.3634</v>
      </c>
      <c r="AJ895" s="22">
        <v>2.4394</v>
      </c>
      <c r="AK895" s="22">
        <v>0.32829999999999998</v>
      </c>
      <c r="AL895" s="22">
        <v>1.4722999999999999</v>
      </c>
      <c r="AM895" s="22">
        <v>0.38529999999999998</v>
      </c>
      <c r="AN895" s="22">
        <v>1.3506</v>
      </c>
      <c r="AO895" s="22">
        <v>4.3099999999999999E-2</v>
      </c>
      <c r="AP895" s="22">
        <v>0.28939999999999999</v>
      </c>
      <c r="AQ895" s="22">
        <v>0.32429999999999998</v>
      </c>
      <c r="AR895" s="22">
        <v>0.50209999999999999</v>
      </c>
      <c r="AS895" s="22">
        <v>0.44979999999999998</v>
      </c>
      <c r="AT895" s="22">
        <v>1.5766</v>
      </c>
    </row>
    <row r="896" spans="2:46" s="22" customFormat="1">
      <c r="B896" s="22">
        <v>2019</v>
      </c>
      <c r="C896" s="22">
        <v>13</v>
      </c>
      <c r="D896" s="22">
        <f>(R896*AI884)+(S896*AI885)+(T896*AI886)+(U896*AI887)+(V896*AI888)+(W896*AI889)+(X896*AI890)+(Y896*AI891)+(Z896*AI892)+(AA896*AI893)+(AB896*AI894)+(AC896*AI895)+(AD896*AI896)+(AE896*AI897)+(AF896*AI898)+(AG896*AI899)</f>
        <v>0.69018166187659924</v>
      </c>
      <c r="E896" s="22">
        <f>(R896*AJ884)+(S896*AJ885)+(T896*AJ886)+(U896*AJ887)+(V896*AJ888)+(W896*AJ889)+(X896*AJ890)+(Y896*AJ891)+(Z896*AJ892)+(AA896*AJ893)+(AB896*AJ894)+(AC896*AJ895)+(AD896*AJ896)+(AE896*AJ897)+(AF896*AJ898)+(AG896*AJ899)</f>
        <v>0.85226907947883368</v>
      </c>
      <c r="F896" s="22">
        <f>(R896*AK884)+(S896*AK885)+(T896*AK886)+(U896*AK887)+(V896*AK888)+(W896*AK889)+(X896*AK890)+(Y896*AK891)+(Z896*AK892)+(AA896*AK893)+(AB896*AK894)+(AC896*AK895)+(AD896*AK896)+(AE896*AK897)+(AF896*AK898)+(AG896*AK899)</f>
        <v>0.22287540107937248</v>
      </c>
      <c r="G896" s="22">
        <f>(R896*AL884)+(S896*AL885)+(T896*AL886)+(U896*AL887)+(V896*AL888)+(W896*AL889)+(X896*AL890)+(Y896*AL891)+(Z896*AL892)+(AA896*AL893)+(AB896*AL894)+(AC896*AL895)+(AD896*AL896)+(AE896*AL897)+(AF896*AL898)+(AG896*AL899)</f>
        <v>2.061608483500692</v>
      </c>
      <c r="H896" s="22">
        <f>(R896*AM884)+(S896*AM885)+(T896*AM886)+(U896*AM887)+(V896*AM888)+(W896*AM889)+(X896*AM890)+(Y896*AM891)+(Z896*AM892)+(AA896*AM893)+(AB896*AM894)+(AC896*AM895)+(AD896*AM896)+(AE896*AM897)+(AF896*AM898)+(AG896*AM899)</f>
        <v>0.68535087890836122</v>
      </c>
      <c r="I896" s="22">
        <f>(R896*AN884)+(S896*AN885)+(T896*AN886)+(U896*AN887)+(V896*AN888)+(W896*AN889)+(X896*AN890)+(Y896*AN891)+(Z896*AN892)+(AA896*AN893)+(AB896*AN894)+(AC896*AN895)+(AD896*AN896)+(AE896*AN897)+(AF896*AN898)+(AG896*AN899)</f>
        <v>1.6781334738481952</v>
      </c>
      <c r="J896" s="22">
        <f>(R896*AO884)+(S896*AO885)+(T896*AO886)+(U896*AO887)+(V896*AO888)+(W896*AO889)+(X896*AO890)+(Y896*AO891)+(Z896*AO892)+(AA896*AO893)+(AB896*AO894)+(AC896*AO895)+(AD896*AO896)+(AE896*AO897)+(AF896*AO898)+(AG896*AO899)</f>
        <v>0.28967162336507429</v>
      </c>
      <c r="K896" s="22">
        <f>(R896*AP884)+(S896*AP885)+(T896*AP886)+(U896*AP887)+(V896*AP888)+(W896*AP889)+(X896*AP890)+(Y896*AP891)+(Z896*AP892)+(AA896*AP893)+(AB896*AP894)+(AC896*AP895)+(AD896*AP896)+(AE896*AP897)+(AF896*AP898)+(AG896*AP899)</f>
        <v>1.6351320921238111</v>
      </c>
      <c r="L896" s="22">
        <f>(R896*AQ884)+(S896*AQ885)+(T896*AQ886)+(U896*AQ887)+(V896*AQ888)+(W896*AQ889)+(X896*AQ890)+(Y896*AQ891)+(Z896*AQ892)+(AA896*AQ893)+(AB896*AQ894)+(AC896*AQ895)+(AD896*AQ896)+(AE896*AQ897)+(AF896*AQ898)+(AG896*AQ899)</f>
        <v>0.34859909588975269</v>
      </c>
      <c r="M896" s="22">
        <f>(R896*AR884)+(S896*AR885)+(T896*AR886)+(U896*AR887)+(V896*AR888)+(W896*AR889)+(X896*AR890)+(Y896*AR891)+(Z896*AR892)+(AA896*AR893)+(AB896*AR894)+(AC896*AR895)+(AD896*AR896)+(AE896*AR897)+(AF896*AR898)+(AG896*AR899)</f>
        <v>0.53878628491537195</v>
      </c>
      <c r="N896" s="22">
        <f>(R896*AS884)+(S896*AS885)+(T896*AS886)+(U896*AS887)+(V896*AS888)+(W896*AS889)+(X896*AS890)+(Y896*AS891)+(Z896*AS892)+(AA896*AS893)+(AB896*AS894)+(AC896*AS895)+(AD896*AS896)+(AE896*AS897)+(AF896*AS898)+(AG896*AS899)</f>
        <v>0.37218362481254796</v>
      </c>
      <c r="O896" s="22">
        <f>(R896*AT884)+(S896*AT885)+(T896*AT886)+(U896*AT887)+(V896*AT888)+(W896*AT889)+(X896*AT890)+(Y896*AT891)+(Z896*AT892)+(AA896*AT893)+(AB896*AT894)+(AC896*AT895)+(AD896*AT896)+(AE896*AT897)+(AF896*AT898)+(AG896*AT899)</f>
        <v>2.317114280273362</v>
      </c>
      <c r="Q896" s="22">
        <v>13</v>
      </c>
      <c r="R896" s="22">
        <v>1.6294985038389741E-3</v>
      </c>
      <c r="S896" s="22">
        <v>0</v>
      </c>
      <c r="T896" s="22">
        <v>0.54499705638039631</v>
      </c>
      <c r="U896" s="22">
        <v>0</v>
      </c>
      <c r="V896" s="22">
        <v>0</v>
      </c>
      <c r="W896" s="22">
        <v>0</v>
      </c>
      <c r="X896" s="22">
        <v>0.7580462094128243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I896" s="22">
        <v>1.2405999999999999</v>
      </c>
      <c r="AJ896" s="22">
        <v>2.9859</v>
      </c>
      <c r="AK896" s="22">
        <v>0.37280000000000002</v>
      </c>
      <c r="AL896" s="22">
        <v>1.9209000000000001</v>
      </c>
      <c r="AM896" s="22">
        <v>0.5494</v>
      </c>
      <c r="AN896" s="22">
        <v>1.0999000000000001</v>
      </c>
      <c r="AO896" s="22">
        <v>1.6799999999999999E-2</v>
      </c>
      <c r="AP896" s="22">
        <v>1.002</v>
      </c>
      <c r="AQ896" s="22">
        <v>0.45519999999999999</v>
      </c>
      <c r="AR896" s="22">
        <v>0.59109999999999996</v>
      </c>
      <c r="AS896" s="22">
        <v>0.97170000000000001</v>
      </c>
      <c r="AT896" s="22">
        <v>2.8597000000000001</v>
      </c>
    </row>
    <row r="897" spans="2:46" s="22" customFormat="1">
      <c r="B897" s="22">
        <v>2019</v>
      </c>
      <c r="C897" s="22">
        <v>14</v>
      </c>
      <c r="D897" s="22">
        <f>(R897*AI884)+(S897*AI885)+(T897*AI886)+(U897*AI887)+(V897*AI888)+(W897*AI889)+(X897*AI890)+(Y897*AI891)+(Z897*AI892)+(AA897*AI893)+(AB897*AI894)+(AC897*AI895)+(AD897*AI896)+(AE897*AI897)+(AF897*AI898)+(AG897*AI899)</f>
        <v>0.20356815895280281</v>
      </c>
      <c r="E897" s="22">
        <f>(R897*AJ884)+(S897*AJ885)+(T897*AJ886)+(U897*AJ887)+(V897*AJ888)+(W897*AJ889)+(X897*AJ890)+(Y897*AJ891)+(Z897*AJ892)+(AA897*AJ893)+(AB897*AJ894)+(AC897*AJ895)+(AD897*AJ896)+(AE897*AJ897)+(AF897*AJ898)+(AG897*AJ899)</f>
        <v>0.47757312118103845</v>
      </c>
      <c r="F897" s="22">
        <f>(R897*AK884)+(S897*AK885)+(T897*AK886)+(U897*AK887)+(V897*AK888)+(W897*AK889)+(X897*AK890)+(Y897*AK891)+(Z897*AK892)+(AA897*AK893)+(AB897*AK894)+(AC897*AK895)+(AD897*AK896)+(AE897*AK897)+(AF897*AK898)+(AG897*AK899)</f>
        <v>0.13218041512502493</v>
      </c>
      <c r="G897" s="22">
        <f>(R897*AL884)+(S897*AL885)+(T897*AL886)+(U897*AL887)+(V897*AL888)+(W897*AL889)+(X897*AL890)+(Y897*AL891)+(Z897*AL892)+(AA897*AL893)+(AB897*AL894)+(AC897*AL895)+(AD897*AL896)+(AE897*AL897)+(AF897*AL898)+(AG897*AL899)</f>
        <v>0.70561268666634647</v>
      </c>
      <c r="H897" s="22">
        <f>(R897*AM884)+(S897*AM885)+(T897*AM886)+(U897*AM887)+(V897*AM888)+(W897*AM889)+(X897*AM890)+(Y897*AM891)+(Z897*AM892)+(AA897*AM893)+(AB897*AM894)+(AC897*AM895)+(AD897*AM896)+(AE897*AM897)+(AF897*AM898)+(AG897*AM899)</f>
        <v>0.18685318694195024</v>
      </c>
      <c r="I897" s="22">
        <f>(R897*AN884)+(S897*AN885)+(T897*AN886)+(U897*AN887)+(V897*AN888)+(W897*AN889)+(X897*AN890)+(Y897*AN891)+(Z897*AN892)+(AA897*AN893)+(AB897*AN894)+(AC897*AN895)+(AD897*AN896)+(AE897*AN897)+(AF897*AN898)+(AG897*AN899)</f>
        <v>0.61913687167801867</v>
      </c>
      <c r="J897" s="22">
        <f>(R897*AO884)+(S897*AO885)+(T897*AO886)+(U897*AO887)+(V897*AO888)+(W897*AO889)+(X897*AO890)+(Y897*AO891)+(Z897*AO892)+(AA897*AO893)+(AB897*AO894)+(AC897*AO895)+(AD897*AO896)+(AE897*AO897)+(AF897*AO898)+(AG897*AO899)</f>
        <v>2.3559196078985871E-2</v>
      </c>
      <c r="K897" s="22">
        <f>(R897*AP884)+(S897*AP885)+(T897*AP886)+(U897*AP887)+(V897*AP888)+(W897*AP889)+(X897*AP890)+(Y897*AP891)+(Z897*AP892)+(AA897*AP893)+(AB897*AP894)+(AC897*AP895)+(AD897*AP896)+(AE897*AP897)+(AF897*AP898)+(AG897*AP899)</f>
        <v>0.21418692767495728</v>
      </c>
      <c r="L897" s="22">
        <f>(R897*AQ884)+(S897*AQ885)+(T897*AQ886)+(U897*AQ887)+(V897*AQ888)+(W897*AQ889)+(X897*AQ890)+(Y897*AQ891)+(Z897*AQ892)+(AA897*AQ893)+(AB897*AQ894)+(AC897*AQ895)+(AD897*AQ896)+(AE897*AQ897)+(AF897*AQ898)+(AG897*AQ899)</f>
        <v>0.10744664278529929</v>
      </c>
      <c r="M897" s="22">
        <f>(R897*AR884)+(S897*AR885)+(T897*AR886)+(U897*AR887)+(V897*AR888)+(W897*AR889)+(X897*AR890)+(Y897*AR891)+(Z897*AR892)+(AA897*AR893)+(AB897*AR894)+(AC897*AR895)+(AD897*AR896)+(AE897*AR897)+(AF897*AR898)+(AG897*AR899)</f>
        <v>0.17884811419242855</v>
      </c>
      <c r="N897" s="22">
        <f>(R897*AS884)+(S897*AS885)+(T897*AS886)+(U897*AS887)+(V897*AS888)+(W897*AS889)+(X897*AS890)+(Y897*AS891)+(Z897*AS892)+(AA897*AS893)+(AB897*AS894)+(AC897*AS895)+(AD897*AS896)+(AE897*AS897)+(AF897*AS898)+(AG897*AS899)</f>
        <v>0.14839107295734635</v>
      </c>
      <c r="O897" s="22">
        <f>(R897*AT884)+(S897*AT885)+(T897*AT886)+(U897*AT887)+(V897*AT888)+(W897*AT889)+(X897*AT890)+(Y897*AT891)+(Z897*AT892)+(AA897*AT893)+(AB897*AT894)+(AC897*AT895)+(AD897*AT896)+(AE897*AT897)+(AF897*AT898)+(AG897*AT899)</f>
        <v>0.96530637875759306</v>
      </c>
      <c r="Q897" s="22">
        <v>14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7.076390739736603E-2</v>
      </c>
      <c r="Y897" s="22">
        <v>0</v>
      </c>
      <c r="Z897" s="22">
        <v>6.0882728404930433E-2</v>
      </c>
      <c r="AA897" s="22">
        <v>0.12271375998387171</v>
      </c>
      <c r="AB897" s="22">
        <v>0</v>
      </c>
      <c r="AC897" s="22">
        <v>0</v>
      </c>
      <c r="AD897" s="22">
        <v>1.5699999999999999E-2</v>
      </c>
      <c r="AE897" s="22">
        <v>0</v>
      </c>
      <c r="AF897" s="22">
        <v>1.2263680379236501E-3</v>
      </c>
      <c r="AG897" s="22">
        <v>0</v>
      </c>
      <c r="AI897" s="22">
        <v>7.6700000000000004E-2</v>
      </c>
      <c r="AJ897" s="22">
        <v>0.59619999999999995</v>
      </c>
      <c r="AK897" s="22">
        <v>4.7500000000000001E-2</v>
      </c>
      <c r="AL897" s="22">
        <v>0.27089999999999997</v>
      </c>
      <c r="AM897" s="22">
        <v>6.54E-2</v>
      </c>
      <c r="AN897" s="22">
        <v>0.15040000000000001</v>
      </c>
      <c r="AO897" s="22">
        <v>3.5000000000000001E-3</v>
      </c>
      <c r="AP897" s="22">
        <v>4.5699999999999998E-2</v>
      </c>
      <c r="AQ897" s="22">
        <v>7.7899999999999997E-2</v>
      </c>
      <c r="AR897" s="22">
        <v>7.3099999999999998E-2</v>
      </c>
      <c r="AS897" s="22">
        <v>6.5100000000000005E-2</v>
      </c>
      <c r="AT897" s="22">
        <v>0.40610000000000002</v>
      </c>
    </row>
    <row r="898" spans="2:46" s="22" customFormat="1">
      <c r="B898" s="22">
        <v>2019</v>
      </c>
      <c r="C898" s="22">
        <v>15</v>
      </c>
      <c r="D898" s="22">
        <f>(R898*AI884)+(S898*AI885)+(T898*AI886)+(U898*AI887)+(V898*AI888)+(W898*AI889)+(X898*AI890)+(Y898*AI891)+(Z898*AI892)+(AA898*AI893)+(AB898*AI894)+(AC898*AI895)+(AD898*AI896)+(AE898*AI897)+(AF898*AI898)+(AG898*AI899)</f>
        <v>0.29180169652948806</v>
      </c>
      <c r="E898" s="22">
        <f>(R898*AJ884)+(S898*AJ885)+(T898*AJ886)+(U898*AJ887)+(V898*AJ888)+(W898*AJ889)+(X898*AJ890)+(Y898*AJ891)+(Z898*AJ892)+(AA898*AJ893)+(AB898*AJ894)+(AC898*AJ895)+(AD898*AJ896)+(AE898*AJ897)+(AF898*AJ898)+(AG898*AJ899)</f>
        <v>0.32734975568794622</v>
      </c>
      <c r="F898" s="22">
        <f>(R898*AK884)+(S898*AK885)+(T898*AK886)+(U898*AK887)+(V898*AK888)+(W898*AK889)+(X898*AK890)+(Y898*AK891)+(Z898*AK892)+(AA898*AK893)+(AB898*AK894)+(AC898*AK895)+(AD898*AK896)+(AE898*AK897)+(AF898*AK898)+(AG898*AK899)</f>
        <v>9.2030148494049349E-2</v>
      </c>
      <c r="G898" s="22">
        <f>(R898*AL884)+(S898*AL885)+(T898*AL886)+(U898*AL887)+(V898*AL888)+(W898*AL889)+(X898*AL890)+(Y898*AL891)+(Z898*AL892)+(AA898*AL893)+(AB898*AL894)+(AC898*AL895)+(AD898*AL896)+(AE898*AL897)+(AF898*AL898)+(AG898*AL899)</f>
        <v>0.83191925828021884</v>
      </c>
      <c r="H898" s="22">
        <f>(R898*AM884)+(S898*AM885)+(T898*AM886)+(U898*AM887)+(V898*AM888)+(W898*AM889)+(X898*AM890)+(Y898*AM891)+(Z898*AM892)+(AA898*AM893)+(AB898*AM894)+(AC898*AM895)+(AD898*AM896)+(AE898*AM897)+(AF898*AM898)+(AG898*AM899)</f>
        <v>0.29174496056128291</v>
      </c>
      <c r="I898" s="22">
        <f>(R898*AN884)+(S898*AN885)+(T898*AN886)+(U898*AN887)+(V898*AN888)+(W898*AN889)+(X898*AN890)+(Y898*AN891)+(Z898*AN892)+(AA898*AN893)+(AB898*AN894)+(AC898*AN895)+(AD898*AN896)+(AE898*AN897)+(AF898*AN898)+(AG898*AN899)</f>
        <v>0.65469396921984258</v>
      </c>
      <c r="J898" s="22">
        <f>(R898*AO884)+(S898*AO885)+(T898*AO886)+(U898*AO887)+(V898*AO888)+(W898*AO889)+(X898*AO890)+(Y898*AO891)+(Z898*AO892)+(AA898*AO893)+(AB898*AO894)+(AC898*AO895)+(AD898*AO896)+(AE898*AO897)+(AF898*AO898)+(AG898*AO899)</f>
        <v>1.6591906033119507E-2</v>
      </c>
      <c r="K898" s="22">
        <f>(R898*AP884)+(S898*AP885)+(T898*AP886)+(U898*AP887)+(V898*AP888)+(W898*AP889)+(X898*AP890)+(Y898*AP891)+(Z898*AP892)+(AA898*AP893)+(AB898*AP894)+(AC898*AP895)+(AD898*AP896)+(AE898*AP897)+(AF898*AP898)+(AG898*AP899)</f>
        <v>0.32122110573044016</v>
      </c>
      <c r="L898" s="22">
        <f>(R898*AQ884)+(S898*AQ885)+(T898*AQ886)+(U898*AQ887)+(V898*AQ888)+(W898*AQ889)+(X898*AQ890)+(Y898*AQ891)+(Z898*AQ892)+(AA898*AQ893)+(AB898*AQ894)+(AC898*AQ895)+(AD898*AQ896)+(AE898*AQ897)+(AF898*AQ898)+(AG898*AQ899)</f>
        <v>0.10708553952073033</v>
      </c>
      <c r="M898" s="22">
        <f>(R898*AR884)+(S898*AR885)+(T898*AR886)+(U898*AR887)+(V898*AR888)+(W898*AR889)+(X898*AR890)+(Y898*AR891)+(Z898*AR892)+(AA898*AR893)+(AB898*AR894)+(AC898*AR895)+(AD898*AR896)+(AE898*AR897)+(AF898*AR898)+(AG898*AR899)</f>
        <v>0.13476733614135727</v>
      </c>
      <c r="N898" s="22">
        <f>(R898*AS884)+(S898*AS885)+(T898*AS886)+(U898*AS887)+(V898*AS888)+(W898*AS889)+(X898*AS890)+(Y898*AS891)+(Z898*AS892)+(AA898*AS893)+(AB898*AS894)+(AC898*AS895)+(AD898*AS896)+(AE898*AS897)+(AF898*AS898)+(AG898*AS899)</f>
        <v>0.15884903800441469</v>
      </c>
      <c r="O898" s="22">
        <f>(R898*AT884)+(S898*AT885)+(T898*AT886)+(U898*AT887)+(V898*AT888)+(W898*AT889)+(X898*AT890)+(Y898*AT891)+(Z898*AT892)+(AA898*AT893)+(AB898*AT894)+(AC898*AT895)+(AD898*AT896)+(AE898*AT897)+(AF898*AT898)+(AG898*AT899)</f>
        <v>0.75520748765420642</v>
      </c>
      <c r="Q898" s="22">
        <v>15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7.8976655058059439E-2</v>
      </c>
      <c r="AB898" s="22">
        <v>0</v>
      </c>
      <c r="AC898" s="22">
        <v>0</v>
      </c>
      <c r="AD898" s="22">
        <v>8.7645198079253821E-4</v>
      </c>
      <c r="AE898" s="22">
        <v>0</v>
      </c>
      <c r="AF898" s="22">
        <v>0.99877363196207636</v>
      </c>
      <c r="AG898" s="22">
        <v>0</v>
      </c>
      <c r="AI898" s="22">
        <v>0.2019</v>
      </c>
      <c r="AJ898" s="22">
        <v>0.18509999999999999</v>
      </c>
      <c r="AK898" s="22">
        <v>3.0700000000000002E-2</v>
      </c>
      <c r="AL898" s="22">
        <v>0.53139999999999998</v>
      </c>
      <c r="AM898" s="22">
        <v>0.21249999999999999</v>
      </c>
      <c r="AN898" s="22">
        <v>0.35720000000000002</v>
      </c>
      <c r="AO898" s="22">
        <v>9.9000000000000008E-3</v>
      </c>
      <c r="AP898" s="22">
        <v>0.24529999999999999</v>
      </c>
      <c r="AQ898" s="22">
        <v>6.1199999999999997E-2</v>
      </c>
      <c r="AR898" s="22">
        <v>6.4600000000000005E-2</v>
      </c>
      <c r="AS898" s="22">
        <v>0.10589999999999999</v>
      </c>
      <c r="AT898" s="22">
        <v>0.32079999999999997</v>
      </c>
    </row>
    <row r="899" spans="2:46" s="22" customFormat="1">
      <c r="B899" s="22">
        <v>2019</v>
      </c>
      <c r="C899" s="22">
        <v>16</v>
      </c>
      <c r="D899" s="22">
        <f>(R899*AI884)+(S899*AI885)+(T899*AI886)+(U899*AI887)+(V899*AI888)+(W899*AI889)+(X899*AI890)+(Y899*AI891)+(Z899*AI892)+(AA899*AI893)+(AB899*AI894)+(AC899*AI895)+(AD899*AI896)+(AE899*AI897)+(AF899*AI898)+(AG899*AI899)</f>
        <v>0.26303016472469537</v>
      </c>
      <c r="E899" s="22">
        <f>(R899*AJ884)+(S899*AJ885)+(T899*AJ886)+(U899*AJ887)+(V899*AJ888)+(W899*AJ889)+(X899*AJ890)+(Y899*AJ891)+(Z899*AJ892)+(AA899*AJ893)+(AB899*AJ894)+(AC899*AJ895)+(AD899*AJ896)+(AE899*AJ897)+(AF899*AJ898)+(AG899*AJ899)</f>
        <v>0.97700882268262412</v>
      </c>
      <c r="F899" s="22">
        <f>(R899*AK884)+(S899*AK885)+(T899*AK886)+(U899*AK887)+(V899*AK888)+(W899*AK889)+(X899*AK890)+(Y899*AK891)+(Z899*AK892)+(AA899*AK893)+(AB899*AK894)+(AC899*AK895)+(AD899*AK896)+(AE899*AK897)+(AF899*AK898)+(AG899*AK899)</f>
        <v>0.14386066446550799</v>
      </c>
      <c r="G899" s="22">
        <f>(R899*AL884)+(S899*AL885)+(T899*AL886)+(U899*AL887)+(V899*AL888)+(W899*AL889)+(X899*AL890)+(Y899*AL891)+(Z899*AL892)+(AA899*AL893)+(AB899*AL894)+(AC899*AL895)+(AD899*AL896)+(AE899*AL897)+(AF899*AL898)+(AG899*AL899)</f>
        <v>0.89282419488360532</v>
      </c>
      <c r="H899" s="22">
        <f>(R899*AM884)+(S899*AM885)+(T899*AM886)+(U899*AM887)+(V899*AM888)+(W899*AM889)+(X899*AM890)+(Y899*AM891)+(Z899*AM892)+(AA899*AM893)+(AB899*AM894)+(AC899*AM895)+(AD899*AM896)+(AE899*AM897)+(AF899*AM898)+(AG899*AM899)</f>
        <v>0.2450019646798112</v>
      </c>
      <c r="I899" s="22">
        <f>(R899*AN884)+(S899*AN885)+(T899*AN886)+(U899*AN887)+(V899*AN888)+(W899*AN889)+(X899*AN890)+(Y899*AN891)+(Z899*AN892)+(AA899*AN893)+(AB899*AN894)+(AC899*AN895)+(AD899*AN896)+(AE899*AN897)+(AF899*AN898)+(AG899*AN899)</f>
        <v>0.62712160019278995</v>
      </c>
      <c r="J899" s="22">
        <f>(R899*AO884)+(S899*AO885)+(T899*AO886)+(U899*AO887)+(V899*AO888)+(W899*AO889)+(X899*AO890)+(Y899*AO891)+(Z899*AO892)+(AA899*AO893)+(AB899*AO894)+(AC899*AO895)+(AD899*AO896)+(AE899*AO897)+(AF899*AO898)+(AG899*AO899)</f>
        <v>4.4528922436484923E-2</v>
      </c>
      <c r="K899" s="22">
        <f>(R899*AP884)+(S899*AP885)+(T899*AP886)+(U899*AP887)+(V899*AP888)+(W899*AP889)+(X899*AP890)+(Y899*AP891)+(Z899*AP892)+(AA899*AP893)+(AB899*AP894)+(AC899*AP895)+(AD899*AP896)+(AE899*AP897)+(AF899*AP898)+(AG899*AP899)</f>
        <v>0.32638347538921597</v>
      </c>
      <c r="L899" s="22">
        <f>(R899*AQ884)+(S899*AQ885)+(T899*AQ886)+(U899*AQ887)+(V899*AQ888)+(W899*AQ889)+(X899*AQ890)+(Y899*AQ891)+(Z899*AQ892)+(AA899*AQ893)+(AB899*AQ894)+(AC899*AQ895)+(AD899*AQ896)+(AE899*AQ897)+(AF899*AQ898)+(AG899*AQ899)</f>
        <v>0.17053592483610736</v>
      </c>
      <c r="M899" s="22">
        <f>(R899*AR884)+(S899*AR885)+(T899*AR886)+(U899*AR887)+(V899*AR888)+(W899*AR889)+(X899*AR890)+(Y899*AR891)+(Z899*AR892)+(AA899*AR893)+(AB899*AR894)+(AC899*AR895)+(AD899*AR896)+(AE899*AR897)+(AF899*AR898)+(AG899*AR899)</f>
        <v>0.22892515357518228</v>
      </c>
      <c r="N899" s="22">
        <f>(R899*AS884)+(S899*AS885)+(T899*AS886)+(U899*AS887)+(V899*AS888)+(W899*AS889)+(X899*AS890)+(Y899*AS891)+(Z899*AS892)+(AA899*AS893)+(AB899*AS894)+(AC899*AS895)+(AD899*AS896)+(AE899*AS897)+(AF899*AS898)+(AG899*AS899)</f>
        <v>0.19742443854889674</v>
      </c>
      <c r="O899" s="22">
        <f>(R899*AT884)+(S899*AT885)+(T899*AT886)+(U899*AT887)+(V899*AT888)+(W899*AT889)+(X899*AT890)+(Y899*AT891)+(Z899*AT892)+(AA899*AT893)+(AB899*AT894)+(AC899*AT895)+(AD899*AT896)+(AE899*AT897)+(AF899*AT898)+(AG899*AT899)</f>
        <v>1.1730489573671292</v>
      </c>
      <c r="Q899" s="22">
        <v>16</v>
      </c>
      <c r="R899" s="22">
        <v>0.13770898400113868</v>
      </c>
      <c r="S899" s="22">
        <v>2.3001472395354758E-2</v>
      </c>
      <c r="T899" s="22">
        <v>1.7892295048193983E-2</v>
      </c>
      <c r="U899" s="22">
        <v>0</v>
      </c>
      <c r="V899" s="22">
        <v>0</v>
      </c>
      <c r="W899" s="22">
        <v>0</v>
      </c>
      <c r="X899" s="22">
        <v>0.17118988318980966</v>
      </c>
      <c r="Y899" s="22">
        <v>4.5045275632172909E-3</v>
      </c>
      <c r="Z899" s="22">
        <v>5.7918917904714838E-2</v>
      </c>
      <c r="AA899" s="22">
        <v>4.9286971762269392E-2</v>
      </c>
      <c r="AB899" s="22">
        <v>0</v>
      </c>
      <c r="AC899" s="22">
        <v>9.2608673160205152E-4</v>
      </c>
      <c r="AD899" s="22">
        <v>0</v>
      </c>
      <c r="AE899" s="22">
        <v>0.97054297647834686</v>
      </c>
      <c r="AF899" s="22">
        <v>0</v>
      </c>
      <c r="AG899" s="22">
        <v>0</v>
      </c>
      <c r="AI899" s="22">
        <v>3.9100000000000003E-2</v>
      </c>
      <c r="AJ899" s="22">
        <v>0.33029999999999998</v>
      </c>
      <c r="AK899" s="22">
        <v>2.46E-2</v>
      </c>
      <c r="AL899" s="22">
        <v>0.1462</v>
      </c>
      <c r="AM899" s="22">
        <v>3.5400000000000001E-2</v>
      </c>
      <c r="AN899" s="22">
        <v>7.6999999999999999E-2</v>
      </c>
      <c r="AO899" s="22">
        <v>1.6000000000000001E-3</v>
      </c>
      <c r="AP899" s="22">
        <v>2.23E-2</v>
      </c>
      <c r="AQ899" s="22">
        <v>4.0300000000000002E-2</v>
      </c>
      <c r="AR899" s="22">
        <v>3.6600000000000001E-2</v>
      </c>
      <c r="AS899" s="22">
        <v>3.1899999999999998E-2</v>
      </c>
      <c r="AT899" s="22">
        <v>0.19819999999999999</v>
      </c>
    </row>
    <row r="900" spans="2:46" s="22" customFormat="1">
      <c r="B900" s="22">
        <v>2020</v>
      </c>
      <c r="C900" s="22">
        <v>1</v>
      </c>
      <c r="D900" s="22">
        <f>(R900*AI900)+(S900*AI901)+(T900*AI902)+(U900*AI903)+(V900*AI904)+(W900*AI905)+(X900*AI906)+(Y900*AI907)+(Z900*AI908)+(AA900*AI909)+(AB900*AI910)+(AC900*AI911)+(AD900*AI912)+(AE900*AI913)+(AF900*AI914)+(AG900*AI915)</f>
        <v>5.674288180750639E-2</v>
      </c>
      <c r="E900" s="22">
        <f>(R900*AJ900)+(S900*AJ901)+(T900*AJ902)+(U900*AJ903)+(V900*AJ904)+(W900*AJ905)+(X900*AJ906)+(Y900*AJ907)+(Z900*AJ908)+(AA900*AJ909)+(AB900*AJ910)+(AC900*AJ911)+(AD900*AJ912)+(AE900*AJ913)+(AF900*AJ914)+(AG900*AJ915)</f>
        <v>4.7599164014343817E-2</v>
      </c>
      <c r="F900" s="22">
        <f>(R900*AK900)+(S900*AK901)+(T900*AK902)+(U900*AK903)+(V900*AK904)+(W900*AK905)+(X900*AK906)+(Y900*AK907)+(Z900*AK908)+(AA900*AK909)+(AB900*AK910)+(AC900*AK911)+(AD900*AK912)+(AE900*AK913)+(AF900*AK914)+(AG900*AK915)</f>
        <v>1.6561730185364634E-2</v>
      </c>
      <c r="G900" s="22">
        <f>(R900*AL900)+(S900*AL901)+(T900*AL902)+(U900*AL903)+(V900*AL904)+(W900*AL905)+(X900*AL906)+(Y900*AL907)+(Z900*AL908)+(AA900*AL909)+(AB900*AL910)+(AC900*AL911)+(AD900*AL912)+(AE900*AL913)+(AF900*AL914)+(AG900*AL915)</f>
        <v>8.2934459512891814E-2</v>
      </c>
      <c r="H900" s="22">
        <f>(R900*AM900)+(S900*AM901)+(T900*AM902)+(U900*AM903)+(V900*AM904)+(W900*AM905)+(X900*AM906)+(Y900*AM907)+(Z900*AM908)+(AA900*AM909)+(AB900*AM910)+(AC900*AM911)+(AD900*AM912)+(AE900*AM913)+(AF900*AM914)+(AG900*AM915)</f>
        <v>2.8092109985320669E-2</v>
      </c>
      <c r="I900" s="22">
        <f>(R900*AN900)+(S900*AN901)+(T900*AN902)+(U900*AN903)+(V900*AN904)+(W900*AN905)+(X900*AN906)+(Y900*AN907)+(Z900*AN908)+(AA900*AN909)+(AB900*AN910)+(AC900*AN911)+(AD900*AN912)+(AE900*AN913)+(AF900*AN914)+(AG900*AN915)</f>
        <v>4.1848493438296643E-2</v>
      </c>
      <c r="J900" s="22">
        <f>(R900*AO900)+(S900*AO901)+(T900*AO902)+(U900*AO903)+(V900*AO904)+(W900*AO905)+(X900*AO906)+(Y900*AO907)+(Z900*AO908)+(AA900*AO909)+(AB900*AO910)+(AC900*AO911)+(AD900*AO912)+(AE900*AO913)+(AF900*AO914)+(AG900*AO915)</f>
        <v>2.4747829750947775E-3</v>
      </c>
      <c r="K900" s="22">
        <f>(R900*AP900)+(S900*AP901)+(T900*AP902)+(U900*AP903)+(V900*AP904)+(W900*AP905)+(X900*AP906)+(Y900*AP907)+(Z900*AP908)+(AA900*AP909)+(AB900*AP910)+(AC900*AP911)+(AD900*AP912)+(AE900*AP913)+(AF900*AP914)+(AG900*AP915)</f>
        <v>5.7355678019272612E-2</v>
      </c>
      <c r="L900" s="22">
        <f>(R900*AQ900)+(S900*AQ901)+(T900*AQ902)+(U900*AQ903)+(V900*AQ904)+(W900*AQ905)+(X900*AQ906)+(Y900*AQ907)+(Z900*AQ908)+(AA900*AQ909)+(AB900*AQ910)+(AC900*AQ911)+(AD900*AQ912)+(AE900*AQ913)+(AF900*AQ914)+(AG900*AQ915)</f>
        <v>2.342516338199933E-2</v>
      </c>
      <c r="M900" s="22">
        <f>(R900*AR900)+(S900*AR901)+(T900*AR902)+(U900*AR903)+(V900*AR904)+(W900*AR905)+(X900*AR906)+(Y900*AR907)+(Z900*AR908)+(AA900*AR909)+(AB900*AR910)+(AC900*AR911)+(AD900*AR912)+(AE900*AR913)+(AF900*AR914)+(AG900*AR915)</f>
        <v>3.2383757134255467E-2</v>
      </c>
      <c r="N900" s="22">
        <f>(R900*AS900)+(S900*AS901)+(T900*AS902)+(U900*AS903)+(V900*AS904)+(W900*AS905)+(X900*AS906)+(Y900*AS907)+(Z900*AS908)+(AA900*AS909)+(AB900*AS910)+(AC900*AS911)+(AD900*AS912)+(AE900*AS913)+(AF900*AS914)+(AG900*AS915)</f>
        <v>3.5386400759927009E-2</v>
      </c>
      <c r="O900" s="22">
        <f>(R900*AT900)+(S900*AT901)+(T900*AT902)+(U900*AT903)+(V900*AT904)+(W900*AT905)+(X900*AT906)+(Y900*AT907)+(Z900*AT908)+(AA900*AT909)+(AB900*AT910)+(AC900*AT911)+(AD900*AT912)+(AE900*AT913)+(AF900*AT914)+(AG900*AT915)</f>
        <v>0.12249285872872101</v>
      </c>
      <c r="Q900" s="22">
        <v>1</v>
      </c>
      <c r="R900" s="22">
        <v>0.22509165929084093</v>
      </c>
      <c r="S900" s="22">
        <v>0</v>
      </c>
      <c r="T900" s="22">
        <v>0</v>
      </c>
      <c r="U900" s="22">
        <v>1.4E-3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2.9457023521653112E-2</v>
      </c>
      <c r="AF900" s="22">
        <v>0</v>
      </c>
      <c r="AG900" s="22">
        <v>0</v>
      </c>
      <c r="AI900" s="22">
        <v>0.23630000000000001</v>
      </c>
      <c r="AJ900" s="22">
        <v>9.69E-2</v>
      </c>
      <c r="AK900" s="22">
        <v>6.5100000000000005E-2</v>
      </c>
      <c r="AL900" s="22">
        <v>0.31169999999999998</v>
      </c>
      <c r="AM900" s="22">
        <v>0.11070000000000001</v>
      </c>
      <c r="AN900" s="22">
        <v>0.15970000000000001</v>
      </c>
      <c r="AO900" s="22">
        <v>9.7000000000000003E-3</v>
      </c>
      <c r="AP900" s="22">
        <v>0.2409</v>
      </c>
      <c r="AQ900" s="22">
        <v>8.8700000000000001E-2</v>
      </c>
      <c r="AR900" s="22">
        <v>0.12740000000000001</v>
      </c>
      <c r="AS900" s="22">
        <v>0.13950000000000001</v>
      </c>
      <c r="AT900" s="22">
        <v>0.46610000000000001</v>
      </c>
    </row>
    <row r="901" spans="2:46" s="22" customFormat="1">
      <c r="B901" s="22">
        <v>2020</v>
      </c>
      <c r="C901" s="22">
        <v>2</v>
      </c>
      <c r="D901" s="22">
        <f>(R901*AI900)+(S901*AI901)+(T901*AI902)+(U901*AI903)+(V901*AI904)+(W901*AI905)+(X901*AI906)+(Y901*AI907)+(Z901*AI908)+(AA901*AI909)+(AB901*AI910)+(AC901*AI911)+(AD901*AI912)+(AE901*AI913)+(AF901*AI914)+(AG901*AI915)</f>
        <v>0.21680814439995455</v>
      </c>
      <c r="E901" s="22">
        <f>(R901*AJ900)+(S901*AJ901)+(T901*AJ902)+(U901*AJ903)+(V901*AJ904)+(W901*AJ905)+(X901*AJ906)+(Y901*AJ907)+(Z901*AJ908)+(AA901*AJ909)+(AB901*AJ910)+(AC901*AJ911)+(AD901*AJ912)+(AE901*AJ913)+(AF901*AJ914)+(AG901*AJ915)</f>
        <v>0.86977382354665866</v>
      </c>
      <c r="F901" s="22">
        <f>(R901*AK900)+(S901*AK901)+(T901*AK902)+(U901*AK903)+(V901*AK904)+(W901*AK905)+(X901*AK906)+(Y901*AK907)+(Z901*AK908)+(AA901*AK909)+(AB901*AK910)+(AC901*AK911)+(AD901*AK912)+(AE901*AK913)+(AF901*AK914)+(AG901*AK915)</f>
        <v>8.6564025668734945E-2</v>
      </c>
      <c r="G901" s="22">
        <f>(R901*AL900)+(S901*AL901)+(T901*AL902)+(U901*AL903)+(V901*AL904)+(W901*AL905)+(X901*AL906)+(Y901*AL907)+(Z901*AL908)+(AA901*AL909)+(AB901*AL910)+(AC901*AL911)+(AD901*AL912)+(AE901*AL913)+(AF901*AL914)+(AG901*AL915)</f>
        <v>0.62934502151635119</v>
      </c>
      <c r="H901" s="22">
        <f>(R901*AM900)+(S901*AM901)+(T901*AM902)+(U901*AM903)+(V901*AM904)+(W901*AM905)+(X901*AM906)+(Y901*AM907)+(Z901*AM908)+(AA901*AM909)+(AB901*AM910)+(AC901*AM911)+(AD901*AM912)+(AE901*AM913)+(AF901*AM914)+(AG901*AM915)</f>
        <v>0.16595796562211659</v>
      </c>
      <c r="I901" s="22">
        <f>(R901*AN900)+(S901*AN901)+(T901*AN902)+(U901*AN903)+(V901*AN904)+(W901*AN905)+(X901*AN906)+(Y901*AN907)+(Z901*AN908)+(AA901*AN909)+(AB901*AN910)+(AC901*AN911)+(AD901*AN912)+(AE901*AN913)+(AF901*AN914)+(AG901*AN915)</f>
        <v>0.33068564965902081</v>
      </c>
      <c r="J901" s="22">
        <f>(R901*AO900)+(S901*AO901)+(T901*AO902)+(U901*AO903)+(V901*AO904)+(W901*AO905)+(X901*AO906)+(Y901*AO907)+(Z901*AO908)+(AA901*AO909)+(AB901*AO910)+(AC901*AO911)+(AD901*AO912)+(AE901*AO913)+(AF901*AO914)+(AG901*AO915)</f>
        <v>2.7539014635335056E-2</v>
      </c>
      <c r="K901" s="22">
        <f>(R901*AP900)+(S901*AP901)+(T901*AP902)+(U901*AP903)+(V901*AP904)+(W901*AP905)+(X901*AP906)+(Y901*AP907)+(Z901*AP908)+(AA901*AP909)+(AB901*AP910)+(AC901*AP911)+(AD901*AP912)+(AE901*AP913)+(AF901*AP914)+(AG901*AP915)</f>
        <v>0.26526450208061714</v>
      </c>
      <c r="L901" s="22">
        <f>(R901*AQ900)+(S901*AQ901)+(T901*AQ902)+(U901*AQ903)+(V901*AQ904)+(W901*AQ905)+(X901*AQ906)+(Y901*AQ907)+(Z901*AQ908)+(AA901*AQ909)+(AB901*AQ910)+(AC901*AQ911)+(AD901*AQ912)+(AE901*AQ913)+(AF901*AQ914)+(AG901*AQ915)</f>
        <v>0.15144761351984692</v>
      </c>
      <c r="M901" s="22">
        <f>(R901*AR900)+(S901*AR901)+(T901*AR902)+(U901*AR903)+(V901*AR904)+(W901*AR905)+(X901*AR906)+(Y901*AR907)+(Z901*AR908)+(AA901*AR909)+(AB901*AR910)+(AC901*AR911)+(AD901*AR912)+(AE901*AR913)+(AF901*AR914)+(AG901*AR915)</f>
        <v>0.21261888319683903</v>
      </c>
      <c r="N901" s="22">
        <f>(R901*AS900)+(S901*AS901)+(T901*AS902)+(U901*AS903)+(V901*AS904)+(W901*AS905)+(X901*AS906)+(Y901*AS907)+(Z901*AS908)+(AA901*AS909)+(AB901*AS910)+(AC901*AS911)+(AD901*AS912)+(AE901*AS913)+(AF901*AS914)+(AG901*AS915)</f>
        <v>0.26135851785863073</v>
      </c>
      <c r="O901" s="22">
        <f>(R901*AT900)+(S901*AT901)+(T901*AT902)+(U901*AT903)+(V901*AT904)+(W901*AT905)+(X901*AT906)+(Y901*AT907)+(Z901*AT908)+(AA901*AT909)+(AB901*AT910)+(AC901*AT911)+(AD901*AT912)+(AE901*AT913)+(AF901*AT914)+(AG901*AT915)</f>
        <v>0.81400289775872903</v>
      </c>
      <c r="Q901" s="22">
        <v>2</v>
      </c>
      <c r="R901" s="22">
        <v>0.20618227805854089</v>
      </c>
      <c r="S901" s="22">
        <v>0</v>
      </c>
      <c r="T901" s="22">
        <v>0</v>
      </c>
      <c r="U901" s="22">
        <v>0.13726763070427903</v>
      </c>
      <c r="V901" s="22">
        <v>4.2294630429674081E-2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I901" s="22">
        <v>0.42309999999999998</v>
      </c>
      <c r="AJ901" s="22">
        <v>1.0728</v>
      </c>
      <c r="AK901" s="22">
        <v>0.11609999999999999</v>
      </c>
      <c r="AL901" s="22">
        <v>1.4806999999999999</v>
      </c>
      <c r="AM901" s="22">
        <v>0.50680000000000003</v>
      </c>
      <c r="AN901" s="22">
        <v>1.2566999999999999</v>
      </c>
      <c r="AO901" s="22">
        <v>0.1191</v>
      </c>
      <c r="AP901" s="22">
        <v>0.62790000000000001</v>
      </c>
      <c r="AQ901" s="22">
        <v>0.16200000000000001</v>
      </c>
      <c r="AR901" s="22">
        <v>0.29730000000000001</v>
      </c>
      <c r="AS901" s="22">
        <v>0.20910000000000001</v>
      </c>
      <c r="AT901" s="22">
        <v>1.179</v>
      </c>
    </row>
    <row r="902" spans="2:46" s="22" customFormat="1">
      <c r="B902" s="22">
        <v>2020</v>
      </c>
      <c r="C902" s="22">
        <v>3</v>
      </c>
      <c r="D902" s="22">
        <f>(R902*AI900)+(S902*AI901)+(T902*AI902)+(U902*AI903)+(V902*AI904)+(W902*AI905)+(X902*AI906)+(Y902*AI907)+(Z902*AI908)+(AA902*AI909)+(AB902*AI910)+(AC902*AI911)+(AD902*AI912)+(AE902*AI913)+(AF902*AI914)+(AG902*AI915)</f>
        <v>0.72627877520136253</v>
      </c>
      <c r="E902" s="22">
        <f>(R902*AJ900)+(S902*AJ901)+(T902*AJ902)+(U902*AJ903)+(V902*AJ904)+(W902*AJ905)+(X902*AJ906)+(Y902*AJ907)+(Z902*AJ908)+(AA902*AJ909)+(AB902*AJ910)+(AC902*AJ911)+(AD902*AJ912)+(AE902*AJ913)+(AF902*AJ914)+(AG902*AJ915)</f>
        <v>4.6836883813031296</v>
      </c>
      <c r="F902" s="22">
        <f>(R902*AK900)+(S902*AK901)+(T902*AK902)+(U902*AK903)+(V902*AK904)+(W902*AK905)+(X902*AK906)+(Y902*AK907)+(Z902*AK908)+(AA902*AK909)+(AB902*AK910)+(AC902*AK911)+(AD902*AK912)+(AE902*AK913)+(AF902*AK914)+(AG902*AK915)</f>
        <v>0.389869174982169</v>
      </c>
      <c r="G902" s="22">
        <f>(R902*AL900)+(S902*AL901)+(T902*AL902)+(U902*AL903)+(V902*AL904)+(W902*AL905)+(X902*AL906)+(Y902*AL907)+(Z902*AL908)+(AA902*AL909)+(AB902*AL910)+(AC902*AL911)+(AD902*AL912)+(AE902*AL913)+(AF902*AL914)+(AG902*AL915)</f>
        <v>2.8927004016636046</v>
      </c>
      <c r="H902" s="22">
        <f>(R902*AM900)+(S902*AM901)+(T902*AM902)+(U902*AM903)+(V902*AM904)+(W902*AM905)+(X902*AM906)+(Y902*AM907)+(Z902*AM908)+(AA902*AM909)+(AB902*AM910)+(AC902*AM911)+(AD902*AM912)+(AE902*AM913)+(AF902*AM914)+(AG902*AM915)</f>
        <v>0.67179383546831162</v>
      </c>
      <c r="I902" s="22">
        <f>(R902*AN900)+(S902*AN901)+(T902*AN902)+(U902*AN903)+(V902*AN904)+(W902*AN905)+(X902*AN906)+(Y902*AN907)+(Z902*AN908)+(AA902*AN909)+(AB902*AN910)+(AC902*AN911)+(AD902*AN912)+(AE902*AN913)+(AF902*AN914)+(AG902*AN915)</f>
        <v>2.3478452820254172</v>
      </c>
      <c r="J902" s="22">
        <f>(R902*AO900)+(S902*AO901)+(T902*AO902)+(U902*AO903)+(V902*AO904)+(W902*AO905)+(X902*AO906)+(Y902*AO907)+(Z902*AO908)+(AA902*AO909)+(AB902*AO910)+(AC902*AO911)+(AD902*AO912)+(AE902*AO913)+(AF902*AO914)+(AG902*AO915)</f>
        <v>0.15446366614224857</v>
      </c>
      <c r="K902" s="22">
        <f>(R902*AP900)+(S902*AP901)+(T902*AP902)+(U902*AP903)+(V902*AP904)+(W902*AP905)+(X902*AP906)+(Y902*AP907)+(Z902*AP908)+(AA902*AP909)+(AB902*AP910)+(AC902*AP911)+(AD902*AP912)+(AE902*AP913)+(AF902*AP914)+(AG902*AP915)</f>
        <v>1.0150298496249446</v>
      </c>
      <c r="L902" s="22">
        <f>(R902*AQ900)+(S902*AQ901)+(T902*AQ902)+(U902*AQ903)+(V902*AQ904)+(W902*AQ905)+(X902*AQ906)+(Y902*AQ907)+(Z902*AQ908)+(AA902*AQ909)+(AB902*AQ910)+(AC902*AQ911)+(AD902*AQ912)+(AE902*AQ913)+(AF902*AQ914)+(AG902*AQ915)</f>
        <v>0.64616125160588411</v>
      </c>
      <c r="M902" s="22">
        <f>(R902*AR900)+(S902*AR901)+(T902*AR902)+(U902*AR903)+(V902*AR904)+(W902*AR905)+(X902*AR906)+(Y902*AR907)+(Z902*AR908)+(AA902*AR909)+(AB902*AR910)+(AC902*AR911)+(AD902*AR912)+(AE902*AR913)+(AF902*AR914)+(AG902*AR915)</f>
        <v>0.86255202293005984</v>
      </c>
      <c r="N902" s="22">
        <f>(R902*AS900)+(S902*AS901)+(T902*AS902)+(U902*AS903)+(V902*AS904)+(W902*AS905)+(X902*AS906)+(Y902*AS907)+(Z902*AS908)+(AA902*AS909)+(AB902*AS910)+(AC902*AS911)+(AD902*AS912)+(AE902*AS913)+(AF902*AS914)+(AG902*AS915)</f>
        <v>1.1471586599622248</v>
      </c>
      <c r="O902" s="22">
        <f>(R902*AT900)+(S902*AT901)+(T902*AT902)+(U902*AT903)+(V902*AT904)+(W902*AT905)+(X902*AT906)+(Y902*AT907)+(Z902*AT908)+(AA902*AT909)+(AB902*AT910)+(AC902*AT911)+(AD902*AT912)+(AE902*AT913)+(AF902*AT914)+(AG902*AT915)</f>
        <v>4.3167383864742339</v>
      </c>
      <c r="Q902" s="22">
        <v>3</v>
      </c>
      <c r="R902" s="22">
        <v>0</v>
      </c>
      <c r="S902" s="22">
        <v>0</v>
      </c>
      <c r="T902" s="22">
        <v>0</v>
      </c>
      <c r="U902" s="22">
        <v>8.3558160114565863E-2</v>
      </c>
      <c r="V902" s="22">
        <v>0.89127490012834187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I902" s="22">
        <v>0.90359999999999996</v>
      </c>
      <c r="AJ902" s="22">
        <v>1.2487999999999999</v>
      </c>
      <c r="AK902" s="22">
        <v>0.30080000000000001</v>
      </c>
      <c r="AL902" s="22">
        <v>2.4331999999999998</v>
      </c>
      <c r="AM902" s="22">
        <v>0.82769999999999999</v>
      </c>
      <c r="AN902" s="22">
        <v>2.3037000000000001</v>
      </c>
      <c r="AO902" s="22">
        <v>0.32279999999999998</v>
      </c>
      <c r="AP902" s="22">
        <v>2.0236999999999998</v>
      </c>
      <c r="AQ902" s="22">
        <v>0.53190000000000004</v>
      </c>
      <c r="AR902" s="22">
        <v>0.82530000000000003</v>
      </c>
      <c r="AS902" s="22">
        <v>0.5333</v>
      </c>
      <c r="AT902" s="22">
        <v>2.7923</v>
      </c>
    </row>
    <row r="903" spans="2:46" s="22" customFormat="1">
      <c r="B903" s="22">
        <v>2020</v>
      </c>
      <c r="C903" s="22">
        <v>4</v>
      </c>
      <c r="D903" s="22">
        <f>(R903*AI900)+(S903*AI901)+(T903*AI902)+(U903*AI903)+(V903*AI904)+(W903*AI905)+(X903*AI906)+(Y903*AI907)+(Z903*AI908)+(AA903*AI909)+(AB903*AI910)+(AC903*AI911)+(AD903*AI912)+(AE903*AI913)+(AF903*AI914)+(AG903*AI915)</f>
        <v>0.4613914937947301</v>
      </c>
      <c r="E903" s="22">
        <f>(R903*AJ900)+(S903*AJ901)+(T903*AJ902)+(U903*AJ903)+(V903*AJ904)+(W903*AJ905)+(X903*AJ906)+(Y903*AJ907)+(Z903*AJ908)+(AA903*AJ909)+(AB903*AJ910)+(AC903*AJ911)+(AD903*AJ912)+(AE903*AJ913)+(AF903*AJ914)+(AG903*AJ915)</f>
        <v>2.1668461653911328</v>
      </c>
      <c r="F903" s="22">
        <f>(R903*AK900)+(S903*AK901)+(T903*AK902)+(U903*AK903)+(V903*AK904)+(W903*AK905)+(X903*AK906)+(Y903*AK907)+(Z903*AK908)+(AA903*AK909)+(AB903*AK910)+(AC903*AK911)+(AD903*AK912)+(AE903*AK913)+(AF903*AK914)+(AG903*AK915)</f>
        <v>0.18867156155871895</v>
      </c>
      <c r="G903" s="22">
        <f>(R903*AL900)+(S903*AL901)+(T903*AL902)+(U903*AL903)+(V903*AL904)+(W903*AL905)+(X903*AL906)+(Y903*AL907)+(Z903*AL908)+(AA903*AL909)+(AB903*AL910)+(AC903*AL911)+(AD903*AL912)+(AE903*AL913)+(AF903*AL914)+(AG903*AL915)</f>
        <v>1.477198444767984</v>
      </c>
      <c r="H903" s="22">
        <f>(R903*AM900)+(S903*AM901)+(T903*AM902)+(U903*AM903)+(V903*AM904)+(W903*AM905)+(X903*AM906)+(Y903*AM907)+(Z903*AM908)+(AA903*AM909)+(AB903*AM910)+(AC903*AM911)+(AD903*AM912)+(AE903*AM913)+(AF903*AM914)+(AG903*AM915)</f>
        <v>0.38415536783826992</v>
      </c>
      <c r="I903" s="22">
        <f>(R903*AN900)+(S903*AN901)+(T903*AN902)+(U903*AN903)+(V903*AN904)+(W903*AN905)+(X903*AN906)+(Y903*AN907)+(Z903*AN908)+(AA903*AN909)+(AB903*AN910)+(AC903*AN911)+(AD903*AN912)+(AE903*AN913)+(AF903*AN914)+(AG903*AN915)</f>
        <v>0.64343492535480162</v>
      </c>
      <c r="J903" s="22">
        <f>(R903*AO900)+(S903*AO901)+(T903*AO902)+(U903*AO903)+(V903*AO904)+(W903*AO905)+(X903*AO906)+(Y903*AO907)+(Z903*AO908)+(AA903*AO909)+(AB903*AO910)+(AC903*AO911)+(AD903*AO912)+(AE903*AO913)+(AF903*AO914)+(AG903*AO915)</f>
        <v>6.2875177626057599E-2</v>
      </c>
      <c r="K903" s="22">
        <f>(R903*AP900)+(S903*AP901)+(T903*AP902)+(U903*AP903)+(V903*AP904)+(W903*AP905)+(X903*AP906)+(Y903*AP907)+(Z903*AP908)+(AA903*AP909)+(AB903*AP910)+(AC903*AP911)+(AD903*AP912)+(AE903*AP913)+(AF903*AP914)+(AG903*AP915)</f>
        <v>0.57812022765979754</v>
      </c>
      <c r="L903" s="22">
        <f>(R903*AQ900)+(S903*AQ901)+(T903*AQ902)+(U903*AQ903)+(V903*AQ904)+(W903*AQ905)+(X903*AQ906)+(Y903*AQ907)+(Z903*AQ908)+(AA903*AQ909)+(AB903*AQ910)+(AC903*AQ911)+(AD903*AQ912)+(AE903*AQ913)+(AF903*AQ914)+(AG903*AQ915)</f>
        <v>0.35391452471944135</v>
      </c>
      <c r="M903" s="22">
        <f>(R903*AR900)+(S903*AR901)+(T903*AR902)+(U903*AR903)+(V903*AR904)+(W903*AR905)+(X903*AR906)+(Y903*AR907)+(Z903*AR908)+(AA903*AR909)+(AB903*AR910)+(AC903*AR911)+(AD903*AR912)+(AE903*AR913)+(AF903*AR914)+(AG903*AR915)</f>
        <v>0.50212687607808371</v>
      </c>
      <c r="N903" s="22">
        <f>(R903*AS900)+(S903*AS901)+(T903*AS902)+(U903*AS903)+(V903*AS904)+(W903*AS905)+(X903*AS906)+(Y903*AS907)+(Z903*AS908)+(AA903*AS909)+(AB903*AS910)+(AC903*AS911)+(AD903*AS912)+(AE903*AS913)+(AF903*AS914)+(AG903*AS915)</f>
        <v>0.61517331549945808</v>
      </c>
      <c r="O903" s="22">
        <f>(R903*AT900)+(S903*AT901)+(T903*AT902)+(U903*AT903)+(V903*AT904)+(W903*AT905)+(X903*AT906)+(Y903*AT907)+(Z903*AT908)+(AA903*AT909)+(AB903*AT910)+(AC903*AT911)+(AD903*AT912)+(AE903*AT913)+(AF903*AT914)+(AG903*AT915)</f>
        <v>1.7715518568606916</v>
      </c>
      <c r="Q903" s="22">
        <v>4</v>
      </c>
      <c r="R903" s="22">
        <v>0</v>
      </c>
      <c r="S903" s="22">
        <v>0</v>
      </c>
      <c r="T903" s="22">
        <v>0</v>
      </c>
      <c r="U903" s="22">
        <v>0.46028680546162221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I903" s="22">
        <v>1.0024</v>
      </c>
      <c r="AJ903" s="22">
        <v>4.7076000000000002</v>
      </c>
      <c r="AK903" s="22">
        <v>0.40989999999999999</v>
      </c>
      <c r="AL903" s="22">
        <v>3.2092999999999998</v>
      </c>
      <c r="AM903" s="22">
        <v>0.83460000000000001</v>
      </c>
      <c r="AN903" s="22">
        <v>1.3978999999999999</v>
      </c>
      <c r="AO903" s="22">
        <v>0.1366</v>
      </c>
      <c r="AP903" s="22">
        <v>1.256</v>
      </c>
      <c r="AQ903" s="22">
        <v>0.76890000000000003</v>
      </c>
      <c r="AR903" s="22">
        <v>1.0909</v>
      </c>
      <c r="AS903" s="22">
        <v>1.3365</v>
      </c>
      <c r="AT903" s="22">
        <v>3.8488000000000002</v>
      </c>
    </row>
    <row r="904" spans="2:46" s="22" customFormat="1">
      <c r="B904" s="22">
        <v>2020</v>
      </c>
      <c r="C904" s="22">
        <v>5</v>
      </c>
      <c r="D904" s="22">
        <f>(R904*AI900)+(S904*AI901)+(T904*AI902)+(U904*AI903)+(V904*AI904)+(W904*AI905)+(X904*AI906)+(Y904*AI907)+(Z904*AI908)+(AA904*AI909)+(AB904*AI910)+(AC904*AI911)+(AD904*AI912)+(AE904*AI913)+(AF904*AI914)+(AG904*AI915)</f>
        <v>8.9585197189857677E-2</v>
      </c>
      <c r="E904" s="22">
        <f>(R904*AJ900)+(S904*AJ901)+(T904*AJ902)+(U904*AJ903)+(V904*AJ904)+(W904*AJ905)+(X904*AJ906)+(Y904*AJ907)+(Z904*AJ908)+(AA904*AJ909)+(AB904*AJ910)+(AC904*AJ911)+(AD904*AJ912)+(AE904*AJ913)+(AF904*AJ914)+(AG904*AJ915)</f>
        <v>0.42072154258876099</v>
      </c>
      <c r="F904" s="22">
        <f>(R904*AK900)+(S904*AK901)+(T904*AK902)+(U904*AK903)+(V904*AK904)+(W904*AK905)+(X904*AK906)+(Y904*AK907)+(Z904*AK908)+(AA904*AK909)+(AB904*AK910)+(AC904*AK911)+(AD904*AK912)+(AE904*AK913)+(AF904*AK914)+(AG904*AK915)</f>
        <v>3.663305300092045E-2</v>
      </c>
      <c r="G904" s="22">
        <f>(R904*AL900)+(S904*AL901)+(T904*AL902)+(U904*AL903)+(V904*AL904)+(W904*AL905)+(X904*AL906)+(Y904*AL907)+(Z904*AL908)+(AA904*AL909)+(AB904*AL910)+(AC904*AL911)+(AD904*AL912)+(AE904*AL913)+(AF904*AL914)+(AG904*AL915)</f>
        <v>0.2868174115536814</v>
      </c>
      <c r="H904" s="22">
        <f>(R904*AM900)+(S904*AM901)+(T904*AM902)+(U904*AM903)+(V904*AM904)+(W904*AM905)+(X904*AM906)+(Y904*AM907)+(Z904*AM908)+(AA904*AM909)+(AB904*AM910)+(AC904*AM911)+(AD904*AM912)+(AE904*AM913)+(AF904*AM914)+(AG904*AM915)</f>
        <v>7.4588792472720683E-2</v>
      </c>
      <c r="I904" s="22">
        <f>(R904*AN900)+(S904*AN901)+(T904*AN902)+(U904*AN903)+(V904*AN904)+(W904*AN905)+(X904*AN906)+(Y904*AN907)+(Z904*AN908)+(AA904*AN909)+(AB904*AN910)+(AC904*AN911)+(AD904*AN912)+(AE904*AN913)+(AF904*AN914)+(AG904*AN915)</f>
        <v>0.12493131200289509</v>
      </c>
      <c r="J904" s="22">
        <f>(R904*AO900)+(S904*AO901)+(T904*AO902)+(U904*AO903)+(V904*AO904)+(W904*AO905)+(X904*AO906)+(Y904*AO907)+(Z904*AO908)+(AA904*AO909)+(AB904*AO910)+(AC904*AO911)+(AD904*AO912)+(AE904*AO913)+(AF904*AO914)+(AG904*AO915)</f>
        <v>1.2208038643390422E-2</v>
      </c>
      <c r="K904" s="22">
        <f>(R904*AP900)+(S904*AP901)+(T904*AP902)+(U904*AP903)+(V904*AP904)+(W904*AP905)+(X904*AP906)+(Y904*AP907)+(Z904*AP908)+(AA904*AP909)+(AB904*AP910)+(AC904*AP911)+(AD904*AP912)+(AE904*AP913)+(AF904*AP914)+(AG904*AP915)</f>
        <v>0.11224960860979773</v>
      </c>
      <c r="L904" s="22">
        <f>(R904*AQ900)+(S904*AQ901)+(T904*AQ902)+(U904*AQ903)+(V904*AQ904)+(W904*AQ905)+(X904*AQ906)+(Y904*AQ907)+(Z904*AQ908)+(AA904*AQ909)+(AB904*AQ910)+(AC904*AQ911)+(AD904*AQ912)+(AE904*AQ913)+(AF904*AQ914)+(AG904*AQ915)</f>
        <v>6.8717136990504357E-2</v>
      </c>
      <c r="M904" s="22">
        <f>(R904*AR900)+(S904*AR901)+(T904*AR902)+(U904*AR903)+(V904*AR904)+(W904*AR905)+(X904*AR906)+(Y904*AR907)+(Z904*AR908)+(AA904*AR909)+(AB904*AR910)+(AC904*AR911)+(AD904*AR912)+(AE904*AR913)+(AF904*AR914)+(AG904*AR915)</f>
        <v>9.7494504802888807E-2</v>
      </c>
      <c r="N904" s="22">
        <f>(R904*AS900)+(S904*AS901)+(T904*AS902)+(U904*AS903)+(V904*AS904)+(W904*AS905)+(X904*AS906)+(Y904*AS907)+(Z904*AS908)+(AA904*AS909)+(AB904*AS910)+(AC904*AS911)+(AD904*AS912)+(AE904*AS913)+(AF904*AS914)+(AG904*AS915)</f>
        <v>0.11944395056289384</v>
      </c>
      <c r="O904" s="22">
        <f>(R904*AT900)+(S904*AT901)+(T904*AT902)+(U904*AT903)+(V904*AT904)+(W904*AT905)+(X904*AT906)+(Y904*AT907)+(Z904*AT908)+(AA904*AT909)+(AB904*AT910)+(AC904*AT911)+(AD904*AT912)+(AE904*AT913)+(AF904*AT914)+(AG904*AT915)</f>
        <v>0.34396997899473686</v>
      </c>
      <c r="Q904" s="22">
        <v>5</v>
      </c>
      <c r="R904" s="22">
        <v>0</v>
      </c>
      <c r="S904" s="22">
        <v>0</v>
      </c>
      <c r="T904" s="22">
        <v>0</v>
      </c>
      <c r="U904" s="22">
        <v>8.9370707491877172E-2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I904" s="22">
        <v>0.72089999999999999</v>
      </c>
      <c r="AJ904" s="22">
        <v>4.8136999999999999</v>
      </c>
      <c r="AK904" s="22">
        <v>0.39900000000000002</v>
      </c>
      <c r="AL904" s="22">
        <v>2.9447000000000001</v>
      </c>
      <c r="AM904" s="22">
        <v>0.67549999999999999</v>
      </c>
      <c r="AN904" s="22">
        <v>2.5032000000000001</v>
      </c>
      <c r="AO904" s="22">
        <v>0.1605</v>
      </c>
      <c r="AP904" s="22">
        <v>1.0210999999999999</v>
      </c>
      <c r="AQ904" s="22">
        <v>0.65290000000000004</v>
      </c>
      <c r="AR904" s="22">
        <v>0.86550000000000005</v>
      </c>
      <c r="AS904" s="22">
        <v>1.1617999999999999</v>
      </c>
      <c r="AT904" s="22">
        <v>4.4824999999999999</v>
      </c>
    </row>
    <row r="905" spans="2:46" s="22" customFormat="1">
      <c r="B905" s="22">
        <v>2020</v>
      </c>
      <c r="C905" s="22">
        <v>6</v>
      </c>
      <c r="D905" s="22">
        <f>(R905*AI900)+(S905*AI901)+(T905*AI902)+(U905*AI903)+(V905*AI904)+(W905*AI905)+(X905*AI906)+(Y905*AI907)+(Z905*AI908)+(AA905*AI909)+(AB905*AI910)+(AC905*AI911)+(AD905*AI912)+(AE905*AI913)+(AF905*AI914)+(AG905*AI915)</f>
        <v>0.58271581006514184</v>
      </c>
      <c r="E905" s="22">
        <f>(R905*AJ900)+(S905*AJ901)+(T905*AJ902)+(U905*AJ903)+(V905*AJ904)+(W905*AJ905)+(X905*AJ906)+(Y905*AJ907)+(Z905*AJ908)+(AA905*AJ909)+(AB905*AJ910)+(AC905*AJ911)+(AD905*AJ912)+(AE905*AJ913)+(AF905*AJ914)+(AG905*AJ915)</f>
        <v>2.7159875304690666</v>
      </c>
      <c r="F905" s="22">
        <f>(R905*AK900)+(S905*AK901)+(T905*AK902)+(U905*AK903)+(V905*AK904)+(W905*AK905)+(X905*AK906)+(Y905*AK907)+(Z905*AK908)+(AA905*AK909)+(AB905*AK910)+(AC905*AK911)+(AD905*AK912)+(AE905*AK913)+(AF905*AK914)+(AG905*AK915)</f>
        <v>0.39477080289830085</v>
      </c>
      <c r="G905" s="22">
        <f>(R905*AL900)+(S905*AL901)+(T905*AL902)+(U905*AL903)+(V905*AL904)+(W905*AL905)+(X905*AL906)+(Y905*AL907)+(Z905*AL908)+(AA905*AL909)+(AB905*AL910)+(AC905*AL911)+(AD905*AL912)+(AE905*AL913)+(AF905*AL914)+(AG905*AL915)</f>
        <v>2.2359161163334722</v>
      </c>
      <c r="H905" s="22">
        <f>(R905*AM900)+(S905*AM901)+(T905*AM902)+(U905*AM903)+(V905*AM904)+(W905*AM905)+(X905*AM906)+(Y905*AM907)+(Z905*AM908)+(AA905*AM909)+(AB905*AM910)+(AC905*AM911)+(AD905*AM912)+(AE905*AM913)+(AF905*AM914)+(AG905*AM915)</f>
        <v>0.58822316186743229</v>
      </c>
      <c r="I905" s="22">
        <f>(R905*AN900)+(S905*AN901)+(T905*AN902)+(U905*AN903)+(V905*AN904)+(W905*AN905)+(X905*AN906)+(Y905*AN907)+(Z905*AN908)+(AA905*AN909)+(AB905*AN910)+(AC905*AN911)+(AD905*AN912)+(AE905*AN913)+(AF905*AN914)+(AG905*AN915)</f>
        <v>1.901965952039022</v>
      </c>
      <c r="J905" s="22">
        <f>(R905*AO900)+(S905*AO901)+(T905*AO902)+(U905*AO903)+(V905*AO904)+(W905*AO905)+(X905*AO906)+(Y905*AO907)+(Z905*AO908)+(AA905*AO909)+(AB905*AO910)+(AC905*AO911)+(AD905*AO912)+(AE905*AO913)+(AF905*AO914)+(AG905*AO915)</f>
        <v>9.1489580016964639E-2</v>
      </c>
      <c r="K905" s="22">
        <f>(R905*AP900)+(S905*AP901)+(T905*AP902)+(U905*AP903)+(V905*AP904)+(W905*AP905)+(X905*AP906)+(Y905*AP907)+(Z905*AP908)+(AA905*AP909)+(AB905*AP910)+(AC905*AP911)+(AD905*AP912)+(AE905*AP913)+(AF905*AP914)+(AG905*AP915)</f>
        <v>0.71870448920448737</v>
      </c>
      <c r="L905" s="22">
        <f>(R905*AQ900)+(S905*AQ901)+(T905*AQ902)+(U905*AQ903)+(V905*AQ904)+(W905*AQ905)+(X905*AQ906)+(Y905*AQ907)+(Z905*AQ908)+(AA905*AQ909)+(AB905*AQ910)+(AC905*AQ911)+(AD905*AQ912)+(AE905*AQ913)+(AF905*AQ914)+(AG905*AQ915)</f>
        <v>0.45851304562033618</v>
      </c>
      <c r="M905" s="22">
        <f>(R905*AR900)+(S905*AR901)+(T905*AR902)+(U905*AR903)+(V905*AR904)+(W905*AR905)+(X905*AR906)+(Y905*AR907)+(Z905*AR908)+(AA905*AR909)+(AB905*AR910)+(AC905*AR911)+(AD905*AR912)+(AE905*AR913)+(AF905*AR914)+(AG905*AR915)</f>
        <v>0.51704319228903328</v>
      </c>
      <c r="N905" s="22">
        <f>(R905*AS900)+(S905*AS901)+(T905*AS902)+(U905*AS903)+(V905*AS904)+(W905*AS905)+(X905*AS906)+(Y905*AS907)+(Z905*AS908)+(AA905*AS909)+(AB905*AS910)+(AC905*AS911)+(AD905*AS912)+(AE905*AS913)+(AF905*AS914)+(AG905*AS915)</f>
        <v>0.5321149612177154</v>
      </c>
      <c r="O905" s="22">
        <f>(R905*AT900)+(S905*AT901)+(T905*AT902)+(U905*AT903)+(V905*AT904)+(W905*AT905)+(X905*AT906)+(Y905*AT907)+(Z905*AT908)+(AA905*AT909)+(AB905*AT910)+(AC905*AT911)+(AD905*AT912)+(AE905*AT913)+(AF905*AT914)+(AG905*AT915)</f>
        <v>2.4714296855322262</v>
      </c>
      <c r="Q905" s="22">
        <v>6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0.40076518433531011</v>
      </c>
      <c r="Z905" s="22">
        <v>6.3600000000000004E-2</v>
      </c>
      <c r="AA905" s="22">
        <v>0</v>
      </c>
      <c r="AB905" s="22">
        <v>0.26986289636970395</v>
      </c>
      <c r="AC905" s="22">
        <v>6.595769839041045E-4</v>
      </c>
      <c r="AD905" s="22">
        <v>0</v>
      </c>
      <c r="AE905" s="22">
        <v>0</v>
      </c>
      <c r="AF905" s="22">
        <v>0</v>
      </c>
      <c r="AG905" s="22">
        <v>0</v>
      </c>
      <c r="AI905" s="22">
        <v>0.70420000000000005</v>
      </c>
      <c r="AJ905" s="22">
        <v>1.2968999999999999</v>
      </c>
      <c r="AK905" s="22">
        <v>0.17080000000000001</v>
      </c>
      <c r="AL905" s="22">
        <v>1.5547</v>
      </c>
      <c r="AM905" s="22">
        <v>0.3075</v>
      </c>
      <c r="AN905" s="22">
        <v>0.72460000000000002</v>
      </c>
      <c r="AO905" s="22">
        <v>2.3699999999999999E-2</v>
      </c>
      <c r="AP905" s="22">
        <v>0.58889999999999998</v>
      </c>
      <c r="AQ905" s="22">
        <v>0.1956</v>
      </c>
      <c r="AR905" s="22">
        <v>0.35510000000000003</v>
      </c>
      <c r="AS905" s="22">
        <v>0.32800000000000001</v>
      </c>
      <c r="AT905" s="22">
        <v>0.94479999999999997</v>
      </c>
    </row>
    <row r="906" spans="2:46" s="22" customFormat="1">
      <c r="B906" s="22">
        <v>2020</v>
      </c>
      <c r="C906" s="22">
        <v>7</v>
      </c>
      <c r="D906" s="22">
        <f>(R906*AI900)+(S906*AI901)+(T906*AI902)+(U906*AI903)+(V906*AI904)+(W906*AI905)+(X906*AI906)+(Y906*AI907)+(Z906*AI908)+(AA906*AI909)+(AB906*AI910)+(AC906*AI911)+(AD906*AI912)+(AE906*AI913)+(AF906*AI914)+(AG906*AI915)</f>
        <v>0.82004284000000005</v>
      </c>
      <c r="E906" s="22">
        <f>(R906*AJ900)+(S906*AJ901)+(T906*AJ902)+(U906*AJ903)+(V906*AJ904)+(W906*AJ905)+(X906*AJ906)+(Y906*AJ907)+(Z906*AJ908)+(AA906*AJ909)+(AB906*AJ910)+(AC906*AJ911)+(AD906*AJ912)+(AE906*AJ913)+(AF906*AJ914)+(AG906*AJ915)</f>
        <v>1.4981137200000001</v>
      </c>
      <c r="F906" s="22">
        <f>(R906*AK900)+(S906*AK901)+(T906*AK902)+(U906*AK903)+(V906*AK904)+(W906*AK905)+(X906*AK906)+(Y906*AK907)+(Z906*AK908)+(AA906*AK909)+(AB906*AK910)+(AC906*AK911)+(AD906*AK912)+(AE906*AK913)+(AF906*AK914)+(AG906*AK915)</f>
        <v>0.25681551999999996</v>
      </c>
      <c r="G906" s="22">
        <f>(R906*AL900)+(S906*AL901)+(T906*AL902)+(U906*AL903)+(V906*AL904)+(W906*AL905)+(X906*AL906)+(Y906*AL907)+(Z906*AL908)+(AA906*AL909)+(AB906*AL910)+(AC906*AL911)+(AD906*AL912)+(AE906*AL913)+(AF906*AL914)+(AG906*AL915)</f>
        <v>1.2418546800000001</v>
      </c>
      <c r="H906" s="22">
        <f>(R906*AM900)+(S906*AM901)+(T906*AM902)+(U906*AM903)+(V906*AM904)+(W906*AM905)+(X906*AM906)+(Y906*AM907)+(Z906*AM908)+(AA906*AM909)+(AB906*AM910)+(AC906*AM911)+(AD906*AM912)+(AE906*AM913)+(AF906*AM914)+(AG906*AM915)</f>
        <v>0.34313948</v>
      </c>
      <c r="I906" s="22">
        <f>(R906*AN900)+(S906*AN901)+(T906*AN902)+(U906*AN903)+(V906*AN904)+(W906*AN905)+(X906*AN906)+(Y906*AN907)+(Z906*AN908)+(AA906*AN909)+(AB906*AN910)+(AC906*AN911)+(AD906*AN912)+(AE906*AN913)+(AF906*AN914)+(AG906*AN915)</f>
        <v>0.65191631999999999</v>
      </c>
      <c r="J906" s="22">
        <f>(R906*AO900)+(S906*AO901)+(T906*AO902)+(U906*AO903)+(V906*AO904)+(W906*AO905)+(X906*AO906)+(Y906*AO907)+(Z906*AO908)+(AA906*AO909)+(AB906*AO910)+(AC906*AO911)+(AD906*AO912)+(AE906*AO913)+(AF906*AO914)+(AG906*AO915)</f>
        <v>1.119916E-2</v>
      </c>
      <c r="K906" s="22">
        <f>(R906*AP900)+(S906*AP901)+(T906*AP902)+(U906*AP903)+(V906*AP904)+(W906*AP905)+(X906*AP906)+(Y906*AP907)+(Z906*AP908)+(AA906*AP909)+(AB906*AP910)+(AC906*AP911)+(AD906*AP912)+(AE906*AP913)+(AF906*AP914)+(AG906*AP915)</f>
        <v>0.69476528000000004</v>
      </c>
      <c r="L906" s="22">
        <f>(R906*AQ900)+(S906*AQ901)+(T906*AQ902)+(U906*AQ903)+(V906*AQ904)+(W906*AQ905)+(X906*AQ906)+(Y906*AQ907)+(Z906*AQ908)+(AA906*AQ909)+(AB906*AQ910)+(AC906*AQ911)+(AD906*AQ912)+(AE906*AQ913)+(AF906*AQ914)+(AG906*AQ915)</f>
        <v>0.32324532</v>
      </c>
      <c r="M906" s="22">
        <f>(R906*AR900)+(S906*AR901)+(T906*AR902)+(U906*AR903)+(V906*AR904)+(W906*AR905)+(X906*AR906)+(Y906*AR907)+(Z906*AR908)+(AA906*AR909)+(AB906*AR910)+(AC906*AR911)+(AD906*AR912)+(AE906*AR913)+(AF906*AR914)+(AG906*AR915)</f>
        <v>0.32164544</v>
      </c>
      <c r="N906" s="22">
        <f>(R906*AS900)+(S906*AS901)+(T906*AS902)+(U906*AS903)+(V906*AS904)+(W906*AS905)+(X906*AS906)+(Y906*AS907)+(Z906*AS908)+(AA906*AS909)+(AB906*AS910)+(AC906*AS911)+(AD906*AS912)+(AE906*AS913)+(AF906*AS914)+(AG906*AS915)</f>
        <v>0.57247879999999995</v>
      </c>
      <c r="O906" s="22">
        <f>(R906*AT900)+(S906*AT901)+(T906*AT902)+(U906*AT903)+(V906*AT904)+(W906*AT905)+(X906*AT906)+(Y906*AT907)+(Z906*AT908)+(AA906*AT909)+(AB906*AT910)+(AC906*AT911)+(AD906*AT912)+(AE906*AT913)+(AF906*AT914)+(AG906*AT915)</f>
        <v>1.8371491599999998</v>
      </c>
      <c r="Q906" s="22">
        <v>7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0.6956</v>
      </c>
      <c r="AE906" s="22">
        <v>0</v>
      </c>
      <c r="AF906" s="22">
        <v>0</v>
      </c>
      <c r="AG906" s="22">
        <v>0</v>
      </c>
      <c r="AI906" s="22">
        <v>0.23400000000000001</v>
      </c>
      <c r="AJ906" s="22">
        <v>0.15970000000000001</v>
      </c>
      <c r="AK906" s="22">
        <v>7.8700000000000006E-2</v>
      </c>
      <c r="AL906" s="22">
        <v>0.93340000000000001</v>
      </c>
      <c r="AM906" s="22">
        <v>0.2964</v>
      </c>
      <c r="AN906" s="22">
        <v>0.40329999999999999</v>
      </c>
      <c r="AO906" s="22">
        <v>0.1242</v>
      </c>
      <c r="AP906" s="22">
        <v>0.67200000000000004</v>
      </c>
      <c r="AQ906" s="22">
        <v>0.10780000000000001</v>
      </c>
      <c r="AR906" s="22">
        <v>0.1232</v>
      </c>
      <c r="AS906" s="22">
        <v>9.9500000000000005E-2</v>
      </c>
      <c r="AT906" s="22">
        <v>0.97199999999999998</v>
      </c>
    </row>
    <row r="907" spans="2:46" s="22" customFormat="1">
      <c r="B907" s="22">
        <v>2020</v>
      </c>
      <c r="C907" s="22">
        <v>8</v>
      </c>
      <c r="D907" s="22">
        <f>(R907*AI900)+(S907*AI901)+(T907*AI902)+(U907*AI903)+(V907*AI904)+(W907*AI905)+(X907*AI906)+(Y907*AI907)+(Z907*AI908)+(AA907*AI909)+(AB907*AI910)+(AC907*AI911)+(AD907*AI912)+(AE907*AI913)+(AF907*AI914)+(AG907*AI915)</f>
        <v>0.82310635493633322</v>
      </c>
      <c r="E907" s="22">
        <f>(R907*AJ900)+(S907*AJ901)+(T907*AJ902)+(U907*AJ903)+(V907*AJ904)+(W907*AJ905)+(X907*AJ906)+(Y907*AJ907)+(Z907*AJ908)+(AA907*AJ909)+(AB907*AJ910)+(AC907*AJ911)+(AD907*AJ912)+(AE907*AJ913)+(AF907*AJ914)+(AG907*AJ915)</f>
        <v>4.2409307850177989</v>
      </c>
      <c r="F907" s="22">
        <f>(R907*AK900)+(S907*AK901)+(T907*AK902)+(U907*AK903)+(V907*AK904)+(W907*AK905)+(X907*AK906)+(Y907*AK907)+(Z907*AK908)+(AA907*AK909)+(AB907*AK910)+(AC907*AK911)+(AD907*AK912)+(AE907*AK913)+(AF907*AK914)+(AG907*AK915)</f>
        <v>0.57547568728388976</v>
      </c>
      <c r="G907" s="22">
        <f>(R907*AL900)+(S907*AL901)+(T907*AL902)+(U907*AL903)+(V907*AL904)+(W907*AL905)+(X907*AL906)+(Y907*AL907)+(Z907*AL908)+(AA907*AL909)+(AB907*AL910)+(AC907*AL911)+(AD907*AL912)+(AE907*AL913)+(AF907*AL914)+(AG907*AL915)</f>
        <v>3.3409287920927753</v>
      </c>
      <c r="H907" s="22">
        <f>(R907*AM900)+(S907*AM901)+(T907*AM902)+(U907*AM903)+(V907*AM904)+(W907*AM905)+(X907*AM906)+(Y907*AM907)+(Z907*AM908)+(AA907*AM909)+(AB907*AM910)+(AC907*AM911)+(AD907*AM912)+(AE907*AM913)+(AF907*AM914)+(AG907*AM915)</f>
        <v>0.86720478260505784</v>
      </c>
      <c r="I907" s="22">
        <f>(R907*AN900)+(S907*AN901)+(T907*AN902)+(U907*AN903)+(V907*AN904)+(W907*AN905)+(X907*AN906)+(Y907*AN907)+(Z907*AN908)+(AA907*AN909)+(AB907*AN910)+(AC907*AN911)+(AD907*AN912)+(AE907*AN913)+(AF907*AN914)+(AG907*AN915)</f>
        <v>2.7247191791207386</v>
      </c>
      <c r="J907" s="22">
        <f>(R907*AO900)+(S907*AO901)+(T907*AO902)+(U907*AO903)+(V907*AO904)+(W907*AO905)+(X907*AO906)+(Y907*AO907)+(Z907*AO908)+(AA907*AO909)+(AB907*AO910)+(AC907*AO911)+(AD907*AO912)+(AE907*AO913)+(AF907*AO914)+(AG907*AO915)</f>
        <v>0.12799193592093167</v>
      </c>
      <c r="K907" s="22">
        <f>(R907*AP900)+(S907*AP901)+(T907*AP902)+(U907*AP903)+(V907*AP904)+(W907*AP905)+(X907*AP906)+(Y907*AP907)+(Z907*AP908)+(AA907*AP909)+(AB907*AP910)+(AC907*AP911)+(AD907*AP912)+(AE907*AP913)+(AF907*AP914)+(AG907*AP915)</f>
        <v>1.0203876726493026</v>
      </c>
      <c r="L907" s="22">
        <f>(R907*AQ900)+(S907*AQ901)+(T907*AQ902)+(U907*AQ903)+(V907*AQ904)+(W907*AQ905)+(X907*AQ906)+(Y907*AQ907)+(Z907*AQ908)+(AA907*AQ909)+(AB907*AQ910)+(AC907*AQ911)+(AD907*AQ912)+(AE907*AQ913)+(AF907*AQ914)+(AG907*AQ915)</f>
        <v>0.64538450818144799</v>
      </c>
      <c r="M907" s="22">
        <f>(R907*AR900)+(S907*AR901)+(T907*AR902)+(U907*AR903)+(V907*AR904)+(W907*AR905)+(X907*AR906)+(Y907*AR907)+(Z907*AR908)+(AA907*AR909)+(AB907*AR910)+(AC907*AR911)+(AD907*AR912)+(AE907*AR913)+(AF907*AR914)+(AG907*AR915)</f>
        <v>0.81935917669730318</v>
      </c>
      <c r="N907" s="22">
        <f>(R907*AS900)+(S907*AS901)+(T907*AS902)+(U907*AS903)+(V907*AS904)+(W907*AS905)+(X907*AS906)+(Y907*AS907)+(Z907*AS908)+(AA907*AS909)+(AB907*AS910)+(AC907*AS911)+(AD907*AS912)+(AE907*AS913)+(AF907*AS914)+(AG907*AS915)</f>
        <v>0.79156853037818364</v>
      </c>
      <c r="O907" s="22">
        <f>(R907*AT900)+(S907*AT901)+(T907*AT902)+(U907*AT903)+(V907*AT904)+(W907*AT905)+(X907*AT906)+(Y907*AT907)+(Z907*AT908)+(AA907*AT909)+(AB907*AT910)+(AC907*AT911)+(AD907*AT912)+(AE907*AT913)+(AF907*AT914)+(AG907*AT915)</f>
        <v>3.669711260706753</v>
      </c>
      <c r="Q907" s="22">
        <v>8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0.5082143807025763</v>
      </c>
      <c r="Z907" s="22">
        <v>0.26930435888776155</v>
      </c>
      <c r="AA907" s="22">
        <v>0</v>
      </c>
      <c r="AB907" s="22">
        <v>0.30643708205915571</v>
      </c>
      <c r="AC907" s="22">
        <v>4.2044799503377327E-2</v>
      </c>
      <c r="AD907" s="22">
        <v>0</v>
      </c>
      <c r="AE907" s="22">
        <v>0</v>
      </c>
      <c r="AF907" s="22">
        <v>0</v>
      </c>
      <c r="AG907" s="22">
        <v>0</v>
      </c>
      <c r="AI907" s="22">
        <v>1.0872999999999999</v>
      </c>
      <c r="AJ907" s="22">
        <v>4.1916000000000002</v>
      </c>
      <c r="AK907" s="22">
        <v>0.73619999999999997</v>
      </c>
      <c r="AL907" s="22">
        <v>4.2091000000000003</v>
      </c>
      <c r="AM907" s="22">
        <v>1.1295999999999999</v>
      </c>
      <c r="AN907" s="22">
        <v>3.5701999999999998</v>
      </c>
      <c r="AO907" s="22">
        <v>0.18329999999999999</v>
      </c>
      <c r="AP907" s="22">
        <v>1.4564999999999999</v>
      </c>
      <c r="AQ907" s="22">
        <v>0.80989999999999995</v>
      </c>
      <c r="AR907" s="22">
        <v>0.88639999999999997</v>
      </c>
      <c r="AS907" s="22">
        <v>0.93640000000000001</v>
      </c>
      <c r="AT907" s="22">
        <v>4.6778000000000004</v>
      </c>
    </row>
    <row r="908" spans="2:46" s="22" customFormat="1">
      <c r="B908" s="22">
        <v>2020</v>
      </c>
      <c r="C908" s="22">
        <v>9</v>
      </c>
      <c r="D908" s="22">
        <f>(R908*AI900)+(S908*AI901)+(T908*AI902)+(U908*AI903)+(V908*AI904)+(W908*AI905)+(X908*AI906)+(Y908*AI907)+(Z908*AI908)+(AA908*AI909)+(AB908*AI910)+(AC908*AI911)+(AD908*AI912)+(AE908*AI913)+(AF908*AI914)+(AG908*AI915)</f>
        <v>0.90178007673128324</v>
      </c>
      <c r="E908" s="22">
        <f>(R908*AJ900)+(S908*AJ901)+(T908*AJ902)+(U908*AJ903)+(V908*AJ904)+(W908*AJ905)+(X908*AJ906)+(Y908*AJ907)+(Z908*AJ908)+(AA908*AJ909)+(AB908*AJ910)+(AC908*AJ911)+(AD908*AJ912)+(AE908*AJ913)+(AF908*AJ914)+(AG908*AJ915)</f>
        <v>6.8132838457615863</v>
      </c>
      <c r="F908" s="22">
        <f>(R908*AK900)+(S908*AK901)+(T908*AK902)+(U908*AK903)+(V908*AK904)+(W908*AK905)+(X908*AK906)+(Y908*AK907)+(Z908*AK908)+(AA908*AK909)+(AB908*AK910)+(AC908*AK911)+(AD908*AK912)+(AE908*AK913)+(AF908*AK914)+(AG908*AK915)</f>
        <v>0.69339746916340783</v>
      </c>
      <c r="G908" s="22">
        <f>(R908*AL900)+(S908*AL901)+(T908*AL902)+(U908*AL903)+(V908*AL904)+(W908*AL905)+(X908*AL906)+(Y908*AL907)+(Z908*AL908)+(AA908*AL909)+(AB908*AL910)+(AC908*AL911)+(AD908*AL912)+(AE908*AL913)+(AF908*AL914)+(AG908*AL915)</f>
        <v>3.9206916070315021</v>
      </c>
      <c r="H908" s="22">
        <f>(R908*AM900)+(S908*AM901)+(T908*AM902)+(U908*AM903)+(V908*AM904)+(W908*AM905)+(X908*AM906)+(Y908*AM907)+(Z908*AM908)+(AA908*AM909)+(AB908*AM910)+(AC908*AM911)+(AD908*AM912)+(AE908*AM913)+(AF908*AM914)+(AG908*AM915)</f>
        <v>0.98098391993145362</v>
      </c>
      <c r="I908" s="22">
        <f>(R908*AN900)+(S908*AN901)+(T908*AN902)+(U908*AN903)+(V908*AN904)+(W908*AN905)+(X908*AN906)+(Y908*AN907)+(Z908*AN908)+(AA908*AN909)+(AB908*AN910)+(AC908*AN911)+(AD908*AN912)+(AE908*AN913)+(AF908*AN914)+(AG908*AN915)</f>
        <v>3.0278977103131455</v>
      </c>
      <c r="J908" s="22">
        <f>(R908*AO900)+(S908*AO901)+(T908*AO902)+(U908*AO903)+(V908*AO904)+(W908*AO905)+(X908*AO906)+(Y908*AO907)+(Z908*AO908)+(AA908*AO909)+(AB908*AO910)+(AC908*AO911)+(AD908*AO912)+(AE908*AO913)+(AF908*AO914)+(AG908*AO915)</f>
        <v>0.11454234632535128</v>
      </c>
      <c r="K908" s="22">
        <f>(R908*AP900)+(S908*AP901)+(T908*AP902)+(U908*AP903)+(V908*AP904)+(W908*AP905)+(X908*AP906)+(Y908*AP907)+(Z908*AP908)+(AA908*AP909)+(AB908*AP910)+(AC908*AP911)+(AD908*AP912)+(AE908*AP913)+(AF908*AP914)+(AG908*AP915)</f>
        <v>0.90489753232042769</v>
      </c>
      <c r="L908" s="22">
        <f>(R908*AQ900)+(S908*AQ901)+(T908*AQ902)+(U908*AQ903)+(V908*AQ904)+(W908*AQ905)+(X908*AQ906)+(Y908*AQ907)+(Z908*AQ908)+(AA908*AQ909)+(AB908*AQ910)+(AC908*AQ911)+(AD908*AQ912)+(AE908*AQ913)+(AF908*AQ914)+(AG908*AQ915)</f>
        <v>0.78328213131621327</v>
      </c>
      <c r="M908" s="22">
        <f>(R908*AR900)+(S908*AR901)+(T908*AR902)+(U908*AR903)+(V908*AR904)+(W908*AR905)+(X908*AR906)+(Y908*AR907)+(Z908*AR908)+(AA908*AR909)+(AB908*AR910)+(AC908*AR911)+(AD908*AR912)+(AE908*AR913)+(AF908*AR914)+(AG908*AR915)</f>
        <v>1.1986411910738737</v>
      </c>
      <c r="N908" s="22">
        <f>(R908*AS900)+(S908*AS901)+(T908*AS902)+(U908*AS903)+(V908*AS904)+(W908*AS905)+(X908*AS906)+(Y908*AS907)+(Z908*AS908)+(AA908*AS909)+(AB908*AS910)+(AC908*AS911)+(AD908*AS912)+(AE908*AS913)+(AF908*AS914)+(AG908*AS915)</f>
        <v>1.0045649209013445</v>
      </c>
      <c r="O908" s="22">
        <f>(R908*AT900)+(S908*AT901)+(T908*AT902)+(U908*AT903)+(V908*AT904)+(W908*AT905)+(X908*AT906)+(Y908*AT907)+(Z908*AT908)+(AA908*AT909)+(AB908*AT910)+(AC908*AT911)+(AD908*AT912)+(AE908*AT913)+(AF908*AT914)+(AG908*AT915)</f>
        <v>4.3048092645735174</v>
      </c>
      <c r="Q908" s="22">
        <v>9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8.6515907398896294E-2</v>
      </c>
      <c r="Z908" s="22">
        <v>0.5483490763640243</v>
      </c>
      <c r="AA908" s="22">
        <v>0</v>
      </c>
      <c r="AB908" s="22">
        <v>0.42370002157114034</v>
      </c>
      <c r="AC908" s="22">
        <v>0.95636953678111647</v>
      </c>
      <c r="AD908" s="22">
        <v>0</v>
      </c>
      <c r="AE908" s="22">
        <v>0</v>
      </c>
      <c r="AF908" s="22">
        <v>0</v>
      </c>
      <c r="AG908" s="22">
        <v>1</v>
      </c>
      <c r="AI908" s="22">
        <v>0.45200000000000001</v>
      </c>
      <c r="AJ908" s="22">
        <v>4.1605999999999996</v>
      </c>
      <c r="AK908" s="22">
        <v>0.38629999999999998</v>
      </c>
      <c r="AL908" s="22">
        <v>2.6331000000000002</v>
      </c>
      <c r="AM908" s="22">
        <v>0.62870000000000004</v>
      </c>
      <c r="AN908" s="22">
        <v>1.6472</v>
      </c>
      <c r="AO908" s="22">
        <v>6.4100000000000004E-2</v>
      </c>
      <c r="AP908" s="22">
        <v>0.58169999999999999</v>
      </c>
      <c r="AQ908" s="22">
        <v>0.34760000000000002</v>
      </c>
      <c r="AR908" s="22">
        <v>0.83979999999999999</v>
      </c>
      <c r="AS908" s="22">
        <v>0.61619999999999997</v>
      </c>
      <c r="AT908" s="22">
        <v>2.7858000000000001</v>
      </c>
    </row>
    <row r="909" spans="2:46" s="22" customFormat="1">
      <c r="B909" s="22">
        <v>2020</v>
      </c>
      <c r="C909" s="22">
        <v>10</v>
      </c>
      <c r="D909" s="22">
        <f>(R909*AI900)+(S909*AI901)+(T909*AI902)+(U909*AI903)+(V909*AI904)+(W909*AI905)+(X909*AI906)+(Y909*AI907)+(Z909*AI908)+(AA909*AI909)+(AB909*AI910)+(AC909*AI911)+(AD909*AI912)+(AE909*AI913)+(AF909*AI914)+(AG909*AI915)</f>
        <v>1.1353486533044956</v>
      </c>
      <c r="E909" s="22">
        <f>(R909*AJ900)+(S909*AJ901)+(T909*AJ902)+(U909*AJ903)+(V909*AJ904)+(W909*AJ905)+(X909*AJ906)+(Y909*AJ907)+(Z909*AJ908)+(AA909*AJ909)+(AB909*AJ910)+(AC909*AJ911)+(AD909*AJ912)+(AE909*AJ913)+(AF909*AJ914)+(AG909*AJ915)</f>
        <v>1.8940721295686942</v>
      </c>
      <c r="F909" s="22">
        <f>(R909*AK900)+(S909*AK901)+(T909*AK902)+(U909*AK903)+(V909*AK904)+(W909*AK905)+(X909*AK906)+(Y909*AK907)+(Z909*AK908)+(AA909*AK909)+(AB909*AK910)+(AC909*AK911)+(AD909*AK912)+(AE909*AK913)+(AF909*AK914)+(AG909*AK915)</f>
        <v>0.64105790582180078</v>
      </c>
      <c r="G909" s="22">
        <f>(R909*AL900)+(S909*AL901)+(T909*AL902)+(U909*AL903)+(V909*AL904)+(W909*AL905)+(X909*AL906)+(Y909*AL907)+(Z909*AL908)+(AA909*AL909)+(AB909*AL910)+(AC909*AL911)+(AD909*AL912)+(AE909*AL913)+(AF909*AL914)+(AG909*AL915)</f>
        <v>3.0804102263767263</v>
      </c>
      <c r="H909" s="22">
        <f>(R909*AM900)+(S909*AM901)+(T909*AM902)+(U909*AM903)+(V909*AM904)+(W909*AM905)+(X909*AM906)+(Y909*AM907)+(Z909*AM908)+(AA909*AM909)+(AB909*AM910)+(AC909*AM911)+(AD909*AM912)+(AE909*AM913)+(AF909*AM914)+(AG909*AM915)</f>
        <v>0.8220093705204663</v>
      </c>
      <c r="I909" s="22">
        <f>(R909*AN900)+(S909*AN901)+(T909*AN902)+(U909*AN903)+(V909*AN904)+(W909*AN905)+(X909*AN906)+(Y909*AN907)+(Z909*AN908)+(AA909*AN909)+(AB909*AN910)+(AC909*AN911)+(AD909*AN912)+(AE909*AN913)+(AF909*AN914)+(AG909*AN915)</f>
        <v>2.8602208677376719</v>
      </c>
      <c r="J909" s="22">
        <f>(R909*AO900)+(S909*AO901)+(T909*AO902)+(U909*AO903)+(V909*AO904)+(W909*AO905)+(X909*AO906)+(Y909*AO907)+(Z909*AO908)+(AA909*AO909)+(AB909*AO910)+(AC909*AO911)+(AD909*AO912)+(AE909*AO913)+(AF909*AO914)+(AG909*AO915)</f>
        <v>6.7851088553725472E-2</v>
      </c>
      <c r="K909" s="22">
        <f>(R909*AP900)+(S909*AP901)+(T909*AP902)+(U909*AP903)+(V909*AP904)+(W909*AP905)+(X909*AP906)+(Y909*AP907)+(Z909*AP908)+(AA909*AP909)+(AB909*AP910)+(AC909*AP911)+(AD909*AP912)+(AE909*AP913)+(AF909*AP914)+(AG909*AP915)</f>
        <v>0.98486959514660888</v>
      </c>
      <c r="L909" s="22">
        <f>(R909*AQ900)+(S909*AQ901)+(T909*AQ902)+(U909*AQ903)+(V909*AQ904)+(W909*AQ905)+(X909*AQ906)+(Y909*AQ907)+(Z909*AQ908)+(AA909*AQ909)+(AB909*AQ910)+(AC909*AQ911)+(AD909*AQ912)+(AE909*AQ913)+(AF909*AQ914)+(AG909*AQ915)</f>
        <v>0.48772874699633484</v>
      </c>
      <c r="M909" s="22">
        <f>(R909*AR900)+(S909*AR901)+(T909*AR902)+(U909*AR903)+(V909*AR904)+(W909*AR905)+(X909*AR906)+(Y909*AR907)+(Z909*AR908)+(AA909*AR909)+(AB909*AR910)+(AC909*AR911)+(AD909*AR912)+(AE909*AR913)+(AF909*AR914)+(AG909*AR915)</f>
        <v>0.79873511634710692</v>
      </c>
      <c r="N909" s="22">
        <f>(R909*AS900)+(S909*AS901)+(T909*AS902)+(U909*AS903)+(V909*AS904)+(W909*AS905)+(X909*AS906)+(Y909*AS907)+(Z909*AS908)+(AA909*AS909)+(AB909*AS910)+(AC909*AS911)+(AD909*AS912)+(AE909*AS913)+(AF909*AS914)+(AG909*AS915)</f>
        <v>0.78184825336126362</v>
      </c>
      <c r="O909" s="22">
        <f>(R909*AT900)+(S909*AT901)+(T909*AT902)+(U909*AT903)+(V909*AT904)+(W909*AT905)+(X909*AT906)+(Y909*AT907)+(Z909*AT908)+(AA909*AT909)+(AB909*AT910)+(AC909*AT911)+(AD909*AT912)+(AE909*AT913)+(AF909*AT914)+(AG909*AT915)</f>
        <v>4.4917392389414728</v>
      </c>
      <c r="Q909" s="22">
        <v>10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0.74902261319579944</v>
      </c>
      <c r="AB909" s="22">
        <v>0</v>
      </c>
      <c r="AC909" s="22">
        <v>0</v>
      </c>
      <c r="AD909" s="22">
        <v>0.2878</v>
      </c>
      <c r="AE909" s="22">
        <v>0</v>
      </c>
      <c r="AF909" s="22">
        <v>0</v>
      </c>
      <c r="AG909" s="22">
        <v>0</v>
      </c>
      <c r="AI909" s="22">
        <v>1.0628</v>
      </c>
      <c r="AJ909" s="22">
        <v>1.7012</v>
      </c>
      <c r="AK909" s="22">
        <v>0.71399999999999997</v>
      </c>
      <c r="AL909" s="22">
        <v>3.4266000000000001</v>
      </c>
      <c r="AM909" s="22">
        <v>0.90790000000000004</v>
      </c>
      <c r="AN909" s="22">
        <v>3.4584999999999999</v>
      </c>
      <c r="AO909" s="22">
        <v>8.4400000000000003E-2</v>
      </c>
      <c r="AP909" s="22">
        <v>0.93110000000000004</v>
      </c>
      <c r="AQ909" s="22">
        <v>0.47260000000000002</v>
      </c>
      <c r="AR909" s="22">
        <v>0.88870000000000005</v>
      </c>
      <c r="AS909" s="22">
        <v>0.72760000000000002</v>
      </c>
      <c r="AT909" s="22">
        <v>4.9820000000000002</v>
      </c>
    </row>
    <row r="910" spans="2:46" s="22" customFormat="1">
      <c r="B910" s="22">
        <v>2020</v>
      </c>
      <c r="C910" s="22">
        <v>11</v>
      </c>
      <c r="D910" s="22">
        <f>(R910*AI900)+(S910*AI901)+(T910*AI902)+(U910*AI903)+(V910*AI904)+(W910*AI905)+(X910*AI906)+(Y910*AI907)+(Z910*AI908)+(AA910*AI909)+(AB910*AI910)+(AC910*AI911)+(AD910*AI912)+(AE910*AI913)+(AF910*AI914)+(AG910*AI915)</f>
        <v>0.30555163064339841</v>
      </c>
      <c r="E910" s="22">
        <f>(R910*AJ900)+(S910*AJ901)+(T910*AJ902)+(U910*AJ903)+(V910*AJ904)+(W910*AJ905)+(X910*AJ906)+(Y910*AJ907)+(Z910*AJ908)+(AA910*AJ909)+(AB910*AJ910)+(AC910*AJ911)+(AD910*AJ912)+(AE910*AJ913)+(AF910*AJ914)+(AG910*AJ915)</f>
        <v>0.50718008512096913</v>
      </c>
      <c r="F910" s="22">
        <f>(R910*AK900)+(S910*AK901)+(T910*AK902)+(U910*AK903)+(V910*AK904)+(W910*AK905)+(X910*AK906)+(Y910*AK907)+(Z910*AK908)+(AA910*AK909)+(AB910*AK910)+(AC910*AK911)+(AD910*AK912)+(AE910*AK913)+(AF910*AK914)+(AG910*AK915)</f>
        <v>9.4941530473175995E-2</v>
      </c>
      <c r="G910" s="22">
        <f>(R910*AL900)+(S910*AL901)+(T910*AL902)+(U910*AL903)+(V910*AL904)+(W910*AL905)+(X910*AL906)+(Y910*AL907)+(Z910*AL908)+(AA910*AL909)+(AB910*AL910)+(AC910*AL911)+(AD910*AL912)+(AE910*AL913)+(AF910*AL914)+(AG910*AL915)</f>
        <v>0.86610825120060475</v>
      </c>
      <c r="H910" s="22">
        <f>(R910*AM900)+(S910*AM901)+(T910*AM902)+(U910*AM903)+(V910*AM904)+(W910*AM905)+(X910*AM906)+(Y910*AM907)+(Z910*AM908)+(AA910*AM909)+(AB910*AM910)+(AC910*AM911)+(AD910*AM912)+(AE910*AM913)+(AF910*AM914)+(AG910*AM915)</f>
        <v>0.29576545848084146</v>
      </c>
      <c r="I910" s="22">
        <f>(R910*AN900)+(S910*AN901)+(T910*AN902)+(U910*AN903)+(V910*AN904)+(W910*AN905)+(X910*AN906)+(Y910*AN907)+(Z910*AN908)+(AA910*AN909)+(AB910*AN910)+(AC910*AN911)+(AD910*AN912)+(AE910*AN913)+(AF910*AN914)+(AG910*AN915)</f>
        <v>0.77479855994846214</v>
      </c>
      <c r="J910" s="22">
        <f>(R910*AO900)+(S910*AO901)+(T910*AO902)+(U910*AO903)+(V910*AO904)+(W910*AO905)+(X910*AO906)+(Y910*AO907)+(Z910*AO908)+(AA910*AO909)+(AB910*AO910)+(AC910*AO911)+(AD910*AO912)+(AE910*AO913)+(AF910*AO914)+(AG910*AO915)</f>
        <v>9.4783950057060071E-2</v>
      </c>
      <c r="K910" s="22">
        <f>(R910*AP900)+(S910*AP901)+(T910*AP902)+(U910*AP903)+(V910*AP904)+(W910*AP905)+(X910*AP906)+(Y910*AP907)+(Z910*AP908)+(AA910*AP909)+(AB910*AP910)+(AC910*AP911)+(AD910*AP912)+(AE910*AP913)+(AF910*AP914)+(AG910*AP915)</f>
        <v>0.58572743766822954</v>
      </c>
      <c r="L910" s="22">
        <f>(R910*AQ900)+(S910*AQ901)+(T910*AQ902)+(U910*AQ903)+(V910*AQ904)+(W910*AQ905)+(X910*AQ906)+(Y910*AQ907)+(Z910*AQ908)+(AA910*AQ909)+(AB910*AQ910)+(AC910*AQ911)+(AD910*AQ912)+(AE910*AQ913)+(AF910*AQ914)+(AG910*AQ915)</f>
        <v>0.1557685889101178</v>
      </c>
      <c r="M910" s="22">
        <f>(R910*AR900)+(S910*AR901)+(T910*AR902)+(U910*AR903)+(V910*AR904)+(W910*AR905)+(X910*AR906)+(Y910*AR907)+(Z910*AR908)+(AA910*AR909)+(AB910*AR910)+(AC910*AR911)+(AD910*AR912)+(AE910*AR913)+(AF910*AR914)+(AG910*AR915)</f>
        <v>0.25079871870570425</v>
      </c>
      <c r="N910" s="22">
        <f>(R910*AS900)+(S910*AS901)+(T910*AS902)+(U910*AS903)+(V910*AS904)+(W910*AS905)+(X910*AS906)+(Y910*AS907)+(Z910*AS908)+(AA910*AS909)+(AB910*AS910)+(AC910*AS911)+(AD910*AS912)+(AE910*AS913)+(AF910*AS914)+(AG910*AS915)</f>
        <v>0.17140219068367457</v>
      </c>
      <c r="O910" s="22">
        <f>(R910*AT900)+(S910*AT901)+(T910*AT902)+(U910*AT903)+(V910*AT904)+(W910*AT905)+(X910*AT906)+(Y910*AT907)+(Z910*AT908)+(AA910*AT909)+(AB910*AT910)+(AC910*AT911)+(AD910*AT912)+(AE910*AT913)+(AF910*AT914)+(AG910*AT915)</f>
        <v>0.89007540716302702</v>
      </c>
      <c r="Q910" s="22">
        <v>11</v>
      </c>
      <c r="R910" s="22">
        <v>9.795478305256114E-2</v>
      </c>
      <c r="S910" s="22">
        <v>0.22004671810824875</v>
      </c>
      <c r="T910" s="22">
        <v>0.20949883684869208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  <c r="AI910" s="22">
        <v>0.43719999999999998</v>
      </c>
      <c r="AJ910" s="22">
        <v>2.8521999999999998</v>
      </c>
      <c r="AK910" s="22">
        <v>0.27779999999999999</v>
      </c>
      <c r="AL910" s="22">
        <v>1.4105000000000001</v>
      </c>
      <c r="AM910" s="22">
        <v>0.35310000000000002</v>
      </c>
      <c r="AN910" s="22">
        <v>1.3547</v>
      </c>
      <c r="AO910" s="22">
        <v>5.16E-2</v>
      </c>
      <c r="AP910" s="22">
        <v>0.3624</v>
      </c>
      <c r="AQ910" s="22">
        <v>0.41360000000000002</v>
      </c>
      <c r="AR910" s="22">
        <v>0.40050000000000002</v>
      </c>
      <c r="AS910" s="22">
        <v>0.435</v>
      </c>
      <c r="AT910" s="22">
        <v>1.5508</v>
      </c>
    </row>
    <row r="911" spans="2:46" s="22" customFormat="1">
      <c r="B911" s="22">
        <v>2020</v>
      </c>
      <c r="C911" s="22">
        <v>12</v>
      </c>
      <c r="D911" s="22">
        <f>(R911*AI900)+(S911*AI901)+(T911*AI902)+(U911*AI903)+(V911*AI904)+(W911*AI905)+(X911*AI906)+(Y911*AI907)+(Z911*AI908)+(AA911*AI909)+(AB911*AI910)+(AC911*AI911)+(AD911*AI912)+(AE911*AI913)+(AF911*AI914)+(AG911*AI915)</f>
        <v>1.5848908390443941</v>
      </c>
      <c r="E911" s="22">
        <f>(R911*AJ900)+(S911*AJ901)+(T911*AJ902)+(U911*AJ903)+(V911*AJ904)+(W911*AJ905)+(X911*AJ906)+(Y911*AJ907)+(Z911*AJ908)+(AA911*AJ909)+(AB911*AJ910)+(AC911*AJ911)+(AD911*AJ912)+(AE911*AJ913)+(AF911*AJ914)+(AG911*AJ915)</f>
        <v>3.8184245204982621</v>
      </c>
      <c r="F911" s="22">
        <f>(R911*AK900)+(S911*AK901)+(T911*AK902)+(U911*AK903)+(V911*AK904)+(W911*AK905)+(X911*AK906)+(Y911*AK907)+(Z911*AK908)+(AA911*AK909)+(AB911*AK910)+(AC911*AK911)+(AD911*AK912)+(AE911*AK913)+(AF911*AK914)+(AG911*AK915)</f>
        <v>0.46868697044683627</v>
      </c>
      <c r="G911" s="22">
        <f>(R911*AL900)+(S911*AL901)+(T911*AL902)+(U911*AL903)+(V911*AL904)+(W911*AL905)+(X911*AL906)+(Y911*AL907)+(Z911*AL908)+(AA911*AL909)+(AB911*AL910)+(AC911*AL911)+(AD911*AL912)+(AE911*AL913)+(AF911*AL914)+(AG911*AL915)</f>
        <v>4.2599894108247538</v>
      </c>
      <c r="H911" s="22">
        <f>(R911*AM900)+(S911*AM901)+(T911*AM902)+(U911*AM903)+(V911*AM904)+(W911*AM905)+(X911*AM906)+(Y911*AM907)+(Z911*AM908)+(AA911*AM909)+(AB911*AM910)+(AC911*AM911)+(AD911*AM912)+(AE911*AM913)+(AF911*AM914)+(AG911*AM915)</f>
        <v>1.1513696663619313</v>
      </c>
      <c r="I911" s="22">
        <f>(R911*AN900)+(S911*AN901)+(T911*AN902)+(U911*AN903)+(V911*AN904)+(W911*AN905)+(X911*AN906)+(Y911*AN907)+(Z911*AN908)+(AA911*AN909)+(AB911*AN910)+(AC911*AN911)+(AD911*AN912)+(AE911*AN913)+(AF911*AN914)+(AG911*AN915)</f>
        <v>2.7381504384626854</v>
      </c>
      <c r="J911" s="22">
        <f>(R911*AO900)+(S911*AO901)+(T911*AO902)+(U911*AO903)+(V911*AO904)+(W911*AO905)+(X911*AO906)+(Y911*AO907)+(Z911*AO908)+(AA911*AO909)+(AB911*AO910)+(AC911*AO911)+(AD911*AO912)+(AE911*AO913)+(AF911*AO914)+(AG911*AO915)</f>
        <v>0.23234784181235538</v>
      </c>
      <c r="K911" s="22">
        <f>(R911*AP900)+(S911*AP901)+(T911*AP902)+(U911*AP903)+(V911*AP904)+(W911*AP905)+(X911*AP906)+(Y911*AP907)+(Z911*AP908)+(AA911*AP909)+(AB911*AP910)+(AC911*AP911)+(AD911*AP912)+(AE911*AP913)+(AF911*AP914)+(AG911*AP915)</f>
        <v>1.9588503777329835</v>
      </c>
      <c r="L911" s="22">
        <f>(R911*AQ900)+(S911*AQ901)+(T911*AQ902)+(U911*AQ903)+(V911*AQ904)+(W911*AQ905)+(X911*AQ906)+(Y911*AQ907)+(Z911*AQ908)+(AA911*AQ909)+(AB911*AQ910)+(AC911*AQ911)+(AD911*AQ912)+(AE911*AQ913)+(AF911*AQ914)+(AG911*AQ915)</f>
        <v>0.6873726583945573</v>
      </c>
      <c r="M911" s="22">
        <f>(R911*AR900)+(S911*AR901)+(T911*AR902)+(U911*AR903)+(V911*AR904)+(W911*AR905)+(X911*AR906)+(Y911*AR907)+(Z911*AR908)+(AA911*AR909)+(AB911*AR910)+(AC911*AR911)+(AD911*AR912)+(AE911*AR913)+(AF911*AR914)+(AG911*AR915)</f>
        <v>1.116435110829733</v>
      </c>
      <c r="N911" s="22">
        <f>(R911*AS900)+(S911*AS901)+(T911*AS902)+(U911*AS903)+(V911*AS904)+(W911*AS905)+(X911*AS906)+(Y911*AS907)+(Z911*AS908)+(AA911*AS909)+(AB911*AS910)+(AC911*AS911)+(AD911*AS912)+(AE911*AS913)+(AF911*AS914)+(AG911*AS915)</f>
        <v>1.0357997971496036</v>
      </c>
      <c r="O911" s="22">
        <f>(R911*AT900)+(S911*AT901)+(T911*AT902)+(U911*AT903)+(V911*AT904)+(W911*AT905)+(X911*AT906)+(Y911*AT907)+(Z911*AT908)+(AA911*AT909)+(AB911*AT910)+(AC911*AT911)+(AD911*AT912)+(AE911*AT913)+(AF911*AT914)+(AG911*AT915)</f>
        <v>3.8025884512683739</v>
      </c>
      <c r="Q911" s="22">
        <v>12</v>
      </c>
      <c r="R911" s="22">
        <v>0.33143279709307938</v>
      </c>
      <c r="S911" s="22">
        <v>0.75695180949639651</v>
      </c>
      <c r="T911" s="22">
        <v>0.22761181172271763</v>
      </c>
      <c r="U911" s="22">
        <v>0.22800000000000001</v>
      </c>
      <c r="V911" s="22">
        <v>6.6430469441984052E-2</v>
      </c>
      <c r="W911" s="22">
        <v>1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  <c r="AI911" s="22">
        <v>0.35260000000000002</v>
      </c>
      <c r="AJ911" s="22">
        <v>2.7639999999999998</v>
      </c>
      <c r="AK911" s="22">
        <v>0.28939999999999999</v>
      </c>
      <c r="AL911" s="22">
        <v>1.4381999999999999</v>
      </c>
      <c r="AM911" s="22">
        <v>0.37130000000000002</v>
      </c>
      <c r="AN911" s="22">
        <v>1.2263999999999999</v>
      </c>
      <c r="AO911" s="22">
        <v>4.19E-2</v>
      </c>
      <c r="AP911" s="22">
        <v>0.29649999999999999</v>
      </c>
      <c r="AQ911" s="22">
        <v>0.31940000000000002</v>
      </c>
      <c r="AR911" s="22">
        <v>0.47539999999999999</v>
      </c>
      <c r="AS911" s="22">
        <v>0.39079999999999998</v>
      </c>
      <c r="AT911" s="22">
        <v>1.5920000000000001</v>
      </c>
    </row>
    <row r="912" spans="2:46" s="22" customFormat="1">
      <c r="B912" s="22">
        <v>2020</v>
      </c>
      <c r="C912" s="22">
        <v>13</v>
      </c>
      <c r="D912" s="22">
        <f>(R912*AI900)+(S912*AI901)+(T912*AI902)+(U912*AI903)+(V912*AI904)+(W912*AI905)+(X912*AI906)+(Y912*AI907)+(Z912*AI908)+(AA912*AI909)+(AB912*AI910)+(AC912*AI911)+(AD912*AI912)+(AE912*AI913)+(AF912*AI914)+(AG912*AI915)</f>
        <v>0.67022720364438415</v>
      </c>
      <c r="E912" s="22">
        <f>(R912*AJ900)+(S912*AJ901)+(T912*AJ902)+(U912*AJ903)+(V912*AJ904)+(W912*AJ905)+(X912*AJ906)+(Y912*AJ907)+(Z912*AJ908)+(AA912*AJ909)+(AB912*AJ910)+(AC912*AJ911)+(AD912*AJ912)+(AE912*AJ913)+(AF912*AJ914)+(AG912*AJ915)</f>
        <v>0.80181020205608888</v>
      </c>
      <c r="F912" s="22">
        <f>(R912*AK900)+(S912*AK901)+(T912*AK902)+(U912*AK903)+(V912*AK904)+(W912*AK905)+(X912*AK906)+(Y912*AK907)+(Z912*AK908)+(AA912*AK909)+(AB912*AK910)+(AC912*AK911)+(AD912*AK912)+(AE912*AK913)+(AF912*AK914)+(AG912*AK915)</f>
        <v>0.22369943159261241</v>
      </c>
      <c r="G912" s="22">
        <f>(R912*AL900)+(S912*AL901)+(T912*AL902)+(U912*AL903)+(V912*AL904)+(W912*AL905)+(X912*AL906)+(Y912*AL907)+(Z912*AL908)+(AA912*AL909)+(AB912*AL910)+(AC912*AL911)+(AD912*AL912)+(AE912*AL913)+(AF912*AL914)+(AG912*AL915)</f>
        <v>2.034155084134357</v>
      </c>
      <c r="H912" s="22">
        <f>(R912*AM900)+(S912*AM901)+(T912*AM902)+(U912*AM903)+(V912*AM904)+(W912*AM905)+(X912*AM906)+(Y912*AM907)+(Z912*AM908)+(AA912*AM909)+(AB912*AM910)+(AC912*AM911)+(AD912*AM912)+(AE912*AM913)+(AF912*AM914)+(AG912*AM915)</f>
        <v>0.67595934552039016</v>
      </c>
      <c r="I912" s="22">
        <f>(R912*AN900)+(S912*AN901)+(T912*AN902)+(U912*AN903)+(V912*AN904)+(W912*AN905)+(X912*AN906)+(Y912*AN907)+(Z912*AN908)+(AA912*AN909)+(AB912*AN910)+(AC912*AN911)+(AD912*AN912)+(AE912*AN913)+(AF912*AN914)+(AG912*AN915)</f>
        <v>1.561489985950774</v>
      </c>
      <c r="J912" s="22">
        <f>(R912*AO900)+(S912*AO901)+(T912*AO902)+(U912*AO903)+(V912*AO904)+(W912*AO905)+(X912*AO906)+(Y912*AO907)+(Z912*AO908)+(AA912*AO909)+(AB912*AO910)+(AC912*AO911)+(AD912*AO912)+(AE912*AO913)+(AF912*AO914)+(AG912*AO915)</f>
        <v>0.27009019514415195</v>
      </c>
      <c r="K912" s="22">
        <f>(R912*AP900)+(S912*AP901)+(T912*AP902)+(U912*AP903)+(V912*AP904)+(W912*AP905)+(X912*AP906)+(Y912*AP907)+(Z912*AP908)+(AA912*AP909)+(AB912*AP910)+(AC912*AP911)+(AD912*AP912)+(AE912*AP913)+(AF912*AP914)+(AG912*AP915)</f>
        <v>1.6127101419120007</v>
      </c>
      <c r="L912" s="22">
        <f>(R912*AQ900)+(S912*AQ901)+(T912*AQ902)+(U912*AQ903)+(V912*AQ904)+(W912*AQ905)+(X912*AQ906)+(Y912*AQ907)+(Z912*AQ908)+(AA912*AQ909)+(AB912*AQ910)+(AC912*AQ911)+(AD912*AQ912)+(AE912*AQ913)+(AF912*AQ914)+(AG912*AQ915)</f>
        <v>0.37174585218072581</v>
      </c>
      <c r="M912" s="22">
        <f>(R912*AR900)+(S912*AR901)+(T912*AR902)+(U912*AR903)+(V912*AR904)+(W912*AR905)+(X912*AR906)+(Y912*AR907)+(Z912*AR908)+(AA912*AR909)+(AB912*AR910)+(AC912*AR911)+(AD912*AR912)+(AE912*AR913)+(AF912*AR914)+(AG912*AR915)</f>
        <v>0.54338496173979012</v>
      </c>
      <c r="N912" s="22">
        <f>(R912*AS900)+(S912*AS901)+(T912*AS902)+(U912*AS903)+(V912*AS904)+(W912*AS905)+(X912*AS906)+(Y912*AS907)+(Z912*AS908)+(AA912*AS909)+(AB912*AS910)+(AC912*AS911)+(AD912*AS912)+(AE912*AS913)+(AF912*AS914)+(AG912*AS915)</f>
        <v>0.36629984304552693</v>
      </c>
      <c r="O912" s="22">
        <f>(R912*AT900)+(S912*AT901)+(T912*AT902)+(U912*AT903)+(V912*AT904)+(W912*AT905)+(X912*AT906)+(Y912*AT907)+(Z912*AT908)+(AA912*AT909)+(AB912*AT910)+(AC912*AT911)+(AD912*AT912)+(AE912*AT913)+(AF912*AT914)+(AG912*AT915)</f>
        <v>2.2593757053328853</v>
      </c>
      <c r="Q912" s="22">
        <v>13</v>
      </c>
      <c r="R912" s="22">
        <v>1.6294985038389741E-3</v>
      </c>
      <c r="S912" s="22">
        <v>0</v>
      </c>
      <c r="T912" s="22">
        <v>0.54499705638039631</v>
      </c>
      <c r="U912" s="22">
        <v>0</v>
      </c>
      <c r="V912" s="22">
        <v>0</v>
      </c>
      <c r="W912" s="22">
        <v>0</v>
      </c>
      <c r="X912" s="22">
        <v>0.7580462094128243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I912" s="22">
        <v>1.1789000000000001</v>
      </c>
      <c r="AJ912" s="22">
        <v>2.1537000000000002</v>
      </c>
      <c r="AK912" s="22">
        <v>0.36919999999999997</v>
      </c>
      <c r="AL912" s="22">
        <v>1.7853000000000001</v>
      </c>
      <c r="AM912" s="22">
        <v>0.49330000000000002</v>
      </c>
      <c r="AN912" s="22">
        <v>0.93720000000000003</v>
      </c>
      <c r="AO912" s="22">
        <v>1.61E-2</v>
      </c>
      <c r="AP912" s="22">
        <v>0.99880000000000002</v>
      </c>
      <c r="AQ912" s="22">
        <v>0.4647</v>
      </c>
      <c r="AR912" s="22">
        <v>0.46239999999999998</v>
      </c>
      <c r="AS912" s="22">
        <v>0.82299999999999995</v>
      </c>
      <c r="AT912" s="22">
        <v>2.6410999999999998</v>
      </c>
    </row>
    <row r="913" spans="2:46" s="22" customFormat="1">
      <c r="B913" s="22">
        <v>2020</v>
      </c>
      <c r="C913" s="22">
        <v>14</v>
      </c>
      <c r="D913" s="22">
        <f>(R913*AI900)+(S913*AI901)+(T913*AI902)+(U913*AI903)+(V913*AI904)+(W913*AI905)+(X913*AI906)+(Y913*AI907)+(Z913*AI908)+(AA913*AI909)+(AB913*AI910)+(AC913*AI911)+(AD913*AI912)+(AE913*AI913)+(AF913*AI914)+(AG913*AI915)</f>
        <v>0.19325561439256955</v>
      </c>
      <c r="E913" s="22">
        <f>(R913*AJ900)+(S913*AJ901)+(T913*AJ902)+(U913*AJ903)+(V913*AJ904)+(W913*AJ905)+(X913*AJ906)+(Y913*AJ907)+(Z913*AJ908)+(AA913*AJ909)+(AB913*AJ910)+(AC913*AJ911)+(AD913*AJ912)+(AE913*AJ913)+(AF913*AJ914)+(AG913*AJ915)</f>
        <v>0.50740330208667517</v>
      </c>
      <c r="F913" s="22">
        <f>(R913*AK900)+(S913*AK901)+(T913*AK902)+(U913*AK903)+(V913*AK904)+(W913*AK905)+(X913*AK906)+(Y913*AK907)+(Z913*AK908)+(AA913*AK909)+(AB913*AK910)+(AC913*AK911)+(AD913*AK912)+(AE913*AK913)+(AF913*AK914)+(AG913*AK915)</f>
        <v>0.12254326545275217</v>
      </c>
      <c r="G913" s="22">
        <f>(R913*AL900)+(S913*AL901)+(T913*AL902)+(U913*AL903)+(V913*AL904)+(W913*AL905)+(X913*AL906)+(Y913*AL907)+(Z913*AL908)+(AA913*AL909)+(AB913*AL910)+(AC913*AL911)+(AD913*AL912)+(AE913*AL913)+(AF913*AL914)+(AG913*AL915)</f>
        <v>0.67529959215258684</v>
      </c>
      <c r="H913" s="22">
        <f>(R913*AM900)+(S913*AM901)+(T913*AM902)+(U913*AM903)+(V913*AM904)+(W913*AM905)+(X913*AM906)+(Y913*AM907)+(Z913*AM908)+(AA913*AM909)+(AB913*AM910)+(AC913*AM911)+(AD913*AM912)+(AE913*AM913)+(AF913*AM914)+(AG913*AM915)</f>
        <v>0.17857530279048897</v>
      </c>
      <c r="I913" s="22">
        <f>(R913*AN900)+(S913*AN901)+(T913*AN902)+(U913*AN903)+(V913*AN904)+(W913*AN905)+(X913*AN906)+(Y913*AN907)+(Z913*AN908)+(AA913*AN909)+(AB913*AN910)+(AC913*AN911)+(AD913*AN912)+(AE913*AN913)+(AF913*AN914)+(AG913*AN915)</f>
        <v>0.56840727901008425</v>
      </c>
      <c r="J913" s="22">
        <f>(R913*AO900)+(S913*AO901)+(T913*AO902)+(U913*AO903)+(V913*AO904)+(W913*AO905)+(X913*AO906)+(Y913*AO907)+(Z913*AO908)+(AA913*AO909)+(AB913*AO910)+(AC913*AO911)+(AD913*AO912)+(AE913*AO913)+(AF913*AO914)+(AG913*AO915)</f>
        <v>2.3313412575723121E-2</v>
      </c>
      <c r="K913" s="22">
        <f>(R913*AP900)+(S913*AP901)+(T913*AP902)+(U913*AP903)+(V913*AP904)+(W913*AP905)+(X913*AP906)+(Y913*AP907)+(Z913*AP908)+(AA913*AP909)+(AB913*AP910)+(AC913*AP911)+(AD913*AP912)+(AE913*AP913)+(AF913*AP914)+(AG913*AP915)</f>
        <v>0.21321732500350254</v>
      </c>
      <c r="L913" s="22">
        <f>(R913*AQ900)+(S913*AQ901)+(T913*AQ902)+(U913*AQ903)+(V913*AQ904)+(W913*AQ905)+(X913*AQ906)+(Y913*AQ907)+(Z913*AQ908)+(AA913*AQ909)+(AB913*AQ910)+(AC913*AQ911)+(AD913*AQ912)+(AE913*AQ913)+(AF913*AQ914)+(AG913*AQ915)</f>
        <v>9.4123317729460851E-2</v>
      </c>
      <c r="M913" s="22">
        <f>(R913*AR900)+(S913*AR901)+(T913*AR902)+(U913*AR903)+(V913*AR904)+(W913*AR905)+(X913*AR906)+(Y913*AR907)+(Z913*AR908)+(AA913*AR909)+(AB913*AR910)+(AC913*AR911)+(AD913*AR912)+(AE913*AR913)+(AF913*AR914)+(AG913*AR915)</f>
        <v>0.17624646550366926</v>
      </c>
      <c r="N913" s="22">
        <f>(R913*AS900)+(S913*AS901)+(T913*AS902)+(U913*AS903)+(V913*AS904)+(W913*AS905)+(X913*AS906)+(Y913*AS907)+(Z913*AS908)+(AA913*AS909)+(AB913*AS910)+(AC913*AS911)+(AD913*AS912)+(AE913*AS913)+(AF913*AS914)+(AG913*AS915)</f>
        <v>0.14690732703303541</v>
      </c>
      <c r="O913" s="22">
        <f>(R913*AT900)+(S913*AT901)+(T913*AT902)+(U913*AT903)+(V913*AT904)+(W913*AT905)+(X913*AT906)+(Y913*AT907)+(Z913*AT908)+(AA913*AT909)+(AB913*AT910)+(AC913*AT911)+(AD913*AT912)+(AE913*AT913)+(AF913*AT914)+(AG913*AT915)</f>
        <v>0.89160875443412491</v>
      </c>
      <c r="Q913" s="22">
        <v>14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7.076390739736603E-2</v>
      </c>
      <c r="Y913" s="22">
        <v>0</v>
      </c>
      <c r="Z913" s="22">
        <v>6.0882728404930433E-2</v>
      </c>
      <c r="AA913" s="22">
        <v>0.12271375998387171</v>
      </c>
      <c r="AB913" s="22">
        <v>0</v>
      </c>
      <c r="AC913" s="22">
        <v>0</v>
      </c>
      <c r="AD913" s="22">
        <v>1.5699999999999999E-2</v>
      </c>
      <c r="AE913" s="22">
        <v>0</v>
      </c>
      <c r="AF913" s="22">
        <v>1.2263680379236501E-3</v>
      </c>
      <c r="AG913" s="22">
        <v>0</v>
      </c>
      <c r="AI913" s="22">
        <v>7.2999999999999995E-2</v>
      </c>
      <c r="AJ913" s="22">
        <v>0.65169999999999995</v>
      </c>
      <c r="AK913" s="22">
        <v>4.53E-2</v>
      </c>
      <c r="AL913" s="22">
        <v>0.28110000000000002</v>
      </c>
      <c r="AM913" s="22">
        <v>6.8099999999999994E-2</v>
      </c>
      <c r="AN913" s="22">
        <v>0.13389999999999999</v>
      </c>
      <c r="AO913" s="22">
        <v>3.3999999999999998E-3</v>
      </c>
      <c r="AP913" s="22">
        <v>4.6600000000000003E-2</v>
      </c>
      <c r="AQ913" s="22">
        <v>8.09E-2</v>
      </c>
      <c r="AR913" s="22">
        <v>7.3999999999999996E-2</v>
      </c>
      <c r="AS913" s="22">
        <v>7.1800000000000003E-2</v>
      </c>
      <c r="AT913" s="22">
        <v>0.4138</v>
      </c>
    </row>
    <row r="914" spans="2:46" s="22" customFormat="1">
      <c r="B914" s="22">
        <v>2020</v>
      </c>
      <c r="C914" s="22">
        <v>15</v>
      </c>
      <c r="D914" s="22">
        <f>(R914*AI900)+(S914*AI901)+(T914*AI902)+(U914*AI903)+(V914*AI904)+(W914*AI905)+(X914*AI906)+(Y914*AI907)+(Z914*AI908)+(AA914*AI909)+(AB914*AI910)+(AC914*AI911)+(AD914*AI912)+(AE914*AI913)+(AF914*AI914)+(AG914*AI915)</f>
        <v>0.28772068552416341</v>
      </c>
      <c r="E914" s="22">
        <f>(R914*AJ900)+(S914*AJ901)+(T914*AJ902)+(U914*AJ903)+(V914*AJ904)+(W914*AJ905)+(X914*AJ906)+(Y914*AJ907)+(Z914*AJ908)+(AA914*AJ909)+(AB914*AJ910)+(AC914*AJ911)+(AD914*AJ912)+(AE914*AJ913)+(AF914*AJ914)+(AG914*AJ915)</f>
        <v>0.31532281242660387</v>
      </c>
      <c r="F914" s="22">
        <f>(R914*AK900)+(S914*AK901)+(T914*AK902)+(U914*AK903)+(V914*AK904)+(W914*AK905)+(X914*AK906)+(Y914*AK907)+(Z914*AK908)+(AA914*AK909)+(AB914*AK910)+(AC914*AK911)+(AD914*AK912)+(AE914*AK913)+(AF914*AK914)+(AG914*AK915)</f>
        <v>9.0171834453492611E-2</v>
      </c>
      <c r="G914" s="22">
        <f>(R914*AL900)+(S914*AL901)+(T914*AL902)+(U914*AL903)+(V914*AL904)+(W914*AL905)+(X914*AL906)+(Y914*AL907)+(Z914*AL908)+(AA914*AL909)+(AB914*AL910)+(AC914*AL911)+(AD914*AL912)+(AE914*AL913)+(AF914*AL914)+(AG914*AL915)</f>
        <v>0.61266806707912724</v>
      </c>
      <c r="H914" s="22">
        <f>(R914*AM900)+(S914*AM901)+(T914*AM902)+(U914*AM903)+(V914*AM904)+(W914*AM905)+(X914*AM906)+(Y914*AM907)+(Z914*AM908)+(AA914*AM909)+(AB914*AM910)+(AC914*AM911)+(AD914*AM912)+(AE914*AM913)+(AF914*AM914)+(AG914*AM915)</f>
        <v>0.20836798228896436</v>
      </c>
      <c r="I914" s="22">
        <f>(R914*AN900)+(S914*AN901)+(T914*AN902)+(U914*AN903)+(V914*AN904)+(W914*AN905)+(X914*AN906)+(Y914*AN907)+(Z914*AN908)+(AA914*AN909)+(AB914*AN910)+(AC914*AN911)+(AD914*AN912)+(AE914*AN913)+(AF914*AN914)+(AG914*AN915)</f>
        <v>0.6506995862907925</v>
      </c>
      <c r="J914" s="22">
        <f>(R914*AO900)+(S914*AO901)+(T914*AO902)+(U914*AO903)+(V914*AO904)+(W914*AO905)+(X914*AO906)+(Y914*AO907)+(Z914*AO908)+(AA914*AO909)+(AB914*AO910)+(AC914*AO911)+(AD914*AO912)+(AE914*AO913)+(AF914*AO914)+(AG914*AO915)</f>
        <v>1.6567599520215533E-2</v>
      </c>
      <c r="K914" s="22">
        <f>(R914*AP900)+(S914*AP901)+(T914*AP902)+(U914*AP903)+(V914*AP904)+(W914*AP905)+(X914*AP906)+(Y914*AP907)+(Z914*AP908)+(AA914*AP909)+(AB914*AP910)+(AC914*AP911)+(AD914*AP912)+(AE914*AP913)+(AF914*AP914)+(AG914*AP915)</f>
        <v>0.32570200956463313</v>
      </c>
      <c r="L914" s="22">
        <f>(R914*AQ900)+(S914*AQ901)+(T914*AQ902)+(U914*AQ903)+(V914*AQ904)+(W914*AQ905)+(X914*AQ906)+(Y914*AQ907)+(Z914*AQ908)+(AA914*AQ909)+(AB914*AQ910)+(AC914*AQ911)+(AD914*AQ912)+(AE914*AQ913)+(AF914*AQ914)+(AG914*AQ915)</f>
        <v>7.1789835265819987E-2</v>
      </c>
      <c r="M914" s="22">
        <f>(R914*AR900)+(S914*AR901)+(T914*AR902)+(U914*AR903)+(V914*AR904)+(W914*AR905)+(X914*AR906)+(Y914*AR907)+(Z914*AR908)+(AA914*AR909)+(AB914*AR910)+(AC914*AR911)+(AD914*AR912)+(AE914*AR913)+(AF914*AR914)+(AG914*AR915)</f>
        <v>0.1387081864458295</v>
      </c>
      <c r="N914" s="22">
        <f>(R914*AS900)+(S914*AS901)+(T914*AS902)+(U914*AS903)+(V914*AS904)+(W914*AS905)+(X914*AS906)+(Y914*AS907)+(Z914*AS908)+(AA914*AS909)+(AB914*AS910)+(AC914*AS911)+(AD914*AS912)+(AE914*AS913)+(AF914*AS914)+(AG914*AS915)</f>
        <v>0.174441984960822</v>
      </c>
      <c r="O914" s="22">
        <f>(R914*AT900)+(S914*AT901)+(T914*AT902)+(U914*AT903)+(V914*AT904)+(W914*AT905)+(X914*AT906)+(Y914*AT907)+(Z914*AT908)+(AA914*AT909)+(AB914*AT910)+(AC914*AT911)+(AD914*AT912)+(AE914*AT913)+(AF914*AT914)+(AG914*AT915)</f>
        <v>0.71658258341194214</v>
      </c>
      <c r="Q914" s="22">
        <v>15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7.8976655058059439E-2</v>
      </c>
      <c r="AB914" s="22">
        <v>0</v>
      </c>
      <c r="AC914" s="22">
        <v>0</v>
      </c>
      <c r="AD914" s="22">
        <v>8.7645198079253821E-4</v>
      </c>
      <c r="AE914" s="22">
        <v>0</v>
      </c>
      <c r="AF914" s="22">
        <v>0.99877363196207636</v>
      </c>
      <c r="AG914" s="22">
        <v>0</v>
      </c>
      <c r="AI914" s="22">
        <v>0.20300000000000001</v>
      </c>
      <c r="AJ914" s="22">
        <v>0.17929999999999999</v>
      </c>
      <c r="AK914" s="22">
        <v>3.3500000000000002E-2</v>
      </c>
      <c r="AL914" s="22">
        <v>0.34089999999999998</v>
      </c>
      <c r="AM914" s="22">
        <v>0.13639999999999999</v>
      </c>
      <c r="AN914" s="22">
        <v>0.37719999999999998</v>
      </c>
      <c r="AO914" s="22">
        <v>9.9000000000000008E-3</v>
      </c>
      <c r="AP914" s="22">
        <v>0.25159999999999999</v>
      </c>
      <c r="AQ914" s="22">
        <v>3.4099999999999998E-2</v>
      </c>
      <c r="AR914" s="22">
        <v>6.8199999999999997E-2</v>
      </c>
      <c r="AS914" s="22">
        <v>0.1164</v>
      </c>
      <c r="AT914" s="22">
        <v>0.32119999999999999</v>
      </c>
    </row>
    <row r="915" spans="2:46" s="22" customFormat="1">
      <c r="B915" s="22">
        <v>2020</v>
      </c>
      <c r="C915" s="22">
        <v>16</v>
      </c>
      <c r="D915" s="22">
        <f>(R915*AI900)+(S915*AI901)+(T915*AI902)+(U915*AI903)+(V915*AI904)+(W915*AI905)+(X915*AI906)+(Y915*AI907)+(Z915*AI908)+(AA915*AI909)+(AB915*AI910)+(AC915*AI911)+(AD915*AI912)+(AE915*AI913)+(AF915*AI914)+(AG915*AI915)</f>
        <v>0.25313395912774661</v>
      </c>
      <c r="E915" s="22">
        <f>(R915*AJ900)+(S915*AJ901)+(T915*AJ902)+(U915*AJ903)+(V915*AJ904)+(W915*AJ905)+(X915*AJ906)+(Y915*AJ907)+(Z915*AJ908)+(AA915*AJ909)+(AB915*AJ910)+(AC915*AJ911)+(AD915*AJ912)+(AE915*AJ913)+(AF915*AJ914)+(AG915*AJ915)</f>
        <v>1.0664710879644417</v>
      </c>
      <c r="F915" s="22">
        <f>(R915*AK900)+(S915*AK901)+(T915*AK902)+(U915*AK903)+(V915*AK904)+(W915*AK905)+(X915*AK906)+(Y915*AK907)+(Z915*AK908)+(AA915*AK909)+(AB915*AK910)+(AC915*AK911)+(AD915*AK912)+(AE915*AK913)+(AF915*AK914)+(AG915*AK915)</f>
        <v>0.13560478731259659</v>
      </c>
      <c r="G915" s="22">
        <f>(R915*AL900)+(S915*AL901)+(T915*AL902)+(U915*AL903)+(V915*AL904)+(W915*AL905)+(X915*AL906)+(Y915*AL907)+(Z915*AL908)+(AA915*AL909)+(AB915*AL910)+(AC915*AL911)+(AD915*AL912)+(AE915*AL913)+(AF915*AL914)+(AG915*AL915)</f>
        <v>0.89481091553687886</v>
      </c>
      <c r="H915" s="22">
        <f>(R915*AM900)+(S915*AM901)+(T915*AM902)+(U915*AM903)+(V915*AM904)+(W915*AM905)+(X915*AM906)+(Y915*AM907)+(Z915*AM908)+(AA915*AM909)+(AB915*AM910)+(AC915*AM911)+(AD915*AM912)+(AE915*AM913)+(AF915*AM914)+(AG915*AM915)</f>
        <v>0.24513907711442967</v>
      </c>
      <c r="I915" s="22">
        <f>(R915*AN900)+(S915*AN901)+(T915*AN902)+(U915*AN903)+(V915*AN904)+(W915*AN905)+(X915*AN906)+(Y915*AN907)+(Z915*AN908)+(AA915*AN909)+(AB915*AN910)+(AC915*AN911)+(AD915*AN912)+(AE915*AN913)+(AF915*AN914)+(AG915*AN915)</f>
        <v>0.57419399013393968</v>
      </c>
      <c r="J915" s="22">
        <f>(R915*AO900)+(S915*AO901)+(T915*AO902)+(U915*AO903)+(V915*AO904)+(W915*AO905)+(X915*AO906)+(Y915*AO907)+(Z915*AO908)+(AA915*AO909)+(AB915*AO910)+(AC915*AO911)+(AD915*AO912)+(AE915*AO913)+(AF915*AO914)+(AG915*AO915)</f>
        <v>4.3149420951675163E-2</v>
      </c>
      <c r="K915" s="22">
        <f>(R915*AP900)+(S915*AP901)+(T915*AP902)+(U915*AP903)+(V915*AP904)+(W915*AP905)+(X915*AP906)+(Y915*AP907)+(Z915*AP908)+(AA915*AP909)+(AB915*AP910)+(AC915*AP911)+(AD915*AP912)+(AE915*AP913)+(AF915*AP914)+(AG915*AP915)</f>
        <v>0.33051022352415849</v>
      </c>
      <c r="L915" s="22">
        <f>(R915*AQ900)+(S915*AQ901)+(T915*AQ902)+(U915*AQ903)+(V915*AQ904)+(W915*AQ905)+(X915*AQ906)+(Y915*AQ907)+(Z915*AQ908)+(AA915*AQ909)+(AB915*AQ910)+(AC915*AQ911)+(AD915*AQ912)+(AE915*AQ913)+(AF915*AQ914)+(AG915*AQ915)</f>
        <v>0.16979878104409338</v>
      </c>
      <c r="M915" s="22">
        <f>(R915*AR900)+(S915*AR901)+(T915*AR902)+(U915*AR903)+(V915*AR904)+(W915*AR905)+(X915*AR906)+(Y915*AR907)+(Z915*AR908)+(AA915*AR909)+(AB915*AR910)+(AC915*AR911)+(AD915*AR912)+(AE915*AR913)+(AF915*AR914)+(AG915*AR915)</f>
        <v>0.2289344612022885</v>
      </c>
      <c r="N915" s="22">
        <f>(R915*AS900)+(S915*AS901)+(T915*AS902)+(U915*AS903)+(V915*AS904)+(W915*AS905)+(X915*AS906)+(Y915*AS907)+(Z915*AS908)+(AA915*AS909)+(AB915*AS910)+(AC915*AS911)+(AD915*AS912)+(AE915*AS913)+(AF915*AS914)+(AG915*AS915)</f>
        <v>0.19641114335578</v>
      </c>
      <c r="O915" s="22">
        <f>(R915*AT900)+(S915*AT901)+(T915*AT902)+(U915*AT903)+(V915*AT904)+(W915*AT905)+(X915*AT906)+(Y915*AT907)+(Z915*AT908)+(AA915*AT909)+(AB915*AT910)+(AC915*AT911)+(AD915*AT912)+(AE915*AT913)+(AF915*AT914)+(AG915*AT915)</f>
        <v>1.13871662291787</v>
      </c>
      <c r="Q915" s="22">
        <v>16</v>
      </c>
      <c r="R915" s="22">
        <v>0.13770898400113868</v>
      </c>
      <c r="S915" s="22">
        <v>2.3001472395354758E-2</v>
      </c>
      <c r="T915" s="22">
        <v>1.7892295048193983E-2</v>
      </c>
      <c r="U915" s="22">
        <v>0</v>
      </c>
      <c r="V915" s="22">
        <v>0</v>
      </c>
      <c r="W915" s="22">
        <v>0</v>
      </c>
      <c r="X915" s="22">
        <v>0.17118988318980966</v>
      </c>
      <c r="Y915" s="22">
        <v>4.5045275632172909E-3</v>
      </c>
      <c r="Z915" s="22">
        <v>5.7918917904714838E-2</v>
      </c>
      <c r="AA915" s="22">
        <v>4.9286971762269392E-2</v>
      </c>
      <c r="AB915" s="22">
        <v>0</v>
      </c>
      <c r="AC915" s="22">
        <v>9.2608673160205152E-4</v>
      </c>
      <c r="AD915" s="22">
        <v>0</v>
      </c>
      <c r="AE915" s="22">
        <v>0.97054297647834686</v>
      </c>
      <c r="AF915" s="22">
        <v>0</v>
      </c>
      <c r="AG915" s="22">
        <v>0</v>
      </c>
      <c r="AI915" s="22">
        <v>3.7400000000000003E-2</v>
      </c>
      <c r="AJ915" s="22">
        <v>0.31730000000000003</v>
      </c>
      <c r="AK915" s="22">
        <v>2.3400000000000001E-2</v>
      </c>
      <c r="AL915" s="22">
        <v>0.1396</v>
      </c>
      <c r="AM915" s="22">
        <v>3.3799999999999997E-2</v>
      </c>
      <c r="AN915" s="22">
        <v>6.8900000000000003E-2</v>
      </c>
      <c r="AO915" s="22">
        <v>1.6000000000000001E-3</v>
      </c>
      <c r="AP915" s="22">
        <v>2.2800000000000001E-2</v>
      </c>
      <c r="AQ915" s="22">
        <v>4.19E-2</v>
      </c>
      <c r="AR915" s="22">
        <v>3.7100000000000001E-2</v>
      </c>
      <c r="AS915" s="22">
        <v>2.76E-2</v>
      </c>
      <c r="AT915" s="22">
        <v>0.19289999999999999</v>
      </c>
    </row>
    <row r="916" spans="2:46">
      <c r="B916">
        <v>2021</v>
      </c>
      <c r="C916">
        <v>1</v>
      </c>
      <c r="D916">
        <v>0.23530000000000001</v>
      </c>
      <c r="E916">
        <v>9.2200000000000004E-2</v>
      </c>
      <c r="F916">
        <v>6.7699999999999996E-2</v>
      </c>
      <c r="G916">
        <v>0.3251</v>
      </c>
      <c r="H916">
        <v>0.1154</v>
      </c>
      <c r="I916">
        <v>0.1598</v>
      </c>
      <c r="J916">
        <v>9.7000000000000003E-3</v>
      </c>
      <c r="K916">
        <v>0.24929999999999999</v>
      </c>
      <c r="L916">
        <v>9.35E-2</v>
      </c>
      <c r="M916">
        <v>0.13009999999999999</v>
      </c>
      <c r="N916">
        <v>0.1303</v>
      </c>
      <c r="O916">
        <v>0.46239999999999998</v>
      </c>
      <c r="AI916" s="133">
        <v>0.23530000000000001</v>
      </c>
      <c r="AJ916" s="133">
        <v>9.2200000000000004E-2</v>
      </c>
      <c r="AK916" s="133">
        <v>6.7699999999999996E-2</v>
      </c>
      <c r="AL916" s="133">
        <v>0.3251</v>
      </c>
      <c r="AM916" s="133">
        <v>0.1154</v>
      </c>
      <c r="AN916" s="133">
        <v>0.1598</v>
      </c>
      <c r="AO916" s="133">
        <v>9.7000000000000003E-3</v>
      </c>
      <c r="AP916" s="133">
        <v>0.24929999999999999</v>
      </c>
      <c r="AQ916" s="133">
        <v>9.35E-2</v>
      </c>
      <c r="AR916" s="133">
        <v>0.13009999999999999</v>
      </c>
      <c r="AS916" s="133">
        <v>0.1303</v>
      </c>
      <c r="AT916" s="133">
        <v>0.46239999999999998</v>
      </c>
    </row>
    <row r="917" spans="2:46">
      <c r="B917">
        <v>2021</v>
      </c>
      <c r="C917">
        <v>2</v>
      </c>
      <c r="D917">
        <v>0.42709999999999998</v>
      </c>
      <c r="E917">
        <v>1.0395000000000001</v>
      </c>
      <c r="F917">
        <v>0.11940000000000001</v>
      </c>
      <c r="G917">
        <v>1.41</v>
      </c>
      <c r="H917">
        <v>0.48249999999999998</v>
      </c>
      <c r="I917">
        <v>1.3201000000000001</v>
      </c>
      <c r="J917">
        <v>0.1172</v>
      </c>
      <c r="K917">
        <v>0.66259999999999997</v>
      </c>
      <c r="L917">
        <v>0.1618</v>
      </c>
      <c r="M917">
        <v>0.31219999999999998</v>
      </c>
      <c r="N917">
        <v>0.20749999999999999</v>
      </c>
      <c r="O917">
        <v>1.1024</v>
      </c>
      <c r="AI917" s="133">
        <v>0.42709999999999998</v>
      </c>
      <c r="AJ917" s="133">
        <v>1.0395000000000001</v>
      </c>
      <c r="AK917" s="133">
        <v>0.11940000000000001</v>
      </c>
      <c r="AL917" s="133">
        <v>1.41</v>
      </c>
      <c r="AM917" s="133">
        <v>0.48249999999999998</v>
      </c>
      <c r="AN917" s="133">
        <v>1.3201000000000001</v>
      </c>
      <c r="AO917" s="133">
        <v>0.1172</v>
      </c>
      <c r="AP917" s="133">
        <v>0.66259999999999997</v>
      </c>
      <c r="AQ917" s="133">
        <v>0.1618</v>
      </c>
      <c r="AR917" s="133">
        <v>0.31219999999999998</v>
      </c>
      <c r="AS917" s="133">
        <v>0.20749999999999999</v>
      </c>
      <c r="AT917" s="133">
        <v>1.1024</v>
      </c>
    </row>
    <row r="918" spans="2:46">
      <c r="B918">
        <v>2021</v>
      </c>
      <c r="C918">
        <v>3</v>
      </c>
      <c r="D918">
        <v>0.8679</v>
      </c>
      <c r="E918">
        <v>1.2948999999999999</v>
      </c>
      <c r="F918">
        <v>0.2949</v>
      </c>
      <c r="G918">
        <v>2.4824999999999999</v>
      </c>
      <c r="H918">
        <v>0.84450000000000003</v>
      </c>
      <c r="I918">
        <v>2.4843999999999999</v>
      </c>
      <c r="J918">
        <v>0.34760000000000002</v>
      </c>
      <c r="K918">
        <v>1.9361999999999999</v>
      </c>
      <c r="L918">
        <v>0.52110000000000001</v>
      </c>
      <c r="M918">
        <v>0.79900000000000004</v>
      </c>
      <c r="N918">
        <v>0.50960000000000005</v>
      </c>
      <c r="O918">
        <v>2.6547000000000001</v>
      </c>
      <c r="AI918" s="133">
        <v>0.8679</v>
      </c>
      <c r="AJ918" s="133">
        <v>1.2948999999999999</v>
      </c>
      <c r="AK918" s="133">
        <v>0.2949</v>
      </c>
      <c r="AL918" s="133">
        <v>2.4824999999999999</v>
      </c>
      <c r="AM918" s="133">
        <v>0.84450000000000003</v>
      </c>
      <c r="AN918" s="133">
        <v>2.4843999999999999</v>
      </c>
      <c r="AO918" s="133">
        <v>0.34760000000000002</v>
      </c>
      <c r="AP918" s="133">
        <v>1.9361999999999999</v>
      </c>
      <c r="AQ918" s="133">
        <v>0.52110000000000001</v>
      </c>
      <c r="AR918" s="133">
        <v>0.79900000000000004</v>
      </c>
      <c r="AS918" s="133">
        <v>0.50960000000000005</v>
      </c>
      <c r="AT918" s="133">
        <v>2.6547000000000001</v>
      </c>
    </row>
    <row r="919" spans="2:46">
      <c r="B919">
        <v>2021</v>
      </c>
      <c r="C919">
        <v>4</v>
      </c>
      <c r="D919">
        <v>0.95409999999999995</v>
      </c>
      <c r="E919">
        <v>4.4006999999999996</v>
      </c>
      <c r="F919">
        <v>0.39479999999999998</v>
      </c>
      <c r="G919">
        <v>3.1972</v>
      </c>
      <c r="H919">
        <v>0.83150000000000002</v>
      </c>
      <c r="I919">
        <v>1.4416</v>
      </c>
      <c r="J919">
        <v>0.15260000000000001</v>
      </c>
      <c r="K919">
        <v>1.3294999999999999</v>
      </c>
      <c r="L919">
        <v>0.78320000000000001</v>
      </c>
      <c r="M919">
        <v>1.1041000000000001</v>
      </c>
      <c r="N919">
        <v>1.2032</v>
      </c>
      <c r="O919">
        <v>4.0867000000000004</v>
      </c>
      <c r="AI919" s="133">
        <v>0.95409999999999995</v>
      </c>
      <c r="AJ919" s="133">
        <v>4.4006999999999996</v>
      </c>
      <c r="AK919" s="133">
        <v>0.39479999999999998</v>
      </c>
      <c r="AL919" s="133">
        <v>3.1972</v>
      </c>
      <c r="AM919" s="133">
        <v>0.83150000000000002</v>
      </c>
      <c r="AN919" s="133">
        <v>1.4416</v>
      </c>
      <c r="AO919" s="133">
        <v>0.15260000000000001</v>
      </c>
      <c r="AP919" s="133">
        <v>1.3294999999999999</v>
      </c>
      <c r="AQ919" s="133">
        <v>0.78320000000000001</v>
      </c>
      <c r="AR919" s="133">
        <v>1.1041000000000001</v>
      </c>
      <c r="AS919" s="133">
        <v>1.2032</v>
      </c>
      <c r="AT919" s="133">
        <v>4.0867000000000004</v>
      </c>
    </row>
    <row r="920" spans="2:46">
      <c r="B920">
        <v>2021</v>
      </c>
      <c r="C920">
        <v>5</v>
      </c>
      <c r="D920">
        <v>0.71399999999999997</v>
      </c>
      <c r="E920">
        <v>4.7310999999999996</v>
      </c>
      <c r="F920">
        <v>0.39889999999999998</v>
      </c>
      <c r="G920">
        <v>2.9643999999999999</v>
      </c>
      <c r="H920">
        <v>0.68</v>
      </c>
      <c r="I920">
        <v>2.4567000000000001</v>
      </c>
      <c r="J920">
        <v>0.158</v>
      </c>
      <c r="K920">
        <v>1.0611999999999999</v>
      </c>
      <c r="L920">
        <v>0.67769999999999997</v>
      </c>
      <c r="M920">
        <v>0.89080000000000004</v>
      </c>
      <c r="N920">
        <v>1.0703</v>
      </c>
      <c r="O920">
        <v>4.3792999999999997</v>
      </c>
      <c r="AI920" s="133">
        <v>0.71399999999999997</v>
      </c>
      <c r="AJ920" s="133">
        <v>4.7310999999999996</v>
      </c>
      <c r="AK920" s="133">
        <v>0.39889999999999998</v>
      </c>
      <c r="AL920" s="133">
        <v>2.9643999999999999</v>
      </c>
      <c r="AM920" s="133">
        <v>0.68</v>
      </c>
      <c r="AN920" s="133">
        <v>2.4567000000000001</v>
      </c>
      <c r="AO920" s="133">
        <v>0.158</v>
      </c>
      <c r="AP920" s="133">
        <v>1.0611999999999999</v>
      </c>
      <c r="AQ920" s="133">
        <v>0.67769999999999997</v>
      </c>
      <c r="AR920" s="133">
        <v>0.89080000000000004</v>
      </c>
      <c r="AS920" s="133">
        <v>1.0703</v>
      </c>
      <c r="AT920" s="133">
        <v>4.3792999999999997</v>
      </c>
    </row>
    <row r="921" spans="2:46">
      <c r="B921">
        <v>2021</v>
      </c>
      <c r="C921">
        <v>6</v>
      </c>
      <c r="D921">
        <v>0.6946</v>
      </c>
      <c r="E921">
        <v>1.1687000000000001</v>
      </c>
      <c r="F921">
        <v>0.1593</v>
      </c>
      <c r="G921">
        <v>1.4742999999999999</v>
      </c>
      <c r="H921">
        <v>0.29160000000000003</v>
      </c>
      <c r="I921">
        <v>0.75460000000000005</v>
      </c>
      <c r="J921">
        <v>2.4500000000000001E-2</v>
      </c>
      <c r="K921">
        <v>0.56479999999999997</v>
      </c>
      <c r="L921">
        <v>0.19259999999999999</v>
      </c>
      <c r="M921">
        <v>0.3584</v>
      </c>
      <c r="N921">
        <v>0.36520000000000002</v>
      </c>
      <c r="O921">
        <v>1.0988</v>
      </c>
      <c r="AI921" s="133">
        <v>0.6946</v>
      </c>
      <c r="AJ921" s="133">
        <v>1.1687000000000001</v>
      </c>
      <c r="AK921" s="133">
        <v>0.1593</v>
      </c>
      <c r="AL921" s="133">
        <v>1.4742999999999999</v>
      </c>
      <c r="AM921" s="133">
        <v>0.29160000000000003</v>
      </c>
      <c r="AN921" s="133">
        <v>0.75460000000000005</v>
      </c>
      <c r="AO921" s="133">
        <v>2.4500000000000001E-2</v>
      </c>
      <c r="AP921" s="133">
        <v>0.56479999999999997</v>
      </c>
      <c r="AQ921" s="133">
        <v>0.19259999999999999</v>
      </c>
      <c r="AR921" s="133">
        <v>0.3584</v>
      </c>
      <c r="AS921" s="133">
        <v>0.36520000000000002</v>
      </c>
      <c r="AT921" s="133">
        <v>1.0988</v>
      </c>
    </row>
    <row r="922" spans="2:46">
      <c r="B922">
        <v>2021</v>
      </c>
      <c r="C922">
        <v>7</v>
      </c>
      <c r="D922">
        <v>0.22950000000000001</v>
      </c>
      <c r="E922">
        <v>0.1686</v>
      </c>
      <c r="F922">
        <v>8.4099999999999994E-2</v>
      </c>
      <c r="G922">
        <v>0.86070000000000002</v>
      </c>
      <c r="H922">
        <v>0.2737</v>
      </c>
      <c r="I922">
        <v>0.35120000000000001</v>
      </c>
      <c r="J922">
        <v>0.1079</v>
      </c>
      <c r="K922">
        <v>0.64829999999999999</v>
      </c>
      <c r="L922">
        <v>0.10249999999999999</v>
      </c>
      <c r="M922">
        <v>0.1255</v>
      </c>
      <c r="N922">
        <v>0.1062</v>
      </c>
      <c r="O922">
        <v>0.92069999999999996</v>
      </c>
      <c r="AI922" s="133">
        <v>0.22950000000000001</v>
      </c>
      <c r="AJ922" s="133">
        <v>0.1686</v>
      </c>
      <c r="AK922" s="133">
        <v>8.4099999999999994E-2</v>
      </c>
      <c r="AL922" s="133">
        <v>0.86070000000000002</v>
      </c>
      <c r="AM922" s="133">
        <v>0.2737</v>
      </c>
      <c r="AN922" s="133">
        <v>0.35120000000000001</v>
      </c>
      <c r="AO922" s="133">
        <v>0.1079</v>
      </c>
      <c r="AP922" s="133">
        <v>0.64829999999999999</v>
      </c>
      <c r="AQ922" s="133">
        <v>0.10249999999999999</v>
      </c>
      <c r="AR922" s="133">
        <v>0.1255</v>
      </c>
      <c r="AS922" s="133">
        <v>0.1062</v>
      </c>
      <c r="AT922" s="133">
        <v>0.92069999999999996</v>
      </c>
    </row>
    <row r="923" spans="2:46">
      <c r="B923">
        <v>2021</v>
      </c>
      <c r="C923">
        <v>8</v>
      </c>
      <c r="D923">
        <v>1.1294999999999999</v>
      </c>
      <c r="E923">
        <v>4.3148999999999997</v>
      </c>
      <c r="F923">
        <v>0.76459999999999995</v>
      </c>
      <c r="G923">
        <v>4.1711</v>
      </c>
      <c r="H923">
        <v>1.1117999999999999</v>
      </c>
      <c r="I923">
        <v>3.431</v>
      </c>
      <c r="J923">
        <v>0.1749</v>
      </c>
      <c r="K923">
        <v>1.5044</v>
      </c>
      <c r="L923">
        <v>0.80959999999999999</v>
      </c>
      <c r="M923">
        <v>0.89629999999999999</v>
      </c>
      <c r="N923">
        <v>0.8831</v>
      </c>
      <c r="O923">
        <v>4.3661000000000003</v>
      </c>
      <c r="AI923" s="133">
        <v>1.1294999999999999</v>
      </c>
      <c r="AJ923" s="133">
        <v>4.3148999999999997</v>
      </c>
      <c r="AK923" s="133">
        <v>0.76459999999999995</v>
      </c>
      <c r="AL923" s="133">
        <v>4.1711</v>
      </c>
      <c r="AM923" s="133">
        <v>1.1117999999999999</v>
      </c>
      <c r="AN923" s="133">
        <v>3.431</v>
      </c>
      <c r="AO923" s="133">
        <v>0.1749</v>
      </c>
      <c r="AP923" s="133">
        <v>1.5044</v>
      </c>
      <c r="AQ923" s="133">
        <v>0.80959999999999999</v>
      </c>
      <c r="AR923" s="133">
        <v>0.89629999999999999</v>
      </c>
      <c r="AS923" s="133">
        <v>0.8831</v>
      </c>
      <c r="AT923" s="133">
        <v>4.3661000000000003</v>
      </c>
    </row>
    <row r="924" spans="2:46">
      <c r="B924">
        <v>2021</v>
      </c>
      <c r="C924">
        <v>9</v>
      </c>
      <c r="D924">
        <v>0.46939999999999998</v>
      </c>
      <c r="E924">
        <v>4.2606999999999999</v>
      </c>
      <c r="F924">
        <v>0.40970000000000001</v>
      </c>
      <c r="G924">
        <v>2.2097000000000002</v>
      </c>
      <c r="H924">
        <v>0.53369999999999995</v>
      </c>
      <c r="I924">
        <v>1.9856</v>
      </c>
      <c r="J924">
        <v>6.2700000000000006E-2</v>
      </c>
      <c r="K924">
        <v>0.59409999999999996</v>
      </c>
      <c r="L924">
        <v>0.33860000000000001</v>
      </c>
      <c r="M924">
        <v>0.86350000000000005</v>
      </c>
      <c r="N924">
        <v>0.84230000000000005</v>
      </c>
      <c r="O924">
        <v>3.0244</v>
      </c>
      <c r="AI924" s="133">
        <v>0.46939999999999998</v>
      </c>
      <c r="AJ924" s="133">
        <v>4.2606999999999999</v>
      </c>
      <c r="AK924" s="133">
        <v>0.40970000000000001</v>
      </c>
      <c r="AL924" s="133">
        <v>2.2097000000000002</v>
      </c>
      <c r="AM924" s="133">
        <v>0.53369999999999995</v>
      </c>
      <c r="AN924" s="133">
        <v>1.9856</v>
      </c>
      <c r="AO924" s="133">
        <v>6.2700000000000006E-2</v>
      </c>
      <c r="AP924" s="133">
        <v>0.59409999999999996</v>
      </c>
      <c r="AQ924" s="133">
        <v>0.33860000000000001</v>
      </c>
      <c r="AR924" s="133">
        <v>0.86350000000000005</v>
      </c>
      <c r="AS924" s="133">
        <v>0.84230000000000005</v>
      </c>
      <c r="AT924" s="133">
        <v>3.0244</v>
      </c>
    </row>
    <row r="925" spans="2:46">
      <c r="B925">
        <v>2021</v>
      </c>
      <c r="C925">
        <v>10</v>
      </c>
      <c r="D925">
        <v>1.0583</v>
      </c>
      <c r="E925">
        <v>1.7638</v>
      </c>
      <c r="F925">
        <v>0.73519999999999996</v>
      </c>
      <c r="G925">
        <v>3.2827000000000002</v>
      </c>
      <c r="H925">
        <v>0.86870000000000003</v>
      </c>
      <c r="I925">
        <v>3.6274999999999999</v>
      </c>
      <c r="J925">
        <v>8.4099999999999994E-2</v>
      </c>
      <c r="K925">
        <v>0.99080000000000001</v>
      </c>
      <c r="L925">
        <v>0.46160000000000001</v>
      </c>
      <c r="M925">
        <v>0.85809999999999997</v>
      </c>
      <c r="N925">
        <v>0.63080000000000003</v>
      </c>
      <c r="O925">
        <v>4.9782000000000002</v>
      </c>
      <c r="AI925" s="133">
        <v>1.0583</v>
      </c>
      <c r="AJ925" s="133">
        <v>1.7638</v>
      </c>
      <c r="AK925" s="133">
        <v>0.73519999999999996</v>
      </c>
      <c r="AL925" s="133">
        <v>3.2827000000000002</v>
      </c>
      <c r="AM925" s="133">
        <v>0.86870000000000003</v>
      </c>
      <c r="AN925" s="133">
        <v>3.6274999999999999</v>
      </c>
      <c r="AO925" s="133">
        <v>8.4099999999999994E-2</v>
      </c>
      <c r="AP925" s="133">
        <v>0.99080000000000001</v>
      </c>
      <c r="AQ925" s="133">
        <v>0.46160000000000001</v>
      </c>
      <c r="AR925" s="133">
        <v>0.85809999999999997</v>
      </c>
      <c r="AS925" s="133">
        <v>0.63080000000000003</v>
      </c>
      <c r="AT925" s="133">
        <v>4.9782000000000002</v>
      </c>
    </row>
    <row r="926" spans="2:46">
      <c r="B926">
        <v>2021</v>
      </c>
      <c r="C926">
        <v>11</v>
      </c>
      <c r="D926">
        <v>0.43469999999999998</v>
      </c>
      <c r="E926">
        <v>2.8306</v>
      </c>
      <c r="F926">
        <v>0.27600000000000002</v>
      </c>
      <c r="G926">
        <v>1.4032</v>
      </c>
      <c r="H926">
        <v>0.35</v>
      </c>
      <c r="I926">
        <v>1.2882</v>
      </c>
      <c r="J926">
        <v>0.05</v>
      </c>
      <c r="K926">
        <v>0.37909999999999999</v>
      </c>
      <c r="L926">
        <v>0.42580000000000001</v>
      </c>
      <c r="M926">
        <v>0.4093</v>
      </c>
      <c r="N926">
        <v>0.43559999999999999</v>
      </c>
      <c r="O926">
        <v>1.5283</v>
      </c>
      <c r="AI926" s="133">
        <v>0.43469999999999998</v>
      </c>
      <c r="AJ926" s="133">
        <v>2.8306</v>
      </c>
      <c r="AK926" s="133">
        <v>0.27600000000000002</v>
      </c>
      <c r="AL926" s="133">
        <v>1.4032</v>
      </c>
      <c r="AM926" s="133">
        <v>0.35</v>
      </c>
      <c r="AN926" s="133">
        <v>1.2882</v>
      </c>
      <c r="AO926" s="133">
        <v>0.05</v>
      </c>
      <c r="AP926" s="133">
        <v>0.37909999999999999</v>
      </c>
      <c r="AQ926" s="133">
        <v>0.42580000000000001</v>
      </c>
      <c r="AR926" s="133">
        <v>0.4093</v>
      </c>
      <c r="AS926" s="133">
        <v>0.43559999999999999</v>
      </c>
      <c r="AT926" s="133">
        <v>1.5283</v>
      </c>
    </row>
    <row r="927" spans="2:46">
      <c r="B927">
        <v>2021</v>
      </c>
      <c r="C927">
        <v>12</v>
      </c>
      <c r="D927">
        <v>0.34870000000000001</v>
      </c>
      <c r="E927">
        <v>2.7092999999999998</v>
      </c>
      <c r="F927">
        <v>0.28639999999999999</v>
      </c>
      <c r="G927">
        <v>1.4265000000000001</v>
      </c>
      <c r="H927">
        <v>0.36840000000000001</v>
      </c>
      <c r="I927">
        <v>1.2161999999999999</v>
      </c>
      <c r="J927">
        <v>4.1500000000000002E-2</v>
      </c>
      <c r="K927">
        <v>0.30399999999999999</v>
      </c>
      <c r="L927">
        <v>0.32079999999999997</v>
      </c>
      <c r="M927">
        <v>0.48409999999999997</v>
      </c>
      <c r="N927">
        <v>0.46239999999999998</v>
      </c>
      <c r="O927">
        <v>1.6214</v>
      </c>
      <c r="AI927" s="133">
        <v>0.34870000000000001</v>
      </c>
      <c r="AJ927" s="133">
        <v>2.7092999999999998</v>
      </c>
      <c r="AK927" s="133">
        <v>0.28639999999999999</v>
      </c>
      <c r="AL927" s="133">
        <v>1.4265000000000001</v>
      </c>
      <c r="AM927" s="133">
        <v>0.36840000000000001</v>
      </c>
      <c r="AN927" s="133">
        <v>1.2161999999999999</v>
      </c>
      <c r="AO927" s="133">
        <v>4.1500000000000002E-2</v>
      </c>
      <c r="AP927" s="133">
        <v>0.30399999999999999</v>
      </c>
      <c r="AQ927" s="133">
        <v>0.32079999999999997</v>
      </c>
      <c r="AR927" s="133">
        <v>0.48409999999999997</v>
      </c>
      <c r="AS927" s="133">
        <v>0.46239999999999998</v>
      </c>
      <c r="AT927" s="133">
        <v>1.6214</v>
      </c>
    </row>
    <row r="928" spans="2:46">
      <c r="B928">
        <v>2021</v>
      </c>
      <c r="C928">
        <v>13</v>
      </c>
      <c r="D928">
        <v>1.1919999999999999</v>
      </c>
      <c r="E928">
        <v>2.4045999999999998</v>
      </c>
      <c r="F928">
        <v>0.35449999999999998</v>
      </c>
      <c r="G928">
        <v>1.7533000000000001</v>
      </c>
      <c r="H928">
        <v>0.47639999999999999</v>
      </c>
      <c r="I928">
        <v>0.8488</v>
      </c>
      <c r="J928">
        <v>1.5599999999999999E-2</v>
      </c>
      <c r="K928">
        <v>1.0214000000000001</v>
      </c>
      <c r="L928">
        <v>0.47449999999999998</v>
      </c>
      <c r="M928">
        <v>0.57989999999999997</v>
      </c>
      <c r="N928">
        <v>0.56720000000000004</v>
      </c>
      <c r="O928">
        <v>2.4180999999999999</v>
      </c>
      <c r="AI928" s="133">
        <v>1.1919999999999999</v>
      </c>
      <c r="AJ928" s="133">
        <v>2.4045999999999998</v>
      </c>
      <c r="AK928" s="133">
        <v>0.35449999999999998</v>
      </c>
      <c r="AL928" s="133">
        <v>1.7533000000000001</v>
      </c>
      <c r="AM928" s="133">
        <v>0.47639999999999999</v>
      </c>
      <c r="AN928" s="133">
        <v>0.8488</v>
      </c>
      <c r="AO928" s="133">
        <v>1.5599999999999999E-2</v>
      </c>
      <c r="AP928" s="133">
        <v>1.0214000000000001</v>
      </c>
      <c r="AQ928" s="133">
        <v>0.47449999999999998</v>
      </c>
      <c r="AR928" s="133">
        <v>0.57989999999999997</v>
      </c>
      <c r="AS928" s="133">
        <v>0.56720000000000004</v>
      </c>
      <c r="AT928" s="133">
        <v>2.4180999999999999</v>
      </c>
    </row>
    <row r="929" spans="2:46">
      <c r="B929">
        <v>2021</v>
      </c>
      <c r="C929">
        <v>14</v>
      </c>
      <c r="D929">
        <v>7.0900000000000005E-2</v>
      </c>
      <c r="E929">
        <v>0.58789999999999998</v>
      </c>
      <c r="F929">
        <v>4.4400000000000002E-2</v>
      </c>
      <c r="G929">
        <v>0.24929999999999999</v>
      </c>
      <c r="H929">
        <v>6.0100000000000001E-2</v>
      </c>
      <c r="I929">
        <v>0.1512</v>
      </c>
      <c r="J929">
        <v>4.1000000000000003E-3</v>
      </c>
      <c r="K929">
        <v>4.7600000000000003E-2</v>
      </c>
      <c r="L929">
        <v>8.3799999999999999E-2</v>
      </c>
      <c r="M929">
        <v>7.4800000000000005E-2</v>
      </c>
      <c r="N929">
        <v>5.3199999999999997E-2</v>
      </c>
      <c r="O929">
        <v>0.3931</v>
      </c>
      <c r="AI929" s="133">
        <v>7.0900000000000005E-2</v>
      </c>
      <c r="AJ929" s="133">
        <v>0.58789999999999998</v>
      </c>
      <c r="AK929" s="133">
        <v>4.4400000000000002E-2</v>
      </c>
      <c r="AL929" s="133">
        <v>0.24929999999999999</v>
      </c>
      <c r="AM929" s="133">
        <v>6.0100000000000001E-2</v>
      </c>
      <c r="AN929" s="133">
        <v>0.1512</v>
      </c>
      <c r="AO929" s="133">
        <v>4.1000000000000003E-3</v>
      </c>
      <c r="AP929" s="133">
        <v>4.7600000000000003E-2</v>
      </c>
      <c r="AQ929" s="133">
        <v>8.3799999999999999E-2</v>
      </c>
      <c r="AR929" s="133">
        <v>7.4800000000000005E-2</v>
      </c>
      <c r="AS929" s="133">
        <v>5.3199999999999997E-2</v>
      </c>
      <c r="AT929" s="133">
        <v>0.3931</v>
      </c>
    </row>
    <row r="930" spans="2:46">
      <c r="B930">
        <v>2021</v>
      </c>
      <c r="C930">
        <v>15</v>
      </c>
      <c r="D930">
        <v>0.19209999999999999</v>
      </c>
      <c r="E930">
        <v>0.1648</v>
      </c>
      <c r="F930">
        <v>3.2399999999999998E-2</v>
      </c>
      <c r="G930">
        <v>0.34129999999999999</v>
      </c>
      <c r="H930">
        <v>0.13650000000000001</v>
      </c>
      <c r="I930">
        <v>0.38009999999999999</v>
      </c>
      <c r="J930">
        <v>9.9000000000000008E-3</v>
      </c>
      <c r="K930">
        <v>0.1852</v>
      </c>
      <c r="L930">
        <v>3.4200000000000001E-2</v>
      </c>
      <c r="M930">
        <v>6.7299999999999999E-2</v>
      </c>
      <c r="N930">
        <v>0.1111</v>
      </c>
      <c r="O930">
        <v>0.36159999999999998</v>
      </c>
      <c r="AI930" s="133">
        <v>0.19209999999999999</v>
      </c>
      <c r="AJ930" s="133">
        <v>0.1648</v>
      </c>
      <c r="AK930" s="133">
        <v>3.2399999999999998E-2</v>
      </c>
      <c r="AL930" s="133">
        <v>0.34129999999999999</v>
      </c>
      <c r="AM930" s="133">
        <v>0.13650000000000001</v>
      </c>
      <c r="AN930" s="133">
        <v>0.38009999999999999</v>
      </c>
      <c r="AO930" s="133">
        <v>9.9000000000000008E-3</v>
      </c>
      <c r="AP930" s="133">
        <v>0.1852</v>
      </c>
      <c r="AQ930" s="133">
        <v>3.4200000000000001E-2</v>
      </c>
      <c r="AR930" s="133">
        <v>6.7299999999999999E-2</v>
      </c>
      <c r="AS930" s="133">
        <v>0.1111</v>
      </c>
      <c r="AT930" s="133">
        <v>0.36159999999999998</v>
      </c>
    </row>
    <row r="931" spans="2:46">
      <c r="B931">
        <v>2021</v>
      </c>
      <c r="C931">
        <v>16</v>
      </c>
      <c r="D931">
        <v>3.6499999999999998E-2</v>
      </c>
      <c r="E931">
        <v>0.316</v>
      </c>
      <c r="F931">
        <v>2.29E-2</v>
      </c>
      <c r="G931">
        <v>0.1361</v>
      </c>
      <c r="H931">
        <v>3.2899999999999999E-2</v>
      </c>
      <c r="I931">
        <v>6.5600000000000006E-2</v>
      </c>
      <c r="J931">
        <v>1.6999999999999999E-3</v>
      </c>
      <c r="K931">
        <v>2.3300000000000001E-2</v>
      </c>
      <c r="L931">
        <v>4.3400000000000001E-2</v>
      </c>
      <c r="M931">
        <v>3.7499999999999999E-2</v>
      </c>
      <c r="N931">
        <v>2.8899999999999999E-2</v>
      </c>
      <c r="O931">
        <v>0.18990000000000001</v>
      </c>
      <c r="AI931" s="133">
        <v>3.6499999999999998E-2</v>
      </c>
      <c r="AJ931" s="133">
        <v>0.316</v>
      </c>
      <c r="AK931" s="133">
        <v>2.29E-2</v>
      </c>
      <c r="AL931" s="133">
        <v>0.1361</v>
      </c>
      <c r="AM931" s="133">
        <v>3.2899999999999999E-2</v>
      </c>
      <c r="AN931" s="133">
        <v>6.5600000000000006E-2</v>
      </c>
      <c r="AO931" s="133">
        <v>1.6999999999999999E-3</v>
      </c>
      <c r="AP931" s="133">
        <v>2.3300000000000001E-2</v>
      </c>
      <c r="AQ931" s="133">
        <v>4.3400000000000001E-2</v>
      </c>
      <c r="AR931" s="133">
        <v>3.7499999999999999E-2</v>
      </c>
      <c r="AS931" s="133">
        <v>2.8899999999999999E-2</v>
      </c>
      <c r="AT931" s="133">
        <v>0.18990000000000001</v>
      </c>
    </row>
    <row r="932" spans="2:46">
      <c r="B932">
        <v>2022</v>
      </c>
      <c r="C932">
        <v>1</v>
      </c>
      <c r="D932">
        <v>0.23400000000000001</v>
      </c>
      <c r="E932">
        <v>9.2600000000000002E-2</v>
      </c>
      <c r="F932">
        <v>6.9800000000000001E-2</v>
      </c>
      <c r="G932">
        <v>0.33400000000000002</v>
      </c>
      <c r="H932">
        <v>0.1186</v>
      </c>
      <c r="I932">
        <v>0.161</v>
      </c>
      <c r="J932">
        <v>9.7999999999999997E-3</v>
      </c>
      <c r="K932">
        <v>0.25490000000000002</v>
      </c>
      <c r="L932">
        <v>9.7199999999999995E-2</v>
      </c>
      <c r="M932">
        <v>0.1328</v>
      </c>
      <c r="N932">
        <v>0.13159999999999999</v>
      </c>
      <c r="O932">
        <v>0.4662</v>
      </c>
      <c r="AI932" s="133">
        <v>0.23400000000000001</v>
      </c>
      <c r="AJ932" s="133">
        <v>9.2600000000000002E-2</v>
      </c>
      <c r="AK932" s="133">
        <v>6.9800000000000001E-2</v>
      </c>
      <c r="AL932" s="133">
        <v>0.33400000000000002</v>
      </c>
      <c r="AM932" s="133">
        <v>0.1186</v>
      </c>
      <c r="AN932" s="133">
        <v>0.161</v>
      </c>
      <c r="AO932" s="133">
        <v>9.7999999999999997E-3</v>
      </c>
      <c r="AP932" s="133">
        <v>0.25490000000000002</v>
      </c>
      <c r="AQ932" s="133">
        <v>9.7199999999999995E-2</v>
      </c>
      <c r="AR932" s="133">
        <v>0.1328</v>
      </c>
      <c r="AS932" s="133">
        <v>0.13159999999999999</v>
      </c>
      <c r="AT932" s="133">
        <v>0.4662</v>
      </c>
    </row>
    <row r="933" spans="2:46">
      <c r="B933">
        <v>2022</v>
      </c>
      <c r="C933">
        <v>2</v>
      </c>
      <c r="D933">
        <v>0.43030000000000002</v>
      </c>
      <c r="E933">
        <v>1.0649999999999999</v>
      </c>
      <c r="F933">
        <v>0.12330000000000001</v>
      </c>
      <c r="G933">
        <v>1.4375</v>
      </c>
      <c r="H933">
        <v>0.49199999999999999</v>
      </c>
      <c r="I933">
        <v>1.3951</v>
      </c>
      <c r="J933">
        <v>0.11840000000000001</v>
      </c>
      <c r="K933">
        <v>0.69330000000000003</v>
      </c>
      <c r="L933">
        <v>0.1648</v>
      </c>
      <c r="M933">
        <v>0.32269999999999999</v>
      </c>
      <c r="N933">
        <v>0.2072</v>
      </c>
      <c r="O933">
        <v>1.1543000000000001</v>
      </c>
      <c r="AI933" s="133">
        <v>0.43030000000000002</v>
      </c>
      <c r="AJ933" s="133">
        <v>1.0649999999999999</v>
      </c>
      <c r="AK933" s="133">
        <v>0.12330000000000001</v>
      </c>
      <c r="AL933" s="133">
        <v>1.4375</v>
      </c>
      <c r="AM933" s="133">
        <v>0.49199999999999999</v>
      </c>
      <c r="AN933" s="133">
        <v>1.3951</v>
      </c>
      <c r="AO933" s="133">
        <v>0.11840000000000001</v>
      </c>
      <c r="AP933" s="133">
        <v>0.69330000000000003</v>
      </c>
      <c r="AQ933" s="133">
        <v>0.1648</v>
      </c>
      <c r="AR933" s="133">
        <v>0.32269999999999999</v>
      </c>
      <c r="AS933" s="133">
        <v>0.2072</v>
      </c>
      <c r="AT933" s="133">
        <v>1.1543000000000001</v>
      </c>
    </row>
    <row r="934" spans="2:46">
      <c r="B934">
        <v>2022</v>
      </c>
      <c r="C934">
        <v>3</v>
      </c>
      <c r="D934">
        <v>0.88390000000000002</v>
      </c>
      <c r="E934">
        <v>1.3338000000000001</v>
      </c>
      <c r="F934">
        <v>0.30509999999999998</v>
      </c>
      <c r="G934">
        <v>2.5661999999999998</v>
      </c>
      <c r="H934">
        <v>0.873</v>
      </c>
      <c r="I934">
        <v>2.5621</v>
      </c>
      <c r="J934">
        <v>0.35830000000000001</v>
      </c>
      <c r="K934">
        <v>1.9791000000000001</v>
      </c>
      <c r="L934">
        <v>0.53910000000000002</v>
      </c>
      <c r="M934">
        <v>0.83220000000000005</v>
      </c>
      <c r="N934">
        <v>0.53800000000000003</v>
      </c>
      <c r="O934">
        <v>2.7724000000000002</v>
      </c>
      <c r="AI934" s="133">
        <v>0.88390000000000002</v>
      </c>
      <c r="AJ934" s="133">
        <v>1.3338000000000001</v>
      </c>
      <c r="AK934" s="133">
        <v>0.30509999999999998</v>
      </c>
      <c r="AL934" s="133">
        <v>2.5661999999999998</v>
      </c>
      <c r="AM934" s="133">
        <v>0.873</v>
      </c>
      <c r="AN934" s="133">
        <v>2.5621</v>
      </c>
      <c r="AO934" s="133">
        <v>0.35830000000000001</v>
      </c>
      <c r="AP934" s="133">
        <v>1.9791000000000001</v>
      </c>
      <c r="AQ934" s="133">
        <v>0.53910000000000002</v>
      </c>
      <c r="AR934" s="133">
        <v>0.83220000000000005</v>
      </c>
      <c r="AS934" s="133">
        <v>0.53800000000000003</v>
      </c>
      <c r="AT934" s="133">
        <v>2.7724000000000002</v>
      </c>
    </row>
    <row r="935" spans="2:46">
      <c r="B935">
        <v>2022</v>
      </c>
      <c r="C935">
        <v>4</v>
      </c>
      <c r="D935">
        <v>1.0057</v>
      </c>
      <c r="E935">
        <v>4.1078000000000001</v>
      </c>
      <c r="F935">
        <v>0.42130000000000001</v>
      </c>
      <c r="G935">
        <v>3.1692999999999998</v>
      </c>
      <c r="H935">
        <v>0.82420000000000004</v>
      </c>
      <c r="I935">
        <v>1.1254</v>
      </c>
      <c r="J935">
        <v>0.14990000000000001</v>
      </c>
      <c r="K935">
        <v>1.3527</v>
      </c>
      <c r="L935">
        <v>0.80400000000000005</v>
      </c>
      <c r="M935">
        <v>1.1127</v>
      </c>
      <c r="N935">
        <v>1.1352</v>
      </c>
      <c r="O935">
        <v>3.9340000000000002</v>
      </c>
      <c r="AI935" s="133">
        <v>1.0057</v>
      </c>
      <c r="AJ935" s="133">
        <v>4.1078000000000001</v>
      </c>
      <c r="AK935" s="133">
        <v>0.42130000000000001</v>
      </c>
      <c r="AL935" s="133">
        <v>3.1692999999999998</v>
      </c>
      <c r="AM935" s="133">
        <v>0.82420000000000004</v>
      </c>
      <c r="AN935" s="133">
        <v>1.1254</v>
      </c>
      <c r="AO935" s="133">
        <v>0.14990000000000001</v>
      </c>
      <c r="AP935" s="133">
        <v>1.3527</v>
      </c>
      <c r="AQ935" s="133">
        <v>0.80400000000000005</v>
      </c>
      <c r="AR935" s="133">
        <v>1.1127</v>
      </c>
      <c r="AS935" s="133">
        <v>1.1352</v>
      </c>
      <c r="AT935" s="133">
        <v>3.9340000000000002</v>
      </c>
    </row>
    <row r="936" spans="2:46">
      <c r="B936">
        <v>2022</v>
      </c>
      <c r="C936">
        <v>5</v>
      </c>
      <c r="D936">
        <v>0.72419999999999995</v>
      </c>
      <c r="E936">
        <v>4.3613</v>
      </c>
      <c r="F936">
        <v>0.40200000000000002</v>
      </c>
      <c r="G936">
        <v>3.0068999999999999</v>
      </c>
      <c r="H936">
        <v>0.68979999999999997</v>
      </c>
      <c r="I936">
        <v>2.5066999999999999</v>
      </c>
      <c r="J936">
        <v>0.14549999999999999</v>
      </c>
      <c r="K936">
        <v>1.0980000000000001</v>
      </c>
      <c r="L936">
        <v>0.68320000000000003</v>
      </c>
      <c r="M936">
        <v>0.86880000000000002</v>
      </c>
      <c r="N936">
        <v>0.93930000000000002</v>
      </c>
      <c r="O936">
        <v>4.1905999999999999</v>
      </c>
      <c r="AI936" s="133">
        <v>0.72419999999999995</v>
      </c>
      <c r="AJ936" s="133">
        <v>4.3613</v>
      </c>
      <c r="AK936" s="133">
        <v>0.40200000000000002</v>
      </c>
      <c r="AL936" s="133">
        <v>3.0068999999999999</v>
      </c>
      <c r="AM936" s="133">
        <v>0.68979999999999997</v>
      </c>
      <c r="AN936" s="133">
        <v>2.5066999999999999</v>
      </c>
      <c r="AO936" s="133">
        <v>0.14549999999999999</v>
      </c>
      <c r="AP936" s="133">
        <v>1.0980000000000001</v>
      </c>
      <c r="AQ936" s="133">
        <v>0.68320000000000003</v>
      </c>
      <c r="AR936" s="133">
        <v>0.86880000000000002</v>
      </c>
      <c r="AS936" s="133">
        <v>0.93930000000000002</v>
      </c>
      <c r="AT936" s="133">
        <v>4.1905999999999999</v>
      </c>
    </row>
    <row r="937" spans="2:46">
      <c r="B937">
        <v>2022</v>
      </c>
      <c r="C937">
        <v>6</v>
      </c>
      <c r="D937">
        <v>0.68589999999999995</v>
      </c>
      <c r="E937">
        <v>1.3689</v>
      </c>
      <c r="F937">
        <v>0.1583</v>
      </c>
      <c r="G937">
        <v>1.4658</v>
      </c>
      <c r="H937">
        <v>0.29010000000000002</v>
      </c>
      <c r="I937">
        <v>0.89980000000000004</v>
      </c>
      <c r="J937">
        <v>2.5399999999999999E-2</v>
      </c>
      <c r="K937">
        <v>0.56289999999999996</v>
      </c>
      <c r="L937">
        <v>0.19389999999999999</v>
      </c>
      <c r="M937">
        <v>0.36159999999999998</v>
      </c>
      <c r="N937">
        <v>0.34910000000000002</v>
      </c>
      <c r="O937">
        <v>1.1019000000000001</v>
      </c>
      <c r="AI937" s="133">
        <v>0.68589999999999995</v>
      </c>
      <c r="AJ937" s="133">
        <v>1.3689</v>
      </c>
      <c r="AK937" s="133">
        <v>0.1583</v>
      </c>
      <c r="AL937" s="133">
        <v>1.4658</v>
      </c>
      <c r="AM937" s="133">
        <v>0.29010000000000002</v>
      </c>
      <c r="AN937" s="133">
        <v>0.89980000000000004</v>
      </c>
      <c r="AO937" s="133">
        <v>2.5399999999999999E-2</v>
      </c>
      <c r="AP937" s="133">
        <v>0.56289999999999996</v>
      </c>
      <c r="AQ937" s="133">
        <v>0.19389999999999999</v>
      </c>
      <c r="AR937" s="133">
        <v>0.36159999999999998</v>
      </c>
      <c r="AS937" s="133">
        <v>0.34910000000000002</v>
      </c>
      <c r="AT937" s="133">
        <v>1.1019000000000001</v>
      </c>
    </row>
    <row r="938" spans="2:46">
      <c r="B938">
        <v>2022</v>
      </c>
      <c r="C938">
        <v>7</v>
      </c>
      <c r="D938">
        <v>0.2278</v>
      </c>
      <c r="E938">
        <v>0.16689999999999999</v>
      </c>
      <c r="F938">
        <v>8.3500000000000005E-2</v>
      </c>
      <c r="G938">
        <v>0.89770000000000005</v>
      </c>
      <c r="H938">
        <v>0.2848</v>
      </c>
      <c r="I938">
        <v>0.38379999999999997</v>
      </c>
      <c r="J938">
        <v>0.11550000000000001</v>
      </c>
      <c r="K938">
        <v>0.66400000000000003</v>
      </c>
      <c r="L938">
        <v>0.10680000000000001</v>
      </c>
      <c r="M938">
        <v>0.1174</v>
      </c>
      <c r="N938">
        <v>0.10489999999999999</v>
      </c>
      <c r="O938">
        <v>0.95099999999999996</v>
      </c>
      <c r="AI938" s="133">
        <v>0.2278</v>
      </c>
      <c r="AJ938" s="133">
        <v>0.16689999999999999</v>
      </c>
      <c r="AK938" s="133">
        <v>8.3500000000000005E-2</v>
      </c>
      <c r="AL938" s="133">
        <v>0.89770000000000005</v>
      </c>
      <c r="AM938" s="133">
        <v>0.2848</v>
      </c>
      <c r="AN938" s="133">
        <v>0.38379999999999997</v>
      </c>
      <c r="AO938" s="133">
        <v>0.11550000000000001</v>
      </c>
      <c r="AP938" s="133">
        <v>0.66400000000000003</v>
      </c>
      <c r="AQ938" s="133">
        <v>0.10680000000000001</v>
      </c>
      <c r="AR938" s="133">
        <v>0.1174</v>
      </c>
      <c r="AS938" s="133">
        <v>0.10489999999999999</v>
      </c>
      <c r="AT938" s="133">
        <v>0.95099999999999996</v>
      </c>
    </row>
    <row r="939" spans="2:46">
      <c r="B939">
        <v>2022</v>
      </c>
      <c r="C939">
        <v>8</v>
      </c>
      <c r="D939">
        <v>1.1278999999999999</v>
      </c>
      <c r="E939">
        <v>3.9851000000000001</v>
      </c>
      <c r="F939">
        <v>0.75060000000000004</v>
      </c>
      <c r="G939">
        <v>4.1020000000000003</v>
      </c>
      <c r="H939">
        <v>1.0904</v>
      </c>
      <c r="I939">
        <v>3.2877000000000001</v>
      </c>
      <c r="J939">
        <v>0.15970000000000001</v>
      </c>
      <c r="K939">
        <v>1.5535000000000001</v>
      </c>
      <c r="L939">
        <v>0.81030000000000002</v>
      </c>
      <c r="M939">
        <v>0.90129999999999999</v>
      </c>
      <c r="N939">
        <v>0.75860000000000005</v>
      </c>
      <c r="O939">
        <v>4.5925000000000002</v>
      </c>
      <c r="AI939" s="133">
        <v>1.1278999999999999</v>
      </c>
      <c r="AJ939" s="133">
        <v>3.9851000000000001</v>
      </c>
      <c r="AK939" s="133">
        <v>0.75060000000000004</v>
      </c>
      <c r="AL939" s="133">
        <v>4.1020000000000003</v>
      </c>
      <c r="AM939" s="133">
        <v>1.0904</v>
      </c>
      <c r="AN939" s="133">
        <v>3.2877000000000001</v>
      </c>
      <c r="AO939" s="133">
        <v>0.15970000000000001</v>
      </c>
      <c r="AP939" s="133">
        <v>1.5535000000000001</v>
      </c>
      <c r="AQ939" s="133">
        <v>0.81030000000000002</v>
      </c>
      <c r="AR939" s="133">
        <v>0.90129999999999999</v>
      </c>
      <c r="AS939" s="133">
        <v>0.75860000000000005</v>
      </c>
      <c r="AT939" s="133">
        <v>4.5925000000000002</v>
      </c>
    </row>
    <row r="940" spans="2:46">
      <c r="B940">
        <v>2022</v>
      </c>
      <c r="C940">
        <v>9</v>
      </c>
      <c r="D940">
        <v>0.45140000000000002</v>
      </c>
      <c r="E940">
        <v>3.246</v>
      </c>
      <c r="F940">
        <v>0.38950000000000001</v>
      </c>
      <c r="G940">
        <v>2.2084000000000001</v>
      </c>
      <c r="H940">
        <v>0.53210000000000002</v>
      </c>
      <c r="I940">
        <v>1.5994999999999999</v>
      </c>
      <c r="J940">
        <v>7.3400000000000007E-2</v>
      </c>
      <c r="K940">
        <v>0.60680000000000001</v>
      </c>
      <c r="L940">
        <v>0.3417</v>
      </c>
      <c r="M940">
        <v>0.86839999999999995</v>
      </c>
      <c r="N940">
        <v>0.67210000000000003</v>
      </c>
      <c r="O940">
        <v>2.7490999999999999</v>
      </c>
      <c r="AI940" s="133">
        <v>0.45140000000000002</v>
      </c>
      <c r="AJ940" s="133">
        <v>3.246</v>
      </c>
      <c r="AK940" s="133">
        <v>0.38950000000000001</v>
      </c>
      <c r="AL940" s="133">
        <v>2.2084000000000001</v>
      </c>
      <c r="AM940" s="133">
        <v>0.53210000000000002</v>
      </c>
      <c r="AN940" s="133">
        <v>1.5994999999999999</v>
      </c>
      <c r="AO940" s="133">
        <v>7.3400000000000007E-2</v>
      </c>
      <c r="AP940" s="133">
        <v>0.60680000000000001</v>
      </c>
      <c r="AQ940" s="133">
        <v>0.3417</v>
      </c>
      <c r="AR940" s="133">
        <v>0.86839999999999995</v>
      </c>
      <c r="AS940" s="133">
        <v>0.67210000000000003</v>
      </c>
      <c r="AT940" s="133">
        <v>2.7490999999999999</v>
      </c>
    </row>
    <row r="941" spans="2:46">
      <c r="B941">
        <v>2022</v>
      </c>
      <c r="C941">
        <v>10</v>
      </c>
      <c r="D941">
        <v>1.0398000000000001</v>
      </c>
      <c r="E941">
        <v>1.7181999999999999</v>
      </c>
      <c r="F941">
        <v>0.6764</v>
      </c>
      <c r="G941">
        <v>3.6036000000000001</v>
      </c>
      <c r="H941">
        <v>0.94410000000000005</v>
      </c>
      <c r="I941">
        <v>3.3012000000000001</v>
      </c>
      <c r="J941">
        <v>8.3799999999999999E-2</v>
      </c>
      <c r="K941">
        <v>1.1333</v>
      </c>
      <c r="L941">
        <v>0.44059999999999999</v>
      </c>
      <c r="M941">
        <v>0.85129999999999995</v>
      </c>
      <c r="N941">
        <v>0.61599999999999999</v>
      </c>
      <c r="O941">
        <v>4.5986000000000002</v>
      </c>
      <c r="AI941" s="133">
        <v>1.0398000000000001</v>
      </c>
      <c r="AJ941" s="133">
        <v>1.7181999999999999</v>
      </c>
      <c r="AK941" s="133">
        <v>0.6764</v>
      </c>
      <c r="AL941" s="133">
        <v>3.6036000000000001</v>
      </c>
      <c r="AM941" s="133">
        <v>0.94410000000000005</v>
      </c>
      <c r="AN941" s="133">
        <v>3.3012000000000001</v>
      </c>
      <c r="AO941" s="133">
        <v>8.3799999999999999E-2</v>
      </c>
      <c r="AP941" s="133">
        <v>1.1333</v>
      </c>
      <c r="AQ941" s="133">
        <v>0.44059999999999999</v>
      </c>
      <c r="AR941" s="133">
        <v>0.85129999999999995</v>
      </c>
      <c r="AS941" s="133">
        <v>0.61599999999999999</v>
      </c>
      <c r="AT941" s="133">
        <v>4.5986000000000002</v>
      </c>
    </row>
    <row r="942" spans="2:46">
      <c r="B942">
        <v>2022</v>
      </c>
      <c r="C942">
        <v>11</v>
      </c>
      <c r="D942">
        <v>0.43509999999999999</v>
      </c>
      <c r="E942">
        <v>2.8477999999999999</v>
      </c>
      <c r="F942">
        <v>0.2823</v>
      </c>
      <c r="G942">
        <v>1.3956999999999999</v>
      </c>
      <c r="H942">
        <v>0.34689999999999999</v>
      </c>
      <c r="I942">
        <v>1.2584</v>
      </c>
      <c r="J942">
        <v>4.8300000000000003E-2</v>
      </c>
      <c r="K942">
        <v>0.39319999999999999</v>
      </c>
      <c r="L942">
        <v>0.44080000000000003</v>
      </c>
      <c r="M942">
        <v>0.41820000000000002</v>
      </c>
      <c r="N942">
        <v>0.4279</v>
      </c>
      <c r="O942">
        <v>1.5206</v>
      </c>
      <c r="AI942" s="133">
        <v>0.43509999999999999</v>
      </c>
      <c r="AJ942" s="133">
        <v>2.8477999999999999</v>
      </c>
      <c r="AK942" s="133">
        <v>0.2823</v>
      </c>
      <c r="AL942" s="133">
        <v>1.3956999999999999</v>
      </c>
      <c r="AM942" s="133">
        <v>0.34689999999999999</v>
      </c>
      <c r="AN942" s="133">
        <v>1.2584</v>
      </c>
      <c r="AO942" s="133">
        <v>4.8300000000000003E-2</v>
      </c>
      <c r="AP942" s="133">
        <v>0.39319999999999999</v>
      </c>
      <c r="AQ942" s="133">
        <v>0.44080000000000003</v>
      </c>
      <c r="AR942" s="133">
        <v>0.41820000000000002</v>
      </c>
      <c r="AS942" s="133">
        <v>0.4279</v>
      </c>
      <c r="AT942" s="133">
        <v>1.5206</v>
      </c>
    </row>
    <row r="943" spans="2:46">
      <c r="B943">
        <v>2022</v>
      </c>
      <c r="C943">
        <v>12</v>
      </c>
      <c r="D943">
        <v>0.35699999999999998</v>
      </c>
      <c r="E943">
        <v>2.6956000000000002</v>
      </c>
      <c r="F943">
        <v>0.29380000000000001</v>
      </c>
      <c r="G943">
        <v>1.5944</v>
      </c>
      <c r="H943">
        <v>0.39779999999999999</v>
      </c>
      <c r="I943">
        <v>1.2082999999999999</v>
      </c>
      <c r="J943">
        <v>4.0399999999999998E-2</v>
      </c>
      <c r="K943">
        <v>0.31190000000000001</v>
      </c>
      <c r="L943">
        <v>0.32990000000000003</v>
      </c>
      <c r="M943">
        <v>0.49430000000000002</v>
      </c>
      <c r="N943">
        <v>0.4214</v>
      </c>
      <c r="O943">
        <v>1.7286999999999999</v>
      </c>
      <c r="AI943" s="133">
        <v>0.35699999999999998</v>
      </c>
      <c r="AJ943" s="133">
        <v>2.6956000000000002</v>
      </c>
      <c r="AK943" s="133">
        <v>0.29380000000000001</v>
      </c>
      <c r="AL943" s="133">
        <v>1.5944</v>
      </c>
      <c r="AM943" s="133">
        <v>0.39779999999999999</v>
      </c>
      <c r="AN943" s="133">
        <v>1.2082999999999999</v>
      </c>
      <c r="AO943" s="133">
        <v>4.0399999999999998E-2</v>
      </c>
      <c r="AP943" s="133">
        <v>0.31190000000000001</v>
      </c>
      <c r="AQ943" s="133">
        <v>0.32990000000000003</v>
      </c>
      <c r="AR943" s="133">
        <v>0.49430000000000002</v>
      </c>
      <c r="AS943" s="133">
        <v>0.4214</v>
      </c>
      <c r="AT943" s="133">
        <v>1.7286999999999999</v>
      </c>
    </row>
    <row r="944" spans="2:46">
      <c r="B944">
        <v>2022</v>
      </c>
      <c r="C944">
        <v>13</v>
      </c>
      <c r="D944">
        <v>1.1721999999999999</v>
      </c>
      <c r="E944">
        <v>2.3853</v>
      </c>
      <c r="F944">
        <v>0.37290000000000001</v>
      </c>
      <c r="G944">
        <v>1.8174999999999999</v>
      </c>
      <c r="H944">
        <v>0.43509999999999999</v>
      </c>
      <c r="I944">
        <v>0.4798</v>
      </c>
      <c r="J944">
        <v>1.54E-2</v>
      </c>
      <c r="K944">
        <v>1.0446</v>
      </c>
      <c r="L944">
        <v>0.48459999999999998</v>
      </c>
      <c r="M944">
        <v>0.58020000000000005</v>
      </c>
      <c r="N944">
        <v>0.70340000000000003</v>
      </c>
      <c r="O944">
        <v>2.5291999999999999</v>
      </c>
      <c r="AI944" s="133">
        <v>1.1721999999999999</v>
      </c>
      <c r="AJ944" s="133">
        <v>2.3853</v>
      </c>
      <c r="AK944" s="133">
        <v>0.37290000000000001</v>
      </c>
      <c r="AL944" s="133">
        <v>1.8174999999999999</v>
      </c>
      <c r="AM944" s="133">
        <v>0.43509999999999999</v>
      </c>
      <c r="AN944" s="133">
        <v>0.4798</v>
      </c>
      <c r="AO944" s="133">
        <v>1.54E-2</v>
      </c>
      <c r="AP944" s="133">
        <v>1.0446</v>
      </c>
      <c r="AQ944" s="133">
        <v>0.48459999999999998</v>
      </c>
      <c r="AR944" s="133">
        <v>0.58020000000000005</v>
      </c>
      <c r="AS944" s="133">
        <v>0.70340000000000003</v>
      </c>
      <c r="AT944" s="133">
        <v>2.5291999999999999</v>
      </c>
    </row>
    <row r="945" spans="2:46">
      <c r="B945">
        <v>2022</v>
      </c>
      <c r="C945">
        <v>14</v>
      </c>
      <c r="D945">
        <v>7.0400000000000004E-2</v>
      </c>
      <c r="E945">
        <v>0.60470000000000002</v>
      </c>
      <c r="F945">
        <v>4.48E-2</v>
      </c>
      <c r="G945">
        <v>0.24640000000000001</v>
      </c>
      <c r="H945">
        <v>5.96E-2</v>
      </c>
      <c r="I945">
        <v>0.127</v>
      </c>
      <c r="J945">
        <v>3.5000000000000001E-3</v>
      </c>
      <c r="K945">
        <v>4.8599999999999997E-2</v>
      </c>
      <c r="L945">
        <v>8.6599999999999996E-2</v>
      </c>
      <c r="M945">
        <v>7.5499999999999998E-2</v>
      </c>
      <c r="N945">
        <v>5.3199999999999997E-2</v>
      </c>
      <c r="O945">
        <v>0.38129999999999997</v>
      </c>
      <c r="AI945" s="133">
        <v>7.0400000000000004E-2</v>
      </c>
      <c r="AJ945" s="133">
        <v>0.60470000000000002</v>
      </c>
      <c r="AK945" s="133">
        <v>4.48E-2</v>
      </c>
      <c r="AL945" s="133">
        <v>0.24640000000000001</v>
      </c>
      <c r="AM945" s="133">
        <v>5.96E-2</v>
      </c>
      <c r="AN945" s="133">
        <v>0.127</v>
      </c>
      <c r="AO945" s="133">
        <v>3.5000000000000001E-3</v>
      </c>
      <c r="AP945" s="133">
        <v>4.8599999999999997E-2</v>
      </c>
      <c r="AQ945" s="133">
        <v>8.6599999999999996E-2</v>
      </c>
      <c r="AR945" s="133">
        <v>7.5499999999999998E-2</v>
      </c>
      <c r="AS945" s="133">
        <v>5.3199999999999997E-2</v>
      </c>
      <c r="AT945" s="133">
        <v>0.38129999999999997</v>
      </c>
    </row>
    <row r="946" spans="2:46">
      <c r="B946">
        <v>2022</v>
      </c>
      <c r="C946">
        <v>15</v>
      </c>
      <c r="D946">
        <v>0.1893</v>
      </c>
      <c r="E946">
        <v>0.16819999999999999</v>
      </c>
      <c r="F946">
        <v>3.3099999999999997E-2</v>
      </c>
      <c r="G946">
        <v>0.39839999999999998</v>
      </c>
      <c r="H946">
        <v>0.15939999999999999</v>
      </c>
      <c r="I946">
        <v>0.3649</v>
      </c>
      <c r="J946">
        <v>9.9000000000000008E-3</v>
      </c>
      <c r="K946">
        <v>0.18360000000000001</v>
      </c>
      <c r="L946">
        <v>4.2700000000000002E-2</v>
      </c>
      <c r="M946">
        <v>6.7400000000000002E-2</v>
      </c>
      <c r="N946">
        <v>0.1142</v>
      </c>
      <c r="O946">
        <v>0.33579999999999999</v>
      </c>
      <c r="AI946" s="133">
        <v>0.1893</v>
      </c>
      <c r="AJ946" s="133">
        <v>0.16819999999999999</v>
      </c>
      <c r="AK946" s="133">
        <v>3.3099999999999997E-2</v>
      </c>
      <c r="AL946" s="133">
        <v>0.39839999999999998</v>
      </c>
      <c r="AM946" s="133">
        <v>0.15939999999999999</v>
      </c>
      <c r="AN946" s="133">
        <v>0.3649</v>
      </c>
      <c r="AO946" s="133">
        <v>9.9000000000000008E-3</v>
      </c>
      <c r="AP946" s="133">
        <v>0.18360000000000001</v>
      </c>
      <c r="AQ946" s="133">
        <v>4.2700000000000002E-2</v>
      </c>
      <c r="AR946" s="133">
        <v>6.7400000000000002E-2</v>
      </c>
      <c r="AS946" s="133">
        <v>0.1142</v>
      </c>
      <c r="AT946" s="133">
        <v>0.33579999999999999</v>
      </c>
    </row>
    <row r="947" spans="2:46">
      <c r="B947">
        <v>2022</v>
      </c>
      <c r="C947">
        <v>16</v>
      </c>
      <c r="D947">
        <v>3.6299999999999999E-2</v>
      </c>
      <c r="E947">
        <v>0.315</v>
      </c>
      <c r="F947">
        <v>2.3099999999999999E-2</v>
      </c>
      <c r="G947">
        <v>0.1353</v>
      </c>
      <c r="H947">
        <v>3.2800000000000003E-2</v>
      </c>
      <c r="I947">
        <v>6.6100000000000006E-2</v>
      </c>
      <c r="J947">
        <v>1.6999999999999999E-3</v>
      </c>
      <c r="K947">
        <v>2.3800000000000002E-2</v>
      </c>
      <c r="L947">
        <v>4.4900000000000002E-2</v>
      </c>
      <c r="M947">
        <v>3.7900000000000003E-2</v>
      </c>
      <c r="N947">
        <v>0.03</v>
      </c>
      <c r="O947">
        <v>0.18940000000000001</v>
      </c>
      <c r="AI947" s="133">
        <v>3.6299999999999999E-2</v>
      </c>
      <c r="AJ947" s="133">
        <v>0.315</v>
      </c>
      <c r="AK947" s="133">
        <v>2.3099999999999999E-2</v>
      </c>
      <c r="AL947" s="133">
        <v>0.1353</v>
      </c>
      <c r="AM947" s="133">
        <v>3.2800000000000003E-2</v>
      </c>
      <c r="AN947" s="133">
        <v>6.6100000000000006E-2</v>
      </c>
      <c r="AO947" s="133">
        <v>1.6999999999999999E-3</v>
      </c>
      <c r="AP947" s="133">
        <v>2.3800000000000002E-2</v>
      </c>
      <c r="AQ947" s="133">
        <v>4.4900000000000002E-2</v>
      </c>
      <c r="AR947" s="133">
        <v>3.7900000000000003E-2</v>
      </c>
      <c r="AS947" s="133">
        <v>0.03</v>
      </c>
      <c r="AT947" s="133">
        <v>0.18940000000000001</v>
      </c>
    </row>
    <row r="948" spans="2:46">
      <c r="B948">
        <v>2023</v>
      </c>
      <c r="C948">
        <v>1</v>
      </c>
      <c r="D948">
        <v>0.2354</v>
      </c>
      <c r="E948">
        <v>9.1700000000000004E-2</v>
      </c>
      <c r="F948">
        <v>7.1599999999999997E-2</v>
      </c>
      <c r="G948">
        <v>0.3246</v>
      </c>
      <c r="H948">
        <v>0.1152</v>
      </c>
      <c r="I948">
        <v>0.1628</v>
      </c>
      <c r="J948">
        <v>9.9000000000000008E-3</v>
      </c>
      <c r="K948">
        <v>0.26150000000000001</v>
      </c>
      <c r="L948">
        <v>9.8699999999999996E-2</v>
      </c>
      <c r="M948">
        <v>0.13550000000000001</v>
      </c>
      <c r="N948">
        <v>0.13700000000000001</v>
      </c>
      <c r="O948">
        <v>0.4768</v>
      </c>
      <c r="AI948" s="133">
        <v>0.2354</v>
      </c>
      <c r="AJ948" s="133">
        <v>9.1700000000000004E-2</v>
      </c>
      <c r="AK948" s="133">
        <v>7.1599999999999997E-2</v>
      </c>
      <c r="AL948" s="133">
        <v>0.3246</v>
      </c>
      <c r="AM948" s="133">
        <v>0.1152</v>
      </c>
      <c r="AN948" s="133">
        <v>0.1628</v>
      </c>
      <c r="AO948" s="133">
        <v>9.9000000000000008E-3</v>
      </c>
      <c r="AP948" s="133">
        <v>0.26150000000000001</v>
      </c>
      <c r="AQ948" s="133">
        <v>9.8699999999999996E-2</v>
      </c>
      <c r="AR948" s="133">
        <v>0.13550000000000001</v>
      </c>
      <c r="AS948" s="133">
        <v>0.13700000000000001</v>
      </c>
      <c r="AT948" s="133">
        <v>0.4768</v>
      </c>
    </row>
    <row r="949" spans="2:46">
      <c r="B949">
        <v>2023</v>
      </c>
      <c r="C949">
        <v>2</v>
      </c>
      <c r="D949">
        <v>0.43059999999999998</v>
      </c>
      <c r="E949">
        <v>1.0760000000000001</v>
      </c>
      <c r="F949">
        <v>0.1242</v>
      </c>
      <c r="G949">
        <v>1.4968999999999999</v>
      </c>
      <c r="H949">
        <v>0.51229999999999998</v>
      </c>
      <c r="I949">
        <v>1.3786</v>
      </c>
      <c r="J949">
        <v>0.113</v>
      </c>
      <c r="K949">
        <v>0.67589999999999995</v>
      </c>
      <c r="L949">
        <v>0.1676</v>
      </c>
      <c r="M949">
        <v>0.31519999999999998</v>
      </c>
      <c r="N949">
        <v>0.2051</v>
      </c>
      <c r="O949">
        <v>1.2213000000000001</v>
      </c>
      <c r="AI949" s="133">
        <v>0.43059999999999998</v>
      </c>
      <c r="AJ949" s="133">
        <v>1.0760000000000001</v>
      </c>
      <c r="AK949" s="133">
        <v>0.1242</v>
      </c>
      <c r="AL949" s="133">
        <v>1.4968999999999999</v>
      </c>
      <c r="AM949" s="133">
        <v>0.51229999999999998</v>
      </c>
      <c r="AN949" s="133">
        <v>1.3786</v>
      </c>
      <c r="AO949" s="133">
        <v>0.113</v>
      </c>
      <c r="AP949" s="133">
        <v>0.67589999999999995</v>
      </c>
      <c r="AQ949" s="133">
        <v>0.1676</v>
      </c>
      <c r="AR949" s="133">
        <v>0.31519999999999998</v>
      </c>
      <c r="AS949" s="133">
        <v>0.2051</v>
      </c>
      <c r="AT949" s="133">
        <v>1.2213000000000001</v>
      </c>
    </row>
    <row r="950" spans="2:46">
      <c r="B950">
        <v>2023</v>
      </c>
      <c r="C950">
        <v>3</v>
      </c>
      <c r="D950">
        <v>0.88839999999999997</v>
      </c>
      <c r="E950">
        <v>1.2385999999999999</v>
      </c>
      <c r="F950">
        <v>0.31190000000000001</v>
      </c>
      <c r="G950">
        <v>2.4376000000000002</v>
      </c>
      <c r="H950">
        <v>0.82920000000000005</v>
      </c>
      <c r="I950">
        <v>2.4476</v>
      </c>
      <c r="J950">
        <v>0.34279999999999999</v>
      </c>
      <c r="K950">
        <v>1.9587000000000001</v>
      </c>
      <c r="L950">
        <v>0.54120000000000001</v>
      </c>
      <c r="M950">
        <v>0.85450000000000004</v>
      </c>
      <c r="N950">
        <v>0.54279999999999995</v>
      </c>
      <c r="O950">
        <v>2.8839000000000001</v>
      </c>
      <c r="AI950" s="133">
        <v>0.88839999999999997</v>
      </c>
      <c r="AJ950" s="133">
        <v>1.2385999999999999</v>
      </c>
      <c r="AK950" s="133">
        <v>0.31190000000000001</v>
      </c>
      <c r="AL950" s="133">
        <v>2.4376000000000002</v>
      </c>
      <c r="AM950" s="133">
        <v>0.82920000000000005</v>
      </c>
      <c r="AN950" s="133">
        <v>2.4476</v>
      </c>
      <c r="AO950" s="133">
        <v>0.34279999999999999</v>
      </c>
      <c r="AP950" s="133">
        <v>1.9587000000000001</v>
      </c>
      <c r="AQ950" s="133">
        <v>0.54120000000000001</v>
      </c>
      <c r="AR950" s="133">
        <v>0.85450000000000004</v>
      </c>
      <c r="AS950" s="133">
        <v>0.54279999999999995</v>
      </c>
      <c r="AT950" s="133">
        <v>2.8839000000000001</v>
      </c>
    </row>
    <row r="951" spans="2:46">
      <c r="B951">
        <v>2023</v>
      </c>
      <c r="C951">
        <v>4</v>
      </c>
      <c r="D951">
        <v>1.0196000000000001</v>
      </c>
      <c r="E951">
        <v>4.4942000000000002</v>
      </c>
      <c r="F951">
        <v>0.42170000000000002</v>
      </c>
      <c r="G951">
        <v>3.3330000000000002</v>
      </c>
      <c r="H951">
        <v>0.86680000000000001</v>
      </c>
      <c r="I951">
        <v>1.3573</v>
      </c>
      <c r="J951">
        <v>0.1242</v>
      </c>
      <c r="K951">
        <v>1.3626</v>
      </c>
      <c r="L951">
        <v>0.83020000000000005</v>
      </c>
      <c r="M951">
        <v>1.1345000000000001</v>
      </c>
      <c r="N951">
        <v>1.2493000000000001</v>
      </c>
      <c r="O951">
        <v>4.2549000000000001</v>
      </c>
      <c r="AI951" s="133">
        <v>1.0196000000000001</v>
      </c>
      <c r="AJ951" s="133">
        <v>4.4942000000000002</v>
      </c>
      <c r="AK951" s="133">
        <v>0.42170000000000002</v>
      </c>
      <c r="AL951" s="133">
        <v>3.3330000000000002</v>
      </c>
      <c r="AM951" s="133">
        <v>0.86680000000000001</v>
      </c>
      <c r="AN951" s="133">
        <v>1.3573</v>
      </c>
      <c r="AO951" s="133">
        <v>0.1242</v>
      </c>
      <c r="AP951" s="133">
        <v>1.3626</v>
      </c>
      <c r="AQ951" s="133">
        <v>0.83020000000000005</v>
      </c>
      <c r="AR951" s="133">
        <v>1.1345000000000001</v>
      </c>
      <c r="AS951" s="133">
        <v>1.2493000000000001</v>
      </c>
      <c r="AT951" s="133">
        <v>4.2549000000000001</v>
      </c>
    </row>
    <row r="952" spans="2:46">
      <c r="B952">
        <v>2023</v>
      </c>
      <c r="C952">
        <v>5</v>
      </c>
      <c r="D952">
        <v>0.74129999999999996</v>
      </c>
      <c r="E952">
        <v>4.4709000000000003</v>
      </c>
      <c r="F952">
        <v>0.40360000000000001</v>
      </c>
      <c r="G952">
        <v>3.0526</v>
      </c>
      <c r="H952">
        <v>0.70030000000000003</v>
      </c>
      <c r="I952">
        <v>2.5507</v>
      </c>
      <c r="J952">
        <v>0.16339999999999999</v>
      </c>
      <c r="K952">
        <v>1.1286</v>
      </c>
      <c r="L952">
        <v>0.71360000000000001</v>
      </c>
      <c r="M952">
        <v>0.87470000000000003</v>
      </c>
      <c r="N952">
        <v>0.94440000000000002</v>
      </c>
      <c r="O952">
        <v>4.4848999999999997</v>
      </c>
      <c r="AI952" s="133">
        <v>0.74129999999999996</v>
      </c>
      <c r="AJ952" s="133">
        <v>4.4709000000000003</v>
      </c>
      <c r="AK952" s="133">
        <v>0.40360000000000001</v>
      </c>
      <c r="AL952" s="133">
        <v>3.0526</v>
      </c>
      <c r="AM952" s="133">
        <v>0.70030000000000003</v>
      </c>
      <c r="AN952" s="133">
        <v>2.5507</v>
      </c>
      <c r="AO952" s="133">
        <v>0.16339999999999999</v>
      </c>
      <c r="AP952" s="133">
        <v>1.1286</v>
      </c>
      <c r="AQ952" s="133">
        <v>0.71360000000000001</v>
      </c>
      <c r="AR952" s="133">
        <v>0.87470000000000003</v>
      </c>
      <c r="AS952" s="133">
        <v>0.94440000000000002</v>
      </c>
      <c r="AT952" s="133">
        <v>4.4848999999999997</v>
      </c>
    </row>
    <row r="953" spans="2:46">
      <c r="B953">
        <v>2023</v>
      </c>
      <c r="C953">
        <v>6</v>
      </c>
      <c r="D953">
        <v>0.66249999999999998</v>
      </c>
      <c r="E953">
        <v>1.4182999999999999</v>
      </c>
      <c r="F953">
        <v>0.14199999999999999</v>
      </c>
      <c r="G953">
        <v>1.5202</v>
      </c>
      <c r="H953">
        <v>0.30120000000000002</v>
      </c>
      <c r="I953">
        <v>0.97789999999999999</v>
      </c>
      <c r="J953">
        <v>2.5999999999999999E-2</v>
      </c>
      <c r="K953">
        <v>0.55900000000000005</v>
      </c>
      <c r="L953">
        <v>0.1991</v>
      </c>
      <c r="M953">
        <v>0.36459999999999998</v>
      </c>
      <c r="N953">
        <v>0.376</v>
      </c>
      <c r="O953">
        <v>1.1637999999999999</v>
      </c>
      <c r="AI953" s="133">
        <v>0.66249999999999998</v>
      </c>
      <c r="AJ953" s="133">
        <v>1.4182999999999999</v>
      </c>
      <c r="AK953" s="133">
        <v>0.14199999999999999</v>
      </c>
      <c r="AL953" s="133">
        <v>1.5202</v>
      </c>
      <c r="AM953" s="133">
        <v>0.30120000000000002</v>
      </c>
      <c r="AN953" s="133">
        <v>0.97789999999999999</v>
      </c>
      <c r="AO953" s="133">
        <v>2.5999999999999999E-2</v>
      </c>
      <c r="AP953" s="133">
        <v>0.55900000000000005</v>
      </c>
      <c r="AQ953" s="133">
        <v>0.1991</v>
      </c>
      <c r="AR953" s="133">
        <v>0.36459999999999998</v>
      </c>
      <c r="AS953" s="133">
        <v>0.376</v>
      </c>
      <c r="AT953" s="133">
        <v>1.1637999999999999</v>
      </c>
    </row>
    <row r="954" spans="2:46">
      <c r="B954">
        <v>2023</v>
      </c>
      <c r="C954">
        <v>7</v>
      </c>
      <c r="D954">
        <v>0.2167</v>
      </c>
      <c r="E954">
        <v>0.16139999999999999</v>
      </c>
      <c r="F954">
        <v>8.0699999999999994E-2</v>
      </c>
      <c r="G954">
        <v>0.86350000000000005</v>
      </c>
      <c r="H954">
        <v>0.27279999999999999</v>
      </c>
      <c r="I954">
        <v>0.37690000000000001</v>
      </c>
      <c r="J954">
        <v>0.1147</v>
      </c>
      <c r="K954">
        <v>0.65910000000000002</v>
      </c>
      <c r="L954">
        <v>0.1051</v>
      </c>
      <c r="M954">
        <v>0.1235</v>
      </c>
      <c r="N954">
        <v>0.10059999999999999</v>
      </c>
      <c r="O954">
        <v>0.96889999999999998</v>
      </c>
      <c r="AI954" s="133">
        <v>0.2167</v>
      </c>
      <c r="AJ954" s="133">
        <v>0.16139999999999999</v>
      </c>
      <c r="AK954" s="133">
        <v>8.0699999999999994E-2</v>
      </c>
      <c r="AL954" s="133">
        <v>0.86350000000000005</v>
      </c>
      <c r="AM954" s="133">
        <v>0.27279999999999999</v>
      </c>
      <c r="AN954" s="133">
        <v>0.37690000000000001</v>
      </c>
      <c r="AO954" s="133">
        <v>0.1147</v>
      </c>
      <c r="AP954" s="133">
        <v>0.65910000000000002</v>
      </c>
      <c r="AQ954" s="133">
        <v>0.1051</v>
      </c>
      <c r="AR954" s="133">
        <v>0.1235</v>
      </c>
      <c r="AS954" s="133">
        <v>0.10059999999999999</v>
      </c>
      <c r="AT954" s="133">
        <v>0.96889999999999998</v>
      </c>
    </row>
    <row r="955" spans="2:46">
      <c r="B955">
        <v>2023</v>
      </c>
      <c r="C955">
        <v>8</v>
      </c>
      <c r="D955">
        <v>1.1748000000000001</v>
      </c>
      <c r="E955">
        <v>4.5705</v>
      </c>
      <c r="F955">
        <v>0.83579999999999999</v>
      </c>
      <c r="G955">
        <v>4.4195000000000002</v>
      </c>
      <c r="H955">
        <v>1.1482000000000001</v>
      </c>
      <c r="I955">
        <v>3.1600999999999999</v>
      </c>
      <c r="J955">
        <v>0.16170000000000001</v>
      </c>
      <c r="K955">
        <v>1.6033999999999999</v>
      </c>
      <c r="L955">
        <v>0.84689999999999999</v>
      </c>
      <c r="M955">
        <v>0.88749999999999996</v>
      </c>
      <c r="N955">
        <v>0.91349999999999998</v>
      </c>
      <c r="O955">
        <v>4.4684999999999997</v>
      </c>
      <c r="AI955" s="133">
        <v>1.1748000000000001</v>
      </c>
      <c r="AJ955" s="133">
        <v>4.5705</v>
      </c>
      <c r="AK955" s="133">
        <v>0.83579999999999999</v>
      </c>
      <c r="AL955" s="133">
        <v>4.4195000000000002</v>
      </c>
      <c r="AM955" s="133">
        <v>1.1482000000000001</v>
      </c>
      <c r="AN955" s="133">
        <v>3.1600999999999999</v>
      </c>
      <c r="AO955" s="133">
        <v>0.16170000000000001</v>
      </c>
      <c r="AP955" s="133">
        <v>1.6033999999999999</v>
      </c>
      <c r="AQ955" s="133">
        <v>0.84689999999999999</v>
      </c>
      <c r="AR955" s="133">
        <v>0.88749999999999996</v>
      </c>
      <c r="AS955" s="133">
        <v>0.91349999999999998</v>
      </c>
      <c r="AT955" s="133">
        <v>4.4684999999999997</v>
      </c>
    </row>
    <row r="956" spans="2:46">
      <c r="B956">
        <v>2023</v>
      </c>
      <c r="C956">
        <v>9</v>
      </c>
      <c r="D956">
        <v>0.47949999999999998</v>
      </c>
      <c r="E956">
        <v>3.4851000000000001</v>
      </c>
      <c r="F956">
        <v>0.4269</v>
      </c>
      <c r="G956">
        <v>2.4984000000000002</v>
      </c>
      <c r="H956">
        <v>0.58899999999999997</v>
      </c>
      <c r="I956">
        <v>1.9291</v>
      </c>
      <c r="J956">
        <v>0.06</v>
      </c>
      <c r="K956">
        <v>0.61980000000000002</v>
      </c>
      <c r="L956">
        <v>0.34899999999999998</v>
      </c>
      <c r="M956">
        <v>1.0052000000000001</v>
      </c>
      <c r="N956">
        <v>0.76370000000000005</v>
      </c>
      <c r="O956">
        <v>3.0922000000000001</v>
      </c>
      <c r="AI956" s="133">
        <v>0.47949999999999998</v>
      </c>
      <c r="AJ956" s="133">
        <v>3.4851000000000001</v>
      </c>
      <c r="AK956" s="133">
        <v>0.4269</v>
      </c>
      <c r="AL956" s="133">
        <v>2.4984000000000002</v>
      </c>
      <c r="AM956" s="133">
        <v>0.58899999999999997</v>
      </c>
      <c r="AN956" s="133">
        <v>1.9291</v>
      </c>
      <c r="AO956" s="133">
        <v>0.06</v>
      </c>
      <c r="AP956" s="133">
        <v>0.61980000000000002</v>
      </c>
      <c r="AQ956" s="133">
        <v>0.34899999999999998</v>
      </c>
      <c r="AR956" s="133">
        <v>1.0052000000000001</v>
      </c>
      <c r="AS956" s="133">
        <v>0.76370000000000005</v>
      </c>
      <c r="AT956" s="133">
        <v>3.0922000000000001</v>
      </c>
    </row>
    <row r="957" spans="2:46">
      <c r="B957">
        <v>2023</v>
      </c>
      <c r="C957">
        <v>10</v>
      </c>
      <c r="D957">
        <v>1.0564</v>
      </c>
      <c r="E957">
        <v>1.7282</v>
      </c>
      <c r="F957">
        <v>0.68079999999999996</v>
      </c>
      <c r="G957">
        <v>3.4043999999999999</v>
      </c>
      <c r="H957">
        <v>0.89670000000000005</v>
      </c>
      <c r="I957">
        <v>3.4655999999999998</v>
      </c>
      <c r="J957">
        <v>8.3699999999999997E-2</v>
      </c>
      <c r="K957">
        <v>1.1346000000000001</v>
      </c>
      <c r="L957">
        <v>0.4844</v>
      </c>
      <c r="M957">
        <v>0.86</v>
      </c>
      <c r="N957">
        <v>0.66959999999999997</v>
      </c>
      <c r="O957">
        <v>4.6718999999999999</v>
      </c>
      <c r="AI957" s="133">
        <v>1.0564</v>
      </c>
      <c r="AJ957" s="133">
        <v>1.7282</v>
      </c>
      <c r="AK957" s="133">
        <v>0.68079999999999996</v>
      </c>
      <c r="AL957" s="133">
        <v>3.4043999999999999</v>
      </c>
      <c r="AM957" s="133">
        <v>0.89670000000000005</v>
      </c>
      <c r="AN957" s="133">
        <v>3.4655999999999998</v>
      </c>
      <c r="AO957" s="133">
        <v>8.3699999999999997E-2</v>
      </c>
      <c r="AP957" s="133">
        <v>1.1346000000000001</v>
      </c>
      <c r="AQ957" s="133">
        <v>0.4844</v>
      </c>
      <c r="AR957" s="133">
        <v>0.86</v>
      </c>
      <c r="AS957" s="133">
        <v>0.66959999999999997</v>
      </c>
      <c r="AT957" s="133">
        <v>4.6718999999999999</v>
      </c>
    </row>
    <row r="958" spans="2:46">
      <c r="B958">
        <v>2023</v>
      </c>
      <c r="C958">
        <v>11</v>
      </c>
      <c r="D958">
        <v>0.43459999999999999</v>
      </c>
      <c r="E958">
        <v>2.8639999999999999</v>
      </c>
      <c r="F958">
        <v>0.28820000000000001</v>
      </c>
      <c r="G958">
        <v>1.3885000000000001</v>
      </c>
      <c r="H958">
        <v>0.34370000000000001</v>
      </c>
      <c r="I958">
        <v>1.2505999999999999</v>
      </c>
      <c r="J958">
        <v>4.6699999999999998E-2</v>
      </c>
      <c r="K958">
        <v>0.42509999999999998</v>
      </c>
      <c r="L958">
        <v>0.45900000000000002</v>
      </c>
      <c r="M958">
        <v>0.42709999999999998</v>
      </c>
      <c r="N958">
        <v>0.41839999999999999</v>
      </c>
      <c r="O958">
        <v>1.5011000000000001</v>
      </c>
      <c r="AI958" s="133">
        <v>0.43459999999999999</v>
      </c>
      <c r="AJ958" s="133">
        <v>2.8639999999999999</v>
      </c>
      <c r="AK958" s="133">
        <v>0.28820000000000001</v>
      </c>
      <c r="AL958" s="133">
        <v>1.3885000000000001</v>
      </c>
      <c r="AM958" s="133">
        <v>0.34370000000000001</v>
      </c>
      <c r="AN958" s="133">
        <v>1.2505999999999999</v>
      </c>
      <c r="AO958" s="133">
        <v>4.6699999999999998E-2</v>
      </c>
      <c r="AP958" s="133">
        <v>0.42509999999999998</v>
      </c>
      <c r="AQ958" s="133">
        <v>0.45900000000000002</v>
      </c>
      <c r="AR958" s="133">
        <v>0.42709999999999998</v>
      </c>
      <c r="AS958" s="133">
        <v>0.41839999999999999</v>
      </c>
      <c r="AT958" s="133">
        <v>1.5011000000000001</v>
      </c>
    </row>
    <row r="959" spans="2:46">
      <c r="B959">
        <v>2023</v>
      </c>
      <c r="C959">
        <v>12</v>
      </c>
      <c r="D959">
        <v>0.36070000000000002</v>
      </c>
      <c r="E959">
        <v>2.5630999999999999</v>
      </c>
      <c r="F959">
        <v>0.31730000000000003</v>
      </c>
      <c r="G959">
        <v>1.5931999999999999</v>
      </c>
      <c r="H959">
        <v>0.40870000000000001</v>
      </c>
      <c r="I959">
        <v>1.4911000000000001</v>
      </c>
      <c r="J959">
        <v>4.3799999999999999E-2</v>
      </c>
      <c r="K959">
        <v>0.3201</v>
      </c>
      <c r="L959">
        <v>0.34150000000000003</v>
      </c>
      <c r="M959">
        <v>0.56240000000000001</v>
      </c>
      <c r="N959">
        <v>0.53110000000000002</v>
      </c>
      <c r="O959">
        <v>1.7857000000000001</v>
      </c>
      <c r="AI959" s="133">
        <v>0.36070000000000002</v>
      </c>
      <c r="AJ959" s="133">
        <v>2.5630999999999999</v>
      </c>
      <c r="AK959" s="133">
        <v>0.31730000000000003</v>
      </c>
      <c r="AL959" s="133">
        <v>1.5931999999999999</v>
      </c>
      <c r="AM959" s="133">
        <v>0.40870000000000001</v>
      </c>
      <c r="AN959" s="133">
        <v>1.4911000000000001</v>
      </c>
      <c r="AO959" s="133">
        <v>4.3799999999999999E-2</v>
      </c>
      <c r="AP959" s="133">
        <v>0.3201</v>
      </c>
      <c r="AQ959" s="133">
        <v>0.34150000000000003</v>
      </c>
      <c r="AR959" s="133">
        <v>0.56240000000000001</v>
      </c>
      <c r="AS959" s="133">
        <v>0.53110000000000002</v>
      </c>
      <c r="AT959" s="133">
        <v>1.7857000000000001</v>
      </c>
    </row>
    <row r="960" spans="2:46">
      <c r="B960">
        <v>2023</v>
      </c>
      <c r="C960">
        <v>13</v>
      </c>
      <c r="D960">
        <v>1.1132</v>
      </c>
      <c r="E960">
        <v>2.1185</v>
      </c>
      <c r="F960">
        <v>0.37369999999999998</v>
      </c>
      <c r="G960">
        <v>1.7176</v>
      </c>
      <c r="H960">
        <v>0.48280000000000001</v>
      </c>
      <c r="I960">
        <v>0.80010000000000003</v>
      </c>
      <c r="J960">
        <v>1.5299999999999999E-2</v>
      </c>
      <c r="K960">
        <v>1.0407</v>
      </c>
      <c r="L960">
        <v>0.495</v>
      </c>
      <c r="M960">
        <v>0.54590000000000005</v>
      </c>
      <c r="N960">
        <v>0.71599999999999997</v>
      </c>
      <c r="O960">
        <v>2.4491000000000001</v>
      </c>
      <c r="AI960" s="133">
        <v>1.1132</v>
      </c>
      <c r="AJ960" s="133">
        <v>2.1185</v>
      </c>
      <c r="AK960" s="133">
        <v>0.37369999999999998</v>
      </c>
      <c r="AL960" s="133">
        <v>1.7176</v>
      </c>
      <c r="AM960" s="133">
        <v>0.48280000000000001</v>
      </c>
      <c r="AN960" s="133">
        <v>0.80010000000000003</v>
      </c>
      <c r="AO960" s="133">
        <v>1.5299999999999999E-2</v>
      </c>
      <c r="AP960" s="133">
        <v>1.0407</v>
      </c>
      <c r="AQ960" s="133">
        <v>0.495</v>
      </c>
      <c r="AR960" s="133">
        <v>0.54590000000000005</v>
      </c>
      <c r="AS960" s="133">
        <v>0.71599999999999997</v>
      </c>
      <c r="AT960" s="133">
        <v>2.4491000000000001</v>
      </c>
    </row>
    <row r="961" spans="2:46">
      <c r="B961">
        <v>2023</v>
      </c>
      <c r="C961">
        <v>14</v>
      </c>
      <c r="D961">
        <v>6.9900000000000004E-2</v>
      </c>
      <c r="E961">
        <v>0.58069999999999999</v>
      </c>
      <c r="F961">
        <v>4.5100000000000001E-2</v>
      </c>
      <c r="G961">
        <v>0.25240000000000001</v>
      </c>
      <c r="H961">
        <v>6.1199999999999997E-2</v>
      </c>
      <c r="I961">
        <v>0.13</v>
      </c>
      <c r="J961">
        <v>3.5000000000000001E-3</v>
      </c>
      <c r="K961">
        <v>4.9500000000000002E-2</v>
      </c>
      <c r="L961">
        <v>8.9099999999999999E-2</v>
      </c>
      <c r="M961">
        <v>7.6300000000000007E-2</v>
      </c>
      <c r="N961">
        <v>5.3800000000000001E-2</v>
      </c>
      <c r="O961">
        <v>0.3821</v>
      </c>
      <c r="AI961" s="133">
        <v>6.9900000000000004E-2</v>
      </c>
      <c r="AJ961" s="133">
        <v>0.58069999999999999</v>
      </c>
      <c r="AK961" s="133">
        <v>4.5100000000000001E-2</v>
      </c>
      <c r="AL961" s="133">
        <v>0.25240000000000001</v>
      </c>
      <c r="AM961" s="133">
        <v>6.1199999999999997E-2</v>
      </c>
      <c r="AN961" s="133">
        <v>0.13</v>
      </c>
      <c r="AO961" s="133">
        <v>3.5000000000000001E-3</v>
      </c>
      <c r="AP961" s="133">
        <v>4.9500000000000002E-2</v>
      </c>
      <c r="AQ961" s="133">
        <v>8.9099999999999999E-2</v>
      </c>
      <c r="AR961" s="133">
        <v>7.6300000000000007E-2</v>
      </c>
      <c r="AS961" s="133">
        <v>5.3800000000000001E-2</v>
      </c>
      <c r="AT961" s="133">
        <v>0.3821</v>
      </c>
    </row>
    <row r="962" spans="2:46">
      <c r="B962">
        <v>2023</v>
      </c>
      <c r="C962">
        <v>15</v>
      </c>
      <c r="D962">
        <v>0.17979999999999999</v>
      </c>
      <c r="E962">
        <v>0.17660000000000001</v>
      </c>
      <c r="F962">
        <v>3.1399999999999997E-2</v>
      </c>
      <c r="G962">
        <v>0.36049999999999999</v>
      </c>
      <c r="H962">
        <v>0.14419999999999999</v>
      </c>
      <c r="I962">
        <v>0.34250000000000003</v>
      </c>
      <c r="J962">
        <v>0.01</v>
      </c>
      <c r="K962">
        <v>0.21229999999999999</v>
      </c>
      <c r="L962">
        <v>3.7600000000000001E-2</v>
      </c>
      <c r="M962">
        <v>6.3899999999999998E-2</v>
      </c>
      <c r="N962">
        <v>0.1072</v>
      </c>
      <c r="O962">
        <v>0.33950000000000002</v>
      </c>
      <c r="AI962" s="133">
        <v>0.17979999999999999</v>
      </c>
      <c r="AJ962" s="133">
        <v>0.17660000000000001</v>
      </c>
      <c r="AK962" s="133">
        <v>3.1399999999999997E-2</v>
      </c>
      <c r="AL962" s="133">
        <v>0.36049999999999999</v>
      </c>
      <c r="AM962" s="133">
        <v>0.14419999999999999</v>
      </c>
      <c r="AN962" s="133">
        <v>0.34250000000000003</v>
      </c>
      <c r="AO962" s="133">
        <v>0.01</v>
      </c>
      <c r="AP962" s="133">
        <v>0.21229999999999999</v>
      </c>
      <c r="AQ962" s="133">
        <v>3.7600000000000001E-2</v>
      </c>
      <c r="AR962" s="133">
        <v>6.3899999999999998E-2</v>
      </c>
      <c r="AS962" s="133">
        <v>0.1072</v>
      </c>
      <c r="AT962" s="133">
        <v>0.33950000000000002</v>
      </c>
    </row>
    <row r="963" spans="2:46">
      <c r="B963">
        <v>2023</v>
      </c>
      <c r="C963">
        <v>16</v>
      </c>
      <c r="D963">
        <v>3.5999999999999997E-2</v>
      </c>
      <c r="E963">
        <v>0.3352</v>
      </c>
      <c r="F963">
        <v>2.3300000000000001E-2</v>
      </c>
      <c r="G963">
        <v>0.1351</v>
      </c>
      <c r="H963">
        <v>3.2899999999999999E-2</v>
      </c>
      <c r="I963">
        <v>6.8699999999999997E-2</v>
      </c>
      <c r="J963">
        <v>1.6999999999999999E-3</v>
      </c>
      <c r="K963">
        <v>2.4400000000000002E-2</v>
      </c>
      <c r="L963">
        <v>4.6199999999999998E-2</v>
      </c>
      <c r="M963">
        <v>3.8300000000000001E-2</v>
      </c>
      <c r="N963">
        <v>3.27E-2</v>
      </c>
      <c r="O963">
        <v>0.18990000000000001</v>
      </c>
      <c r="AI963" s="133">
        <v>3.5999999999999997E-2</v>
      </c>
      <c r="AJ963" s="133">
        <v>0.3352</v>
      </c>
      <c r="AK963" s="133">
        <v>2.3300000000000001E-2</v>
      </c>
      <c r="AL963" s="133">
        <v>0.1351</v>
      </c>
      <c r="AM963" s="133">
        <v>3.2899999999999999E-2</v>
      </c>
      <c r="AN963" s="133">
        <v>6.8699999999999997E-2</v>
      </c>
      <c r="AO963" s="133">
        <v>1.6999999999999999E-3</v>
      </c>
      <c r="AP963" s="133">
        <v>2.4400000000000002E-2</v>
      </c>
      <c r="AQ963" s="133">
        <v>4.6199999999999998E-2</v>
      </c>
      <c r="AR963" s="133">
        <v>3.8300000000000001E-2</v>
      </c>
      <c r="AS963" s="133">
        <v>3.27E-2</v>
      </c>
      <c r="AT963" s="133">
        <v>0.18990000000000001</v>
      </c>
    </row>
    <row r="964" spans="2:46">
      <c r="B964">
        <v>2024</v>
      </c>
      <c r="C964">
        <v>1</v>
      </c>
      <c r="D964">
        <v>0.2346</v>
      </c>
      <c r="E964">
        <v>9.2299999999999993E-2</v>
      </c>
      <c r="F964">
        <v>7.3499999999999996E-2</v>
      </c>
      <c r="G964">
        <v>0.32279999999999998</v>
      </c>
      <c r="H964">
        <v>0.11459999999999999</v>
      </c>
      <c r="I964">
        <v>0.16450000000000001</v>
      </c>
      <c r="J964">
        <v>9.9000000000000008E-3</v>
      </c>
      <c r="K964">
        <v>0.26829999999999998</v>
      </c>
      <c r="L964">
        <v>0.1028</v>
      </c>
      <c r="M964">
        <v>0.13819999999999999</v>
      </c>
      <c r="N964">
        <v>0.13469999999999999</v>
      </c>
      <c r="O964">
        <v>0.48249999999999998</v>
      </c>
      <c r="AI964" s="133">
        <v>0.2346</v>
      </c>
      <c r="AJ964" s="133">
        <v>9.2299999999999993E-2</v>
      </c>
      <c r="AK964" s="133">
        <v>7.3499999999999996E-2</v>
      </c>
      <c r="AL964" s="133">
        <v>0.32279999999999998</v>
      </c>
      <c r="AM964" s="133">
        <v>0.11459999999999999</v>
      </c>
      <c r="AN964" s="133">
        <v>0.16450000000000001</v>
      </c>
      <c r="AO964" s="133">
        <v>9.9000000000000008E-3</v>
      </c>
      <c r="AP964" s="133">
        <v>0.26829999999999998</v>
      </c>
      <c r="AQ964" s="133">
        <v>0.1028</v>
      </c>
      <c r="AR964" s="133">
        <v>0.13819999999999999</v>
      </c>
      <c r="AS964" s="133">
        <v>0.13469999999999999</v>
      </c>
      <c r="AT964" s="133">
        <v>0.48249999999999998</v>
      </c>
    </row>
    <row r="965" spans="2:46">
      <c r="B965">
        <v>2024</v>
      </c>
      <c r="C965">
        <v>2</v>
      </c>
      <c r="D965">
        <v>0.4299</v>
      </c>
      <c r="E965">
        <v>1.1248</v>
      </c>
      <c r="F965">
        <v>0.1195</v>
      </c>
      <c r="G965">
        <v>1.5189999999999999</v>
      </c>
      <c r="H965">
        <v>0.51990000000000003</v>
      </c>
      <c r="I965">
        <v>1.1991000000000001</v>
      </c>
      <c r="J965">
        <v>0.1241</v>
      </c>
      <c r="K965">
        <v>0.72040000000000004</v>
      </c>
      <c r="L965">
        <v>0.17019999999999999</v>
      </c>
      <c r="M965">
        <v>0.33100000000000002</v>
      </c>
      <c r="N965">
        <v>0.2117</v>
      </c>
      <c r="O965">
        <v>1.2151000000000001</v>
      </c>
      <c r="AI965" s="133">
        <v>0.4299</v>
      </c>
      <c r="AJ965" s="133">
        <v>1.1248</v>
      </c>
      <c r="AK965" s="133">
        <v>0.1195</v>
      </c>
      <c r="AL965" s="133">
        <v>1.5189999999999999</v>
      </c>
      <c r="AM965" s="133">
        <v>0.51990000000000003</v>
      </c>
      <c r="AN965" s="133">
        <v>1.1991000000000001</v>
      </c>
      <c r="AO965" s="133">
        <v>0.1241</v>
      </c>
      <c r="AP965" s="133">
        <v>0.72040000000000004</v>
      </c>
      <c r="AQ965" s="133">
        <v>0.17019999999999999</v>
      </c>
      <c r="AR965" s="133">
        <v>0.33100000000000002</v>
      </c>
      <c r="AS965" s="133">
        <v>0.2117</v>
      </c>
      <c r="AT965" s="133">
        <v>1.2151000000000001</v>
      </c>
    </row>
    <row r="966" spans="2:46">
      <c r="B966">
        <v>2024</v>
      </c>
      <c r="C966">
        <v>3</v>
      </c>
      <c r="D966">
        <v>0.87560000000000004</v>
      </c>
      <c r="E966">
        <v>1.2263999999999999</v>
      </c>
      <c r="F966">
        <v>0.30919999999999997</v>
      </c>
      <c r="G966">
        <v>2.4666999999999999</v>
      </c>
      <c r="H966">
        <v>0.83909999999999996</v>
      </c>
      <c r="I966">
        <v>2.3675999999999999</v>
      </c>
      <c r="J966">
        <v>0.33200000000000002</v>
      </c>
      <c r="K966">
        <v>2.0743</v>
      </c>
      <c r="L966">
        <v>0.57079999999999997</v>
      </c>
      <c r="M966">
        <v>0.84809999999999997</v>
      </c>
      <c r="N966">
        <v>0.53110000000000002</v>
      </c>
      <c r="O966">
        <v>2.8167</v>
      </c>
      <c r="AI966" s="133">
        <v>0.87560000000000004</v>
      </c>
      <c r="AJ966" s="133">
        <v>1.2263999999999999</v>
      </c>
      <c r="AK966" s="133">
        <v>0.30919999999999997</v>
      </c>
      <c r="AL966" s="133">
        <v>2.4666999999999999</v>
      </c>
      <c r="AM966" s="133">
        <v>0.83909999999999996</v>
      </c>
      <c r="AN966" s="133">
        <v>2.3675999999999999</v>
      </c>
      <c r="AO966" s="133">
        <v>0.33200000000000002</v>
      </c>
      <c r="AP966" s="133">
        <v>2.0743</v>
      </c>
      <c r="AQ966" s="133">
        <v>0.57079999999999997</v>
      </c>
      <c r="AR966" s="133">
        <v>0.84809999999999997</v>
      </c>
      <c r="AS966" s="133">
        <v>0.53110000000000002</v>
      </c>
      <c r="AT966" s="133">
        <v>2.8167</v>
      </c>
    </row>
    <row r="967" spans="2:46">
      <c r="B967">
        <v>2024</v>
      </c>
      <c r="C967">
        <v>4</v>
      </c>
      <c r="D967">
        <v>1.0431999999999999</v>
      </c>
      <c r="E967">
        <v>4.5270000000000001</v>
      </c>
      <c r="F967">
        <v>0.4249</v>
      </c>
      <c r="G967">
        <v>3.3858999999999999</v>
      </c>
      <c r="H967">
        <v>0.88049999999999995</v>
      </c>
      <c r="I967">
        <v>1.5301</v>
      </c>
      <c r="J967">
        <v>0.157</v>
      </c>
      <c r="K967">
        <v>1.4316</v>
      </c>
      <c r="L967">
        <v>0.85550000000000004</v>
      </c>
      <c r="M967">
        <v>1.1597999999999999</v>
      </c>
      <c r="N967">
        <v>1.2306999999999999</v>
      </c>
      <c r="O967">
        <v>4.2263000000000002</v>
      </c>
      <c r="AI967" s="133">
        <v>1.0431999999999999</v>
      </c>
      <c r="AJ967" s="133">
        <v>4.5270000000000001</v>
      </c>
      <c r="AK967" s="133">
        <v>0.4249</v>
      </c>
      <c r="AL967" s="133">
        <v>3.3858999999999999</v>
      </c>
      <c r="AM967" s="133">
        <v>0.88049999999999995</v>
      </c>
      <c r="AN967" s="133">
        <v>1.5301</v>
      </c>
      <c r="AO967" s="133">
        <v>0.157</v>
      </c>
      <c r="AP967" s="133">
        <v>1.4316</v>
      </c>
      <c r="AQ967" s="133">
        <v>0.85550000000000004</v>
      </c>
      <c r="AR967" s="133">
        <v>1.1597999999999999</v>
      </c>
      <c r="AS967" s="133">
        <v>1.2306999999999999</v>
      </c>
      <c r="AT967" s="133">
        <v>4.2263000000000002</v>
      </c>
    </row>
    <row r="968" spans="2:46">
      <c r="B968">
        <v>2024</v>
      </c>
      <c r="C968">
        <v>5</v>
      </c>
      <c r="D968">
        <v>0.75249999999999995</v>
      </c>
      <c r="E968">
        <v>4.7625999999999999</v>
      </c>
      <c r="F968">
        <v>0.40339999999999998</v>
      </c>
      <c r="G968">
        <v>3.0653000000000001</v>
      </c>
      <c r="H968">
        <v>0.70320000000000005</v>
      </c>
      <c r="I968">
        <v>2.5706000000000002</v>
      </c>
      <c r="J968">
        <v>0.16289999999999999</v>
      </c>
      <c r="K968">
        <v>1.1756</v>
      </c>
      <c r="L968">
        <v>0.72560000000000002</v>
      </c>
      <c r="M968">
        <v>0.89600000000000002</v>
      </c>
      <c r="N968">
        <v>1.073</v>
      </c>
      <c r="O968">
        <v>4.4466000000000001</v>
      </c>
      <c r="AI968" s="133">
        <v>0.75249999999999995</v>
      </c>
      <c r="AJ968" s="133">
        <v>4.7625999999999999</v>
      </c>
      <c r="AK968" s="133">
        <v>0.40339999999999998</v>
      </c>
      <c r="AL968" s="133">
        <v>3.0653000000000001</v>
      </c>
      <c r="AM968" s="133">
        <v>0.70320000000000005</v>
      </c>
      <c r="AN968" s="133">
        <v>2.5706000000000002</v>
      </c>
      <c r="AO968" s="133">
        <v>0.16289999999999999</v>
      </c>
      <c r="AP968" s="133">
        <v>1.1756</v>
      </c>
      <c r="AQ968" s="133">
        <v>0.72560000000000002</v>
      </c>
      <c r="AR968" s="133">
        <v>0.89600000000000002</v>
      </c>
      <c r="AS968" s="133">
        <v>1.073</v>
      </c>
      <c r="AT968" s="133">
        <v>4.4466000000000001</v>
      </c>
    </row>
    <row r="969" spans="2:46">
      <c r="B969">
        <v>2024</v>
      </c>
      <c r="C969">
        <v>6</v>
      </c>
      <c r="D969">
        <v>0.66420000000000001</v>
      </c>
      <c r="E969">
        <v>1.5032000000000001</v>
      </c>
      <c r="F969">
        <v>0.15</v>
      </c>
      <c r="G969">
        <v>1.5618000000000001</v>
      </c>
      <c r="H969">
        <v>0.30969999999999998</v>
      </c>
      <c r="I969">
        <v>1.0382</v>
      </c>
      <c r="J969">
        <v>2.64E-2</v>
      </c>
      <c r="K969">
        <v>0.58840000000000003</v>
      </c>
      <c r="L969">
        <v>0.20380000000000001</v>
      </c>
      <c r="M969">
        <v>0.36749999999999999</v>
      </c>
      <c r="N969">
        <v>0.35320000000000001</v>
      </c>
      <c r="O969">
        <v>1.1558999999999999</v>
      </c>
      <c r="AI969" s="133">
        <v>0.66420000000000001</v>
      </c>
      <c r="AJ969" s="133">
        <v>1.5032000000000001</v>
      </c>
      <c r="AK969" s="133">
        <v>0.15</v>
      </c>
      <c r="AL969" s="133">
        <v>1.5618000000000001</v>
      </c>
      <c r="AM969" s="133">
        <v>0.30969999999999998</v>
      </c>
      <c r="AN969" s="133">
        <v>1.0382</v>
      </c>
      <c r="AO969" s="133">
        <v>2.64E-2</v>
      </c>
      <c r="AP969" s="133">
        <v>0.58840000000000003</v>
      </c>
      <c r="AQ969" s="133">
        <v>0.20380000000000001</v>
      </c>
      <c r="AR969" s="133">
        <v>0.36749999999999999</v>
      </c>
      <c r="AS969" s="133">
        <v>0.35320000000000001</v>
      </c>
      <c r="AT969" s="133">
        <v>1.1558999999999999</v>
      </c>
    </row>
    <row r="970" spans="2:46">
      <c r="B970">
        <v>2024</v>
      </c>
      <c r="C970">
        <v>7</v>
      </c>
      <c r="D970">
        <v>0.21959999999999999</v>
      </c>
      <c r="E970">
        <v>0.1641</v>
      </c>
      <c r="F970">
        <v>8.3000000000000004E-2</v>
      </c>
      <c r="G970">
        <v>0.88719999999999999</v>
      </c>
      <c r="H970">
        <v>0.28110000000000002</v>
      </c>
      <c r="I970">
        <v>0.35630000000000001</v>
      </c>
      <c r="J970">
        <v>0.11</v>
      </c>
      <c r="K970">
        <v>0.69140000000000001</v>
      </c>
      <c r="L970">
        <v>0.10970000000000001</v>
      </c>
      <c r="M970">
        <v>0.123</v>
      </c>
      <c r="N970">
        <v>0.10340000000000001</v>
      </c>
      <c r="O970">
        <v>0.96550000000000002</v>
      </c>
      <c r="AI970" s="133">
        <v>0.21959999999999999</v>
      </c>
      <c r="AJ970" s="133">
        <v>0.1641</v>
      </c>
      <c r="AK970" s="133">
        <v>8.3000000000000004E-2</v>
      </c>
      <c r="AL970" s="133">
        <v>0.88719999999999999</v>
      </c>
      <c r="AM970" s="133">
        <v>0.28110000000000002</v>
      </c>
      <c r="AN970" s="133">
        <v>0.35630000000000001</v>
      </c>
      <c r="AO970" s="133">
        <v>0.11</v>
      </c>
      <c r="AP970" s="133">
        <v>0.69140000000000001</v>
      </c>
      <c r="AQ970" s="133">
        <v>0.10970000000000001</v>
      </c>
      <c r="AR970" s="133">
        <v>0.123</v>
      </c>
      <c r="AS970" s="133">
        <v>0.10340000000000001</v>
      </c>
      <c r="AT970" s="133">
        <v>0.96550000000000002</v>
      </c>
    </row>
    <row r="971" spans="2:46">
      <c r="B971">
        <v>2024</v>
      </c>
      <c r="C971">
        <v>8</v>
      </c>
      <c r="D971">
        <v>1.2041999999999999</v>
      </c>
      <c r="E971">
        <v>4.5204000000000004</v>
      </c>
      <c r="F971">
        <v>0.83860000000000001</v>
      </c>
      <c r="G971">
        <v>4.4675000000000002</v>
      </c>
      <c r="H971">
        <v>1.1557999999999999</v>
      </c>
      <c r="I971">
        <v>3.2806000000000002</v>
      </c>
      <c r="J971">
        <v>0.1532</v>
      </c>
      <c r="K971">
        <v>1.6539999999999999</v>
      </c>
      <c r="L971">
        <v>0.87309999999999999</v>
      </c>
      <c r="M971">
        <v>0.92300000000000004</v>
      </c>
      <c r="N971">
        <v>0.89859999999999995</v>
      </c>
      <c r="O971">
        <v>4.9112999999999998</v>
      </c>
      <c r="AI971" s="133">
        <v>1.2041999999999999</v>
      </c>
      <c r="AJ971" s="133">
        <v>4.5204000000000004</v>
      </c>
      <c r="AK971" s="133">
        <v>0.83860000000000001</v>
      </c>
      <c r="AL971" s="133">
        <v>4.4675000000000002</v>
      </c>
      <c r="AM971" s="133">
        <v>1.1557999999999999</v>
      </c>
      <c r="AN971" s="133">
        <v>3.2806000000000002</v>
      </c>
      <c r="AO971" s="133">
        <v>0.1532</v>
      </c>
      <c r="AP971" s="133">
        <v>1.6539999999999999</v>
      </c>
      <c r="AQ971" s="133">
        <v>0.87309999999999999</v>
      </c>
      <c r="AR971" s="133">
        <v>0.92300000000000004</v>
      </c>
      <c r="AS971" s="133">
        <v>0.89859999999999995</v>
      </c>
      <c r="AT971" s="133">
        <v>4.9112999999999998</v>
      </c>
    </row>
    <row r="972" spans="2:46">
      <c r="B972">
        <v>2024</v>
      </c>
      <c r="C972">
        <v>9</v>
      </c>
      <c r="D972">
        <v>0.4461</v>
      </c>
      <c r="E972">
        <v>2.8170000000000002</v>
      </c>
      <c r="F972">
        <v>0.3952</v>
      </c>
      <c r="G972">
        <v>2.2128999999999999</v>
      </c>
      <c r="H972">
        <v>0.52949999999999997</v>
      </c>
      <c r="I972">
        <v>1.5559000000000001</v>
      </c>
      <c r="J972">
        <v>5.8200000000000002E-2</v>
      </c>
      <c r="K972">
        <v>0.63290000000000002</v>
      </c>
      <c r="L972">
        <v>0.35620000000000002</v>
      </c>
      <c r="M972">
        <v>0.86360000000000003</v>
      </c>
      <c r="N972">
        <v>0.58489999999999998</v>
      </c>
      <c r="O972">
        <v>2.7027000000000001</v>
      </c>
      <c r="AI972" s="133">
        <v>0.4461</v>
      </c>
      <c r="AJ972" s="133">
        <v>2.8170000000000002</v>
      </c>
      <c r="AK972" s="133">
        <v>0.3952</v>
      </c>
      <c r="AL972" s="133">
        <v>2.2128999999999999</v>
      </c>
      <c r="AM972" s="133">
        <v>0.52949999999999997</v>
      </c>
      <c r="AN972" s="133">
        <v>1.5559000000000001</v>
      </c>
      <c r="AO972" s="133">
        <v>5.8200000000000002E-2</v>
      </c>
      <c r="AP972" s="133">
        <v>0.63290000000000002</v>
      </c>
      <c r="AQ972" s="133">
        <v>0.35620000000000002</v>
      </c>
      <c r="AR972" s="133">
        <v>0.86360000000000003</v>
      </c>
      <c r="AS972" s="133">
        <v>0.58489999999999998</v>
      </c>
      <c r="AT972" s="133">
        <v>2.7027000000000001</v>
      </c>
    </row>
    <row r="973" spans="2:46">
      <c r="B973">
        <v>2024</v>
      </c>
      <c r="C973">
        <v>10</v>
      </c>
      <c r="D973">
        <v>1.0592999999999999</v>
      </c>
      <c r="E973">
        <v>1.7761</v>
      </c>
      <c r="F973">
        <v>0.7117</v>
      </c>
      <c r="G973">
        <v>3.4127000000000001</v>
      </c>
      <c r="H973">
        <v>0.89959999999999996</v>
      </c>
      <c r="I973">
        <v>3.3666</v>
      </c>
      <c r="J973">
        <v>8.3500000000000005E-2</v>
      </c>
      <c r="K973">
        <v>1.1194</v>
      </c>
      <c r="L973">
        <v>0.47610000000000002</v>
      </c>
      <c r="M973">
        <v>0.84009999999999996</v>
      </c>
      <c r="N973">
        <v>0.68330000000000002</v>
      </c>
      <c r="O973">
        <v>4.8495999999999997</v>
      </c>
      <c r="AI973" s="133">
        <v>1.0592999999999999</v>
      </c>
      <c r="AJ973" s="133">
        <v>1.7761</v>
      </c>
      <c r="AK973" s="133">
        <v>0.7117</v>
      </c>
      <c r="AL973" s="133">
        <v>3.4127000000000001</v>
      </c>
      <c r="AM973" s="133">
        <v>0.89959999999999996</v>
      </c>
      <c r="AN973" s="133">
        <v>3.3666</v>
      </c>
      <c r="AO973" s="133">
        <v>8.3500000000000005E-2</v>
      </c>
      <c r="AP973" s="133">
        <v>1.1194</v>
      </c>
      <c r="AQ973" s="133">
        <v>0.47610000000000002</v>
      </c>
      <c r="AR973" s="133">
        <v>0.84009999999999996</v>
      </c>
      <c r="AS973" s="133">
        <v>0.68330000000000002</v>
      </c>
      <c r="AT973" s="133">
        <v>4.8495999999999997</v>
      </c>
    </row>
    <row r="974" spans="2:46">
      <c r="B974">
        <v>2024</v>
      </c>
      <c r="C974">
        <v>11</v>
      </c>
      <c r="D974">
        <v>0.43419999999999997</v>
      </c>
      <c r="E974">
        <v>2.8637000000000001</v>
      </c>
      <c r="F974">
        <v>0.29360000000000003</v>
      </c>
      <c r="G974">
        <v>1.3818999999999999</v>
      </c>
      <c r="H974">
        <v>0.3407</v>
      </c>
      <c r="I974">
        <v>1.2513000000000001</v>
      </c>
      <c r="J974">
        <v>4.5100000000000001E-2</v>
      </c>
      <c r="K974">
        <v>0.4219</v>
      </c>
      <c r="L974">
        <v>0.47060000000000002</v>
      </c>
      <c r="M974">
        <v>0.436</v>
      </c>
      <c r="N974">
        <v>0.41339999999999999</v>
      </c>
      <c r="O974">
        <v>1.5114000000000001</v>
      </c>
      <c r="AI974" s="133">
        <v>0.43419999999999997</v>
      </c>
      <c r="AJ974" s="133">
        <v>2.8637000000000001</v>
      </c>
      <c r="AK974" s="133">
        <v>0.29360000000000003</v>
      </c>
      <c r="AL974" s="133">
        <v>1.3818999999999999</v>
      </c>
      <c r="AM974" s="133">
        <v>0.3407</v>
      </c>
      <c r="AN974" s="133">
        <v>1.2513000000000001</v>
      </c>
      <c r="AO974" s="133">
        <v>4.5100000000000001E-2</v>
      </c>
      <c r="AP974" s="133">
        <v>0.4219</v>
      </c>
      <c r="AQ974" s="133">
        <v>0.47060000000000002</v>
      </c>
      <c r="AR974" s="133">
        <v>0.436</v>
      </c>
      <c r="AS974" s="133">
        <v>0.41339999999999999</v>
      </c>
      <c r="AT974" s="133">
        <v>1.5114000000000001</v>
      </c>
    </row>
    <row r="975" spans="2:46">
      <c r="B975">
        <v>2024</v>
      </c>
      <c r="C975">
        <v>12</v>
      </c>
      <c r="D975">
        <v>0.3453</v>
      </c>
      <c r="E975">
        <v>2.3010000000000002</v>
      </c>
      <c r="F975">
        <v>0.30530000000000002</v>
      </c>
      <c r="G975">
        <v>1.4626999999999999</v>
      </c>
      <c r="H975">
        <v>0.37459999999999999</v>
      </c>
      <c r="I975">
        <v>1.2369000000000001</v>
      </c>
      <c r="J975">
        <v>3.8300000000000001E-2</v>
      </c>
      <c r="K975">
        <v>0.32869999999999999</v>
      </c>
      <c r="L975">
        <v>0.35270000000000001</v>
      </c>
      <c r="M975">
        <v>0.49659999999999999</v>
      </c>
      <c r="N975">
        <v>0.38679999999999998</v>
      </c>
      <c r="O975">
        <v>1.6317999999999999</v>
      </c>
      <c r="AI975" s="133">
        <v>0.3453</v>
      </c>
      <c r="AJ975" s="133">
        <v>2.3010000000000002</v>
      </c>
      <c r="AK975" s="133">
        <v>0.30530000000000002</v>
      </c>
      <c r="AL975" s="133">
        <v>1.4626999999999999</v>
      </c>
      <c r="AM975" s="133">
        <v>0.37459999999999999</v>
      </c>
      <c r="AN975" s="133">
        <v>1.2369000000000001</v>
      </c>
      <c r="AO975" s="133">
        <v>3.8300000000000001E-2</v>
      </c>
      <c r="AP975" s="133">
        <v>0.32869999999999999</v>
      </c>
      <c r="AQ975" s="133">
        <v>0.35270000000000001</v>
      </c>
      <c r="AR975" s="133">
        <v>0.49659999999999999</v>
      </c>
      <c r="AS975" s="133">
        <v>0.38679999999999998</v>
      </c>
      <c r="AT975" s="133">
        <v>1.6317999999999999</v>
      </c>
    </row>
    <row r="976" spans="2:46">
      <c r="B976">
        <v>2024</v>
      </c>
      <c r="C976">
        <v>13</v>
      </c>
      <c r="D976">
        <v>1.1151</v>
      </c>
      <c r="E976">
        <v>2.3374000000000001</v>
      </c>
      <c r="F976">
        <v>0.36830000000000002</v>
      </c>
      <c r="G976">
        <v>1.8834</v>
      </c>
      <c r="H976">
        <v>0.52180000000000004</v>
      </c>
      <c r="I976">
        <v>0.81920000000000004</v>
      </c>
      <c r="J976">
        <v>1.5100000000000001E-2</v>
      </c>
      <c r="K976">
        <v>1.0812999999999999</v>
      </c>
      <c r="L976">
        <v>0.50549999999999995</v>
      </c>
      <c r="M976">
        <v>0.53680000000000005</v>
      </c>
      <c r="N976">
        <v>0.65839999999999999</v>
      </c>
      <c r="O976">
        <v>2.5710000000000002</v>
      </c>
      <c r="AI976" s="133">
        <v>1.1151</v>
      </c>
      <c r="AJ976" s="133">
        <v>2.3374000000000001</v>
      </c>
      <c r="AK976" s="133">
        <v>0.36830000000000002</v>
      </c>
      <c r="AL976" s="133">
        <v>1.8834</v>
      </c>
      <c r="AM976" s="133">
        <v>0.52180000000000004</v>
      </c>
      <c r="AN976" s="133">
        <v>0.81920000000000004</v>
      </c>
      <c r="AO976" s="133">
        <v>1.5100000000000001E-2</v>
      </c>
      <c r="AP976" s="133">
        <v>1.0812999999999999</v>
      </c>
      <c r="AQ976" s="133">
        <v>0.50549999999999995</v>
      </c>
      <c r="AR976" s="133">
        <v>0.53680000000000005</v>
      </c>
      <c r="AS976" s="133">
        <v>0.65839999999999999</v>
      </c>
      <c r="AT976" s="133">
        <v>2.5710000000000002</v>
      </c>
    </row>
    <row r="977" spans="2:46">
      <c r="B977">
        <v>2024</v>
      </c>
      <c r="C977">
        <v>14</v>
      </c>
      <c r="D977">
        <v>6.93E-2</v>
      </c>
      <c r="E977">
        <v>0.57169999999999999</v>
      </c>
      <c r="F977">
        <v>4.5100000000000001E-2</v>
      </c>
      <c r="G977">
        <v>0.24479999999999999</v>
      </c>
      <c r="H977">
        <v>5.96E-2</v>
      </c>
      <c r="I977">
        <v>0.13489999999999999</v>
      </c>
      <c r="J977">
        <v>3.5000000000000001E-3</v>
      </c>
      <c r="K977">
        <v>5.0500000000000003E-2</v>
      </c>
      <c r="L977">
        <v>9.1399999999999995E-2</v>
      </c>
      <c r="M977">
        <v>7.6999999999999999E-2</v>
      </c>
      <c r="N977">
        <v>5.2299999999999999E-2</v>
      </c>
      <c r="O977">
        <v>0.38200000000000001</v>
      </c>
      <c r="AI977" s="133">
        <v>6.93E-2</v>
      </c>
      <c r="AJ977" s="133">
        <v>0.57169999999999999</v>
      </c>
      <c r="AK977" s="133">
        <v>4.5100000000000001E-2</v>
      </c>
      <c r="AL977" s="133">
        <v>0.24479999999999999</v>
      </c>
      <c r="AM977" s="133">
        <v>5.96E-2</v>
      </c>
      <c r="AN977" s="133">
        <v>0.13489999999999999</v>
      </c>
      <c r="AO977" s="133">
        <v>3.5000000000000001E-3</v>
      </c>
      <c r="AP977" s="133">
        <v>5.0500000000000003E-2</v>
      </c>
      <c r="AQ977" s="133">
        <v>9.1399999999999995E-2</v>
      </c>
      <c r="AR977" s="133">
        <v>7.6999999999999999E-2</v>
      </c>
      <c r="AS977" s="133">
        <v>5.2299999999999999E-2</v>
      </c>
      <c r="AT977" s="133">
        <v>0.38200000000000001</v>
      </c>
    </row>
    <row r="978" spans="2:46">
      <c r="B978">
        <v>2024</v>
      </c>
      <c r="C978">
        <v>15</v>
      </c>
      <c r="D978">
        <v>0.17449999999999999</v>
      </c>
      <c r="E978">
        <v>0.17699999999999999</v>
      </c>
      <c r="F978">
        <v>3.09E-2</v>
      </c>
      <c r="G978">
        <v>0.36609999999999998</v>
      </c>
      <c r="H978">
        <v>0.1464</v>
      </c>
      <c r="I978">
        <v>0.30959999999999999</v>
      </c>
      <c r="J978">
        <v>0.01</v>
      </c>
      <c r="K978">
        <v>0.1968</v>
      </c>
      <c r="L978">
        <v>3.8600000000000002E-2</v>
      </c>
      <c r="M978">
        <v>6.1499999999999999E-2</v>
      </c>
      <c r="N978">
        <v>0.10539999999999999</v>
      </c>
      <c r="O978">
        <v>0.3044</v>
      </c>
      <c r="AI978" s="133">
        <v>0.17449999999999999</v>
      </c>
      <c r="AJ978" s="133">
        <v>0.17699999999999999</v>
      </c>
      <c r="AK978" s="133">
        <v>3.09E-2</v>
      </c>
      <c r="AL978" s="133">
        <v>0.36609999999999998</v>
      </c>
      <c r="AM978" s="133">
        <v>0.1464</v>
      </c>
      <c r="AN978" s="133">
        <v>0.30959999999999999</v>
      </c>
      <c r="AO978" s="133">
        <v>0.01</v>
      </c>
      <c r="AP978" s="133">
        <v>0.1968</v>
      </c>
      <c r="AQ978" s="133">
        <v>3.8600000000000002E-2</v>
      </c>
      <c r="AR978" s="133">
        <v>6.1499999999999999E-2</v>
      </c>
      <c r="AS978" s="133">
        <v>0.10539999999999999</v>
      </c>
      <c r="AT978" s="133">
        <v>0.3044</v>
      </c>
    </row>
    <row r="979" spans="2:46">
      <c r="B979">
        <v>2024</v>
      </c>
      <c r="C979">
        <v>16</v>
      </c>
      <c r="D979">
        <v>3.5700000000000003E-2</v>
      </c>
      <c r="E979">
        <v>0.30930000000000002</v>
      </c>
      <c r="F979">
        <v>2.3300000000000001E-2</v>
      </c>
      <c r="G979">
        <v>0.13420000000000001</v>
      </c>
      <c r="H979">
        <v>3.27E-2</v>
      </c>
      <c r="I979">
        <v>7.1099999999999997E-2</v>
      </c>
      <c r="J979">
        <v>1.6999999999999999E-3</v>
      </c>
      <c r="K979">
        <v>2.4899999999999999E-2</v>
      </c>
      <c r="L979">
        <v>4.7399999999999998E-2</v>
      </c>
      <c r="M979">
        <v>3.8600000000000002E-2</v>
      </c>
      <c r="N979">
        <v>2.8799999999999999E-2</v>
      </c>
      <c r="O979">
        <v>0.18940000000000001</v>
      </c>
      <c r="AI979" s="133">
        <v>3.5700000000000003E-2</v>
      </c>
      <c r="AJ979" s="133">
        <v>0.30930000000000002</v>
      </c>
      <c r="AK979" s="133">
        <v>2.3300000000000001E-2</v>
      </c>
      <c r="AL979" s="133">
        <v>0.13420000000000001</v>
      </c>
      <c r="AM979" s="133">
        <v>3.27E-2</v>
      </c>
      <c r="AN979" s="133">
        <v>7.1099999999999997E-2</v>
      </c>
      <c r="AO979" s="133">
        <v>1.6999999999999999E-3</v>
      </c>
      <c r="AP979" s="133">
        <v>2.4899999999999999E-2</v>
      </c>
      <c r="AQ979" s="133">
        <v>4.7399999999999998E-2</v>
      </c>
      <c r="AR979" s="133">
        <v>3.8600000000000002E-2</v>
      </c>
      <c r="AS979" s="133">
        <v>2.8799999999999999E-2</v>
      </c>
      <c r="AT979" s="133">
        <v>0.18940000000000001</v>
      </c>
    </row>
  </sheetData>
  <autoFilter ref="B3:AI979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79"/>
  <sheetViews>
    <sheetView zoomScale="85" zoomScaleNormal="85" workbookViewId="0">
      <pane xSplit="3" ySplit="3" topLeftCell="D849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defaultRowHeight="12.75"/>
  <cols>
    <col min="1" max="1" width="6.140625" style="133" bestFit="1" customWidth="1"/>
    <col min="2" max="2" width="7.28515625" style="133" bestFit="1" customWidth="1"/>
    <col min="3" max="3" width="10.28515625" style="133" bestFit="1" customWidth="1"/>
    <col min="4" max="4" width="11.42578125" style="133" bestFit="1" customWidth="1"/>
    <col min="5" max="5" width="9" style="133" bestFit="1" customWidth="1"/>
    <col min="6" max="6" width="7" style="133" bestFit="1" customWidth="1"/>
    <col min="7" max="7" width="7.28515625" style="133" bestFit="1" customWidth="1"/>
    <col min="8" max="8" width="7" style="133" bestFit="1" customWidth="1"/>
    <col min="9" max="10" width="8" style="133" bestFit="1" customWidth="1"/>
    <col min="11" max="11" width="8.7109375" style="133" bestFit="1" customWidth="1"/>
    <col min="12" max="12" width="9.7109375" style="133" bestFit="1" customWidth="1"/>
    <col min="13" max="15" width="7" style="133" bestFit="1" customWidth="1"/>
    <col min="16" max="34" width="7" style="133" customWidth="1"/>
    <col min="35" max="16384" width="9.140625" style="133"/>
  </cols>
  <sheetData>
    <row r="1" spans="2:46">
      <c r="B1" s="133" t="s">
        <v>202</v>
      </c>
      <c r="C1" s="133" t="s">
        <v>248</v>
      </c>
      <c r="D1" s="237">
        <v>41452</v>
      </c>
      <c r="E1" s="238">
        <v>0.47291666666666665</v>
      </c>
      <c r="G1" s="133" t="s">
        <v>249</v>
      </c>
      <c r="AI1" s="133" t="s">
        <v>422</v>
      </c>
    </row>
    <row r="2" spans="2:46">
      <c r="B2" s="133" t="s">
        <v>251</v>
      </c>
      <c r="C2" s="133" t="s">
        <v>252</v>
      </c>
      <c r="D2" s="133" t="s">
        <v>330</v>
      </c>
      <c r="E2" s="133" t="s">
        <v>254</v>
      </c>
      <c r="AJ2" s="133" t="s">
        <v>424</v>
      </c>
    </row>
    <row r="3" spans="2:46">
      <c r="B3" s="133" t="s">
        <v>137</v>
      </c>
      <c r="C3" s="133" t="s">
        <v>139</v>
      </c>
      <c r="D3" s="133" t="s">
        <v>23</v>
      </c>
      <c r="E3" s="133" t="s">
        <v>24</v>
      </c>
      <c r="F3" s="133" t="s">
        <v>25</v>
      </c>
      <c r="G3" s="133" t="s">
        <v>26</v>
      </c>
      <c r="H3" s="133" t="s">
        <v>27</v>
      </c>
      <c r="I3" s="133" t="s">
        <v>28</v>
      </c>
      <c r="J3" s="133" t="s">
        <v>29</v>
      </c>
      <c r="K3" s="133" t="s">
        <v>30</v>
      </c>
      <c r="L3" s="133" t="s">
        <v>31</v>
      </c>
      <c r="M3" s="133" t="s">
        <v>32</v>
      </c>
      <c r="N3" s="133" t="s">
        <v>33</v>
      </c>
      <c r="O3" s="133" t="s">
        <v>34</v>
      </c>
      <c r="AI3" s="133" t="s">
        <v>23</v>
      </c>
      <c r="AJ3" s="133" t="s">
        <v>24</v>
      </c>
      <c r="AK3" s="133" t="s">
        <v>25</v>
      </c>
      <c r="AL3" s="133" t="s">
        <v>26</v>
      </c>
      <c r="AM3" s="133" t="s">
        <v>27</v>
      </c>
      <c r="AN3" s="133" t="s">
        <v>28</v>
      </c>
      <c r="AO3" s="133" t="s">
        <v>29</v>
      </c>
      <c r="AP3" s="133" t="s">
        <v>30</v>
      </c>
      <c r="AQ3" s="133" t="s">
        <v>31</v>
      </c>
      <c r="AR3" s="133" t="s">
        <v>32</v>
      </c>
      <c r="AS3" s="133" t="s">
        <v>33</v>
      </c>
      <c r="AT3" s="133" t="s">
        <v>34</v>
      </c>
    </row>
    <row r="4" spans="2:46" hidden="1">
      <c r="B4" s="133">
        <v>1964</v>
      </c>
      <c r="C4" s="133">
        <v>1</v>
      </c>
      <c r="D4" s="133">
        <v>0</v>
      </c>
      <c r="E4" s="133">
        <v>0</v>
      </c>
      <c r="F4" s="133">
        <v>0</v>
      </c>
      <c r="G4" s="133">
        <v>0</v>
      </c>
      <c r="H4" s="133">
        <v>0</v>
      </c>
      <c r="I4" s="133">
        <v>0</v>
      </c>
      <c r="J4" s="133">
        <v>0</v>
      </c>
      <c r="K4" s="133">
        <v>0</v>
      </c>
      <c r="L4" s="133">
        <v>0</v>
      </c>
      <c r="M4" s="133">
        <v>0</v>
      </c>
      <c r="N4" s="133">
        <v>0</v>
      </c>
      <c r="O4" s="133">
        <v>0</v>
      </c>
    </row>
    <row r="5" spans="2:46" hidden="1">
      <c r="B5" s="133">
        <v>1964</v>
      </c>
      <c r="C5" s="133">
        <v>2</v>
      </c>
      <c r="D5" s="133">
        <v>0</v>
      </c>
      <c r="E5" s="133">
        <v>0</v>
      </c>
      <c r="F5" s="133">
        <v>0</v>
      </c>
      <c r="G5" s="133">
        <v>0</v>
      </c>
      <c r="H5" s="133">
        <v>0</v>
      </c>
      <c r="I5" s="133">
        <v>0</v>
      </c>
      <c r="J5" s="133">
        <v>0</v>
      </c>
      <c r="K5" s="133">
        <v>0</v>
      </c>
      <c r="L5" s="133">
        <v>0</v>
      </c>
      <c r="M5" s="133">
        <v>0</v>
      </c>
      <c r="N5" s="133">
        <v>0</v>
      </c>
      <c r="O5" s="133">
        <v>0</v>
      </c>
    </row>
    <row r="6" spans="2:46" hidden="1">
      <c r="B6" s="133">
        <v>1964</v>
      </c>
      <c r="C6" s="133">
        <v>3</v>
      </c>
      <c r="D6" s="133">
        <v>0</v>
      </c>
      <c r="E6" s="133">
        <v>0</v>
      </c>
      <c r="F6" s="133">
        <v>0</v>
      </c>
      <c r="G6" s="133">
        <v>0</v>
      </c>
      <c r="H6" s="133">
        <v>0</v>
      </c>
      <c r="I6" s="133">
        <v>0</v>
      </c>
      <c r="J6" s="133">
        <v>0</v>
      </c>
      <c r="K6" s="133">
        <v>0</v>
      </c>
      <c r="L6" s="133">
        <v>0</v>
      </c>
      <c r="M6" s="133">
        <v>0</v>
      </c>
      <c r="N6" s="133">
        <v>0</v>
      </c>
      <c r="O6" s="133">
        <v>0</v>
      </c>
    </row>
    <row r="7" spans="2:46" hidden="1">
      <c r="B7" s="133">
        <v>1964</v>
      </c>
      <c r="C7" s="133">
        <v>4</v>
      </c>
      <c r="D7" s="133">
        <v>0</v>
      </c>
      <c r="E7" s="133">
        <v>0</v>
      </c>
      <c r="F7" s="133">
        <v>0</v>
      </c>
      <c r="G7" s="133">
        <v>0</v>
      </c>
      <c r="H7" s="133">
        <v>0</v>
      </c>
      <c r="I7" s="133">
        <v>0</v>
      </c>
      <c r="J7" s="133">
        <v>0</v>
      </c>
      <c r="K7" s="133">
        <v>0</v>
      </c>
      <c r="L7" s="133">
        <v>0</v>
      </c>
      <c r="M7" s="133">
        <v>0</v>
      </c>
      <c r="N7" s="133">
        <v>0</v>
      </c>
      <c r="O7" s="133">
        <v>0</v>
      </c>
    </row>
    <row r="8" spans="2:46" hidden="1">
      <c r="B8" s="133">
        <v>1964</v>
      </c>
      <c r="C8" s="133">
        <v>5</v>
      </c>
      <c r="D8" s="133">
        <v>0</v>
      </c>
      <c r="E8" s="133">
        <v>0</v>
      </c>
      <c r="F8" s="133">
        <v>0</v>
      </c>
      <c r="G8" s="133">
        <v>0</v>
      </c>
      <c r="H8" s="133">
        <v>0</v>
      </c>
      <c r="I8" s="133">
        <v>0</v>
      </c>
      <c r="J8" s="133">
        <v>0</v>
      </c>
      <c r="K8" s="133">
        <v>0</v>
      </c>
      <c r="L8" s="133">
        <v>0</v>
      </c>
      <c r="M8" s="133">
        <v>0</v>
      </c>
      <c r="N8" s="133">
        <v>0</v>
      </c>
      <c r="O8" s="133">
        <v>0</v>
      </c>
    </row>
    <row r="9" spans="2:46" hidden="1">
      <c r="B9" s="133">
        <v>1964</v>
      </c>
      <c r="C9" s="133">
        <v>6</v>
      </c>
      <c r="D9" s="133">
        <v>0</v>
      </c>
      <c r="E9" s="133">
        <v>0</v>
      </c>
      <c r="F9" s="133">
        <v>0</v>
      </c>
      <c r="G9" s="133">
        <v>0</v>
      </c>
      <c r="H9" s="133">
        <v>0</v>
      </c>
      <c r="I9" s="133">
        <v>0</v>
      </c>
      <c r="J9" s="133">
        <v>0</v>
      </c>
      <c r="K9" s="133">
        <v>0</v>
      </c>
      <c r="L9" s="133">
        <v>0</v>
      </c>
      <c r="M9" s="133">
        <v>0</v>
      </c>
      <c r="N9" s="133">
        <v>0</v>
      </c>
      <c r="O9" s="133">
        <v>0</v>
      </c>
    </row>
    <row r="10" spans="2:46" hidden="1">
      <c r="B10" s="133">
        <v>1964</v>
      </c>
      <c r="C10" s="133">
        <v>7</v>
      </c>
      <c r="D10" s="133">
        <v>0</v>
      </c>
      <c r="E10" s="133">
        <v>0</v>
      </c>
      <c r="F10" s="133">
        <v>0</v>
      </c>
      <c r="G10" s="133">
        <v>0</v>
      </c>
      <c r="H10" s="133">
        <v>0</v>
      </c>
      <c r="I10" s="133">
        <v>0</v>
      </c>
      <c r="J10" s="133">
        <v>0</v>
      </c>
      <c r="K10" s="133">
        <v>0</v>
      </c>
      <c r="L10" s="133">
        <v>0</v>
      </c>
      <c r="M10" s="133">
        <v>0</v>
      </c>
      <c r="N10" s="133">
        <v>0</v>
      </c>
      <c r="O10" s="133">
        <v>0</v>
      </c>
    </row>
    <row r="11" spans="2:46" hidden="1">
      <c r="B11" s="133">
        <v>1964</v>
      </c>
      <c r="C11" s="133">
        <v>8</v>
      </c>
      <c r="D11" s="133">
        <v>0</v>
      </c>
      <c r="E11" s="133">
        <v>0</v>
      </c>
      <c r="F11" s="133">
        <v>0</v>
      </c>
      <c r="G11" s="133">
        <v>0</v>
      </c>
      <c r="H11" s="133">
        <v>0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</row>
    <row r="12" spans="2:46" hidden="1">
      <c r="B12" s="133">
        <v>1964</v>
      </c>
      <c r="C12" s="133">
        <v>9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</row>
    <row r="13" spans="2:46" hidden="1">
      <c r="B13" s="133">
        <v>1964</v>
      </c>
      <c r="C13" s="133">
        <v>10</v>
      </c>
      <c r="D13" s="133">
        <v>0</v>
      </c>
      <c r="E13" s="133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</row>
    <row r="14" spans="2:46" hidden="1">
      <c r="B14" s="133">
        <v>1964</v>
      </c>
      <c r="C14" s="133">
        <v>11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</row>
    <row r="15" spans="2:46" hidden="1">
      <c r="B15" s="133">
        <v>1964</v>
      </c>
      <c r="C15" s="133">
        <v>12</v>
      </c>
      <c r="D15" s="133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</row>
    <row r="16" spans="2:46" hidden="1">
      <c r="B16" s="133">
        <v>1964</v>
      </c>
      <c r="C16" s="133">
        <v>13</v>
      </c>
      <c r="D16" s="133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</row>
    <row r="17" spans="2:15" hidden="1">
      <c r="B17" s="133">
        <v>1964</v>
      </c>
      <c r="C17" s="133">
        <v>14</v>
      </c>
      <c r="D17" s="133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</row>
    <row r="18" spans="2:15" hidden="1">
      <c r="B18" s="133">
        <v>1964</v>
      </c>
      <c r="C18" s="133">
        <v>15</v>
      </c>
      <c r="D18" s="133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</row>
    <row r="19" spans="2:15" hidden="1">
      <c r="B19" s="133">
        <v>1964</v>
      </c>
      <c r="C19" s="133">
        <v>16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</row>
    <row r="20" spans="2:15" hidden="1">
      <c r="B20" s="133">
        <v>1965</v>
      </c>
      <c r="C20" s="133">
        <v>1</v>
      </c>
      <c r="D20" s="133">
        <v>5.0000000000000001E-3</v>
      </c>
      <c r="E20" s="133">
        <v>8.0000000000000004E-4</v>
      </c>
      <c r="F20" s="133">
        <v>1.9E-3</v>
      </c>
      <c r="G20" s="133">
        <v>6.0000000000000001E-3</v>
      </c>
      <c r="H20" s="133">
        <v>2.0999999999999999E-3</v>
      </c>
      <c r="I20" s="133">
        <v>2.9999999999999997E-4</v>
      </c>
      <c r="J20" s="133">
        <v>0</v>
      </c>
      <c r="K20" s="133">
        <v>8.0000000000000004E-4</v>
      </c>
      <c r="L20" s="133">
        <v>5.0000000000000001E-4</v>
      </c>
      <c r="M20" s="133">
        <v>4.0000000000000002E-4</v>
      </c>
      <c r="N20" s="133">
        <v>1E-4</v>
      </c>
      <c r="O20" s="133">
        <v>1.21E-2</v>
      </c>
    </row>
    <row r="21" spans="2:15" hidden="1">
      <c r="B21" s="133">
        <v>1965</v>
      </c>
      <c r="C21" s="133">
        <v>2</v>
      </c>
      <c r="D21" s="133">
        <v>2.4E-2</v>
      </c>
      <c r="E21" s="133">
        <v>1.1999999999999999E-3</v>
      </c>
      <c r="F21" s="133">
        <v>1.6299999999999999E-2</v>
      </c>
      <c r="G21" s="133">
        <v>7.0199999999999999E-2</v>
      </c>
      <c r="H21" s="133">
        <v>2.4E-2</v>
      </c>
      <c r="I21" s="133">
        <v>4.0000000000000002E-4</v>
      </c>
      <c r="J21" s="133">
        <v>0</v>
      </c>
      <c r="K21" s="133">
        <v>1.2699999999999999E-2</v>
      </c>
      <c r="L21" s="133">
        <v>5.9999999999999995E-4</v>
      </c>
      <c r="M21" s="133">
        <v>5.9999999999999995E-4</v>
      </c>
      <c r="N21" s="133">
        <v>2.4199999999999999E-2</v>
      </c>
      <c r="O21" s="133">
        <v>1.61E-2</v>
      </c>
    </row>
    <row r="22" spans="2:15" hidden="1">
      <c r="B22" s="133">
        <v>1965</v>
      </c>
      <c r="C22" s="133">
        <v>3</v>
      </c>
      <c r="D22" s="133">
        <v>0.112</v>
      </c>
      <c r="E22" s="133">
        <v>4.4000000000000003E-3</v>
      </c>
      <c r="F22" s="133">
        <v>1.4999999999999999E-2</v>
      </c>
      <c r="G22" s="133">
        <v>0.1211</v>
      </c>
      <c r="H22" s="133">
        <v>4.1200000000000001E-2</v>
      </c>
      <c r="I22" s="133">
        <v>3.8E-3</v>
      </c>
      <c r="J22" s="133">
        <v>5.9999999999999995E-4</v>
      </c>
      <c r="K22" s="133">
        <v>6.6E-3</v>
      </c>
      <c r="L22" s="133">
        <v>2.3E-3</v>
      </c>
      <c r="M22" s="133">
        <v>2E-3</v>
      </c>
      <c r="N22" s="133">
        <v>2E-3</v>
      </c>
      <c r="O22" s="133">
        <v>4.6600000000000003E-2</v>
      </c>
    </row>
    <row r="23" spans="2:15" hidden="1">
      <c r="B23" s="133">
        <v>1965</v>
      </c>
      <c r="C23" s="133">
        <v>4</v>
      </c>
      <c r="D23" s="133">
        <v>0.2485</v>
      </c>
      <c r="E23" s="133">
        <v>1.5100000000000001E-2</v>
      </c>
      <c r="F23" s="133">
        <v>2.8999999999999998E-3</v>
      </c>
      <c r="G23" s="133">
        <v>0.28439999999999999</v>
      </c>
      <c r="H23" s="133">
        <v>7.3899999999999993E-2</v>
      </c>
      <c r="I23" s="133">
        <v>4.4000000000000003E-3</v>
      </c>
      <c r="J23" s="133">
        <v>4.0000000000000002E-4</v>
      </c>
      <c r="K23" s="133">
        <v>5.7000000000000002E-3</v>
      </c>
      <c r="L23" s="133">
        <v>3.8E-3</v>
      </c>
      <c r="M23" s="133">
        <v>3.3E-3</v>
      </c>
      <c r="N23" s="133">
        <v>2.1700000000000001E-2</v>
      </c>
      <c r="O23" s="133">
        <v>0.1075</v>
      </c>
    </row>
    <row r="24" spans="2:15" hidden="1">
      <c r="B24" s="133">
        <v>1965</v>
      </c>
      <c r="C24" s="133">
        <v>5</v>
      </c>
      <c r="D24" s="133">
        <v>0.30309999999999998</v>
      </c>
      <c r="E24" s="133">
        <v>1.46E-2</v>
      </c>
      <c r="F24" s="133">
        <v>4.7999999999999996E-3</v>
      </c>
      <c r="G24" s="133">
        <v>0.20030000000000001</v>
      </c>
      <c r="H24" s="133">
        <v>4.5999999999999999E-2</v>
      </c>
      <c r="I24" s="133">
        <v>1.2999999999999999E-2</v>
      </c>
      <c r="J24" s="133">
        <v>8.0000000000000004E-4</v>
      </c>
      <c r="K24" s="133">
        <v>1.5100000000000001E-2</v>
      </c>
      <c r="L24" s="133">
        <v>3.0999999999999999E-3</v>
      </c>
      <c r="M24" s="133">
        <v>3.0999999999999999E-3</v>
      </c>
      <c r="N24" s="133">
        <v>0.01</v>
      </c>
      <c r="O24" s="133">
        <v>6.6299999999999998E-2</v>
      </c>
    </row>
    <row r="25" spans="2:15" hidden="1">
      <c r="B25" s="133">
        <v>1965</v>
      </c>
      <c r="C25" s="133">
        <v>6</v>
      </c>
      <c r="D25" s="133">
        <v>2.81E-2</v>
      </c>
      <c r="E25" s="133">
        <v>2.8E-3</v>
      </c>
      <c r="F25" s="133">
        <v>1.1999999999999999E-3</v>
      </c>
      <c r="G25" s="133">
        <v>1.49E-2</v>
      </c>
      <c r="H25" s="133">
        <v>2.5999999999999999E-3</v>
      </c>
      <c r="I25" s="133">
        <v>2.5999999999999999E-3</v>
      </c>
      <c r="J25" s="133">
        <v>1E-4</v>
      </c>
      <c r="K25" s="133">
        <v>6.7999999999999996E-3</v>
      </c>
      <c r="L25" s="133">
        <v>8.9999999999999998E-4</v>
      </c>
      <c r="M25" s="133">
        <v>1.2999999999999999E-3</v>
      </c>
      <c r="N25" s="133">
        <v>3.2000000000000002E-3</v>
      </c>
      <c r="O25" s="133">
        <v>3.2000000000000002E-3</v>
      </c>
    </row>
    <row r="26" spans="2:15" hidden="1">
      <c r="B26" s="133">
        <v>1965</v>
      </c>
      <c r="C26" s="133">
        <v>7</v>
      </c>
      <c r="D26" s="133">
        <v>5.7999999999999996E-3</v>
      </c>
      <c r="E26" s="133">
        <v>5.9999999999999995E-4</v>
      </c>
      <c r="F26" s="133">
        <v>2.5000000000000001E-3</v>
      </c>
      <c r="G26" s="133">
        <v>7.6E-3</v>
      </c>
      <c r="H26" s="133">
        <v>2.7000000000000001E-3</v>
      </c>
      <c r="I26" s="133">
        <v>1.1999999999999999E-3</v>
      </c>
      <c r="J26" s="133">
        <v>2.9999999999999997E-4</v>
      </c>
      <c r="K26" s="133">
        <v>1.6000000000000001E-3</v>
      </c>
      <c r="L26" s="133">
        <v>1E-4</v>
      </c>
      <c r="M26" s="133">
        <v>1E-4</v>
      </c>
      <c r="N26" s="133">
        <v>5.9999999999999995E-4</v>
      </c>
      <c r="O26" s="133">
        <v>4.4999999999999997E-3</v>
      </c>
    </row>
    <row r="27" spans="2:15" hidden="1">
      <c r="B27" s="133">
        <v>1965</v>
      </c>
      <c r="C27" s="133">
        <v>8</v>
      </c>
      <c r="D27" s="133">
        <v>0.4178</v>
      </c>
      <c r="E27" s="133">
        <v>2.41E-2</v>
      </c>
      <c r="F27" s="133">
        <v>4.24E-2</v>
      </c>
      <c r="G27" s="133">
        <v>0.32650000000000001</v>
      </c>
      <c r="H27" s="133">
        <v>8.0799999999999997E-2</v>
      </c>
      <c r="I27" s="133">
        <v>0.10059999999999999</v>
      </c>
      <c r="J27" s="133">
        <v>6.6E-3</v>
      </c>
      <c r="K27" s="133">
        <v>1.5900000000000001E-2</v>
      </c>
      <c r="L27" s="133">
        <v>4.8999999999999998E-3</v>
      </c>
      <c r="M27" s="133">
        <v>3.27E-2</v>
      </c>
      <c r="N27" s="133">
        <v>2.86E-2</v>
      </c>
      <c r="O27" s="133">
        <v>2.8000000000000001E-2</v>
      </c>
    </row>
    <row r="28" spans="2:15" hidden="1">
      <c r="B28" s="133">
        <v>1965</v>
      </c>
      <c r="C28" s="133">
        <v>9</v>
      </c>
      <c r="D28" s="133">
        <v>3.15E-2</v>
      </c>
      <c r="E28" s="133">
        <v>1E-3</v>
      </c>
      <c r="F28" s="133">
        <v>2E-3</v>
      </c>
      <c r="G28" s="133">
        <v>1.5800000000000002E-2</v>
      </c>
      <c r="H28" s="133">
        <v>6.8999999999999999E-3</v>
      </c>
      <c r="I28" s="133">
        <v>8.6E-3</v>
      </c>
      <c r="J28" s="133">
        <v>1.2999999999999999E-3</v>
      </c>
      <c r="K28" s="133">
        <v>3.0999999999999999E-3</v>
      </c>
      <c r="L28" s="133">
        <v>8.9999999999999998E-4</v>
      </c>
      <c r="M28" s="133">
        <v>1.8E-3</v>
      </c>
      <c r="N28" s="133">
        <v>1E-3</v>
      </c>
      <c r="O28" s="133">
        <v>3.7000000000000002E-3</v>
      </c>
    </row>
    <row r="29" spans="2:15" hidden="1">
      <c r="B29" s="133">
        <v>1965</v>
      </c>
      <c r="C29" s="133">
        <v>10</v>
      </c>
      <c r="D29" s="133">
        <v>9.7699999999999995E-2</v>
      </c>
      <c r="E29" s="133">
        <v>3.7000000000000002E-3</v>
      </c>
      <c r="F29" s="133">
        <v>1.5299999999999999E-2</v>
      </c>
      <c r="G29" s="133">
        <v>0.13350000000000001</v>
      </c>
      <c r="H29" s="133">
        <v>4.8099999999999997E-2</v>
      </c>
      <c r="I29" s="133">
        <v>8.2000000000000007E-3</v>
      </c>
      <c r="J29" s="133">
        <v>8.0000000000000004E-4</v>
      </c>
      <c r="K29" s="133">
        <v>7.7000000000000002E-3</v>
      </c>
      <c r="L29" s="133">
        <v>1.4E-3</v>
      </c>
      <c r="M29" s="133">
        <v>1.1900000000000001E-2</v>
      </c>
      <c r="N29" s="133">
        <v>1.38E-2</v>
      </c>
      <c r="O29" s="133">
        <v>1.84E-2</v>
      </c>
    </row>
    <row r="30" spans="2:15" hidden="1">
      <c r="B30" s="133">
        <v>1965</v>
      </c>
      <c r="C30" s="133">
        <v>11</v>
      </c>
      <c r="D30" s="133">
        <v>0.128</v>
      </c>
      <c r="E30" s="133">
        <v>1.7299999999999999E-2</v>
      </c>
      <c r="F30" s="133">
        <v>7.1999999999999998E-3</v>
      </c>
      <c r="G30" s="133">
        <v>4.1799999999999997E-2</v>
      </c>
      <c r="H30" s="133">
        <v>9.9000000000000008E-3</v>
      </c>
      <c r="I30" s="133">
        <v>3.15E-2</v>
      </c>
      <c r="J30" s="133">
        <v>1.6999999999999999E-3</v>
      </c>
      <c r="K30" s="133">
        <v>3.8999999999999998E-3</v>
      </c>
      <c r="L30" s="133">
        <v>4.1000000000000003E-3</v>
      </c>
      <c r="M30" s="133">
        <v>1.9E-3</v>
      </c>
      <c r="N30" s="133">
        <v>1.01E-2</v>
      </c>
      <c r="O30" s="133">
        <v>1.7399999999999999E-2</v>
      </c>
    </row>
    <row r="31" spans="2:15" hidden="1">
      <c r="B31" s="133">
        <v>1965</v>
      </c>
      <c r="C31" s="133">
        <v>12</v>
      </c>
      <c r="D31" s="133">
        <v>5.5100000000000003E-2</v>
      </c>
      <c r="E31" s="133">
        <v>7.4000000000000003E-3</v>
      </c>
      <c r="F31" s="133">
        <v>1.4E-3</v>
      </c>
      <c r="G31" s="133">
        <v>1.12E-2</v>
      </c>
      <c r="H31" s="133">
        <v>3.3999999999999998E-3</v>
      </c>
      <c r="I31" s="133">
        <v>1.29E-2</v>
      </c>
      <c r="J31" s="133">
        <v>1.1000000000000001E-3</v>
      </c>
      <c r="K31" s="133">
        <v>2.3E-3</v>
      </c>
      <c r="L31" s="133">
        <v>2.7000000000000001E-3</v>
      </c>
      <c r="M31" s="133">
        <v>4.0000000000000002E-4</v>
      </c>
      <c r="N31" s="133">
        <v>5.1000000000000004E-3</v>
      </c>
      <c r="O31" s="133">
        <v>6.7000000000000002E-3</v>
      </c>
    </row>
    <row r="32" spans="2:15" hidden="1">
      <c r="B32" s="133">
        <v>1965</v>
      </c>
      <c r="C32" s="133">
        <v>13</v>
      </c>
      <c r="D32" s="133">
        <v>9.4899999999999998E-2</v>
      </c>
      <c r="E32" s="133">
        <v>1E-4</v>
      </c>
      <c r="F32" s="133">
        <v>3.5900000000000001E-2</v>
      </c>
      <c r="G32" s="133">
        <v>9.8699999999999996E-2</v>
      </c>
      <c r="H32" s="133">
        <v>6.7999999999999996E-3</v>
      </c>
      <c r="I32" s="133">
        <v>3.5000000000000001E-3</v>
      </c>
      <c r="J32" s="133">
        <v>2.0000000000000001E-4</v>
      </c>
      <c r="K32" s="133">
        <v>4.4999999999999997E-3</v>
      </c>
      <c r="L32" s="133">
        <v>7.0000000000000001E-3</v>
      </c>
      <c r="M32" s="133">
        <v>3.5000000000000001E-3</v>
      </c>
      <c r="N32" s="133">
        <v>4.5999999999999999E-3</v>
      </c>
      <c r="O32" s="133">
        <v>5.1999999999999998E-3</v>
      </c>
    </row>
    <row r="33" spans="2:15" hidden="1">
      <c r="B33" s="133">
        <v>1965</v>
      </c>
      <c r="C33" s="133">
        <v>14</v>
      </c>
      <c r="D33" s="133">
        <v>5.5999999999999999E-3</v>
      </c>
      <c r="E33" s="133">
        <v>4.8999999999999998E-3</v>
      </c>
      <c r="F33" s="133">
        <v>2.0999999999999999E-3</v>
      </c>
      <c r="G33" s="133">
        <v>5.5999999999999999E-3</v>
      </c>
      <c r="H33" s="133">
        <v>1.2999999999999999E-3</v>
      </c>
      <c r="I33" s="133">
        <v>6.9999999999999999E-4</v>
      </c>
      <c r="J33" s="133">
        <v>0</v>
      </c>
      <c r="K33" s="133">
        <v>4.0000000000000002E-4</v>
      </c>
      <c r="L33" s="133">
        <v>8.9999999999999998E-4</v>
      </c>
      <c r="M33" s="133">
        <v>8.0000000000000004E-4</v>
      </c>
      <c r="N33" s="133">
        <v>4.0000000000000002E-4</v>
      </c>
      <c r="O33" s="133">
        <v>2.5999999999999999E-3</v>
      </c>
    </row>
    <row r="34" spans="2:15" hidden="1">
      <c r="B34" s="133">
        <v>1965</v>
      </c>
      <c r="C34" s="133">
        <v>15</v>
      </c>
      <c r="D34" s="133">
        <v>2.8E-3</v>
      </c>
      <c r="E34" s="133">
        <v>0</v>
      </c>
      <c r="F34" s="133">
        <v>0</v>
      </c>
      <c r="G34" s="133">
        <v>1.5299999999999999E-2</v>
      </c>
      <c r="H34" s="133">
        <v>6.1999999999999998E-3</v>
      </c>
      <c r="I34" s="133">
        <v>0</v>
      </c>
      <c r="J34" s="133">
        <v>0</v>
      </c>
      <c r="K34" s="133">
        <v>0</v>
      </c>
      <c r="L34" s="133">
        <v>0</v>
      </c>
      <c r="M34" s="133">
        <v>1E-4</v>
      </c>
      <c r="N34" s="133">
        <v>0</v>
      </c>
      <c r="O34" s="133">
        <v>3.5000000000000001E-3</v>
      </c>
    </row>
    <row r="35" spans="2:15" hidden="1">
      <c r="B35" s="133">
        <v>1965</v>
      </c>
      <c r="C35" s="133">
        <v>16</v>
      </c>
      <c r="D35" s="133">
        <v>3.0000000000000001E-3</v>
      </c>
      <c r="E35" s="133">
        <v>2.5999999999999999E-3</v>
      </c>
      <c r="F35" s="133">
        <v>1.1000000000000001E-3</v>
      </c>
      <c r="G35" s="133">
        <v>3.0000000000000001E-3</v>
      </c>
      <c r="H35" s="133">
        <v>6.9999999999999999E-4</v>
      </c>
      <c r="I35" s="133">
        <v>4.0000000000000002E-4</v>
      </c>
      <c r="J35" s="133">
        <v>0</v>
      </c>
      <c r="K35" s="133">
        <v>2.0000000000000001E-4</v>
      </c>
      <c r="L35" s="133">
        <v>5.0000000000000001E-4</v>
      </c>
      <c r="M35" s="133">
        <v>4.0000000000000002E-4</v>
      </c>
      <c r="N35" s="133">
        <v>2.0000000000000001E-4</v>
      </c>
      <c r="O35" s="133">
        <v>1.4E-3</v>
      </c>
    </row>
    <row r="36" spans="2:15" hidden="1">
      <c r="B36" s="133">
        <v>1966</v>
      </c>
      <c r="C36" s="133">
        <v>1</v>
      </c>
      <c r="D36" s="133">
        <v>5.9900000000000002E-2</v>
      </c>
      <c r="E36" s="133">
        <v>7.2700000000000001E-2</v>
      </c>
      <c r="F36" s="133">
        <v>1.0500000000000001E-2</v>
      </c>
      <c r="G36" s="133">
        <v>0.16930000000000001</v>
      </c>
      <c r="H36" s="133">
        <v>6.0100000000000001E-2</v>
      </c>
      <c r="I36" s="133">
        <v>4.0000000000000002E-4</v>
      </c>
      <c r="J36" s="133">
        <v>0</v>
      </c>
      <c r="K36" s="133">
        <v>8.5500000000000007E-2</v>
      </c>
      <c r="L36" s="133">
        <v>5.4600000000000003E-2</v>
      </c>
      <c r="M36" s="133">
        <v>0.1095</v>
      </c>
      <c r="N36" s="133">
        <v>0.21290000000000001</v>
      </c>
      <c r="O36" s="133">
        <v>5.91E-2</v>
      </c>
    </row>
    <row r="37" spans="2:15" hidden="1">
      <c r="B37" s="133">
        <v>1966</v>
      </c>
      <c r="C37" s="133">
        <v>2</v>
      </c>
      <c r="D37" s="133">
        <v>0.19189999999999999</v>
      </c>
      <c r="E37" s="133">
        <v>0.21179999999999999</v>
      </c>
      <c r="F37" s="133">
        <v>2.2499999999999999E-2</v>
      </c>
      <c r="G37" s="133">
        <v>0.50870000000000004</v>
      </c>
      <c r="H37" s="133">
        <v>0.1741</v>
      </c>
      <c r="I37" s="133">
        <v>0.17169999999999999</v>
      </c>
      <c r="J37" s="133">
        <v>8.6E-3</v>
      </c>
      <c r="K37" s="133">
        <v>0.25269999999999998</v>
      </c>
      <c r="L37" s="133">
        <v>6.93E-2</v>
      </c>
      <c r="M37" s="133">
        <v>0.1196</v>
      </c>
      <c r="N37" s="133">
        <v>8.0000000000000004E-4</v>
      </c>
      <c r="O37" s="133">
        <v>0.40939999999999999</v>
      </c>
    </row>
    <row r="38" spans="2:15" hidden="1">
      <c r="B38" s="133">
        <v>1966</v>
      </c>
      <c r="C38" s="133">
        <v>3</v>
      </c>
      <c r="D38" s="133">
        <v>0.54869999999999997</v>
      </c>
      <c r="E38" s="133">
        <v>0.14050000000000001</v>
      </c>
      <c r="F38" s="133">
        <v>2.8500000000000001E-2</v>
      </c>
      <c r="G38" s="133">
        <v>0.84819999999999995</v>
      </c>
      <c r="H38" s="133">
        <v>0.28849999999999998</v>
      </c>
      <c r="I38" s="133">
        <v>0.1459</v>
      </c>
      <c r="J38" s="133">
        <v>6.8999999999999999E-3</v>
      </c>
      <c r="K38" s="133">
        <v>1.0098</v>
      </c>
      <c r="L38" s="133">
        <v>0.20319999999999999</v>
      </c>
      <c r="M38" s="133">
        <v>0.14080000000000001</v>
      </c>
      <c r="N38" s="133">
        <v>0.13200000000000001</v>
      </c>
      <c r="O38" s="133">
        <v>0.71389999999999998</v>
      </c>
    </row>
    <row r="39" spans="2:15" hidden="1">
      <c r="B39" s="133">
        <v>1966</v>
      </c>
      <c r="C39" s="133">
        <v>4</v>
      </c>
      <c r="D39" s="133">
        <v>1.4181999999999999</v>
      </c>
      <c r="E39" s="133">
        <v>0.33229999999999998</v>
      </c>
      <c r="F39" s="133">
        <v>5.1200000000000002E-2</v>
      </c>
      <c r="G39" s="133">
        <v>2.8214999999999999</v>
      </c>
      <c r="H39" s="133">
        <v>0.73380000000000001</v>
      </c>
      <c r="I39" s="133">
        <v>0.2059</v>
      </c>
      <c r="J39" s="133">
        <v>1.0200000000000001E-2</v>
      </c>
      <c r="K39" s="133">
        <v>1.7327999999999999</v>
      </c>
      <c r="L39" s="133">
        <v>0.29759999999999998</v>
      </c>
      <c r="M39" s="133">
        <v>0.3574</v>
      </c>
      <c r="N39" s="133">
        <v>0.1779</v>
      </c>
      <c r="O39" s="133">
        <v>1.6086</v>
      </c>
    </row>
    <row r="40" spans="2:15" hidden="1">
      <c r="B40" s="133">
        <v>1966</v>
      </c>
      <c r="C40" s="133">
        <v>5</v>
      </c>
      <c r="D40" s="133">
        <v>1.3224</v>
      </c>
      <c r="E40" s="133">
        <v>0.7913</v>
      </c>
      <c r="F40" s="133">
        <v>0.18310000000000001</v>
      </c>
      <c r="G40" s="133">
        <v>2.4359000000000002</v>
      </c>
      <c r="H40" s="133">
        <v>0.55879999999999996</v>
      </c>
      <c r="I40" s="133">
        <v>0.62239999999999995</v>
      </c>
      <c r="J40" s="133">
        <v>3.2399999999999998E-2</v>
      </c>
      <c r="K40" s="133">
        <v>0.79820000000000002</v>
      </c>
      <c r="L40" s="133">
        <v>0.3211</v>
      </c>
      <c r="M40" s="133">
        <v>0.54330000000000001</v>
      </c>
      <c r="N40" s="133">
        <v>0.1211</v>
      </c>
      <c r="O40" s="133">
        <v>1.5415000000000001</v>
      </c>
    </row>
    <row r="41" spans="2:15" hidden="1">
      <c r="B41" s="133">
        <v>1966</v>
      </c>
      <c r="C41" s="133">
        <v>6</v>
      </c>
      <c r="D41" s="133">
        <v>0.32479999999999998</v>
      </c>
      <c r="E41" s="133">
        <v>0.10970000000000001</v>
      </c>
      <c r="F41" s="133">
        <v>1.5E-3</v>
      </c>
      <c r="G41" s="133">
        <v>0.73650000000000004</v>
      </c>
      <c r="H41" s="133">
        <v>0.1452</v>
      </c>
      <c r="I41" s="133">
        <v>0.1389</v>
      </c>
      <c r="J41" s="133">
        <v>3.3E-3</v>
      </c>
      <c r="K41" s="133">
        <v>0.42799999999999999</v>
      </c>
      <c r="L41" s="133">
        <v>2.1399999999999999E-2</v>
      </c>
      <c r="M41" s="133">
        <v>0.18509999999999999</v>
      </c>
      <c r="N41" s="133">
        <v>5.0000000000000001E-3</v>
      </c>
      <c r="O41" s="133">
        <v>0.35439999999999999</v>
      </c>
    </row>
    <row r="42" spans="2:15" hidden="1">
      <c r="B42" s="133">
        <v>1966</v>
      </c>
      <c r="C42" s="133">
        <v>7</v>
      </c>
      <c r="D42" s="133">
        <v>3.7400000000000003E-2</v>
      </c>
      <c r="E42" s="133">
        <v>8.6999999999999994E-3</v>
      </c>
      <c r="F42" s="133">
        <v>5.4999999999999997E-3</v>
      </c>
      <c r="G42" s="133">
        <v>0.14779999999999999</v>
      </c>
      <c r="H42" s="133">
        <v>5.2999999999999999E-2</v>
      </c>
      <c r="I42" s="133">
        <v>1.2999999999999999E-3</v>
      </c>
      <c r="J42" s="133">
        <v>2.9999999999999997E-4</v>
      </c>
      <c r="K42" s="133">
        <v>0.15890000000000001</v>
      </c>
      <c r="L42" s="133">
        <v>2.1399999999999999E-2</v>
      </c>
      <c r="M42" s="133">
        <v>2.1000000000000001E-2</v>
      </c>
      <c r="N42" s="133">
        <v>2.5499999999999998E-2</v>
      </c>
      <c r="O42" s="133">
        <v>4.9599999999999998E-2</v>
      </c>
    </row>
    <row r="43" spans="2:15" hidden="1">
      <c r="B43" s="133">
        <v>1966</v>
      </c>
      <c r="C43" s="133">
        <v>8</v>
      </c>
      <c r="D43" s="133">
        <v>3.2153999999999998</v>
      </c>
      <c r="E43" s="133">
        <v>0.95240000000000002</v>
      </c>
      <c r="F43" s="133">
        <v>0.40260000000000001</v>
      </c>
      <c r="G43" s="133">
        <v>5.6627000000000001</v>
      </c>
      <c r="H43" s="133">
        <v>1.3980999999999999</v>
      </c>
      <c r="I43" s="133">
        <v>0.4748</v>
      </c>
      <c r="J43" s="133">
        <v>9.4E-2</v>
      </c>
      <c r="K43" s="133">
        <v>1.8969</v>
      </c>
      <c r="L43" s="133">
        <v>0.40699999999999997</v>
      </c>
      <c r="M43" s="133">
        <v>1.3933</v>
      </c>
      <c r="N43" s="133">
        <v>0.71719999999999995</v>
      </c>
      <c r="O43" s="133">
        <v>2.4401000000000002</v>
      </c>
    </row>
    <row r="44" spans="2:15" hidden="1">
      <c r="B44" s="133">
        <v>1966</v>
      </c>
      <c r="C44" s="133">
        <v>9</v>
      </c>
      <c r="D44" s="133">
        <v>0.28999999999999998</v>
      </c>
      <c r="E44" s="133">
        <v>4.5499999999999999E-2</v>
      </c>
      <c r="F44" s="133">
        <v>1.83E-2</v>
      </c>
      <c r="G44" s="133">
        <v>0.31879999999999997</v>
      </c>
      <c r="H44" s="133">
        <v>0.13669999999999999</v>
      </c>
      <c r="I44" s="133">
        <v>0.1011</v>
      </c>
      <c r="J44" s="133">
        <v>3.8999999999999998E-3</v>
      </c>
      <c r="K44" s="133">
        <v>0.3523</v>
      </c>
      <c r="L44" s="133">
        <v>0.1164</v>
      </c>
      <c r="M44" s="133">
        <v>0.1163</v>
      </c>
      <c r="N44" s="133">
        <v>3.6900000000000002E-2</v>
      </c>
      <c r="O44" s="133">
        <v>0.2177</v>
      </c>
    </row>
    <row r="45" spans="2:15" hidden="1">
      <c r="B45" s="133">
        <v>1966</v>
      </c>
      <c r="C45" s="133">
        <v>10</v>
      </c>
      <c r="D45" s="133">
        <v>0.54849999999999999</v>
      </c>
      <c r="E45" s="133">
        <v>0.1014</v>
      </c>
      <c r="F45" s="133">
        <v>0.1</v>
      </c>
      <c r="G45" s="133">
        <v>1.3831</v>
      </c>
      <c r="H45" s="133">
        <v>0.50600000000000001</v>
      </c>
      <c r="I45" s="133">
        <v>2.9000000000000001E-2</v>
      </c>
      <c r="J45" s="133">
        <v>8.9999999999999998E-4</v>
      </c>
      <c r="K45" s="133">
        <v>0.80610000000000004</v>
      </c>
      <c r="L45" s="133">
        <v>0.16259999999999999</v>
      </c>
      <c r="M45" s="133">
        <v>0.1401</v>
      </c>
      <c r="N45" s="133">
        <v>0.16650000000000001</v>
      </c>
      <c r="O45" s="133">
        <v>0.63039999999999996</v>
      </c>
    </row>
    <row r="46" spans="2:15" hidden="1">
      <c r="B46" s="133">
        <v>1966</v>
      </c>
      <c r="C46" s="133">
        <v>11</v>
      </c>
      <c r="D46" s="133">
        <v>0.99739999999999995</v>
      </c>
      <c r="E46" s="133">
        <v>1.1112</v>
      </c>
      <c r="F46" s="133">
        <v>9.3899999999999997E-2</v>
      </c>
      <c r="G46" s="133">
        <v>0.92959999999999998</v>
      </c>
      <c r="H46" s="133">
        <v>0.22020000000000001</v>
      </c>
      <c r="I46" s="133">
        <v>0.22989999999999999</v>
      </c>
      <c r="J46" s="133">
        <v>2E-3</v>
      </c>
      <c r="K46" s="133">
        <v>0.52529999999999999</v>
      </c>
      <c r="L46" s="133">
        <v>0.17610000000000001</v>
      </c>
      <c r="M46" s="133">
        <v>0.15190000000000001</v>
      </c>
      <c r="N46" s="133">
        <v>0.1462</v>
      </c>
      <c r="O46" s="133">
        <v>0.54300000000000004</v>
      </c>
    </row>
    <row r="47" spans="2:15" hidden="1">
      <c r="B47" s="133">
        <v>1966</v>
      </c>
      <c r="C47" s="133">
        <v>12</v>
      </c>
      <c r="D47" s="133">
        <v>0.43590000000000001</v>
      </c>
      <c r="E47" s="133">
        <v>0.40229999999999999</v>
      </c>
      <c r="F47" s="133">
        <v>1.8599999999999998E-2</v>
      </c>
      <c r="G47" s="133">
        <v>0.26829999999999998</v>
      </c>
      <c r="H47" s="133">
        <v>8.1299999999999997E-2</v>
      </c>
      <c r="I47" s="133">
        <v>6.9099999999999995E-2</v>
      </c>
      <c r="J47" s="133">
        <v>1.1999999999999999E-3</v>
      </c>
      <c r="K47" s="133">
        <v>0.30780000000000002</v>
      </c>
      <c r="L47" s="133">
        <v>0.10100000000000001</v>
      </c>
      <c r="M47" s="133">
        <v>2.81E-2</v>
      </c>
      <c r="N47" s="133">
        <v>6.2399999999999997E-2</v>
      </c>
      <c r="O47" s="133">
        <v>0.1767</v>
      </c>
    </row>
    <row r="48" spans="2:15" hidden="1">
      <c r="B48" s="133">
        <v>1966</v>
      </c>
      <c r="C48" s="133">
        <v>13</v>
      </c>
      <c r="D48" s="133">
        <v>0.37690000000000001</v>
      </c>
      <c r="E48" s="133">
        <v>3.3099999999999997E-2</v>
      </c>
      <c r="F48" s="133">
        <v>0.22650000000000001</v>
      </c>
      <c r="G48" s="133">
        <v>1.3541000000000001</v>
      </c>
      <c r="H48" s="133">
        <v>9.9299999999999999E-2</v>
      </c>
      <c r="I48" s="133">
        <v>0.1137</v>
      </c>
      <c r="J48" s="133">
        <v>4.1999999999999997E-3</v>
      </c>
      <c r="K48" s="133">
        <v>0.45100000000000001</v>
      </c>
      <c r="L48" s="133">
        <v>0.56189999999999996</v>
      </c>
      <c r="M48" s="133">
        <v>0.30580000000000002</v>
      </c>
      <c r="N48" s="133">
        <v>0.19020000000000001</v>
      </c>
      <c r="O48" s="133">
        <v>0.1414</v>
      </c>
    </row>
    <row r="49" spans="2:15" hidden="1">
      <c r="B49" s="133">
        <v>1966</v>
      </c>
      <c r="C49" s="133">
        <v>14</v>
      </c>
      <c r="D49" s="133">
        <v>5.57E-2</v>
      </c>
      <c r="E49" s="133">
        <v>5.5E-2</v>
      </c>
      <c r="F49" s="133">
        <v>1.9400000000000001E-2</v>
      </c>
      <c r="G49" s="133">
        <v>0.1583</v>
      </c>
      <c r="H49" s="133">
        <v>3.7600000000000001E-2</v>
      </c>
      <c r="I49" s="133">
        <v>4.1300000000000003E-2</v>
      </c>
      <c r="J49" s="133">
        <v>8.9999999999999998E-4</v>
      </c>
      <c r="K49" s="133">
        <v>6.6299999999999998E-2</v>
      </c>
      <c r="L49" s="133">
        <v>1.72E-2</v>
      </c>
      <c r="M49" s="133">
        <v>6.5000000000000002E-2</v>
      </c>
      <c r="N49" s="133">
        <v>2.0799999999999999E-2</v>
      </c>
      <c r="O49" s="133">
        <v>8.1500000000000003E-2</v>
      </c>
    </row>
    <row r="50" spans="2:15" hidden="1">
      <c r="B50" s="133">
        <v>1966</v>
      </c>
      <c r="C50" s="133">
        <v>15</v>
      </c>
      <c r="D50" s="133">
        <v>3.2199999999999999E-2</v>
      </c>
      <c r="E50" s="133">
        <v>0</v>
      </c>
      <c r="F50" s="133">
        <v>5.0000000000000001E-3</v>
      </c>
      <c r="G50" s="133">
        <v>0.14460000000000001</v>
      </c>
      <c r="H50" s="133">
        <v>5.8500000000000003E-2</v>
      </c>
      <c r="I50" s="133">
        <v>0</v>
      </c>
      <c r="J50" s="133">
        <v>5.6300000000000003E-2</v>
      </c>
      <c r="K50" s="133">
        <v>5.8299999999999998E-2</v>
      </c>
      <c r="L50" s="133">
        <v>0.03</v>
      </c>
      <c r="M50" s="133">
        <v>6.3799999999999996E-2</v>
      </c>
      <c r="N50" s="133">
        <v>3.2899999999999999E-2</v>
      </c>
      <c r="O50" s="133">
        <v>3.7100000000000001E-2</v>
      </c>
    </row>
    <row r="51" spans="2:15" hidden="1">
      <c r="B51" s="133">
        <v>1966</v>
      </c>
      <c r="C51" s="133">
        <v>16</v>
      </c>
      <c r="D51" s="133">
        <v>2.9600000000000001E-2</v>
      </c>
      <c r="E51" s="133">
        <v>2.9100000000000001E-2</v>
      </c>
      <c r="F51" s="133">
        <v>1.03E-2</v>
      </c>
      <c r="G51" s="133">
        <v>8.4199999999999997E-2</v>
      </c>
      <c r="H51" s="133">
        <v>0.02</v>
      </c>
      <c r="I51" s="133">
        <v>2.3E-2</v>
      </c>
      <c r="J51" s="133">
        <v>5.9999999999999995E-4</v>
      </c>
      <c r="K51" s="133">
        <v>3.5099999999999999E-2</v>
      </c>
      <c r="L51" s="133">
        <v>9.1000000000000004E-3</v>
      </c>
      <c r="M51" s="133">
        <v>3.49E-2</v>
      </c>
      <c r="N51" s="133">
        <v>1.1299999999999999E-2</v>
      </c>
      <c r="O51" s="133">
        <v>4.3400000000000001E-2</v>
      </c>
    </row>
    <row r="52" spans="2:15" hidden="1">
      <c r="B52" s="133">
        <v>1967</v>
      </c>
      <c r="C52" s="133">
        <v>1</v>
      </c>
      <c r="D52" s="133">
        <v>5.21E-2</v>
      </c>
      <c r="E52" s="133">
        <v>1E-3</v>
      </c>
      <c r="F52" s="133">
        <v>8.9999999999999993E-3</v>
      </c>
      <c r="G52" s="133">
        <v>2.63E-2</v>
      </c>
      <c r="H52" s="133">
        <v>9.4000000000000004E-3</v>
      </c>
      <c r="I52" s="133">
        <v>4.0000000000000002E-4</v>
      </c>
      <c r="J52" s="133">
        <v>0</v>
      </c>
      <c r="K52" s="133">
        <v>0.2969</v>
      </c>
      <c r="L52" s="133">
        <v>4.3799999999999999E-2</v>
      </c>
      <c r="M52" s="133">
        <v>6.1999999999999998E-3</v>
      </c>
      <c r="N52" s="133">
        <v>8.4599999999999995E-2</v>
      </c>
      <c r="O52" s="133">
        <v>0.1479</v>
      </c>
    </row>
    <row r="53" spans="2:15" hidden="1">
      <c r="B53" s="133">
        <v>1967</v>
      </c>
      <c r="C53" s="133">
        <v>2</v>
      </c>
      <c r="D53" s="133">
        <v>0.21390000000000001</v>
      </c>
      <c r="E53" s="133">
        <v>0.1043</v>
      </c>
      <c r="F53" s="133">
        <v>3.6299999999999999E-2</v>
      </c>
      <c r="G53" s="133">
        <v>0.31850000000000001</v>
      </c>
      <c r="H53" s="133">
        <v>0.109</v>
      </c>
      <c r="I53" s="133">
        <v>5.2999999999999999E-2</v>
      </c>
      <c r="J53" s="133">
        <v>2.7000000000000001E-3</v>
      </c>
      <c r="K53" s="133">
        <v>0.41289999999999999</v>
      </c>
      <c r="L53" s="133">
        <v>0.56100000000000005</v>
      </c>
      <c r="M53" s="133">
        <v>0.27979999999999999</v>
      </c>
      <c r="N53" s="133">
        <v>8.1699999999999995E-2</v>
      </c>
      <c r="O53" s="133">
        <v>1.0740000000000001</v>
      </c>
    </row>
    <row r="54" spans="2:15" hidden="1">
      <c r="B54" s="133">
        <v>1967</v>
      </c>
      <c r="C54" s="133">
        <v>3</v>
      </c>
      <c r="D54" s="133">
        <v>0.44979999999999998</v>
      </c>
      <c r="E54" s="133">
        <v>0.37019999999999997</v>
      </c>
      <c r="F54" s="133">
        <v>3.5200000000000002E-2</v>
      </c>
      <c r="G54" s="133">
        <v>0.81569999999999998</v>
      </c>
      <c r="H54" s="133">
        <v>0.27760000000000001</v>
      </c>
      <c r="I54" s="133">
        <v>0.34470000000000001</v>
      </c>
      <c r="J54" s="133">
        <v>1.7999999999999999E-2</v>
      </c>
      <c r="K54" s="133">
        <v>0.87539999999999996</v>
      </c>
      <c r="L54" s="133">
        <v>0.37869999999999998</v>
      </c>
      <c r="M54" s="133">
        <v>0.22020000000000001</v>
      </c>
      <c r="N54" s="133">
        <v>7.3099999999999998E-2</v>
      </c>
      <c r="O54" s="133">
        <v>1.1197999999999999</v>
      </c>
    </row>
    <row r="55" spans="2:15" hidden="1">
      <c r="B55" s="133">
        <v>1967</v>
      </c>
      <c r="C55" s="133">
        <v>4</v>
      </c>
      <c r="D55" s="133">
        <v>1.3445</v>
      </c>
      <c r="E55" s="133">
        <v>0.95369999999999999</v>
      </c>
      <c r="F55" s="133">
        <v>0.12559999999999999</v>
      </c>
      <c r="G55" s="133">
        <v>3.2804000000000002</v>
      </c>
      <c r="H55" s="133">
        <v>0.85309999999999997</v>
      </c>
      <c r="I55" s="133">
        <v>0.31840000000000002</v>
      </c>
      <c r="J55" s="133">
        <v>1.61E-2</v>
      </c>
      <c r="K55" s="133">
        <v>1.9842</v>
      </c>
      <c r="L55" s="133">
        <v>0.88739999999999997</v>
      </c>
      <c r="M55" s="133">
        <v>0.44729999999999998</v>
      </c>
      <c r="N55" s="133">
        <v>0.216</v>
      </c>
      <c r="O55" s="133">
        <v>2.7374000000000001</v>
      </c>
    </row>
    <row r="56" spans="2:15" hidden="1">
      <c r="B56" s="133">
        <v>1967</v>
      </c>
      <c r="C56" s="133">
        <v>5</v>
      </c>
      <c r="D56" s="133">
        <v>1.2412000000000001</v>
      </c>
      <c r="E56" s="133">
        <v>3.7526999999999999</v>
      </c>
      <c r="F56" s="133">
        <v>0.1171</v>
      </c>
      <c r="G56" s="133">
        <v>2.3980999999999999</v>
      </c>
      <c r="H56" s="133">
        <v>0.55010000000000003</v>
      </c>
      <c r="I56" s="133">
        <v>2.0455000000000001</v>
      </c>
      <c r="J56" s="133">
        <v>0.1072</v>
      </c>
      <c r="K56" s="133">
        <v>1.2950999999999999</v>
      </c>
      <c r="L56" s="133">
        <v>1.016</v>
      </c>
      <c r="M56" s="133">
        <v>0.86019999999999996</v>
      </c>
      <c r="N56" s="133">
        <v>0.36770000000000003</v>
      </c>
      <c r="O56" s="133">
        <v>3.7075999999999998</v>
      </c>
    </row>
    <row r="57" spans="2:15" hidden="1">
      <c r="B57" s="133">
        <v>1967</v>
      </c>
      <c r="C57" s="133">
        <v>6</v>
      </c>
      <c r="D57" s="133">
        <v>0.26150000000000001</v>
      </c>
      <c r="E57" s="133">
        <v>0.29089999999999999</v>
      </c>
      <c r="F57" s="133">
        <v>9.2999999999999992E-3</v>
      </c>
      <c r="G57" s="133">
        <v>0.37709999999999999</v>
      </c>
      <c r="H57" s="133">
        <v>7.4200000000000002E-2</v>
      </c>
      <c r="I57" s="133">
        <v>8.5099999999999995E-2</v>
      </c>
      <c r="J57" s="133">
        <v>2E-3</v>
      </c>
      <c r="K57" s="133">
        <v>0.4839</v>
      </c>
      <c r="L57" s="133">
        <v>0.16980000000000001</v>
      </c>
      <c r="M57" s="133">
        <v>0.1019</v>
      </c>
      <c r="N57" s="133">
        <v>3.7000000000000002E-3</v>
      </c>
      <c r="O57" s="133">
        <v>0.38450000000000001</v>
      </c>
    </row>
    <row r="58" spans="2:15" hidden="1">
      <c r="B58" s="133">
        <v>1967</v>
      </c>
      <c r="C58" s="133">
        <v>7</v>
      </c>
      <c r="D58" s="133">
        <v>4.3700000000000003E-2</v>
      </c>
      <c r="E58" s="133">
        <v>6.9999999999999999E-4</v>
      </c>
      <c r="F58" s="133">
        <v>3.5000000000000001E-3</v>
      </c>
      <c r="G58" s="133">
        <v>0.13339999999999999</v>
      </c>
      <c r="H58" s="133">
        <v>4.7600000000000003E-2</v>
      </c>
      <c r="I58" s="133">
        <v>1.5E-3</v>
      </c>
      <c r="J58" s="133">
        <v>2.9999999999999997E-4</v>
      </c>
      <c r="K58" s="133">
        <v>0.11890000000000001</v>
      </c>
      <c r="L58" s="133">
        <v>9.4399999999999998E-2</v>
      </c>
      <c r="M58" s="133">
        <v>1.14E-2</v>
      </c>
      <c r="N58" s="133">
        <v>2.3900000000000001E-2</v>
      </c>
      <c r="O58" s="133">
        <v>0.14660000000000001</v>
      </c>
    </row>
    <row r="59" spans="2:15" hidden="1">
      <c r="B59" s="133">
        <v>1967</v>
      </c>
      <c r="C59" s="133">
        <v>8</v>
      </c>
      <c r="D59" s="133">
        <v>3.4636</v>
      </c>
      <c r="E59" s="133">
        <v>3.1425999999999998</v>
      </c>
      <c r="F59" s="133">
        <v>0.51870000000000005</v>
      </c>
      <c r="G59" s="133">
        <v>8.4257000000000009</v>
      </c>
      <c r="H59" s="133">
        <v>2.0888</v>
      </c>
      <c r="I59" s="133">
        <v>0.86870000000000003</v>
      </c>
      <c r="J59" s="133">
        <v>8.3000000000000001E-3</v>
      </c>
      <c r="K59" s="133">
        <v>4.0044000000000004</v>
      </c>
      <c r="L59" s="133">
        <v>2.0339</v>
      </c>
      <c r="M59" s="133">
        <v>2.4253</v>
      </c>
      <c r="N59" s="133">
        <v>0.31040000000000001</v>
      </c>
      <c r="O59" s="133">
        <v>5.7450999999999999</v>
      </c>
    </row>
    <row r="60" spans="2:15" hidden="1">
      <c r="B60" s="133">
        <v>1967</v>
      </c>
      <c r="C60" s="133">
        <v>9</v>
      </c>
      <c r="D60" s="133">
        <v>0.27860000000000001</v>
      </c>
      <c r="E60" s="133">
        <v>0.1671</v>
      </c>
      <c r="F60" s="133">
        <v>1.7899999999999999E-2</v>
      </c>
      <c r="G60" s="133">
        <v>0.47299999999999998</v>
      </c>
      <c r="H60" s="133">
        <v>0.20680000000000001</v>
      </c>
      <c r="I60" s="133">
        <v>0.1255</v>
      </c>
      <c r="J60" s="133">
        <v>1.6000000000000001E-3</v>
      </c>
      <c r="K60" s="133">
        <v>0.66839999999999999</v>
      </c>
      <c r="L60" s="133">
        <v>0.48220000000000002</v>
      </c>
      <c r="M60" s="133">
        <v>0.17019999999999999</v>
      </c>
      <c r="N60" s="133">
        <v>3.6799999999999999E-2</v>
      </c>
      <c r="O60" s="133">
        <v>0.496</v>
      </c>
    </row>
    <row r="61" spans="2:15" hidden="1">
      <c r="B61" s="133">
        <v>1967</v>
      </c>
      <c r="C61" s="133">
        <v>10</v>
      </c>
      <c r="D61" s="133">
        <v>0.49480000000000002</v>
      </c>
      <c r="E61" s="133">
        <v>0.34599999999999997</v>
      </c>
      <c r="F61" s="133">
        <v>6.9000000000000006E-2</v>
      </c>
      <c r="G61" s="133">
        <v>1.6822999999999999</v>
      </c>
      <c r="H61" s="133">
        <v>0.61470000000000002</v>
      </c>
      <c r="I61" s="133">
        <v>5.3600000000000002E-2</v>
      </c>
      <c r="J61" s="133">
        <v>1E-3</v>
      </c>
      <c r="K61" s="133">
        <v>1.58</v>
      </c>
      <c r="L61" s="133">
        <v>0.72819999999999996</v>
      </c>
      <c r="M61" s="133">
        <v>0.32590000000000002</v>
      </c>
      <c r="N61" s="133">
        <v>0.2306</v>
      </c>
      <c r="O61" s="133">
        <v>0.84050000000000002</v>
      </c>
    </row>
    <row r="62" spans="2:15" hidden="1">
      <c r="B62" s="133">
        <v>1967</v>
      </c>
      <c r="C62" s="133">
        <v>11</v>
      </c>
      <c r="D62" s="133">
        <v>0.92049999999999998</v>
      </c>
      <c r="E62" s="133">
        <v>3.7761999999999998</v>
      </c>
      <c r="F62" s="133">
        <v>9.4899999999999998E-2</v>
      </c>
      <c r="G62" s="133">
        <v>1.3943000000000001</v>
      </c>
      <c r="H62" s="133">
        <v>0.33479999999999999</v>
      </c>
      <c r="I62" s="133">
        <v>0.30509999999999998</v>
      </c>
      <c r="J62" s="133">
        <v>2.0999999999999999E-3</v>
      </c>
      <c r="K62" s="133">
        <v>0.88719999999999999</v>
      </c>
      <c r="L62" s="133">
        <v>0.6784</v>
      </c>
      <c r="M62" s="133">
        <v>0.20549999999999999</v>
      </c>
      <c r="N62" s="133">
        <v>0.16250000000000001</v>
      </c>
      <c r="O62" s="133">
        <v>1.4333</v>
      </c>
    </row>
    <row r="63" spans="2:15" hidden="1">
      <c r="B63" s="133">
        <v>1967</v>
      </c>
      <c r="C63" s="133">
        <v>12</v>
      </c>
      <c r="D63" s="133">
        <v>0.41060000000000002</v>
      </c>
      <c r="E63" s="133">
        <v>1.3798999999999999</v>
      </c>
      <c r="F63" s="133">
        <v>1.89E-2</v>
      </c>
      <c r="G63" s="133">
        <v>0.40450000000000003</v>
      </c>
      <c r="H63" s="133">
        <v>0.1241</v>
      </c>
      <c r="I63" s="133">
        <v>9.8500000000000004E-2</v>
      </c>
      <c r="J63" s="133">
        <v>1.2999999999999999E-3</v>
      </c>
      <c r="K63" s="133">
        <v>0.52969999999999995</v>
      </c>
      <c r="L63" s="133">
        <v>0.3926</v>
      </c>
      <c r="M63" s="133">
        <v>3.8300000000000001E-2</v>
      </c>
      <c r="N63" s="133">
        <v>7.0900000000000005E-2</v>
      </c>
      <c r="O63" s="133">
        <v>0.47370000000000001</v>
      </c>
    </row>
    <row r="64" spans="2:15" hidden="1">
      <c r="B64" s="133">
        <v>1967</v>
      </c>
      <c r="C64" s="133">
        <v>13</v>
      </c>
      <c r="D64" s="133">
        <v>0.3206</v>
      </c>
      <c r="E64" s="133">
        <v>1.78E-2</v>
      </c>
      <c r="F64" s="133">
        <v>0.12939999999999999</v>
      </c>
      <c r="G64" s="133">
        <v>1.2063999999999999</v>
      </c>
      <c r="H64" s="133">
        <v>9.2399999999999996E-2</v>
      </c>
      <c r="I64" s="133">
        <v>0.19209999999999999</v>
      </c>
      <c r="J64" s="133">
        <v>2.9999999999999997E-4</v>
      </c>
      <c r="K64" s="133">
        <v>0.72140000000000004</v>
      </c>
      <c r="L64" s="133">
        <v>1.0230999999999999</v>
      </c>
      <c r="M64" s="133">
        <v>0.29509999999999997</v>
      </c>
      <c r="N64" s="133">
        <v>0.26600000000000001</v>
      </c>
      <c r="O64" s="133">
        <v>0.16350000000000001</v>
      </c>
    </row>
    <row r="65" spans="2:15" hidden="1">
      <c r="B65" s="133">
        <v>1967</v>
      </c>
      <c r="C65" s="133">
        <v>14</v>
      </c>
      <c r="D65" s="133">
        <v>5.5300000000000002E-2</v>
      </c>
      <c r="E65" s="133">
        <v>0.2253</v>
      </c>
      <c r="F65" s="133">
        <v>1.89E-2</v>
      </c>
      <c r="G65" s="133">
        <v>0.23960000000000001</v>
      </c>
      <c r="H65" s="133">
        <v>5.6500000000000002E-2</v>
      </c>
      <c r="I65" s="133">
        <v>4.5900000000000003E-2</v>
      </c>
      <c r="J65" s="133">
        <v>0</v>
      </c>
      <c r="K65" s="133">
        <v>0.127</v>
      </c>
      <c r="L65" s="133">
        <v>8.4199999999999997E-2</v>
      </c>
      <c r="M65" s="133">
        <v>9.5200000000000007E-2</v>
      </c>
      <c r="N65" s="133">
        <v>2.0400000000000001E-2</v>
      </c>
      <c r="O65" s="133">
        <v>0.19120000000000001</v>
      </c>
    </row>
    <row r="66" spans="2:15" hidden="1">
      <c r="B66" s="133">
        <v>1967</v>
      </c>
      <c r="C66" s="133">
        <v>15</v>
      </c>
      <c r="D66" s="133">
        <v>2.92E-2</v>
      </c>
      <c r="E66" s="133">
        <v>2.2000000000000001E-3</v>
      </c>
      <c r="F66" s="133">
        <v>3.3E-3</v>
      </c>
      <c r="G66" s="133">
        <v>0.1242</v>
      </c>
      <c r="H66" s="133">
        <v>5.0200000000000002E-2</v>
      </c>
      <c r="I66" s="133">
        <v>0</v>
      </c>
      <c r="J66" s="133">
        <v>0</v>
      </c>
      <c r="K66" s="133">
        <v>0.159</v>
      </c>
      <c r="L66" s="133">
        <v>3.5900000000000001E-2</v>
      </c>
      <c r="M66" s="133">
        <v>2.3800000000000002E-2</v>
      </c>
      <c r="N66" s="133">
        <v>2.0400000000000001E-2</v>
      </c>
      <c r="O66" s="133">
        <v>4.99E-2</v>
      </c>
    </row>
    <row r="67" spans="2:15" hidden="1">
      <c r="B67" s="133">
        <v>1967</v>
      </c>
      <c r="C67" s="133">
        <v>16</v>
      </c>
      <c r="D67" s="133">
        <v>2.9399999999999999E-2</v>
      </c>
      <c r="E67" s="133">
        <v>0.1193</v>
      </c>
      <c r="F67" s="133">
        <v>1.01E-2</v>
      </c>
      <c r="G67" s="133">
        <v>0.12740000000000001</v>
      </c>
      <c r="H67" s="133">
        <v>3.0099999999999998E-2</v>
      </c>
      <c r="I67" s="133">
        <v>2.5600000000000001E-2</v>
      </c>
      <c r="J67" s="133">
        <v>0</v>
      </c>
      <c r="K67" s="133">
        <v>6.7299999999999999E-2</v>
      </c>
      <c r="L67" s="133">
        <v>4.4299999999999999E-2</v>
      </c>
      <c r="M67" s="133">
        <v>5.1200000000000002E-2</v>
      </c>
      <c r="N67" s="133">
        <v>1.11E-2</v>
      </c>
      <c r="O67" s="133">
        <v>0.1019</v>
      </c>
    </row>
    <row r="68" spans="2:15" hidden="1">
      <c r="B68" s="133">
        <v>1968</v>
      </c>
      <c r="C68" s="133">
        <v>1</v>
      </c>
      <c r="D68" s="133">
        <v>2.24E-2</v>
      </c>
      <c r="E68" s="133">
        <v>6.6199999999999995E-2</v>
      </c>
      <c r="F68" s="133">
        <v>3.8E-3</v>
      </c>
      <c r="G68" s="133">
        <v>3.5999999999999997E-2</v>
      </c>
      <c r="H68" s="133">
        <v>1.2699999999999999E-2</v>
      </c>
      <c r="I68" s="133">
        <v>1.4200000000000001E-2</v>
      </c>
      <c r="J68" s="133">
        <v>6.9999999999999999E-4</v>
      </c>
      <c r="K68" s="133">
        <v>0.2286</v>
      </c>
      <c r="L68" s="133">
        <v>0.1913</v>
      </c>
      <c r="M68" s="133">
        <v>8.1500000000000003E-2</v>
      </c>
      <c r="N68" s="133">
        <v>2.5700000000000001E-2</v>
      </c>
      <c r="O68" s="133">
        <v>0.1139</v>
      </c>
    </row>
    <row r="69" spans="2:15" hidden="1">
      <c r="B69" s="133">
        <v>1968</v>
      </c>
      <c r="C69" s="133">
        <v>2</v>
      </c>
      <c r="D69" s="133">
        <v>0.15559999999999999</v>
      </c>
      <c r="E69" s="133">
        <v>0.1714</v>
      </c>
      <c r="F69" s="133">
        <v>5.9999999999999995E-4</v>
      </c>
      <c r="G69" s="133">
        <v>0.25109999999999999</v>
      </c>
      <c r="H69" s="133">
        <v>8.5900000000000004E-2</v>
      </c>
      <c r="I69" s="133">
        <v>0.19420000000000001</v>
      </c>
      <c r="J69" s="133">
        <v>9.7000000000000003E-3</v>
      </c>
      <c r="K69" s="133">
        <v>0.14349999999999999</v>
      </c>
      <c r="L69" s="133">
        <v>0.1057</v>
      </c>
      <c r="M69" s="133">
        <v>9.6799999999999997E-2</v>
      </c>
      <c r="N69" s="133">
        <v>3.3099999999999997E-2</v>
      </c>
      <c r="O69" s="133">
        <v>0.61470000000000002</v>
      </c>
    </row>
    <row r="70" spans="2:15" hidden="1">
      <c r="B70" s="133">
        <v>1968</v>
      </c>
      <c r="C70" s="133">
        <v>3</v>
      </c>
      <c r="D70" s="133">
        <v>0.55179999999999996</v>
      </c>
      <c r="E70" s="133">
        <v>0.1522</v>
      </c>
      <c r="F70" s="133">
        <v>3.7900000000000003E-2</v>
      </c>
      <c r="G70" s="133">
        <v>0.96140000000000003</v>
      </c>
      <c r="H70" s="133">
        <v>0.32700000000000001</v>
      </c>
      <c r="I70" s="133">
        <v>8.1100000000000005E-2</v>
      </c>
      <c r="J70" s="133">
        <v>3.6600000000000001E-2</v>
      </c>
      <c r="K70" s="133">
        <v>0.97609999999999997</v>
      </c>
      <c r="L70" s="133">
        <v>0.6986</v>
      </c>
      <c r="M70" s="133">
        <v>0.21379999999999999</v>
      </c>
      <c r="N70" s="133">
        <v>9.01E-2</v>
      </c>
      <c r="O70" s="133">
        <v>0.6976</v>
      </c>
    </row>
    <row r="71" spans="2:15" hidden="1">
      <c r="B71" s="133">
        <v>1968</v>
      </c>
      <c r="C71" s="133">
        <v>4</v>
      </c>
      <c r="D71" s="133">
        <v>1.2745</v>
      </c>
      <c r="E71" s="133">
        <v>0.76049999999999995</v>
      </c>
      <c r="F71" s="133">
        <v>0.1137</v>
      </c>
      <c r="G71" s="133">
        <v>3.4695</v>
      </c>
      <c r="H71" s="133">
        <v>0.90239999999999998</v>
      </c>
      <c r="I71" s="133">
        <v>0.56140000000000001</v>
      </c>
      <c r="J71" s="133">
        <v>9.2399999999999996E-2</v>
      </c>
      <c r="K71" s="133">
        <v>1.9628000000000001</v>
      </c>
      <c r="L71" s="133">
        <v>0.8952</v>
      </c>
      <c r="M71" s="133">
        <v>1.0813999999999999</v>
      </c>
      <c r="N71" s="133">
        <v>0.34399999999999997</v>
      </c>
      <c r="O71" s="133">
        <v>2.1545000000000001</v>
      </c>
    </row>
    <row r="72" spans="2:15" hidden="1">
      <c r="B72" s="133">
        <v>1968</v>
      </c>
      <c r="C72" s="133">
        <v>5</v>
      </c>
      <c r="D72" s="133">
        <v>1.0788</v>
      </c>
      <c r="E72" s="133">
        <v>2.5861000000000001</v>
      </c>
      <c r="F72" s="133">
        <v>7.9100000000000004E-2</v>
      </c>
      <c r="G72" s="133">
        <v>1.8567</v>
      </c>
      <c r="H72" s="133">
        <v>0.4259</v>
      </c>
      <c r="I72" s="133">
        <v>1.36</v>
      </c>
      <c r="J72" s="133">
        <v>0.1142</v>
      </c>
      <c r="K72" s="133">
        <v>0.69220000000000004</v>
      </c>
      <c r="L72" s="133">
        <v>0.55110000000000003</v>
      </c>
      <c r="M72" s="133">
        <v>2.8780999999999999</v>
      </c>
      <c r="N72" s="133">
        <v>8.8700000000000001E-2</v>
      </c>
      <c r="O72" s="133">
        <v>2.0577000000000001</v>
      </c>
    </row>
    <row r="73" spans="2:15" hidden="1">
      <c r="B73" s="133">
        <v>1968</v>
      </c>
      <c r="C73" s="133">
        <v>6</v>
      </c>
      <c r="D73" s="133">
        <v>0.23480000000000001</v>
      </c>
      <c r="E73" s="133">
        <v>0.4763</v>
      </c>
      <c r="F73" s="133">
        <v>1.5900000000000001E-2</v>
      </c>
      <c r="G73" s="133">
        <v>0.63380000000000003</v>
      </c>
      <c r="H73" s="133">
        <v>0.1246</v>
      </c>
      <c r="I73" s="133">
        <v>3.7499999999999999E-2</v>
      </c>
      <c r="J73" s="133">
        <v>8.9999999999999998E-4</v>
      </c>
      <c r="K73" s="133">
        <v>0.52929999999999999</v>
      </c>
      <c r="L73" s="133">
        <v>0.104</v>
      </c>
      <c r="M73" s="133">
        <v>7.3999999999999996E-2</v>
      </c>
      <c r="N73" s="133">
        <v>1.3299999999999999E-2</v>
      </c>
      <c r="O73" s="133">
        <v>0.30740000000000001</v>
      </c>
    </row>
    <row r="74" spans="2:15" hidden="1">
      <c r="B74" s="133">
        <v>1968</v>
      </c>
      <c r="C74" s="133">
        <v>7</v>
      </c>
      <c r="D74" s="133">
        <v>5.6500000000000002E-2</v>
      </c>
      <c r="E74" s="133">
        <v>7.7000000000000002E-3</v>
      </c>
      <c r="F74" s="133">
        <v>6.3E-3</v>
      </c>
      <c r="G74" s="133">
        <v>0.15390000000000001</v>
      </c>
      <c r="H74" s="133">
        <v>5.4699999999999999E-2</v>
      </c>
      <c r="I74" s="133">
        <v>1.6000000000000001E-3</v>
      </c>
      <c r="J74" s="133">
        <v>4.0000000000000002E-4</v>
      </c>
      <c r="K74" s="133">
        <v>0.3407</v>
      </c>
      <c r="L74" s="133">
        <v>5.1900000000000002E-2</v>
      </c>
      <c r="M74" s="133">
        <v>4.8000000000000001E-2</v>
      </c>
      <c r="N74" s="133">
        <v>8.9999999999999998E-4</v>
      </c>
      <c r="O74" s="133">
        <v>5.2299999999999999E-2</v>
      </c>
    </row>
    <row r="75" spans="2:15" hidden="1">
      <c r="B75" s="133">
        <v>1968</v>
      </c>
      <c r="C75" s="133">
        <v>8</v>
      </c>
      <c r="D75" s="133">
        <v>2.7099000000000002</v>
      </c>
      <c r="E75" s="133">
        <v>3.23</v>
      </c>
      <c r="F75" s="133">
        <v>0.78410000000000002</v>
      </c>
      <c r="G75" s="133">
        <v>5.9039000000000001</v>
      </c>
      <c r="H75" s="133">
        <v>1.4016</v>
      </c>
      <c r="I75" s="133">
        <v>1.5244</v>
      </c>
      <c r="J75" s="133">
        <v>9.1000000000000004E-3</v>
      </c>
      <c r="K75" s="133">
        <v>4.1510999999999996</v>
      </c>
      <c r="L75" s="133">
        <v>1.8608</v>
      </c>
      <c r="M75" s="133">
        <v>3.6333000000000002</v>
      </c>
      <c r="N75" s="133">
        <v>0.48249999999999998</v>
      </c>
      <c r="O75" s="133">
        <v>5.2602000000000002</v>
      </c>
    </row>
    <row r="76" spans="2:15" hidden="1">
      <c r="B76" s="133">
        <v>1968</v>
      </c>
      <c r="C76" s="133">
        <v>9</v>
      </c>
      <c r="D76" s="133">
        <v>0.27360000000000001</v>
      </c>
      <c r="E76" s="133">
        <v>0.113</v>
      </c>
      <c r="F76" s="133">
        <v>2.9499999999999998E-2</v>
      </c>
      <c r="G76" s="133">
        <v>0.38940000000000002</v>
      </c>
      <c r="H76" s="133">
        <v>0.15859999999999999</v>
      </c>
      <c r="I76" s="133">
        <v>0.24590000000000001</v>
      </c>
      <c r="J76" s="133">
        <v>1.8E-3</v>
      </c>
      <c r="K76" s="133">
        <v>0.93289999999999995</v>
      </c>
      <c r="L76" s="133">
        <v>0.4446</v>
      </c>
      <c r="M76" s="133">
        <v>0.31119999999999998</v>
      </c>
      <c r="N76" s="133">
        <v>3.0599999999999999E-2</v>
      </c>
      <c r="O76" s="133">
        <v>0.57250000000000001</v>
      </c>
    </row>
    <row r="77" spans="2:15" hidden="1">
      <c r="B77" s="133">
        <v>1968</v>
      </c>
      <c r="C77" s="133">
        <v>10</v>
      </c>
      <c r="D77" s="133">
        <v>0.6069</v>
      </c>
      <c r="E77" s="133">
        <v>0.1205</v>
      </c>
      <c r="F77" s="133">
        <v>0.12970000000000001</v>
      </c>
      <c r="G77" s="133">
        <v>1.1854</v>
      </c>
      <c r="H77" s="133">
        <v>0.42430000000000001</v>
      </c>
      <c r="I77" s="133">
        <v>0.1348</v>
      </c>
      <c r="J77" s="133">
        <v>1.1000000000000001E-3</v>
      </c>
      <c r="K77" s="133">
        <v>1.2544999999999999</v>
      </c>
      <c r="L77" s="133">
        <v>0.46429999999999999</v>
      </c>
      <c r="M77" s="133">
        <v>0.86280000000000001</v>
      </c>
      <c r="N77" s="133">
        <v>8.5199999999999998E-2</v>
      </c>
      <c r="O77" s="133">
        <v>0.73980000000000001</v>
      </c>
    </row>
    <row r="78" spans="2:15" hidden="1">
      <c r="B78" s="133">
        <v>1968</v>
      </c>
      <c r="C78" s="133">
        <v>11</v>
      </c>
      <c r="D78" s="133">
        <v>0.84660000000000002</v>
      </c>
      <c r="E78" s="133">
        <v>2.4478</v>
      </c>
      <c r="F78" s="133">
        <v>0.1636</v>
      </c>
      <c r="G78" s="133">
        <v>1.1123000000000001</v>
      </c>
      <c r="H78" s="133">
        <v>0.2545</v>
      </c>
      <c r="I78" s="133">
        <v>0.60199999999999998</v>
      </c>
      <c r="J78" s="133">
        <v>2.3999999999999998E-3</v>
      </c>
      <c r="K78" s="133">
        <v>1.0985</v>
      </c>
      <c r="L78" s="133">
        <v>0.55000000000000004</v>
      </c>
      <c r="M78" s="133">
        <v>0.34350000000000003</v>
      </c>
      <c r="N78" s="133">
        <v>0.1404</v>
      </c>
      <c r="O78" s="133">
        <v>1.5526</v>
      </c>
    </row>
    <row r="79" spans="2:15" hidden="1">
      <c r="B79" s="133">
        <v>1968</v>
      </c>
      <c r="C79" s="133">
        <v>12</v>
      </c>
      <c r="D79" s="133">
        <v>0.37180000000000002</v>
      </c>
      <c r="E79" s="133">
        <v>0.89800000000000002</v>
      </c>
      <c r="F79" s="133">
        <v>3.27E-2</v>
      </c>
      <c r="G79" s="133">
        <v>0.32379999999999998</v>
      </c>
      <c r="H79" s="133">
        <v>9.4700000000000006E-2</v>
      </c>
      <c r="I79" s="133">
        <v>0.19739999999999999</v>
      </c>
      <c r="J79" s="133">
        <v>1.5E-3</v>
      </c>
      <c r="K79" s="133">
        <v>0.64280000000000004</v>
      </c>
      <c r="L79" s="133">
        <v>0.31979999999999997</v>
      </c>
      <c r="M79" s="133">
        <v>6.9400000000000003E-2</v>
      </c>
      <c r="N79" s="133">
        <v>6.13E-2</v>
      </c>
      <c r="O79" s="133">
        <v>0.51529999999999998</v>
      </c>
    </row>
    <row r="80" spans="2:15" hidden="1">
      <c r="B80" s="133">
        <v>1968</v>
      </c>
      <c r="C80" s="133">
        <v>13</v>
      </c>
      <c r="D80" s="133">
        <v>0.53180000000000005</v>
      </c>
      <c r="E80" s="133">
        <v>4.19E-2</v>
      </c>
      <c r="F80" s="133">
        <v>0.161</v>
      </c>
      <c r="G80" s="133">
        <v>1.5355000000000001</v>
      </c>
      <c r="H80" s="133">
        <v>0.11409999999999999</v>
      </c>
      <c r="I80" s="133">
        <v>0.16819999999999999</v>
      </c>
      <c r="J80" s="133">
        <v>1.4E-3</v>
      </c>
      <c r="K80" s="133">
        <v>0.38969999999999999</v>
      </c>
      <c r="L80" s="133">
        <v>1.7915000000000001</v>
      </c>
      <c r="M80" s="133">
        <v>0.29559999999999997</v>
      </c>
      <c r="N80" s="133">
        <v>1.149</v>
      </c>
      <c r="O80" s="133">
        <v>0.25269999999999998</v>
      </c>
    </row>
    <row r="81" spans="2:15" hidden="1">
      <c r="B81" s="133">
        <v>1968</v>
      </c>
      <c r="C81" s="133">
        <v>14</v>
      </c>
      <c r="D81" s="133">
        <v>6.13E-2</v>
      </c>
      <c r="E81" s="133">
        <v>0.15110000000000001</v>
      </c>
      <c r="F81" s="133">
        <v>3.0700000000000002E-2</v>
      </c>
      <c r="G81" s="133">
        <v>0.1903</v>
      </c>
      <c r="H81" s="133">
        <v>4.6199999999999998E-2</v>
      </c>
      <c r="I81" s="133">
        <v>8.7999999999999995E-2</v>
      </c>
      <c r="J81" s="133">
        <v>0</v>
      </c>
      <c r="K81" s="133">
        <v>0.1779</v>
      </c>
      <c r="L81" s="133">
        <v>7.46E-2</v>
      </c>
      <c r="M81" s="133">
        <v>0.16850000000000001</v>
      </c>
      <c r="N81" s="133">
        <v>1.7100000000000001E-2</v>
      </c>
      <c r="O81" s="133">
        <v>0.22040000000000001</v>
      </c>
    </row>
    <row r="82" spans="2:15" hidden="1">
      <c r="B82" s="133">
        <v>1968</v>
      </c>
      <c r="C82" s="133">
        <v>15</v>
      </c>
      <c r="D82" s="133">
        <v>2.23E-2</v>
      </c>
      <c r="E82" s="133">
        <v>1E-4</v>
      </c>
      <c r="F82" s="133">
        <v>0</v>
      </c>
      <c r="G82" s="133">
        <v>2.9700000000000001E-2</v>
      </c>
      <c r="H82" s="133">
        <v>1.2200000000000001E-2</v>
      </c>
      <c r="I82" s="133">
        <v>5.33E-2</v>
      </c>
      <c r="J82" s="133">
        <v>4.0000000000000002E-4</v>
      </c>
      <c r="K82" s="133">
        <v>7.7299999999999994E-2</v>
      </c>
      <c r="L82" s="133">
        <v>2.2000000000000001E-3</v>
      </c>
      <c r="M82" s="133">
        <v>2.4799999999999999E-2</v>
      </c>
      <c r="N82" s="133">
        <v>6.1000000000000004E-3</v>
      </c>
      <c r="O82" s="133">
        <v>2.4400000000000002E-2</v>
      </c>
    </row>
    <row r="83" spans="2:15" hidden="1">
      <c r="B83" s="133">
        <v>1968</v>
      </c>
      <c r="C83" s="133">
        <v>16</v>
      </c>
      <c r="D83" s="133">
        <v>3.2599999999999997E-2</v>
      </c>
      <c r="E83" s="133">
        <v>0.08</v>
      </c>
      <c r="F83" s="133">
        <v>1.6400000000000001E-2</v>
      </c>
      <c r="G83" s="133">
        <v>0.1012</v>
      </c>
      <c r="H83" s="133">
        <v>2.46E-2</v>
      </c>
      <c r="I83" s="133">
        <v>4.9000000000000002E-2</v>
      </c>
      <c r="J83" s="133">
        <v>0</v>
      </c>
      <c r="K83" s="133">
        <v>9.4299999999999995E-2</v>
      </c>
      <c r="L83" s="133">
        <v>3.9300000000000002E-2</v>
      </c>
      <c r="M83" s="133">
        <v>9.06E-2</v>
      </c>
      <c r="N83" s="133">
        <v>9.2999999999999992E-3</v>
      </c>
      <c r="O83" s="133">
        <v>0.1174</v>
      </c>
    </row>
    <row r="84" spans="2:15" hidden="1">
      <c r="B84" s="133">
        <v>1969</v>
      </c>
      <c r="C84" s="133">
        <v>1</v>
      </c>
      <c r="D84" s="133">
        <v>4.0599999999999997E-2</v>
      </c>
      <c r="E84" s="133">
        <v>1.1999999999999999E-3</v>
      </c>
      <c r="F84" s="133">
        <v>5.0000000000000001E-4</v>
      </c>
      <c r="G84" s="133">
        <v>1.3599999999999999E-2</v>
      </c>
      <c r="H84" s="133">
        <v>4.8999999999999998E-3</v>
      </c>
      <c r="I84" s="133">
        <v>3.3700000000000001E-2</v>
      </c>
      <c r="J84" s="133">
        <v>1.9E-3</v>
      </c>
      <c r="K84" s="133">
        <v>0.15870000000000001</v>
      </c>
      <c r="L84" s="133">
        <v>0.24229999999999999</v>
      </c>
      <c r="M84" s="133">
        <v>6.4000000000000003E-3</v>
      </c>
      <c r="N84" s="133">
        <v>1.49E-2</v>
      </c>
      <c r="O84" s="133">
        <v>6.9599999999999995E-2</v>
      </c>
    </row>
    <row r="85" spans="2:15" hidden="1">
      <c r="B85" s="133">
        <v>1969</v>
      </c>
      <c r="C85" s="133">
        <v>2</v>
      </c>
      <c r="D85" s="133">
        <v>0.16139999999999999</v>
      </c>
      <c r="E85" s="133">
        <v>9.7000000000000003E-3</v>
      </c>
      <c r="F85" s="133">
        <v>6.2899999999999998E-2</v>
      </c>
      <c r="G85" s="133">
        <v>0.4158</v>
      </c>
      <c r="H85" s="133">
        <v>0.14219999999999999</v>
      </c>
      <c r="I85" s="133">
        <v>0.20019999999999999</v>
      </c>
      <c r="J85" s="133">
        <v>1.01E-2</v>
      </c>
      <c r="K85" s="133">
        <v>0.13539999999999999</v>
      </c>
      <c r="L85" s="133">
        <v>0.53380000000000005</v>
      </c>
      <c r="M85" s="133">
        <v>0.38819999999999999</v>
      </c>
      <c r="N85" s="133">
        <v>6.2399999999999997E-2</v>
      </c>
      <c r="O85" s="133">
        <v>0.33979999999999999</v>
      </c>
    </row>
    <row r="86" spans="2:15" hidden="1">
      <c r="B86" s="133">
        <v>1969</v>
      </c>
      <c r="C86" s="133">
        <v>3</v>
      </c>
      <c r="D86" s="133">
        <v>0.40539999999999998</v>
      </c>
      <c r="E86" s="133">
        <v>0.1017</v>
      </c>
      <c r="F86" s="133">
        <v>3.2399999999999998E-2</v>
      </c>
      <c r="G86" s="133">
        <v>0.93269999999999997</v>
      </c>
      <c r="H86" s="133">
        <v>0.31730000000000003</v>
      </c>
      <c r="I86" s="133">
        <v>0.13109999999999999</v>
      </c>
      <c r="J86" s="133">
        <v>8.5199999999999998E-2</v>
      </c>
      <c r="K86" s="133">
        <v>0.55689999999999995</v>
      </c>
      <c r="L86" s="133">
        <v>0.7228</v>
      </c>
      <c r="M86" s="133">
        <v>0.17480000000000001</v>
      </c>
      <c r="N86" s="133">
        <v>0.17810000000000001</v>
      </c>
      <c r="O86" s="133">
        <v>0.69979999999999998</v>
      </c>
    </row>
    <row r="87" spans="2:15" hidden="1">
      <c r="B87" s="133">
        <v>1969</v>
      </c>
      <c r="C87" s="133">
        <v>4</v>
      </c>
      <c r="D87" s="133">
        <v>1.4458</v>
      </c>
      <c r="E87" s="133">
        <v>0.64049999999999996</v>
      </c>
      <c r="F87" s="133">
        <v>0.31469999999999998</v>
      </c>
      <c r="G87" s="133">
        <v>3.0642</v>
      </c>
      <c r="H87" s="133">
        <v>0.79690000000000005</v>
      </c>
      <c r="I87" s="133">
        <v>0.3916</v>
      </c>
      <c r="J87" s="133">
        <v>3.6400000000000002E-2</v>
      </c>
      <c r="K87" s="133">
        <v>1.5669999999999999</v>
      </c>
      <c r="L87" s="133">
        <v>2.1678000000000002</v>
      </c>
      <c r="M87" s="133">
        <v>0.75060000000000004</v>
      </c>
      <c r="N87" s="133">
        <v>0.54600000000000004</v>
      </c>
      <c r="O87" s="133">
        <v>2.3904999999999998</v>
      </c>
    </row>
    <row r="88" spans="2:15" hidden="1">
      <c r="B88" s="133">
        <v>1969</v>
      </c>
      <c r="C88" s="133">
        <v>5</v>
      </c>
      <c r="D88" s="133">
        <v>1.0198</v>
      </c>
      <c r="E88" s="133">
        <v>4.2533000000000003</v>
      </c>
      <c r="F88" s="133">
        <v>0.20449999999999999</v>
      </c>
      <c r="G88" s="133">
        <v>3.3853</v>
      </c>
      <c r="H88" s="133">
        <v>0.77649999999999997</v>
      </c>
      <c r="I88" s="133">
        <v>0.86199999999999999</v>
      </c>
      <c r="J88" s="133">
        <v>4.4999999999999998E-2</v>
      </c>
      <c r="K88" s="133">
        <v>1.548</v>
      </c>
      <c r="L88" s="133">
        <v>1.3654999999999999</v>
      </c>
      <c r="M88" s="133">
        <v>0.7167</v>
      </c>
      <c r="N88" s="133">
        <v>0.2944</v>
      </c>
      <c r="O88" s="133">
        <v>1.8685</v>
      </c>
    </row>
    <row r="89" spans="2:15" hidden="1">
      <c r="B89" s="133">
        <v>1969</v>
      </c>
      <c r="C89" s="133">
        <v>6</v>
      </c>
      <c r="D89" s="133">
        <v>0.1991</v>
      </c>
      <c r="E89" s="133">
        <v>0.50090000000000001</v>
      </c>
      <c r="F89" s="133">
        <v>2.75E-2</v>
      </c>
      <c r="G89" s="133">
        <v>0.4456</v>
      </c>
      <c r="H89" s="133">
        <v>8.7900000000000006E-2</v>
      </c>
      <c r="I89" s="133">
        <v>0.36420000000000002</v>
      </c>
      <c r="J89" s="133">
        <v>8.6E-3</v>
      </c>
      <c r="K89" s="133">
        <v>0.23119999999999999</v>
      </c>
      <c r="L89" s="133">
        <v>0.13159999999999999</v>
      </c>
      <c r="M89" s="133">
        <v>0.20449999999999999</v>
      </c>
      <c r="N89" s="133">
        <v>2.81E-2</v>
      </c>
      <c r="O89" s="133">
        <v>0.39729999999999999</v>
      </c>
    </row>
    <row r="90" spans="2:15" hidden="1">
      <c r="B90" s="133">
        <v>1969</v>
      </c>
      <c r="C90" s="133">
        <v>7</v>
      </c>
      <c r="D90" s="133">
        <v>3.6600000000000001E-2</v>
      </c>
      <c r="E90" s="133">
        <v>1.7899999999999999E-2</v>
      </c>
      <c r="F90" s="133">
        <v>6.7000000000000002E-3</v>
      </c>
      <c r="G90" s="133">
        <v>7.3300000000000004E-2</v>
      </c>
      <c r="H90" s="133">
        <v>2.5100000000000001E-2</v>
      </c>
      <c r="I90" s="133">
        <v>1.41E-2</v>
      </c>
      <c r="J90" s="133">
        <v>4.0000000000000002E-4</v>
      </c>
      <c r="K90" s="133">
        <v>9.8599999999999993E-2</v>
      </c>
      <c r="L90" s="133">
        <v>5.3E-3</v>
      </c>
      <c r="M90" s="133">
        <v>0.16650000000000001</v>
      </c>
      <c r="N90" s="133">
        <v>1.1599999999999999E-2</v>
      </c>
      <c r="O90" s="133">
        <v>4.9799999999999997E-2</v>
      </c>
    </row>
    <row r="91" spans="2:15" hidden="1">
      <c r="B91" s="133">
        <v>1969</v>
      </c>
      <c r="C91" s="133">
        <v>8</v>
      </c>
      <c r="D91" s="133">
        <v>3.6322000000000001</v>
      </c>
      <c r="E91" s="133">
        <v>3.2593000000000001</v>
      </c>
      <c r="F91" s="133">
        <v>1.6368</v>
      </c>
      <c r="G91" s="133">
        <v>5.4911000000000003</v>
      </c>
      <c r="H91" s="133">
        <v>1.2633000000000001</v>
      </c>
      <c r="I91" s="133">
        <v>2.0133999999999999</v>
      </c>
      <c r="J91" s="133">
        <v>1.5299999999999999E-2</v>
      </c>
      <c r="K91" s="133">
        <v>2.823</v>
      </c>
      <c r="L91" s="133">
        <v>2.0021</v>
      </c>
      <c r="M91" s="133">
        <v>3.8645</v>
      </c>
      <c r="N91" s="133">
        <v>1.1007</v>
      </c>
      <c r="O91" s="133">
        <v>5.6787000000000001</v>
      </c>
    </row>
    <row r="92" spans="2:15" hidden="1">
      <c r="B92" s="133">
        <v>1969</v>
      </c>
      <c r="C92" s="133">
        <v>9</v>
      </c>
      <c r="D92" s="133">
        <v>0.35770000000000002</v>
      </c>
      <c r="E92" s="133">
        <v>0.1162</v>
      </c>
      <c r="F92" s="133">
        <v>5.0700000000000002E-2</v>
      </c>
      <c r="G92" s="133">
        <v>0.38700000000000001</v>
      </c>
      <c r="H92" s="133">
        <v>0.15920000000000001</v>
      </c>
      <c r="I92" s="133">
        <v>0.2218</v>
      </c>
      <c r="J92" s="133">
        <v>3.0999999999999999E-3</v>
      </c>
      <c r="K92" s="133">
        <v>0.83620000000000005</v>
      </c>
      <c r="L92" s="133">
        <v>0.35039999999999999</v>
      </c>
      <c r="M92" s="133">
        <v>0.2848</v>
      </c>
      <c r="N92" s="133">
        <v>5.7299999999999997E-2</v>
      </c>
      <c r="O92" s="133">
        <v>0.62939999999999996</v>
      </c>
    </row>
    <row r="93" spans="2:15" hidden="1">
      <c r="B93" s="133">
        <v>1969</v>
      </c>
      <c r="C93" s="133">
        <v>10</v>
      </c>
      <c r="D93" s="133">
        <v>0.38300000000000001</v>
      </c>
      <c r="E93" s="133">
        <v>5.8999999999999999E-3</v>
      </c>
      <c r="F93" s="133">
        <v>0.1673</v>
      </c>
      <c r="G93" s="133">
        <v>1.6661999999999999</v>
      </c>
      <c r="H93" s="133">
        <v>0.58589999999999998</v>
      </c>
      <c r="I93" s="133">
        <v>0.31280000000000002</v>
      </c>
      <c r="J93" s="133">
        <v>1.6E-2</v>
      </c>
      <c r="K93" s="133">
        <v>0.70379999999999998</v>
      </c>
      <c r="L93" s="133">
        <v>0.60270000000000001</v>
      </c>
      <c r="M93" s="133">
        <v>0.27279999999999999</v>
      </c>
      <c r="N93" s="133">
        <v>0.20419999999999999</v>
      </c>
      <c r="O93" s="133">
        <v>0.66720000000000002</v>
      </c>
    </row>
    <row r="94" spans="2:15" hidden="1">
      <c r="B94" s="133">
        <v>1969</v>
      </c>
      <c r="C94" s="133">
        <v>11</v>
      </c>
      <c r="D94" s="133">
        <v>1.0878000000000001</v>
      </c>
      <c r="E94" s="133">
        <v>2.3864000000000001</v>
      </c>
      <c r="F94" s="133">
        <v>0.23780000000000001</v>
      </c>
      <c r="G94" s="133">
        <v>1.1063000000000001</v>
      </c>
      <c r="H94" s="133">
        <v>0.255</v>
      </c>
      <c r="I94" s="133">
        <v>0.53669999999999995</v>
      </c>
      <c r="J94" s="133">
        <v>2.5999999999999999E-3</v>
      </c>
      <c r="K94" s="133">
        <v>0.8599</v>
      </c>
      <c r="L94" s="133">
        <v>0.3821</v>
      </c>
      <c r="M94" s="133">
        <v>0.30359999999999998</v>
      </c>
      <c r="N94" s="133">
        <v>0.28179999999999999</v>
      </c>
      <c r="O94" s="133">
        <v>1.7630999999999999</v>
      </c>
    </row>
    <row r="95" spans="2:15" hidden="1">
      <c r="B95" s="133">
        <v>1969</v>
      </c>
      <c r="C95" s="133">
        <v>12</v>
      </c>
      <c r="D95" s="133">
        <v>0.4798</v>
      </c>
      <c r="E95" s="133">
        <v>0.87909999999999999</v>
      </c>
      <c r="F95" s="133">
        <v>4.7800000000000002E-2</v>
      </c>
      <c r="G95" s="133">
        <v>0.32319999999999999</v>
      </c>
      <c r="H95" s="133">
        <v>9.5200000000000007E-2</v>
      </c>
      <c r="I95" s="133">
        <v>0.1759</v>
      </c>
      <c r="J95" s="133">
        <v>1.6999999999999999E-3</v>
      </c>
      <c r="K95" s="133">
        <v>0.51119999999999999</v>
      </c>
      <c r="L95" s="133">
        <v>0.223</v>
      </c>
      <c r="M95" s="133">
        <v>5.7099999999999998E-2</v>
      </c>
      <c r="N95" s="133">
        <v>0.1244</v>
      </c>
      <c r="O95" s="133">
        <v>0.58779999999999999</v>
      </c>
    </row>
    <row r="96" spans="2:15" hidden="1">
      <c r="B96" s="133">
        <v>1969</v>
      </c>
      <c r="C96" s="133">
        <v>13</v>
      </c>
      <c r="D96" s="133">
        <v>0.79949999999999999</v>
      </c>
      <c r="E96" s="133">
        <v>5.21E-2</v>
      </c>
      <c r="F96" s="133">
        <v>0.51390000000000002</v>
      </c>
      <c r="G96" s="133">
        <v>2.2825000000000002</v>
      </c>
      <c r="H96" s="133">
        <v>0.17660000000000001</v>
      </c>
      <c r="I96" s="133">
        <v>0.40279999999999999</v>
      </c>
      <c r="J96" s="133">
        <v>2.9999999999999997E-4</v>
      </c>
      <c r="K96" s="133">
        <v>0.99219999999999997</v>
      </c>
      <c r="L96" s="133">
        <v>3.3672</v>
      </c>
      <c r="M96" s="133">
        <v>0.55149999999999999</v>
      </c>
      <c r="N96" s="133">
        <v>0.89149999999999996</v>
      </c>
      <c r="O96" s="133">
        <v>0.2833</v>
      </c>
    </row>
    <row r="97" spans="2:15" hidden="1">
      <c r="B97" s="133">
        <v>1969</v>
      </c>
      <c r="C97" s="133">
        <v>14</v>
      </c>
      <c r="D97" s="133">
        <v>7.5800000000000006E-2</v>
      </c>
      <c r="E97" s="133">
        <v>0.155</v>
      </c>
      <c r="F97" s="133">
        <v>5.4800000000000001E-2</v>
      </c>
      <c r="G97" s="133">
        <v>0.18920000000000001</v>
      </c>
      <c r="H97" s="133">
        <v>4.58E-2</v>
      </c>
      <c r="I97" s="133">
        <v>0.08</v>
      </c>
      <c r="J97" s="133">
        <v>1.1000000000000001E-3</v>
      </c>
      <c r="K97" s="133">
        <v>0.15890000000000001</v>
      </c>
      <c r="L97" s="133">
        <v>5.8000000000000003E-2</v>
      </c>
      <c r="M97" s="133">
        <v>0.15920000000000001</v>
      </c>
      <c r="N97" s="133">
        <v>3.1899999999999998E-2</v>
      </c>
      <c r="O97" s="133">
        <v>0.24199999999999999</v>
      </c>
    </row>
    <row r="98" spans="2:15" hidden="1">
      <c r="B98" s="133">
        <v>1969</v>
      </c>
      <c r="C98" s="133">
        <v>15</v>
      </c>
      <c r="D98" s="133">
        <v>6.2100000000000002E-2</v>
      </c>
      <c r="E98" s="133">
        <v>0</v>
      </c>
      <c r="F98" s="133">
        <v>5.0000000000000001E-4</v>
      </c>
      <c r="G98" s="133">
        <v>1.9800000000000002E-2</v>
      </c>
      <c r="H98" s="133">
        <v>7.9000000000000008E-3</v>
      </c>
      <c r="I98" s="133">
        <v>0.31269999999999998</v>
      </c>
      <c r="J98" s="133">
        <v>3.0999999999999999E-3</v>
      </c>
      <c r="K98" s="133">
        <v>0.1182</v>
      </c>
      <c r="L98" s="133">
        <v>1.8100000000000002E-2</v>
      </c>
      <c r="M98" s="133">
        <v>9.7000000000000003E-3</v>
      </c>
      <c r="N98" s="133">
        <v>8.9999999999999998E-4</v>
      </c>
      <c r="O98" s="133">
        <v>2.3400000000000001E-2</v>
      </c>
    </row>
    <row r="99" spans="2:15" hidden="1">
      <c r="B99" s="133">
        <v>1969</v>
      </c>
      <c r="C99" s="133">
        <v>16</v>
      </c>
      <c r="D99" s="133">
        <v>4.0300000000000002E-2</v>
      </c>
      <c r="E99" s="133">
        <v>8.2100000000000006E-2</v>
      </c>
      <c r="F99" s="133">
        <v>2.92E-2</v>
      </c>
      <c r="G99" s="133">
        <v>0.10059999999999999</v>
      </c>
      <c r="H99" s="133">
        <v>2.4400000000000002E-2</v>
      </c>
      <c r="I99" s="133">
        <v>4.4499999999999998E-2</v>
      </c>
      <c r="J99" s="133">
        <v>6.9999999999999999E-4</v>
      </c>
      <c r="K99" s="133">
        <v>8.4199999999999997E-2</v>
      </c>
      <c r="L99" s="133">
        <v>3.0499999999999999E-2</v>
      </c>
      <c r="M99" s="133">
        <v>8.5599999999999996E-2</v>
      </c>
      <c r="N99" s="133">
        <v>1.7299999999999999E-2</v>
      </c>
      <c r="O99" s="133">
        <v>0.12889999999999999</v>
      </c>
    </row>
    <row r="100" spans="2:15" hidden="1">
      <c r="B100" s="133">
        <v>1970</v>
      </c>
      <c r="C100" s="133">
        <v>1</v>
      </c>
      <c r="D100" s="133">
        <v>1.6199999999999999E-2</v>
      </c>
      <c r="E100" s="133">
        <v>1.2999999999999999E-3</v>
      </c>
      <c r="F100" s="133">
        <v>5.9999999999999995E-4</v>
      </c>
      <c r="G100" s="133">
        <v>1.8499999999999999E-2</v>
      </c>
      <c r="H100" s="133">
        <v>6.4999999999999997E-3</v>
      </c>
      <c r="I100" s="133">
        <v>4.5100000000000001E-2</v>
      </c>
      <c r="J100" s="133">
        <v>2.3999999999999998E-3</v>
      </c>
      <c r="K100" s="133">
        <v>4.4900000000000002E-2</v>
      </c>
      <c r="L100" s="133">
        <v>0.16689999999999999</v>
      </c>
      <c r="M100" s="133">
        <v>3.6999999999999998E-2</v>
      </c>
      <c r="N100" s="133">
        <v>0.16800000000000001</v>
      </c>
      <c r="O100" s="133">
        <v>0.18329999999999999</v>
      </c>
    </row>
    <row r="101" spans="2:15" hidden="1">
      <c r="B101" s="133">
        <v>1970</v>
      </c>
      <c r="C101" s="133">
        <v>2</v>
      </c>
      <c r="D101" s="133">
        <v>0.16370000000000001</v>
      </c>
      <c r="E101" s="133">
        <v>7.0000000000000001E-3</v>
      </c>
      <c r="F101" s="133">
        <v>5.1000000000000004E-3</v>
      </c>
      <c r="G101" s="133">
        <v>0.24929999999999999</v>
      </c>
      <c r="H101" s="133">
        <v>8.5300000000000001E-2</v>
      </c>
      <c r="I101" s="133">
        <v>0.252</v>
      </c>
      <c r="J101" s="133">
        <v>0.13539999999999999</v>
      </c>
      <c r="K101" s="133">
        <v>0.17560000000000001</v>
      </c>
      <c r="L101" s="133">
        <v>0.19139999999999999</v>
      </c>
      <c r="M101" s="133">
        <v>0.24479999999999999</v>
      </c>
      <c r="N101" s="133">
        <v>2.0799999999999999E-2</v>
      </c>
      <c r="O101" s="133">
        <v>0.3407</v>
      </c>
    </row>
    <row r="102" spans="2:15" hidden="1">
      <c r="B102" s="133">
        <v>1970</v>
      </c>
      <c r="C102" s="133">
        <v>3</v>
      </c>
      <c r="D102" s="133">
        <v>0.40960000000000002</v>
      </c>
      <c r="E102" s="133">
        <v>7.6700000000000004E-2</v>
      </c>
      <c r="F102" s="133">
        <v>4.7600000000000003E-2</v>
      </c>
      <c r="G102" s="133">
        <v>0.76219999999999999</v>
      </c>
      <c r="H102" s="133">
        <v>0.25929999999999997</v>
      </c>
      <c r="I102" s="133">
        <v>0.1794</v>
      </c>
      <c r="J102" s="133">
        <v>8.9999999999999993E-3</v>
      </c>
      <c r="K102" s="133">
        <v>0.71450000000000002</v>
      </c>
      <c r="L102" s="133">
        <v>0.1517</v>
      </c>
      <c r="M102" s="133">
        <v>0.38159999999999999</v>
      </c>
      <c r="N102" s="133">
        <v>5.1999999999999998E-3</v>
      </c>
      <c r="O102" s="133">
        <v>0.71870000000000001</v>
      </c>
    </row>
    <row r="103" spans="2:15" hidden="1">
      <c r="B103" s="133">
        <v>1970</v>
      </c>
      <c r="C103" s="133">
        <v>4</v>
      </c>
      <c r="D103" s="133">
        <v>1.5867</v>
      </c>
      <c r="E103" s="133">
        <v>0.85799999999999998</v>
      </c>
      <c r="F103" s="133">
        <v>0.1694</v>
      </c>
      <c r="G103" s="133">
        <v>2.4336000000000002</v>
      </c>
      <c r="H103" s="133">
        <v>0.63290000000000002</v>
      </c>
      <c r="I103" s="133">
        <v>1.1754</v>
      </c>
      <c r="J103" s="133">
        <v>9.1899999999999996E-2</v>
      </c>
      <c r="K103" s="133">
        <v>1.7518</v>
      </c>
      <c r="L103" s="133">
        <v>1.3885000000000001</v>
      </c>
      <c r="M103" s="133">
        <v>1.4224000000000001</v>
      </c>
      <c r="N103" s="133">
        <v>0.67090000000000005</v>
      </c>
      <c r="O103" s="133">
        <v>2.5125999999999999</v>
      </c>
    </row>
    <row r="104" spans="2:15" hidden="1">
      <c r="B104" s="133">
        <v>1970</v>
      </c>
      <c r="C104" s="133">
        <v>5</v>
      </c>
      <c r="D104" s="133">
        <v>1.2222</v>
      </c>
      <c r="E104" s="133">
        <v>3.8727</v>
      </c>
      <c r="F104" s="133">
        <v>0.24049999999999999</v>
      </c>
      <c r="G104" s="133">
        <v>1.3586</v>
      </c>
      <c r="H104" s="133">
        <v>0.31169999999999998</v>
      </c>
      <c r="I104" s="133">
        <v>1.4330000000000001</v>
      </c>
      <c r="J104" s="133">
        <v>7.51E-2</v>
      </c>
      <c r="K104" s="133">
        <v>1.6539999999999999</v>
      </c>
      <c r="L104" s="133">
        <v>1.9100999999999999</v>
      </c>
      <c r="M104" s="133">
        <v>1.0201</v>
      </c>
      <c r="N104" s="133">
        <v>3.1419000000000001</v>
      </c>
      <c r="O104" s="133">
        <v>1.1921999999999999</v>
      </c>
    </row>
    <row r="105" spans="2:15" hidden="1">
      <c r="B105" s="133">
        <v>1970</v>
      </c>
      <c r="C105" s="133">
        <v>6</v>
      </c>
      <c r="D105" s="133">
        <v>0.16889999999999999</v>
      </c>
      <c r="E105" s="133">
        <v>0.37969999999999998</v>
      </c>
      <c r="F105" s="133">
        <v>1.32E-2</v>
      </c>
      <c r="G105" s="133">
        <v>0.4012</v>
      </c>
      <c r="H105" s="133">
        <v>7.9299999999999995E-2</v>
      </c>
      <c r="I105" s="133">
        <v>9.8799999999999999E-2</v>
      </c>
      <c r="J105" s="133">
        <v>2.3999999999999998E-3</v>
      </c>
      <c r="K105" s="133">
        <v>0.1195</v>
      </c>
      <c r="L105" s="133">
        <v>0.39489999999999997</v>
      </c>
      <c r="M105" s="133">
        <v>0.33400000000000002</v>
      </c>
      <c r="N105" s="133">
        <v>5.74E-2</v>
      </c>
      <c r="O105" s="133">
        <v>0.3296</v>
      </c>
    </row>
    <row r="106" spans="2:15" hidden="1">
      <c r="B106" s="133">
        <v>1970</v>
      </c>
      <c r="C106" s="133">
        <v>7</v>
      </c>
      <c r="D106" s="133">
        <v>5.0099999999999999E-2</v>
      </c>
      <c r="E106" s="133">
        <v>1E-3</v>
      </c>
      <c r="F106" s="133">
        <v>8.9999999999999993E-3</v>
      </c>
      <c r="G106" s="133">
        <v>7.17E-2</v>
      </c>
      <c r="H106" s="133">
        <v>2.3400000000000001E-2</v>
      </c>
      <c r="I106" s="133">
        <v>2.6100000000000002E-2</v>
      </c>
      <c r="J106" s="133">
        <v>4.0000000000000002E-4</v>
      </c>
      <c r="K106" s="133">
        <v>0.111</v>
      </c>
      <c r="L106" s="133">
        <v>1.9099999999999999E-2</v>
      </c>
      <c r="M106" s="133">
        <v>9.0899999999999995E-2</v>
      </c>
      <c r="N106" s="133">
        <v>2.0999999999999999E-3</v>
      </c>
      <c r="O106" s="133">
        <v>6.0400000000000002E-2</v>
      </c>
    </row>
    <row r="107" spans="2:15" hidden="1">
      <c r="B107" s="133">
        <v>1970</v>
      </c>
      <c r="C107" s="133">
        <v>8</v>
      </c>
      <c r="D107" s="133">
        <v>4.3832000000000004</v>
      </c>
      <c r="E107" s="133">
        <v>3.3826999999999998</v>
      </c>
      <c r="F107" s="133">
        <v>1.3339000000000001</v>
      </c>
      <c r="G107" s="133">
        <v>7.04</v>
      </c>
      <c r="H107" s="133">
        <v>1.6047</v>
      </c>
      <c r="I107" s="133">
        <v>2.8464999999999998</v>
      </c>
      <c r="J107" s="133">
        <v>4.1000000000000002E-2</v>
      </c>
      <c r="K107" s="133">
        <v>2.2555000000000001</v>
      </c>
      <c r="L107" s="133">
        <v>2.1856</v>
      </c>
      <c r="M107" s="133">
        <v>6.0187999999999997</v>
      </c>
      <c r="N107" s="133">
        <v>1.7013</v>
      </c>
      <c r="O107" s="133">
        <v>4.8948999999999998</v>
      </c>
    </row>
    <row r="108" spans="2:15" hidden="1">
      <c r="B108" s="133">
        <v>1970</v>
      </c>
      <c r="C108" s="133">
        <v>9</v>
      </c>
      <c r="D108" s="133">
        <v>0.43840000000000001</v>
      </c>
      <c r="E108" s="133">
        <v>0.13600000000000001</v>
      </c>
      <c r="F108" s="133">
        <v>4.7399999999999998E-2</v>
      </c>
      <c r="G108" s="133">
        <v>0.38790000000000002</v>
      </c>
      <c r="H108" s="133">
        <v>0.14599999999999999</v>
      </c>
      <c r="I108" s="133">
        <v>0.3921</v>
      </c>
      <c r="J108" s="133">
        <v>1.2E-2</v>
      </c>
      <c r="K108" s="133">
        <v>0.5796</v>
      </c>
      <c r="L108" s="133">
        <v>0.4546</v>
      </c>
      <c r="M108" s="133">
        <v>0.40789999999999998</v>
      </c>
      <c r="N108" s="133">
        <v>4.8599999999999997E-2</v>
      </c>
      <c r="O108" s="133">
        <v>0.54859999999999998</v>
      </c>
    </row>
    <row r="109" spans="2:15" hidden="1">
      <c r="B109" s="133">
        <v>1970</v>
      </c>
      <c r="C109" s="133">
        <v>10</v>
      </c>
      <c r="D109" s="133">
        <v>0.29110000000000003</v>
      </c>
      <c r="E109" s="133">
        <v>0.12690000000000001</v>
      </c>
      <c r="F109" s="133">
        <v>0.27360000000000001</v>
      </c>
      <c r="G109" s="133">
        <v>1.3191999999999999</v>
      </c>
      <c r="H109" s="133">
        <v>0.44829999999999998</v>
      </c>
      <c r="I109" s="133">
        <v>0.42359999999999998</v>
      </c>
      <c r="J109" s="133">
        <v>1.2999999999999999E-3</v>
      </c>
      <c r="K109" s="133">
        <v>0.67220000000000002</v>
      </c>
      <c r="L109" s="133">
        <v>0.32279999999999998</v>
      </c>
      <c r="M109" s="133">
        <v>0.56110000000000004</v>
      </c>
      <c r="N109" s="133">
        <v>0.1764</v>
      </c>
      <c r="O109" s="133">
        <v>0.81240000000000001</v>
      </c>
    </row>
    <row r="110" spans="2:15" hidden="1">
      <c r="B110" s="133">
        <v>1970</v>
      </c>
      <c r="C110" s="133">
        <v>11</v>
      </c>
      <c r="D110" s="133">
        <v>1.2327999999999999</v>
      </c>
      <c r="E110" s="133">
        <v>2.7412999999999998</v>
      </c>
      <c r="F110" s="133">
        <v>0.26819999999999999</v>
      </c>
      <c r="G110" s="133">
        <v>1.1033999999999999</v>
      </c>
      <c r="H110" s="133">
        <v>0.23930000000000001</v>
      </c>
      <c r="I110" s="133">
        <v>0.97399999999999998</v>
      </c>
      <c r="J110" s="133">
        <v>4.8999999999999998E-3</v>
      </c>
      <c r="K110" s="133">
        <v>0.55930000000000002</v>
      </c>
      <c r="L110" s="133">
        <v>0.45050000000000001</v>
      </c>
      <c r="M110" s="133">
        <v>0.42570000000000002</v>
      </c>
      <c r="N110" s="133">
        <v>0.25740000000000002</v>
      </c>
      <c r="O110" s="133">
        <v>1.3614999999999999</v>
      </c>
    </row>
    <row r="111" spans="2:15" hidden="1">
      <c r="B111" s="133">
        <v>1970</v>
      </c>
      <c r="C111" s="133">
        <v>12</v>
      </c>
      <c r="D111" s="133">
        <v>0.5544</v>
      </c>
      <c r="E111" s="133">
        <v>1.0141</v>
      </c>
      <c r="F111" s="133">
        <v>5.4100000000000002E-2</v>
      </c>
      <c r="G111" s="133">
        <v>0.32369999999999999</v>
      </c>
      <c r="H111" s="133">
        <v>8.9599999999999999E-2</v>
      </c>
      <c r="I111" s="133">
        <v>0.32300000000000001</v>
      </c>
      <c r="J111" s="133">
        <v>1.8E-3</v>
      </c>
      <c r="K111" s="133">
        <v>0.33050000000000002</v>
      </c>
      <c r="L111" s="133">
        <v>0.26500000000000001</v>
      </c>
      <c r="M111" s="133">
        <v>8.0299999999999996E-2</v>
      </c>
      <c r="N111" s="133">
        <v>0.1138</v>
      </c>
      <c r="O111" s="133">
        <v>0.45540000000000003</v>
      </c>
    </row>
    <row r="112" spans="2:15" hidden="1">
      <c r="B112" s="133">
        <v>1970</v>
      </c>
      <c r="C112" s="133">
        <v>13</v>
      </c>
      <c r="D112" s="133">
        <v>0.75900000000000001</v>
      </c>
      <c r="E112" s="133">
        <v>2.64E-2</v>
      </c>
      <c r="F112" s="133">
        <v>0.4637</v>
      </c>
      <c r="G112" s="133">
        <v>2.0118</v>
      </c>
      <c r="H112" s="133">
        <v>0.1701</v>
      </c>
      <c r="I112" s="133">
        <v>0.66659999999999997</v>
      </c>
      <c r="J112" s="133">
        <v>4.0000000000000002E-4</v>
      </c>
      <c r="K112" s="133">
        <v>0.63109999999999999</v>
      </c>
      <c r="L112" s="133">
        <v>3.4251</v>
      </c>
      <c r="M112" s="133">
        <v>0.48070000000000002</v>
      </c>
      <c r="N112" s="133">
        <v>0.99670000000000003</v>
      </c>
      <c r="O112" s="133">
        <v>0.25519999999999998</v>
      </c>
    </row>
    <row r="113" spans="2:15" hidden="1">
      <c r="B113" s="133">
        <v>1970</v>
      </c>
      <c r="C113" s="133">
        <v>14</v>
      </c>
      <c r="D113" s="133">
        <v>9.9099999999999994E-2</v>
      </c>
      <c r="E113" s="133">
        <v>0.18709999999999999</v>
      </c>
      <c r="F113" s="133">
        <v>5.0999999999999997E-2</v>
      </c>
      <c r="G113" s="133">
        <v>0.1883</v>
      </c>
      <c r="H113" s="133">
        <v>4.7300000000000002E-2</v>
      </c>
      <c r="I113" s="133">
        <v>0.14280000000000001</v>
      </c>
      <c r="J113" s="133">
        <v>1.6000000000000001E-3</v>
      </c>
      <c r="K113" s="133">
        <v>0.11650000000000001</v>
      </c>
      <c r="L113" s="133">
        <v>7.5200000000000003E-2</v>
      </c>
      <c r="M113" s="133">
        <v>0.2354</v>
      </c>
      <c r="N113" s="133">
        <v>2.7900000000000001E-2</v>
      </c>
      <c r="O113" s="133">
        <v>0.21659999999999999</v>
      </c>
    </row>
    <row r="114" spans="2:15" hidden="1">
      <c r="B114" s="133">
        <v>1970</v>
      </c>
      <c r="C114" s="133">
        <v>15</v>
      </c>
      <c r="D114" s="133">
        <v>7.7000000000000002E-3</v>
      </c>
      <c r="E114" s="133">
        <v>0</v>
      </c>
      <c r="F114" s="133">
        <v>0</v>
      </c>
      <c r="G114" s="133">
        <v>4.6899999999999997E-2</v>
      </c>
      <c r="H114" s="133">
        <v>1.9199999999999998E-2</v>
      </c>
      <c r="I114" s="133">
        <v>0.38429999999999997</v>
      </c>
      <c r="J114" s="133">
        <v>4.1999999999999997E-3</v>
      </c>
      <c r="K114" s="133">
        <v>1.9099999999999999E-2</v>
      </c>
      <c r="L114" s="133">
        <v>7.3300000000000004E-2</v>
      </c>
      <c r="M114" s="133">
        <v>2.06E-2</v>
      </c>
      <c r="N114" s="133">
        <v>2.63E-2</v>
      </c>
      <c r="O114" s="133">
        <v>3.04E-2</v>
      </c>
    </row>
    <row r="115" spans="2:15" hidden="1">
      <c r="B115" s="133">
        <v>1970</v>
      </c>
      <c r="C115" s="133">
        <v>16</v>
      </c>
      <c r="D115" s="133">
        <v>5.2600000000000001E-2</v>
      </c>
      <c r="E115" s="133">
        <v>9.9099999999999994E-2</v>
      </c>
      <c r="F115" s="133">
        <v>2.7199999999999998E-2</v>
      </c>
      <c r="G115" s="133">
        <v>0.1002</v>
      </c>
      <c r="H115" s="133">
        <v>2.52E-2</v>
      </c>
      <c r="I115" s="133">
        <v>7.9500000000000001E-2</v>
      </c>
      <c r="J115" s="133">
        <v>1E-3</v>
      </c>
      <c r="K115" s="133">
        <v>6.1800000000000001E-2</v>
      </c>
      <c r="L115" s="133">
        <v>3.9600000000000003E-2</v>
      </c>
      <c r="M115" s="133">
        <v>0.1265</v>
      </c>
      <c r="N115" s="133">
        <v>1.5100000000000001E-2</v>
      </c>
      <c r="O115" s="133">
        <v>0.1154</v>
      </c>
    </row>
    <row r="116" spans="2:15" hidden="1">
      <c r="B116" s="133">
        <v>1971</v>
      </c>
      <c r="C116" s="133">
        <v>1</v>
      </c>
      <c r="D116" s="133">
        <v>0</v>
      </c>
      <c r="E116" s="133">
        <v>0</v>
      </c>
      <c r="F116" s="133">
        <v>2E-3</v>
      </c>
      <c r="G116" s="133">
        <v>1.7600000000000001E-2</v>
      </c>
      <c r="H116" s="133">
        <v>6.3E-3</v>
      </c>
      <c r="I116" s="133">
        <v>2.64E-2</v>
      </c>
      <c r="J116" s="133">
        <v>1.4E-3</v>
      </c>
      <c r="K116" s="133">
        <v>3.7999999999999999E-2</v>
      </c>
      <c r="L116" s="133">
        <v>0.12759999999999999</v>
      </c>
      <c r="M116" s="133">
        <v>7.6300000000000007E-2</v>
      </c>
      <c r="N116" s="133">
        <v>5.6500000000000002E-2</v>
      </c>
      <c r="O116" s="133">
        <v>0.1371</v>
      </c>
    </row>
    <row r="117" spans="2:15" hidden="1">
      <c r="B117" s="133">
        <v>1971</v>
      </c>
      <c r="C117" s="133">
        <v>2</v>
      </c>
      <c r="D117" s="133">
        <v>0.1361</v>
      </c>
      <c r="E117" s="133">
        <v>0</v>
      </c>
      <c r="F117" s="133">
        <v>1.0999999999999999E-2</v>
      </c>
      <c r="G117" s="133">
        <v>0.1472</v>
      </c>
      <c r="H117" s="133">
        <v>5.04E-2</v>
      </c>
      <c r="I117" s="133">
        <v>0.14599999999999999</v>
      </c>
      <c r="J117" s="133">
        <v>9.7999999999999997E-3</v>
      </c>
      <c r="K117" s="133">
        <v>0.20630000000000001</v>
      </c>
      <c r="L117" s="133">
        <v>8.7099999999999997E-2</v>
      </c>
      <c r="M117" s="133">
        <v>0.1174</v>
      </c>
      <c r="N117" s="133">
        <v>2.1899999999999999E-2</v>
      </c>
      <c r="O117" s="133">
        <v>0.81330000000000002</v>
      </c>
    </row>
    <row r="118" spans="2:15" hidden="1">
      <c r="B118" s="133">
        <v>1971</v>
      </c>
      <c r="C118" s="133">
        <v>3</v>
      </c>
      <c r="D118" s="133">
        <v>0.3417</v>
      </c>
      <c r="E118" s="133">
        <v>0</v>
      </c>
      <c r="F118" s="133">
        <v>5.45E-2</v>
      </c>
      <c r="G118" s="133">
        <v>1.2496</v>
      </c>
      <c r="H118" s="133">
        <v>0.42509999999999998</v>
      </c>
      <c r="I118" s="133">
        <v>0.159</v>
      </c>
      <c r="J118" s="133">
        <v>2.8999999999999998E-3</v>
      </c>
      <c r="K118" s="133">
        <v>0.50549999999999995</v>
      </c>
      <c r="L118" s="133">
        <v>0.27510000000000001</v>
      </c>
      <c r="M118" s="133">
        <v>0.8155</v>
      </c>
      <c r="N118" s="133">
        <v>0.1787</v>
      </c>
      <c r="O118" s="133">
        <v>1.1286</v>
      </c>
    </row>
    <row r="119" spans="2:15" hidden="1">
      <c r="B119" s="133">
        <v>1971</v>
      </c>
      <c r="C119" s="133">
        <v>4</v>
      </c>
      <c r="D119" s="133">
        <v>0.54859999999999998</v>
      </c>
      <c r="E119" s="133">
        <v>1.0588</v>
      </c>
      <c r="F119" s="133">
        <v>5.79E-2</v>
      </c>
      <c r="G119" s="133">
        <v>2.2402000000000002</v>
      </c>
      <c r="H119" s="133">
        <v>0.58260000000000001</v>
      </c>
      <c r="I119" s="133">
        <v>0.78620000000000001</v>
      </c>
      <c r="J119" s="133">
        <v>8.5800000000000001E-2</v>
      </c>
      <c r="K119" s="133">
        <v>1.0865</v>
      </c>
      <c r="L119" s="133">
        <v>0.58899999999999997</v>
      </c>
      <c r="M119" s="133">
        <v>0.43140000000000001</v>
      </c>
      <c r="N119" s="133">
        <v>8.9899999999999994E-2</v>
      </c>
      <c r="O119" s="133">
        <v>2.0941000000000001</v>
      </c>
    </row>
    <row r="120" spans="2:15" hidden="1">
      <c r="B120" s="133">
        <v>1971</v>
      </c>
      <c r="C120" s="133">
        <v>5</v>
      </c>
      <c r="D120" s="133">
        <v>0.55189999999999995</v>
      </c>
      <c r="E120" s="133">
        <v>2.6150000000000002</v>
      </c>
      <c r="F120" s="133">
        <v>4.8899999999999999E-2</v>
      </c>
      <c r="G120" s="133">
        <v>1.7176</v>
      </c>
      <c r="H120" s="133">
        <v>0.39400000000000002</v>
      </c>
      <c r="I120" s="133">
        <v>0.80820000000000003</v>
      </c>
      <c r="J120" s="133">
        <v>4.6399999999999997E-2</v>
      </c>
      <c r="K120" s="133">
        <v>0.41689999999999999</v>
      </c>
      <c r="L120" s="133">
        <v>1.8412999999999999</v>
      </c>
      <c r="M120" s="133">
        <v>1.1226</v>
      </c>
      <c r="N120" s="133">
        <v>0.36749999999999999</v>
      </c>
      <c r="O120" s="133">
        <v>1.7450000000000001</v>
      </c>
    </row>
    <row r="121" spans="2:15" hidden="1">
      <c r="B121" s="133">
        <v>1971</v>
      </c>
      <c r="C121" s="133">
        <v>6</v>
      </c>
      <c r="D121" s="133">
        <v>0.14580000000000001</v>
      </c>
      <c r="E121" s="133">
        <v>0.14149999999999999</v>
      </c>
      <c r="F121" s="133">
        <v>0</v>
      </c>
      <c r="G121" s="133">
        <v>0.43980000000000002</v>
      </c>
      <c r="H121" s="133">
        <v>8.5199999999999998E-2</v>
      </c>
      <c r="I121" s="133">
        <v>0.59619999999999995</v>
      </c>
      <c r="J121" s="133">
        <v>0.1018</v>
      </c>
      <c r="K121" s="133">
        <v>7.1300000000000002E-2</v>
      </c>
      <c r="L121" s="133">
        <v>0.23569999999999999</v>
      </c>
      <c r="M121" s="133">
        <v>0.33710000000000001</v>
      </c>
      <c r="N121" s="133">
        <v>0</v>
      </c>
      <c r="O121" s="133">
        <v>0.2883</v>
      </c>
    </row>
    <row r="122" spans="2:15" hidden="1">
      <c r="B122" s="133">
        <v>1971</v>
      </c>
      <c r="C122" s="133">
        <v>7</v>
      </c>
      <c r="D122" s="133">
        <v>4.7600000000000003E-2</v>
      </c>
      <c r="E122" s="133">
        <v>0</v>
      </c>
      <c r="F122" s="133">
        <v>6.4999999999999997E-3</v>
      </c>
      <c r="G122" s="133">
        <v>6.5500000000000003E-2</v>
      </c>
      <c r="H122" s="133">
        <v>2.1600000000000001E-2</v>
      </c>
      <c r="I122" s="133">
        <v>4.1000000000000003E-3</v>
      </c>
      <c r="J122" s="133">
        <v>0</v>
      </c>
      <c r="K122" s="133">
        <v>0.1744</v>
      </c>
      <c r="L122" s="133">
        <v>1.4999999999999999E-2</v>
      </c>
      <c r="M122" s="133">
        <v>2.2800000000000001E-2</v>
      </c>
      <c r="N122" s="133">
        <v>2.0299999999999999E-2</v>
      </c>
      <c r="O122" s="133">
        <v>0.3548</v>
      </c>
    </row>
    <row r="123" spans="2:15" hidden="1">
      <c r="B123" s="133">
        <v>1971</v>
      </c>
      <c r="C123" s="133">
        <v>8</v>
      </c>
      <c r="D123" s="133">
        <v>0.71640000000000004</v>
      </c>
      <c r="E123" s="133">
        <v>4.2340999999999998</v>
      </c>
      <c r="F123" s="133">
        <v>0.64</v>
      </c>
      <c r="G123" s="133">
        <v>4.7640000000000002</v>
      </c>
      <c r="H123" s="133">
        <v>1.1856</v>
      </c>
      <c r="I123" s="133">
        <v>1.8089999999999999</v>
      </c>
      <c r="J123" s="133">
        <v>4.2999999999999997E-2</v>
      </c>
      <c r="K123" s="133">
        <v>0.80059999999999998</v>
      </c>
      <c r="L123" s="133">
        <v>0.46150000000000002</v>
      </c>
      <c r="M123" s="133">
        <v>1.6296999999999999</v>
      </c>
      <c r="N123" s="133">
        <v>0.98619999999999997</v>
      </c>
      <c r="O123" s="133">
        <v>4.3680000000000003</v>
      </c>
    </row>
    <row r="124" spans="2:15" hidden="1">
      <c r="B124" s="133">
        <v>1971</v>
      </c>
      <c r="C124" s="133">
        <v>9</v>
      </c>
      <c r="D124" s="133">
        <v>0.28960000000000002</v>
      </c>
      <c r="E124" s="133">
        <v>3.0110999999999999</v>
      </c>
      <c r="F124" s="133">
        <v>0.44419999999999998</v>
      </c>
      <c r="G124" s="133">
        <v>2.0346000000000002</v>
      </c>
      <c r="H124" s="133">
        <v>0.45889999999999997</v>
      </c>
      <c r="I124" s="133">
        <v>1.4387000000000001</v>
      </c>
      <c r="J124" s="133">
        <v>3.3399999999999999E-2</v>
      </c>
      <c r="K124" s="133">
        <v>0.31590000000000001</v>
      </c>
      <c r="L124" s="133">
        <v>0.46789999999999998</v>
      </c>
      <c r="M124" s="133">
        <v>1.8753</v>
      </c>
      <c r="N124" s="133">
        <v>0.45529999999999998</v>
      </c>
      <c r="O124" s="133">
        <v>4.0255999999999998</v>
      </c>
    </row>
    <row r="125" spans="2:15" hidden="1">
      <c r="B125" s="133">
        <v>1971</v>
      </c>
      <c r="C125" s="133">
        <v>10</v>
      </c>
      <c r="D125" s="133">
        <v>0.27600000000000002</v>
      </c>
      <c r="E125" s="133">
        <v>0</v>
      </c>
      <c r="F125" s="133">
        <v>0.1167</v>
      </c>
      <c r="G125" s="133">
        <v>1.2234</v>
      </c>
      <c r="H125" s="133">
        <v>0.40629999999999999</v>
      </c>
      <c r="I125" s="133">
        <v>0.21560000000000001</v>
      </c>
      <c r="J125" s="133">
        <v>2.75E-2</v>
      </c>
      <c r="K125" s="133">
        <v>0.33789999999999998</v>
      </c>
      <c r="L125" s="133">
        <v>0.5454</v>
      </c>
      <c r="M125" s="133">
        <v>0.64380000000000004</v>
      </c>
      <c r="N125" s="133">
        <v>0.15240000000000001</v>
      </c>
      <c r="O125" s="133">
        <v>1.3157000000000001</v>
      </c>
    </row>
    <row r="126" spans="2:15" hidden="1">
      <c r="B126" s="133">
        <v>1971</v>
      </c>
      <c r="C126" s="133">
        <v>11</v>
      </c>
      <c r="D126" s="133">
        <v>0.1484</v>
      </c>
      <c r="E126" s="133">
        <v>1.292</v>
      </c>
      <c r="F126" s="133">
        <v>0.20699999999999999</v>
      </c>
      <c r="G126" s="133">
        <v>0.8609</v>
      </c>
      <c r="H126" s="133">
        <v>0.19819999999999999</v>
      </c>
      <c r="I126" s="133">
        <v>0.74680000000000002</v>
      </c>
      <c r="J126" s="133">
        <v>1.9400000000000001E-2</v>
      </c>
      <c r="K126" s="133">
        <v>0.1212</v>
      </c>
      <c r="L126" s="133">
        <v>0.22739999999999999</v>
      </c>
      <c r="M126" s="133">
        <v>0.79649999999999999</v>
      </c>
      <c r="N126" s="133">
        <v>0.20580000000000001</v>
      </c>
      <c r="O126" s="133">
        <v>1.5265</v>
      </c>
    </row>
    <row r="127" spans="2:15" hidden="1">
      <c r="B127" s="133">
        <v>1971</v>
      </c>
      <c r="C127" s="133">
        <v>12</v>
      </c>
      <c r="D127" s="133">
        <v>0.14299999999999999</v>
      </c>
      <c r="E127" s="133">
        <v>1.6933</v>
      </c>
      <c r="F127" s="133">
        <v>0.30199999999999999</v>
      </c>
      <c r="G127" s="133">
        <v>1.1705000000000001</v>
      </c>
      <c r="H127" s="133">
        <v>0.2651</v>
      </c>
      <c r="I127" s="133">
        <v>0.94299999999999995</v>
      </c>
      <c r="J127" s="133">
        <v>1.7100000000000001E-2</v>
      </c>
      <c r="K127" s="133">
        <v>0.1202</v>
      </c>
      <c r="L127" s="133">
        <v>0.21299999999999999</v>
      </c>
      <c r="M127" s="133">
        <v>1.2033</v>
      </c>
      <c r="N127" s="133">
        <v>0.2409</v>
      </c>
      <c r="O127" s="133">
        <v>2.1930999999999998</v>
      </c>
    </row>
    <row r="128" spans="2:15" hidden="1">
      <c r="B128" s="133">
        <v>1971</v>
      </c>
      <c r="C128" s="133">
        <v>13</v>
      </c>
      <c r="D128" s="133">
        <v>0.44209999999999999</v>
      </c>
      <c r="E128" s="133">
        <v>0.79449999999999998</v>
      </c>
      <c r="F128" s="133">
        <v>0.22420000000000001</v>
      </c>
      <c r="G128" s="133">
        <v>1.6122000000000001</v>
      </c>
      <c r="H128" s="133">
        <v>0.45040000000000002</v>
      </c>
      <c r="I128" s="133">
        <v>0.4501</v>
      </c>
      <c r="J128" s="133">
        <v>0</v>
      </c>
      <c r="K128" s="133">
        <v>0.33760000000000001</v>
      </c>
      <c r="L128" s="133">
        <v>0.57720000000000005</v>
      </c>
      <c r="M128" s="133">
        <v>0.98980000000000001</v>
      </c>
      <c r="N128" s="133">
        <v>0.92610000000000003</v>
      </c>
      <c r="O128" s="133">
        <v>2.4733000000000001</v>
      </c>
    </row>
    <row r="129" spans="2:15" hidden="1">
      <c r="B129" s="133">
        <v>1971</v>
      </c>
      <c r="C129" s="133">
        <v>14</v>
      </c>
      <c r="D129" s="133">
        <v>2.9899999999999999E-2</v>
      </c>
      <c r="E129" s="133">
        <v>0.1734</v>
      </c>
      <c r="F129" s="133">
        <v>2.87E-2</v>
      </c>
      <c r="G129" s="133">
        <v>0.1391</v>
      </c>
      <c r="H129" s="133">
        <v>3.5299999999999998E-2</v>
      </c>
      <c r="I129" s="133">
        <v>0.1211</v>
      </c>
      <c r="J129" s="133">
        <v>3.3999999999999998E-3</v>
      </c>
      <c r="K129" s="133">
        <v>2.5999999999999999E-2</v>
      </c>
      <c r="L129" s="133">
        <v>2.9100000000000001E-2</v>
      </c>
      <c r="M129" s="133">
        <v>0.14369999999999999</v>
      </c>
      <c r="N129" s="133">
        <v>3.5299999999999998E-2</v>
      </c>
      <c r="O129" s="133">
        <v>0.30020000000000002</v>
      </c>
    </row>
    <row r="130" spans="2:15" hidden="1">
      <c r="B130" s="133">
        <v>1971</v>
      </c>
      <c r="C130" s="133">
        <v>15</v>
      </c>
      <c r="D130" s="133">
        <v>0</v>
      </c>
      <c r="E130" s="133">
        <v>0</v>
      </c>
      <c r="F130" s="133">
        <v>1.2699999999999999E-2</v>
      </c>
      <c r="G130" s="133">
        <v>0.158</v>
      </c>
      <c r="H130" s="133">
        <v>6.3200000000000006E-2</v>
      </c>
      <c r="I130" s="133">
        <v>7.0000000000000001E-3</v>
      </c>
      <c r="J130" s="133">
        <v>0</v>
      </c>
      <c r="K130" s="133">
        <v>2.9399999999999999E-2</v>
      </c>
      <c r="L130" s="133">
        <v>4.5999999999999999E-3</v>
      </c>
      <c r="M130" s="133">
        <v>6.2E-2</v>
      </c>
      <c r="N130" s="133">
        <v>8.9999999999999998E-4</v>
      </c>
      <c r="O130" s="133">
        <v>0.1205</v>
      </c>
    </row>
    <row r="131" spans="2:15" hidden="1">
      <c r="B131" s="133">
        <v>1971</v>
      </c>
      <c r="C131" s="133">
        <v>16</v>
      </c>
      <c r="D131" s="133">
        <v>1.4999999999999999E-2</v>
      </c>
      <c r="E131" s="133">
        <v>8.6599999999999996E-2</v>
      </c>
      <c r="F131" s="133">
        <v>1.4500000000000001E-2</v>
      </c>
      <c r="G131" s="133">
        <v>7.0099999999999996E-2</v>
      </c>
      <c r="H131" s="133">
        <v>1.78E-2</v>
      </c>
      <c r="I131" s="133">
        <v>6.13E-2</v>
      </c>
      <c r="J131" s="133">
        <v>1.6999999999999999E-3</v>
      </c>
      <c r="K131" s="133">
        <v>1.32E-2</v>
      </c>
      <c r="L131" s="133">
        <v>1.46E-2</v>
      </c>
      <c r="M131" s="133">
        <v>7.2800000000000004E-2</v>
      </c>
      <c r="N131" s="133">
        <v>1.7899999999999999E-2</v>
      </c>
      <c r="O131" s="133">
        <v>0.15179999999999999</v>
      </c>
    </row>
    <row r="132" spans="2:15" hidden="1">
      <c r="B132" s="133">
        <v>1972</v>
      </c>
      <c r="C132" s="133">
        <v>1</v>
      </c>
      <c r="D132" s="133">
        <v>2.0199999999999999E-2</v>
      </c>
      <c r="E132" s="133">
        <v>0</v>
      </c>
      <c r="F132" s="133">
        <v>9.2999999999999992E-3</v>
      </c>
      <c r="G132" s="133">
        <v>4.82E-2</v>
      </c>
      <c r="H132" s="133">
        <v>1.7100000000000001E-2</v>
      </c>
      <c r="I132" s="133">
        <v>4.02E-2</v>
      </c>
      <c r="J132" s="133">
        <v>2.0999999999999999E-3</v>
      </c>
      <c r="K132" s="133">
        <v>0.19850000000000001</v>
      </c>
      <c r="L132" s="133">
        <v>9.0300000000000005E-2</v>
      </c>
      <c r="M132" s="133">
        <v>0.154</v>
      </c>
      <c r="N132" s="133">
        <v>8.1500000000000003E-2</v>
      </c>
      <c r="O132" s="133">
        <v>0.20710000000000001</v>
      </c>
    </row>
    <row r="133" spans="2:15" hidden="1">
      <c r="B133" s="133">
        <v>1972</v>
      </c>
      <c r="C133" s="133">
        <v>2</v>
      </c>
      <c r="D133" s="133">
        <v>0.1459</v>
      </c>
      <c r="E133" s="133">
        <v>0.18609999999999999</v>
      </c>
      <c r="F133" s="133">
        <v>3.78E-2</v>
      </c>
      <c r="G133" s="133">
        <v>0.28079999999999999</v>
      </c>
      <c r="H133" s="133">
        <v>9.6100000000000005E-2</v>
      </c>
      <c r="I133" s="133">
        <v>0.18790000000000001</v>
      </c>
      <c r="J133" s="133">
        <v>1.03E-2</v>
      </c>
      <c r="K133" s="133">
        <v>0.16470000000000001</v>
      </c>
      <c r="L133" s="133">
        <v>4.5699999999999998E-2</v>
      </c>
      <c r="M133" s="133">
        <v>7.5300000000000006E-2</v>
      </c>
      <c r="N133" s="133">
        <v>2.6700000000000002E-2</v>
      </c>
      <c r="O133" s="133">
        <v>0.4899</v>
      </c>
    </row>
    <row r="134" spans="2:15" hidden="1">
      <c r="B134" s="133">
        <v>1972</v>
      </c>
      <c r="C134" s="133">
        <v>3</v>
      </c>
      <c r="D134" s="133">
        <v>0.4047</v>
      </c>
      <c r="E134" s="133">
        <v>0.41849999999999998</v>
      </c>
      <c r="F134" s="133">
        <v>5.1499999999999997E-2</v>
      </c>
      <c r="G134" s="133">
        <v>0.92049999999999998</v>
      </c>
      <c r="H134" s="133">
        <v>0.31309999999999999</v>
      </c>
      <c r="I134" s="133">
        <v>0.25950000000000001</v>
      </c>
      <c r="J134" s="133">
        <v>8.3000000000000001E-3</v>
      </c>
      <c r="K134" s="133">
        <v>0.58879999999999999</v>
      </c>
      <c r="L134" s="133">
        <v>0.1008</v>
      </c>
      <c r="M134" s="133">
        <v>0.46610000000000001</v>
      </c>
      <c r="N134" s="133">
        <v>0.36630000000000001</v>
      </c>
      <c r="O134" s="133">
        <v>1.0831999999999999</v>
      </c>
    </row>
    <row r="135" spans="2:15" hidden="1">
      <c r="B135" s="133">
        <v>1972</v>
      </c>
      <c r="C135" s="133">
        <v>4</v>
      </c>
      <c r="D135" s="133">
        <v>0.90049999999999997</v>
      </c>
      <c r="E135" s="133">
        <v>1.1867000000000001</v>
      </c>
      <c r="F135" s="133">
        <v>0.13619999999999999</v>
      </c>
      <c r="G135" s="133">
        <v>3.7031000000000001</v>
      </c>
      <c r="H135" s="133">
        <v>0.96309999999999996</v>
      </c>
      <c r="I135" s="133">
        <v>0.95009999999999994</v>
      </c>
      <c r="J135" s="133">
        <v>6.4899999999999999E-2</v>
      </c>
      <c r="K135" s="133">
        <v>0.89939999999999998</v>
      </c>
      <c r="L135" s="133">
        <v>4.9700000000000001E-2</v>
      </c>
      <c r="M135" s="133">
        <v>0.67949999999999999</v>
      </c>
      <c r="N135" s="133">
        <v>0.3866</v>
      </c>
      <c r="O135" s="133">
        <v>1.8765000000000001</v>
      </c>
    </row>
    <row r="136" spans="2:15" hidden="1">
      <c r="B136" s="133">
        <v>1972</v>
      </c>
      <c r="C136" s="133">
        <v>5</v>
      </c>
      <c r="D136" s="133">
        <v>0.61960000000000004</v>
      </c>
      <c r="E136" s="133">
        <v>3.5821999999999998</v>
      </c>
      <c r="F136" s="133">
        <v>0.12620000000000001</v>
      </c>
      <c r="G136" s="133">
        <v>1.4991000000000001</v>
      </c>
      <c r="H136" s="133">
        <v>0.34389999999999998</v>
      </c>
      <c r="I136" s="133">
        <v>0.41339999999999999</v>
      </c>
      <c r="J136" s="133">
        <v>2.8899999999999999E-2</v>
      </c>
      <c r="K136" s="133">
        <v>0.45050000000000001</v>
      </c>
      <c r="L136" s="133">
        <v>7.3300000000000004E-2</v>
      </c>
      <c r="M136" s="133">
        <v>1.359</v>
      </c>
      <c r="N136" s="133">
        <v>5.7396000000000003</v>
      </c>
      <c r="O136" s="133">
        <v>2.629</v>
      </c>
    </row>
    <row r="137" spans="2:15" hidden="1">
      <c r="B137" s="133">
        <v>1972</v>
      </c>
      <c r="C137" s="133">
        <v>6</v>
      </c>
      <c r="D137" s="133">
        <v>0.2155</v>
      </c>
      <c r="E137" s="133">
        <v>0.14369999999999999</v>
      </c>
      <c r="F137" s="133">
        <v>0</v>
      </c>
      <c r="G137" s="133">
        <v>1.2939000000000001</v>
      </c>
      <c r="H137" s="133">
        <v>0.24790000000000001</v>
      </c>
      <c r="I137" s="133">
        <v>0.43659999999999999</v>
      </c>
      <c r="J137" s="133">
        <v>1.1000000000000001E-3</v>
      </c>
      <c r="K137" s="133">
        <v>7.2700000000000001E-2</v>
      </c>
      <c r="L137" s="133">
        <v>2.8400000000000002E-2</v>
      </c>
      <c r="M137" s="133">
        <v>7.9200000000000007E-2</v>
      </c>
      <c r="N137" s="133">
        <v>5.9299999999999999E-2</v>
      </c>
      <c r="O137" s="133">
        <v>0.59499999999999997</v>
      </c>
    </row>
    <row r="138" spans="2:15" hidden="1">
      <c r="B138" s="133">
        <v>1972</v>
      </c>
      <c r="C138" s="133">
        <v>7</v>
      </c>
      <c r="D138" s="133">
        <v>1.49E-2</v>
      </c>
      <c r="E138" s="133">
        <v>0</v>
      </c>
      <c r="F138" s="133">
        <v>7.7999999999999996E-3</v>
      </c>
      <c r="G138" s="133">
        <v>0.1216</v>
      </c>
      <c r="H138" s="133">
        <v>4.2500000000000003E-2</v>
      </c>
      <c r="I138" s="133">
        <v>0</v>
      </c>
      <c r="J138" s="133">
        <v>0</v>
      </c>
      <c r="K138" s="133">
        <v>4.7999999999999996E-3</v>
      </c>
      <c r="L138" s="133">
        <v>2.6499999999999999E-2</v>
      </c>
      <c r="M138" s="133">
        <v>4.19E-2</v>
      </c>
      <c r="N138" s="133">
        <v>4.0800000000000003E-2</v>
      </c>
      <c r="O138" s="133">
        <v>0.1061</v>
      </c>
    </row>
    <row r="139" spans="2:15" hidden="1">
      <c r="B139" s="133">
        <v>1972</v>
      </c>
      <c r="C139" s="133">
        <v>8</v>
      </c>
      <c r="D139" s="133">
        <v>0.80130000000000001</v>
      </c>
      <c r="E139" s="133">
        <v>5.2343999999999999</v>
      </c>
      <c r="F139" s="133">
        <v>0.58930000000000005</v>
      </c>
      <c r="G139" s="133">
        <v>3.8475999999999999</v>
      </c>
      <c r="H139" s="133">
        <v>0.91279999999999994</v>
      </c>
      <c r="I139" s="133">
        <v>2.2823000000000002</v>
      </c>
      <c r="J139" s="133">
        <v>0</v>
      </c>
      <c r="K139" s="133">
        <v>0.8024</v>
      </c>
      <c r="L139" s="133">
        <v>0.2417</v>
      </c>
      <c r="M139" s="133">
        <v>1.1060000000000001</v>
      </c>
      <c r="N139" s="133">
        <v>1.115</v>
      </c>
      <c r="O139" s="133">
        <v>3.9904000000000002</v>
      </c>
    </row>
    <row r="140" spans="2:15" hidden="1">
      <c r="B140" s="133">
        <v>1972</v>
      </c>
      <c r="C140" s="133">
        <v>9</v>
      </c>
      <c r="D140" s="133">
        <v>0.37080000000000002</v>
      </c>
      <c r="E140" s="133">
        <v>7.4652000000000003</v>
      </c>
      <c r="F140" s="133">
        <v>0.46089999999999998</v>
      </c>
      <c r="G140" s="133">
        <v>2.7932999999999999</v>
      </c>
      <c r="H140" s="133">
        <v>0.65490000000000004</v>
      </c>
      <c r="I140" s="133">
        <v>1.69</v>
      </c>
      <c r="J140" s="133">
        <v>0</v>
      </c>
      <c r="K140" s="133">
        <v>0.2752</v>
      </c>
      <c r="L140" s="133">
        <v>0.1731</v>
      </c>
      <c r="M140" s="133">
        <v>1.0195000000000001</v>
      </c>
      <c r="N140" s="133">
        <v>0.4158</v>
      </c>
      <c r="O140" s="133">
        <v>2.9670000000000001</v>
      </c>
    </row>
    <row r="141" spans="2:15" hidden="1">
      <c r="B141" s="133">
        <v>1972</v>
      </c>
      <c r="C141" s="133">
        <v>10</v>
      </c>
      <c r="D141" s="133">
        <v>0.42249999999999999</v>
      </c>
      <c r="E141" s="133">
        <v>0.17369999999999999</v>
      </c>
      <c r="F141" s="133">
        <v>0.17899999999999999</v>
      </c>
      <c r="G141" s="133">
        <v>1.0959000000000001</v>
      </c>
      <c r="H141" s="133">
        <v>0.35820000000000002</v>
      </c>
      <c r="I141" s="133">
        <v>0.2482</v>
      </c>
      <c r="J141" s="133">
        <v>1.9400000000000001E-2</v>
      </c>
      <c r="K141" s="133">
        <v>0.2369</v>
      </c>
      <c r="L141" s="133">
        <v>8.1100000000000005E-2</v>
      </c>
      <c r="M141" s="133">
        <v>0.55200000000000005</v>
      </c>
      <c r="N141" s="133">
        <v>0.29289999999999999</v>
      </c>
      <c r="O141" s="133">
        <v>1.1917</v>
      </c>
    </row>
    <row r="142" spans="2:15" hidden="1">
      <c r="B142" s="133">
        <v>1972</v>
      </c>
      <c r="C142" s="133">
        <v>11</v>
      </c>
      <c r="D142" s="133">
        <v>0.1789</v>
      </c>
      <c r="E142" s="133">
        <v>3.0587</v>
      </c>
      <c r="F142" s="133">
        <v>0.21440000000000001</v>
      </c>
      <c r="G142" s="133">
        <v>1.1507000000000001</v>
      </c>
      <c r="H142" s="133">
        <v>0.2702</v>
      </c>
      <c r="I142" s="133">
        <v>0.85329999999999995</v>
      </c>
      <c r="J142" s="133">
        <v>2.5000000000000001E-3</v>
      </c>
      <c r="K142" s="133">
        <v>0.1144</v>
      </c>
      <c r="L142" s="133">
        <v>0.1081</v>
      </c>
      <c r="M142" s="133">
        <v>0.45340000000000003</v>
      </c>
      <c r="N142" s="133">
        <v>0.1888</v>
      </c>
      <c r="O142" s="133">
        <v>1.0529999999999999</v>
      </c>
    </row>
    <row r="143" spans="2:15" hidden="1">
      <c r="B143" s="133">
        <v>1972</v>
      </c>
      <c r="C143" s="133">
        <v>12</v>
      </c>
      <c r="D143" s="133">
        <v>0.1958</v>
      </c>
      <c r="E143" s="133">
        <v>4.4901</v>
      </c>
      <c r="F143" s="133">
        <v>0.31990000000000002</v>
      </c>
      <c r="G143" s="133">
        <v>1.6422000000000001</v>
      </c>
      <c r="H143" s="133">
        <v>0.38540000000000002</v>
      </c>
      <c r="I143" s="133">
        <v>1.1253</v>
      </c>
      <c r="J143" s="133">
        <v>0</v>
      </c>
      <c r="K143" s="133">
        <v>0.11310000000000001</v>
      </c>
      <c r="L143" s="133">
        <v>3.4500000000000003E-2</v>
      </c>
      <c r="M143" s="133">
        <v>0.69240000000000002</v>
      </c>
      <c r="N143" s="133">
        <v>0.21870000000000001</v>
      </c>
      <c r="O143" s="133">
        <v>1.4984999999999999</v>
      </c>
    </row>
    <row r="144" spans="2:15" hidden="1">
      <c r="B144" s="133">
        <v>1972</v>
      </c>
      <c r="C144" s="133">
        <v>13</v>
      </c>
      <c r="D144" s="133">
        <v>0.5897</v>
      </c>
      <c r="E144" s="133">
        <v>1.0021</v>
      </c>
      <c r="F144" s="133">
        <v>0.111</v>
      </c>
      <c r="G144" s="133">
        <v>1.6698</v>
      </c>
      <c r="H144" s="133">
        <v>0.48549999999999999</v>
      </c>
      <c r="I144" s="133">
        <v>0.59630000000000005</v>
      </c>
      <c r="J144" s="133">
        <v>0</v>
      </c>
      <c r="K144" s="133">
        <v>0.61399999999999999</v>
      </c>
      <c r="L144" s="133">
        <v>6.5100000000000005E-2</v>
      </c>
      <c r="M144" s="133">
        <v>0.59460000000000002</v>
      </c>
      <c r="N144" s="133">
        <v>0.75390000000000001</v>
      </c>
      <c r="O144" s="133">
        <v>1.2756000000000001</v>
      </c>
    </row>
    <row r="145" spans="2:15" hidden="1">
      <c r="B145" s="133">
        <v>1972</v>
      </c>
      <c r="C145" s="133">
        <v>14</v>
      </c>
      <c r="D145" s="133">
        <v>3.7600000000000001E-2</v>
      </c>
      <c r="E145" s="133">
        <v>0.52470000000000006</v>
      </c>
      <c r="F145" s="133">
        <v>2.9100000000000001E-2</v>
      </c>
      <c r="G145" s="133">
        <v>0.19800000000000001</v>
      </c>
      <c r="H145" s="133">
        <v>4.9399999999999999E-2</v>
      </c>
      <c r="I145" s="133">
        <v>0.13969999999999999</v>
      </c>
      <c r="J145" s="133">
        <v>0</v>
      </c>
      <c r="K145" s="133">
        <v>2.4199999999999999E-2</v>
      </c>
      <c r="L145" s="133">
        <v>4.3E-3</v>
      </c>
      <c r="M145" s="133">
        <v>7.4800000000000005E-2</v>
      </c>
      <c r="N145" s="133">
        <v>3.1800000000000002E-2</v>
      </c>
      <c r="O145" s="133">
        <v>0.21240000000000001</v>
      </c>
    </row>
    <row r="146" spans="2:15" hidden="1">
      <c r="B146" s="133">
        <v>1972</v>
      </c>
      <c r="C146" s="133">
        <v>15</v>
      </c>
      <c r="D146" s="133">
        <v>1.6400000000000001E-2</v>
      </c>
      <c r="E146" s="133">
        <v>0</v>
      </c>
      <c r="F146" s="133">
        <v>9.1000000000000004E-3</v>
      </c>
      <c r="G146" s="133">
        <v>3.9199999999999999E-2</v>
      </c>
      <c r="H146" s="133">
        <v>1.5699999999999999E-2</v>
      </c>
      <c r="I146" s="133">
        <v>4.99E-2</v>
      </c>
      <c r="J146" s="133">
        <v>8.9999999999999998E-4</v>
      </c>
      <c r="K146" s="133">
        <v>1.32E-2</v>
      </c>
      <c r="L146" s="133">
        <v>3.0999999999999999E-3</v>
      </c>
      <c r="M146" s="133">
        <v>4.2299999999999997E-2</v>
      </c>
      <c r="N146" s="133">
        <v>9.4000000000000004E-3</v>
      </c>
      <c r="O146" s="133">
        <v>9.2399999999999996E-2</v>
      </c>
    </row>
    <row r="147" spans="2:15" hidden="1">
      <c r="B147" s="133">
        <v>1972</v>
      </c>
      <c r="C147" s="133">
        <v>16</v>
      </c>
      <c r="D147" s="133">
        <v>1.8800000000000001E-2</v>
      </c>
      <c r="E147" s="133">
        <v>0.26379999999999998</v>
      </c>
      <c r="F147" s="133">
        <v>1.46E-2</v>
      </c>
      <c r="G147" s="133">
        <v>9.9599999999999994E-2</v>
      </c>
      <c r="H147" s="133">
        <v>2.4899999999999999E-2</v>
      </c>
      <c r="I147" s="133">
        <v>7.0499999999999993E-2</v>
      </c>
      <c r="J147" s="133">
        <v>0</v>
      </c>
      <c r="K147" s="133">
        <v>1.2200000000000001E-2</v>
      </c>
      <c r="L147" s="133">
        <v>2E-3</v>
      </c>
      <c r="M147" s="133">
        <v>3.7600000000000001E-2</v>
      </c>
      <c r="N147" s="133">
        <v>1.6E-2</v>
      </c>
      <c r="O147" s="133">
        <v>0.1066</v>
      </c>
    </row>
    <row r="148" spans="2:15" hidden="1">
      <c r="B148" s="133">
        <v>1973</v>
      </c>
      <c r="C148" s="133">
        <v>1</v>
      </c>
      <c r="D148" s="133">
        <v>5.4199999999999998E-2</v>
      </c>
      <c r="E148" s="133">
        <v>0</v>
      </c>
      <c r="F148" s="133">
        <v>2.5399999999999999E-2</v>
      </c>
      <c r="G148" s="133">
        <v>0.22140000000000001</v>
      </c>
      <c r="H148" s="133">
        <v>7.8600000000000003E-2</v>
      </c>
      <c r="I148" s="133">
        <v>2.53E-2</v>
      </c>
      <c r="J148" s="133">
        <v>1.2999999999999999E-3</v>
      </c>
      <c r="K148" s="133">
        <v>0.22989999999999999</v>
      </c>
      <c r="L148" s="133">
        <v>1E-3</v>
      </c>
      <c r="M148" s="133">
        <v>1.9E-3</v>
      </c>
      <c r="N148" s="133">
        <v>0.2382</v>
      </c>
      <c r="O148" s="133">
        <v>0.33450000000000002</v>
      </c>
    </row>
    <row r="149" spans="2:15" hidden="1">
      <c r="B149" s="133">
        <v>1973</v>
      </c>
      <c r="C149" s="133">
        <v>2</v>
      </c>
      <c r="D149" s="133">
        <v>0.1953</v>
      </c>
      <c r="E149" s="133">
        <v>3.1699999999999999E-2</v>
      </c>
      <c r="F149" s="133">
        <v>2.3199999999999998E-2</v>
      </c>
      <c r="G149" s="133">
        <v>0.32100000000000001</v>
      </c>
      <c r="H149" s="133">
        <v>0.10979999999999999</v>
      </c>
      <c r="I149" s="133">
        <v>0.18010000000000001</v>
      </c>
      <c r="J149" s="133">
        <v>1.24E-2</v>
      </c>
      <c r="K149" s="133">
        <v>5.8700000000000002E-2</v>
      </c>
      <c r="L149" s="133">
        <v>0.12839999999999999</v>
      </c>
      <c r="M149" s="133">
        <v>1E-3</v>
      </c>
      <c r="N149" s="133">
        <v>3.9300000000000002E-2</v>
      </c>
      <c r="O149" s="133">
        <v>0.68189999999999995</v>
      </c>
    </row>
    <row r="150" spans="2:15" hidden="1">
      <c r="B150" s="133">
        <v>1973</v>
      </c>
      <c r="C150" s="133">
        <v>3</v>
      </c>
      <c r="D150" s="133">
        <v>0.42980000000000002</v>
      </c>
      <c r="E150" s="133">
        <v>0</v>
      </c>
      <c r="F150" s="133">
        <v>0.1191</v>
      </c>
      <c r="G150" s="133">
        <v>1.4160999999999999</v>
      </c>
      <c r="H150" s="133">
        <v>0.48170000000000002</v>
      </c>
      <c r="I150" s="133">
        <v>1.6899999999999998E-2</v>
      </c>
      <c r="J150" s="133">
        <v>8.7900000000000006E-2</v>
      </c>
      <c r="K150" s="133">
        <v>0.81369999999999998</v>
      </c>
      <c r="L150" s="133">
        <v>0.1094</v>
      </c>
      <c r="M150" s="133">
        <v>0.33019999999999999</v>
      </c>
      <c r="N150" s="133">
        <v>0.69479999999999997</v>
      </c>
      <c r="O150" s="133">
        <v>0.79410000000000003</v>
      </c>
    </row>
    <row r="151" spans="2:15" hidden="1">
      <c r="B151" s="133">
        <v>1973</v>
      </c>
      <c r="C151" s="133">
        <v>4</v>
      </c>
      <c r="D151" s="133">
        <v>1.0253000000000001</v>
      </c>
      <c r="E151" s="133">
        <v>0.92659999999999998</v>
      </c>
      <c r="F151" s="133">
        <v>0.16719999999999999</v>
      </c>
      <c r="G151" s="133">
        <v>2.4681000000000002</v>
      </c>
      <c r="H151" s="133">
        <v>0.64190000000000003</v>
      </c>
      <c r="I151" s="133">
        <v>1.1152</v>
      </c>
      <c r="J151" s="133">
        <v>0.1399</v>
      </c>
      <c r="K151" s="133">
        <v>0.81820000000000004</v>
      </c>
      <c r="L151" s="133">
        <v>0.15240000000000001</v>
      </c>
      <c r="M151" s="133">
        <v>0.78080000000000005</v>
      </c>
      <c r="N151" s="133">
        <v>0.2225</v>
      </c>
      <c r="O151" s="133">
        <v>1.548</v>
      </c>
    </row>
    <row r="152" spans="2:15" hidden="1">
      <c r="B152" s="133">
        <v>1973</v>
      </c>
      <c r="C152" s="133">
        <v>5</v>
      </c>
      <c r="D152" s="133">
        <v>0.80049999999999999</v>
      </c>
      <c r="E152" s="133">
        <v>2.7757999999999998</v>
      </c>
      <c r="F152" s="133">
        <v>0.1716</v>
      </c>
      <c r="G152" s="133">
        <v>2.2330000000000001</v>
      </c>
      <c r="H152" s="133">
        <v>0.51219999999999999</v>
      </c>
      <c r="I152" s="133">
        <v>1.1608000000000001</v>
      </c>
      <c r="J152" s="133">
        <v>5.8200000000000002E-2</v>
      </c>
      <c r="K152" s="133">
        <v>0.7873</v>
      </c>
      <c r="L152" s="133">
        <v>0.2646</v>
      </c>
      <c r="M152" s="133">
        <v>0.6673</v>
      </c>
      <c r="N152" s="133">
        <v>0.621</v>
      </c>
      <c r="O152" s="133">
        <v>1.9659</v>
      </c>
    </row>
    <row r="153" spans="2:15" hidden="1">
      <c r="B153" s="133">
        <v>1973</v>
      </c>
      <c r="C153" s="133">
        <v>6</v>
      </c>
      <c r="D153" s="133">
        <v>0.315</v>
      </c>
      <c r="E153" s="133">
        <v>0.1716</v>
      </c>
      <c r="F153" s="133">
        <v>2.1299999999999999E-2</v>
      </c>
      <c r="G153" s="133">
        <v>1.1919</v>
      </c>
      <c r="H153" s="133">
        <v>0.22839999999999999</v>
      </c>
      <c r="I153" s="133">
        <v>0.83819999999999995</v>
      </c>
      <c r="J153" s="133">
        <v>0.1671</v>
      </c>
      <c r="K153" s="133">
        <v>2.12E-2</v>
      </c>
      <c r="L153" s="133">
        <v>1.77E-2</v>
      </c>
      <c r="M153" s="133">
        <v>0.1172</v>
      </c>
      <c r="N153" s="133">
        <v>5.3199999999999997E-2</v>
      </c>
      <c r="O153" s="133">
        <v>0.73060000000000003</v>
      </c>
    </row>
    <row r="154" spans="2:15" hidden="1">
      <c r="B154" s="133">
        <v>1973</v>
      </c>
      <c r="C154" s="133">
        <v>7</v>
      </c>
      <c r="D154" s="133">
        <v>6.8099999999999994E-2</v>
      </c>
      <c r="E154" s="133">
        <v>0</v>
      </c>
      <c r="F154" s="133">
        <v>2.63E-2</v>
      </c>
      <c r="G154" s="133">
        <v>2.9399999999999999E-2</v>
      </c>
      <c r="H154" s="133">
        <v>8.6E-3</v>
      </c>
      <c r="I154" s="133">
        <v>1.5E-3</v>
      </c>
      <c r="J154" s="133">
        <v>0</v>
      </c>
      <c r="K154" s="133">
        <v>5.7099999999999998E-2</v>
      </c>
      <c r="L154" s="133">
        <v>3.9300000000000002E-2</v>
      </c>
      <c r="M154" s="133">
        <v>7.6399999999999996E-2</v>
      </c>
      <c r="N154" s="133">
        <v>5.0000000000000001E-4</v>
      </c>
      <c r="O154" s="133">
        <v>0.15010000000000001</v>
      </c>
    </row>
    <row r="155" spans="2:15" hidden="1">
      <c r="B155" s="133">
        <v>1973</v>
      </c>
      <c r="C155" s="133">
        <v>8</v>
      </c>
      <c r="D155" s="133">
        <v>0.81420000000000003</v>
      </c>
      <c r="E155" s="133">
        <v>3.1709999999999998</v>
      </c>
      <c r="F155" s="133">
        <v>0.81889999999999996</v>
      </c>
      <c r="G155" s="133">
        <v>4.1028000000000002</v>
      </c>
      <c r="H155" s="133">
        <v>0.98250000000000004</v>
      </c>
      <c r="I155" s="133">
        <v>2.2995999999999999</v>
      </c>
      <c r="J155" s="133">
        <v>9.2899999999999996E-2</v>
      </c>
      <c r="K155" s="133">
        <v>1.2479</v>
      </c>
      <c r="L155" s="133">
        <v>0.35759999999999997</v>
      </c>
      <c r="M155" s="133">
        <v>1.5901000000000001</v>
      </c>
      <c r="N155" s="133">
        <v>1.8674999999999999</v>
      </c>
      <c r="O155" s="133">
        <v>4.1772</v>
      </c>
    </row>
    <row r="156" spans="2:15" hidden="1">
      <c r="B156" s="133">
        <v>1973</v>
      </c>
      <c r="C156" s="133">
        <v>9</v>
      </c>
      <c r="D156" s="133">
        <v>0.29980000000000001</v>
      </c>
      <c r="E156" s="133">
        <v>2.1372</v>
      </c>
      <c r="F156" s="133">
        <v>0.44040000000000001</v>
      </c>
      <c r="G156" s="133">
        <v>2.3654999999999999</v>
      </c>
      <c r="H156" s="133">
        <v>0.54800000000000004</v>
      </c>
      <c r="I156" s="133">
        <v>1.5024999999999999</v>
      </c>
      <c r="J156" s="133">
        <v>0</v>
      </c>
      <c r="K156" s="133">
        <v>0.1192</v>
      </c>
      <c r="L156" s="133">
        <v>0.16239999999999999</v>
      </c>
      <c r="M156" s="133">
        <v>1.0689</v>
      </c>
      <c r="N156" s="133">
        <v>1.1538999999999999</v>
      </c>
      <c r="O156" s="133">
        <v>2.5499999999999998</v>
      </c>
    </row>
    <row r="157" spans="2:15" hidden="1">
      <c r="B157" s="133">
        <v>1973</v>
      </c>
      <c r="C157" s="133">
        <v>10</v>
      </c>
      <c r="D157" s="133">
        <v>0.40629999999999999</v>
      </c>
      <c r="E157" s="133">
        <v>0.29420000000000002</v>
      </c>
      <c r="F157" s="133">
        <v>0.18329999999999999</v>
      </c>
      <c r="G157" s="133">
        <v>1.351</v>
      </c>
      <c r="H157" s="133">
        <v>0.45219999999999999</v>
      </c>
      <c r="I157" s="133">
        <v>0.22839999999999999</v>
      </c>
      <c r="J157" s="133">
        <v>0</v>
      </c>
      <c r="K157" s="133">
        <v>0.3271</v>
      </c>
      <c r="L157" s="133">
        <v>0.14460000000000001</v>
      </c>
      <c r="M157" s="133">
        <v>0.54579999999999995</v>
      </c>
      <c r="N157" s="133">
        <v>0.1041</v>
      </c>
      <c r="O157" s="133">
        <v>1.2088000000000001</v>
      </c>
    </row>
    <row r="158" spans="2:15" hidden="1">
      <c r="B158" s="133">
        <v>1973</v>
      </c>
      <c r="C158" s="133">
        <v>11</v>
      </c>
      <c r="D158" s="133">
        <v>0.14599999999999999</v>
      </c>
      <c r="E158" s="133">
        <v>0.91520000000000001</v>
      </c>
      <c r="F158" s="133">
        <v>0.19769999999999999</v>
      </c>
      <c r="G158" s="133">
        <v>0.97209999999999996</v>
      </c>
      <c r="H158" s="133">
        <v>0.22739999999999999</v>
      </c>
      <c r="I158" s="133">
        <v>0.76339999999999997</v>
      </c>
      <c r="J158" s="133">
        <v>7.7000000000000002E-3</v>
      </c>
      <c r="K158" s="133">
        <v>4.9299999999999997E-2</v>
      </c>
      <c r="L158" s="133">
        <v>0.1014</v>
      </c>
      <c r="M158" s="133">
        <v>0.46129999999999999</v>
      </c>
      <c r="N158" s="133">
        <v>0.47410000000000002</v>
      </c>
      <c r="O158" s="133">
        <v>0.90029999999999999</v>
      </c>
    </row>
    <row r="159" spans="2:15" hidden="1">
      <c r="B159" s="133">
        <v>1973</v>
      </c>
      <c r="C159" s="133">
        <v>12</v>
      </c>
      <c r="D159" s="133">
        <v>0.14960000000000001</v>
      </c>
      <c r="E159" s="133">
        <v>1.1701999999999999</v>
      </c>
      <c r="F159" s="133">
        <v>0.29970000000000002</v>
      </c>
      <c r="G159" s="133">
        <v>1.3896999999999999</v>
      </c>
      <c r="H159" s="133">
        <v>0.32269999999999999</v>
      </c>
      <c r="I159" s="133">
        <v>1.0001</v>
      </c>
      <c r="J159" s="133">
        <v>0</v>
      </c>
      <c r="K159" s="133">
        <v>1.43E-2</v>
      </c>
      <c r="L159" s="133">
        <v>2.76E-2</v>
      </c>
      <c r="M159" s="133">
        <v>0.71889999999999998</v>
      </c>
      <c r="N159" s="133">
        <v>0.68379999999999996</v>
      </c>
      <c r="O159" s="133">
        <v>1.2787999999999999</v>
      </c>
    </row>
    <row r="160" spans="2:15" hidden="1">
      <c r="B160" s="133">
        <v>1973</v>
      </c>
      <c r="C160" s="133">
        <v>13</v>
      </c>
      <c r="D160" s="133">
        <v>0.4975</v>
      </c>
      <c r="E160" s="133">
        <v>1.9379</v>
      </c>
      <c r="F160" s="133">
        <v>0.31850000000000001</v>
      </c>
      <c r="G160" s="133">
        <v>2.1046</v>
      </c>
      <c r="H160" s="133">
        <v>0.68500000000000005</v>
      </c>
      <c r="I160" s="133">
        <v>1.2592000000000001</v>
      </c>
      <c r="J160" s="133">
        <v>0</v>
      </c>
      <c r="K160" s="133">
        <v>0.73060000000000003</v>
      </c>
      <c r="L160" s="133">
        <v>2.4500000000000001E-2</v>
      </c>
      <c r="M160" s="133">
        <v>0.93730000000000002</v>
      </c>
      <c r="N160" s="133">
        <v>0.58309999999999995</v>
      </c>
      <c r="O160" s="133">
        <v>2.1608000000000001</v>
      </c>
    </row>
    <row r="161" spans="2:15" hidden="1">
      <c r="B161" s="133">
        <v>1973</v>
      </c>
      <c r="C161" s="133">
        <v>14</v>
      </c>
      <c r="D161" s="133">
        <v>2.98E-2</v>
      </c>
      <c r="E161" s="133">
        <v>0.1013</v>
      </c>
      <c r="F161" s="133">
        <v>2.7E-2</v>
      </c>
      <c r="G161" s="133">
        <v>0.16350000000000001</v>
      </c>
      <c r="H161" s="133">
        <v>4.1000000000000002E-2</v>
      </c>
      <c r="I161" s="133">
        <v>0.1227</v>
      </c>
      <c r="J161" s="133">
        <v>1E-3</v>
      </c>
      <c r="K161" s="133">
        <v>1.1599999999999999E-2</v>
      </c>
      <c r="L161" s="133">
        <v>4.1999999999999997E-3</v>
      </c>
      <c r="M161" s="133">
        <v>7.7700000000000005E-2</v>
      </c>
      <c r="N161" s="133">
        <v>8.8300000000000003E-2</v>
      </c>
      <c r="O161" s="133">
        <v>0.17760000000000001</v>
      </c>
    </row>
    <row r="162" spans="2:15" hidden="1">
      <c r="B162" s="133">
        <v>1973</v>
      </c>
      <c r="C162" s="133">
        <v>15</v>
      </c>
      <c r="D162" s="133">
        <v>2.7E-2</v>
      </c>
      <c r="E162" s="133">
        <v>0</v>
      </c>
      <c r="F162" s="133">
        <v>3.8E-3</v>
      </c>
      <c r="G162" s="133">
        <v>5.6899999999999999E-2</v>
      </c>
      <c r="H162" s="133">
        <v>2.2800000000000001E-2</v>
      </c>
      <c r="I162" s="133">
        <v>6.6100000000000006E-2</v>
      </c>
      <c r="J162" s="133">
        <v>8.9999999999999998E-4</v>
      </c>
      <c r="K162" s="133">
        <v>2.35E-2</v>
      </c>
      <c r="L162" s="133">
        <v>1.01E-2</v>
      </c>
      <c r="M162" s="133">
        <v>2.9000000000000001E-2</v>
      </c>
      <c r="N162" s="133">
        <v>1.29E-2</v>
      </c>
      <c r="O162" s="133">
        <v>8.9800000000000005E-2</v>
      </c>
    </row>
    <row r="163" spans="2:15" hidden="1">
      <c r="B163" s="133">
        <v>1973</v>
      </c>
      <c r="C163" s="133">
        <v>16</v>
      </c>
      <c r="D163" s="133">
        <v>1.49E-2</v>
      </c>
      <c r="E163" s="133">
        <v>4.9399999999999999E-2</v>
      </c>
      <c r="F163" s="133">
        <v>1.35E-2</v>
      </c>
      <c r="G163" s="133">
        <v>8.1799999999999998E-2</v>
      </c>
      <c r="H163" s="133">
        <v>2.0500000000000001E-2</v>
      </c>
      <c r="I163" s="133">
        <v>6.1699999999999998E-2</v>
      </c>
      <c r="J163" s="133">
        <v>5.0000000000000001E-4</v>
      </c>
      <c r="K163" s="133">
        <v>5.7999999999999996E-3</v>
      </c>
      <c r="L163" s="133">
        <v>2E-3</v>
      </c>
      <c r="M163" s="133">
        <v>3.9E-2</v>
      </c>
      <c r="N163" s="133">
        <v>4.4499999999999998E-2</v>
      </c>
      <c r="O163" s="133">
        <v>8.8700000000000001E-2</v>
      </c>
    </row>
    <row r="164" spans="2:15" hidden="1">
      <c r="B164" s="133">
        <v>1974</v>
      </c>
      <c r="C164" s="133">
        <v>1</v>
      </c>
      <c r="D164" s="133">
        <v>0.10639999999999999</v>
      </c>
      <c r="E164" s="133">
        <v>6.7999999999999996E-3</v>
      </c>
      <c r="F164" s="133">
        <v>1.6500000000000001E-2</v>
      </c>
      <c r="G164" s="133">
        <v>0.23699999999999999</v>
      </c>
      <c r="H164" s="133">
        <v>8.4199999999999997E-2</v>
      </c>
      <c r="I164" s="133">
        <v>4.7699999999999999E-2</v>
      </c>
      <c r="J164" s="133">
        <v>2.5000000000000001E-3</v>
      </c>
      <c r="K164" s="133">
        <v>0.13819999999999999</v>
      </c>
      <c r="L164" s="133">
        <v>2.2700000000000001E-2</v>
      </c>
      <c r="M164" s="133">
        <v>1.44E-2</v>
      </c>
      <c r="N164" s="133">
        <v>0.19570000000000001</v>
      </c>
      <c r="O164" s="133">
        <v>0.17960000000000001</v>
      </c>
    </row>
    <row r="165" spans="2:15" hidden="1">
      <c r="B165" s="133">
        <v>1974</v>
      </c>
      <c r="C165" s="133">
        <v>2</v>
      </c>
      <c r="D165" s="133">
        <v>0.11600000000000001</v>
      </c>
      <c r="E165" s="133">
        <v>0</v>
      </c>
      <c r="F165" s="133">
        <v>4.7800000000000002E-2</v>
      </c>
      <c r="G165" s="133">
        <v>0.29149999999999998</v>
      </c>
      <c r="H165" s="133">
        <v>9.98E-2</v>
      </c>
      <c r="I165" s="133">
        <v>0.30259999999999998</v>
      </c>
      <c r="J165" s="133">
        <v>3.49E-2</v>
      </c>
      <c r="K165" s="133">
        <v>0.18690000000000001</v>
      </c>
      <c r="L165" s="133">
        <v>5.8500000000000003E-2</v>
      </c>
      <c r="M165" s="133">
        <v>3.0300000000000001E-2</v>
      </c>
      <c r="N165" s="133">
        <v>0.104</v>
      </c>
      <c r="O165" s="133">
        <v>0.77790000000000004</v>
      </c>
    </row>
    <row r="166" spans="2:15" hidden="1">
      <c r="B166" s="133">
        <v>1974</v>
      </c>
      <c r="C166" s="133">
        <v>3</v>
      </c>
      <c r="D166" s="133">
        <v>0.4481</v>
      </c>
      <c r="E166" s="133">
        <v>0.11509999999999999</v>
      </c>
      <c r="F166" s="133">
        <v>8.7900000000000006E-2</v>
      </c>
      <c r="G166" s="133">
        <v>2.0192000000000001</v>
      </c>
      <c r="H166" s="133">
        <v>0.68689999999999996</v>
      </c>
      <c r="I166" s="133">
        <v>0.37909999999999999</v>
      </c>
      <c r="J166" s="133">
        <v>6.3E-2</v>
      </c>
      <c r="K166" s="133">
        <v>0.4294</v>
      </c>
      <c r="L166" s="133">
        <v>0.37059999999999998</v>
      </c>
      <c r="M166" s="133">
        <v>0.40749999999999997</v>
      </c>
      <c r="N166" s="133">
        <v>0.18160000000000001</v>
      </c>
      <c r="O166" s="133">
        <v>1.4280999999999999</v>
      </c>
    </row>
    <row r="167" spans="2:15" hidden="1">
      <c r="B167" s="133">
        <v>1974</v>
      </c>
      <c r="C167" s="133">
        <v>4</v>
      </c>
      <c r="D167" s="133">
        <v>1.0706</v>
      </c>
      <c r="E167" s="133">
        <v>1.0538000000000001</v>
      </c>
      <c r="F167" s="133">
        <v>0.2535</v>
      </c>
      <c r="G167" s="133">
        <v>2.1674000000000002</v>
      </c>
      <c r="H167" s="133">
        <v>0.56369999999999998</v>
      </c>
      <c r="I167" s="133">
        <v>1.0021</v>
      </c>
      <c r="J167" s="133">
        <v>5.3100000000000001E-2</v>
      </c>
      <c r="K167" s="133">
        <v>1.0987</v>
      </c>
      <c r="L167" s="133">
        <v>0.48430000000000001</v>
      </c>
      <c r="M167" s="133">
        <v>1.0162</v>
      </c>
      <c r="N167" s="133">
        <v>0.64290000000000003</v>
      </c>
      <c r="O167" s="133">
        <v>1.3833</v>
      </c>
    </row>
    <row r="168" spans="2:15" hidden="1">
      <c r="B168" s="133">
        <v>1974</v>
      </c>
      <c r="C168" s="133">
        <v>5</v>
      </c>
      <c r="D168" s="133">
        <v>0.83330000000000004</v>
      </c>
      <c r="E168" s="133">
        <v>7.1451000000000002</v>
      </c>
      <c r="F168" s="133">
        <v>0.14499999999999999</v>
      </c>
      <c r="G168" s="133">
        <v>1.1626000000000001</v>
      </c>
      <c r="H168" s="133">
        <v>0.26669999999999999</v>
      </c>
      <c r="I168" s="133">
        <v>1.2836000000000001</v>
      </c>
      <c r="J168" s="133">
        <v>6.4699999999999994E-2</v>
      </c>
      <c r="K168" s="133">
        <v>0.32819999999999999</v>
      </c>
      <c r="L168" s="133">
        <v>0.37730000000000002</v>
      </c>
      <c r="M168" s="133">
        <v>1.835</v>
      </c>
      <c r="N168" s="133">
        <v>0.30669999999999997</v>
      </c>
      <c r="O168" s="133">
        <v>1.6068</v>
      </c>
    </row>
    <row r="169" spans="2:15" hidden="1">
      <c r="B169" s="133">
        <v>1974</v>
      </c>
      <c r="C169" s="133">
        <v>6</v>
      </c>
      <c r="D169" s="133">
        <v>0.35920000000000002</v>
      </c>
      <c r="E169" s="133">
        <v>0.40150000000000002</v>
      </c>
      <c r="F169" s="133">
        <v>5.5300000000000002E-2</v>
      </c>
      <c r="G169" s="133">
        <v>0.97440000000000004</v>
      </c>
      <c r="H169" s="133">
        <v>0.18679999999999999</v>
      </c>
      <c r="I169" s="133">
        <v>0.37340000000000001</v>
      </c>
      <c r="J169" s="133">
        <v>5.9999999999999995E-4</v>
      </c>
      <c r="K169" s="133">
        <v>3.5200000000000002E-2</v>
      </c>
      <c r="L169" s="133">
        <v>2.12E-2</v>
      </c>
      <c r="M169" s="133">
        <v>8.4000000000000005E-2</v>
      </c>
      <c r="N169" s="133">
        <v>7.4800000000000005E-2</v>
      </c>
      <c r="O169" s="133">
        <v>0.97670000000000001</v>
      </c>
    </row>
    <row r="170" spans="2:15" hidden="1">
      <c r="B170" s="133">
        <v>1974</v>
      </c>
      <c r="C170" s="133">
        <v>7</v>
      </c>
      <c r="D170" s="133">
        <v>7.5200000000000003E-2</v>
      </c>
      <c r="E170" s="133">
        <v>3.6999999999999998E-2</v>
      </c>
      <c r="F170" s="133">
        <v>1.1599999999999999E-2</v>
      </c>
      <c r="G170" s="133">
        <v>0.21279999999999999</v>
      </c>
      <c r="H170" s="133">
        <v>7.3200000000000001E-2</v>
      </c>
      <c r="I170" s="133">
        <v>2.2800000000000001E-2</v>
      </c>
      <c r="J170" s="133">
        <v>0</v>
      </c>
      <c r="K170" s="133">
        <v>3.8600000000000002E-2</v>
      </c>
      <c r="L170" s="133">
        <v>4.7300000000000002E-2</v>
      </c>
      <c r="M170" s="133">
        <v>2.52E-2</v>
      </c>
      <c r="N170" s="133">
        <v>0</v>
      </c>
      <c r="O170" s="133">
        <v>0.1002</v>
      </c>
    </row>
    <row r="171" spans="2:15" hidden="1">
      <c r="B171" s="133">
        <v>1974</v>
      </c>
      <c r="C171" s="133">
        <v>8</v>
      </c>
      <c r="D171" s="133">
        <v>0.97350000000000003</v>
      </c>
      <c r="E171" s="133">
        <v>4.7369000000000003</v>
      </c>
      <c r="F171" s="133">
        <v>0.82430000000000003</v>
      </c>
      <c r="G171" s="133">
        <v>4.2515000000000001</v>
      </c>
      <c r="H171" s="133">
        <v>0.98899999999999999</v>
      </c>
      <c r="I171" s="133">
        <v>2.9102999999999999</v>
      </c>
      <c r="J171" s="133">
        <v>0</v>
      </c>
      <c r="K171" s="133">
        <v>1.2453000000000001</v>
      </c>
      <c r="L171" s="133">
        <v>0.3669</v>
      </c>
      <c r="M171" s="133">
        <v>1.6109</v>
      </c>
      <c r="N171" s="133">
        <v>1.1867000000000001</v>
      </c>
      <c r="O171" s="133">
        <v>4.5651999999999999</v>
      </c>
    </row>
    <row r="172" spans="2:15" hidden="1">
      <c r="B172" s="133">
        <v>1974</v>
      </c>
      <c r="C172" s="133">
        <v>9</v>
      </c>
      <c r="D172" s="133">
        <v>0.31840000000000002</v>
      </c>
      <c r="E172" s="133">
        <v>3.7683</v>
      </c>
      <c r="F172" s="133">
        <v>0.50970000000000004</v>
      </c>
      <c r="G172" s="133">
        <v>2.9746000000000001</v>
      </c>
      <c r="H172" s="133">
        <v>0.69140000000000001</v>
      </c>
      <c r="I172" s="133">
        <v>1.9388000000000001</v>
      </c>
      <c r="J172" s="133">
        <v>0</v>
      </c>
      <c r="K172" s="133">
        <v>0.2364</v>
      </c>
      <c r="L172" s="133">
        <v>0.1822</v>
      </c>
      <c r="M172" s="133">
        <v>1.0411999999999999</v>
      </c>
      <c r="N172" s="133">
        <v>0.54330000000000001</v>
      </c>
      <c r="O172" s="133">
        <v>2.6911</v>
      </c>
    </row>
    <row r="173" spans="2:15" hidden="1">
      <c r="B173" s="133">
        <v>1974</v>
      </c>
      <c r="C173" s="133">
        <v>10</v>
      </c>
      <c r="D173" s="133">
        <v>0.46329999999999999</v>
      </c>
      <c r="E173" s="133">
        <v>0.43780000000000002</v>
      </c>
      <c r="F173" s="133">
        <v>0.18390000000000001</v>
      </c>
      <c r="G173" s="133">
        <v>1.4392</v>
      </c>
      <c r="H173" s="133">
        <v>0.46560000000000001</v>
      </c>
      <c r="I173" s="133">
        <v>0.46899999999999997</v>
      </c>
      <c r="J173" s="133">
        <v>0</v>
      </c>
      <c r="K173" s="133">
        <v>0.2321</v>
      </c>
      <c r="L173" s="133">
        <v>2.7699999999999999E-2</v>
      </c>
      <c r="M173" s="133">
        <v>0.1368</v>
      </c>
      <c r="N173" s="133">
        <v>0.20069999999999999</v>
      </c>
      <c r="O173" s="133">
        <v>1.4725999999999999</v>
      </c>
    </row>
    <row r="174" spans="2:15" hidden="1">
      <c r="B174" s="133">
        <v>1974</v>
      </c>
      <c r="C174" s="133">
        <v>11</v>
      </c>
      <c r="D174" s="133">
        <v>0.1527</v>
      </c>
      <c r="E174" s="133">
        <v>1.5448999999999999</v>
      </c>
      <c r="F174" s="133">
        <v>0.2291</v>
      </c>
      <c r="G174" s="133">
        <v>1.1754</v>
      </c>
      <c r="H174" s="133">
        <v>0.27410000000000001</v>
      </c>
      <c r="I174" s="133">
        <v>0.93659999999999999</v>
      </c>
      <c r="J174" s="133">
        <v>3.8999999999999998E-3</v>
      </c>
      <c r="K174" s="133">
        <v>9.7500000000000003E-2</v>
      </c>
      <c r="L174" s="133">
        <v>0.11020000000000001</v>
      </c>
      <c r="M174" s="133">
        <v>0.45250000000000001</v>
      </c>
      <c r="N174" s="133">
        <v>0.23219999999999999</v>
      </c>
      <c r="O174" s="133">
        <v>0.88600000000000001</v>
      </c>
    </row>
    <row r="175" spans="2:15" hidden="1">
      <c r="B175" s="133">
        <v>1974</v>
      </c>
      <c r="C175" s="133">
        <v>12</v>
      </c>
      <c r="D175" s="133">
        <v>0.16320000000000001</v>
      </c>
      <c r="E175" s="133">
        <v>2.2183000000000002</v>
      </c>
      <c r="F175" s="133">
        <v>0.3569</v>
      </c>
      <c r="G175" s="133">
        <v>1.7425999999999999</v>
      </c>
      <c r="H175" s="133">
        <v>0.40610000000000002</v>
      </c>
      <c r="I175" s="133">
        <v>1.2982</v>
      </c>
      <c r="J175" s="133">
        <v>0</v>
      </c>
      <c r="K175" s="133">
        <v>9.5200000000000007E-2</v>
      </c>
      <c r="L175" s="133">
        <v>4.5699999999999998E-2</v>
      </c>
      <c r="M175" s="133">
        <v>0.71909999999999996</v>
      </c>
      <c r="N175" s="133">
        <v>0.29570000000000002</v>
      </c>
      <c r="O175" s="133">
        <v>1.2823</v>
      </c>
    </row>
    <row r="176" spans="2:15" hidden="1">
      <c r="B176" s="133">
        <v>1974</v>
      </c>
      <c r="C176" s="133">
        <v>13</v>
      </c>
      <c r="D176" s="133">
        <v>0.52590000000000003</v>
      </c>
      <c r="E176" s="133">
        <v>2.2229999999999999</v>
      </c>
      <c r="F176" s="133">
        <v>0.2591</v>
      </c>
      <c r="G176" s="133">
        <v>1.8917999999999999</v>
      </c>
      <c r="H176" s="133">
        <v>0.66849999999999998</v>
      </c>
      <c r="I176" s="133">
        <v>1.4873000000000001</v>
      </c>
      <c r="J176" s="133">
        <v>0</v>
      </c>
      <c r="K176" s="133">
        <v>0.24379999999999999</v>
      </c>
      <c r="L176" s="133">
        <v>4.7500000000000001E-2</v>
      </c>
      <c r="M176" s="133">
        <v>0.84760000000000002</v>
      </c>
      <c r="N176" s="133">
        <v>0.22259999999999999</v>
      </c>
      <c r="O176" s="133">
        <v>1.4814000000000001</v>
      </c>
    </row>
    <row r="177" spans="2:15" hidden="1">
      <c r="B177" s="133">
        <v>1974</v>
      </c>
      <c r="C177" s="133">
        <v>14</v>
      </c>
      <c r="D177" s="133">
        <v>3.3700000000000001E-2</v>
      </c>
      <c r="E177" s="133">
        <v>0.22750000000000001</v>
      </c>
      <c r="F177" s="133">
        <v>3.1699999999999999E-2</v>
      </c>
      <c r="G177" s="133">
        <v>0.20549999999999999</v>
      </c>
      <c r="H177" s="133">
        <v>5.1499999999999997E-2</v>
      </c>
      <c r="I177" s="133">
        <v>0.154</v>
      </c>
      <c r="J177" s="133">
        <v>1E-4</v>
      </c>
      <c r="K177" s="133">
        <v>2.06E-2</v>
      </c>
      <c r="L177" s="133">
        <v>4.0000000000000001E-3</v>
      </c>
      <c r="M177" s="133">
        <v>7.4899999999999994E-2</v>
      </c>
      <c r="N177" s="133">
        <v>0.04</v>
      </c>
      <c r="O177" s="133">
        <v>0.1847</v>
      </c>
    </row>
    <row r="178" spans="2:15" hidden="1">
      <c r="B178" s="133">
        <v>1974</v>
      </c>
      <c r="C178" s="133">
        <v>15</v>
      </c>
      <c r="D178" s="133">
        <v>1.47E-2</v>
      </c>
      <c r="E178" s="133">
        <v>2.8500000000000001E-2</v>
      </c>
      <c r="F178" s="133">
        <v>8.0000000000000002E-3</v>
      </c>
      <c r="G178" s="133">
        <v>8.8200000000000001E-2</v>
      </c>
      <c r="H178" s="133">
        <v>3.5299999999999998E-2</v>
      </c>
      <c r="I178" s="133">
        <v>8.2799999999999999E-2</v>
      </c>
      <c r="J178" s="133">
        <v>9.4999999999999998E-3</v>
      </c>
      <c r="K178" s="133">
        <v>8.6E-3</v>
      </c>
      <c r="L178" s="133">
        <v>0</v>
      </c>
      <c r="M178" s="133">
        <v>0</v>
      </c>
      <c r="N178" s="133">
        <v>0</v>
      </c>
      <c r="O178" s="133">
        <v>9.5600000000000004E-2</v>
      </c>
    </row>
    <row r="179" spans="2:15" hidden="1">
      <c r="B179" s="133">
        <v>1974</v>
      </c>
      <c r="C179" s="133">
        <v>16</v>
      </c>
      <c r="D179" s="133">
        <v>1.6500000000000001E-2</v>
      </c>
      <c r="E179" s="133">
        <v>0.1111</v>
      </c>
      <c r="F179" s="133">
        <v>1.5599999999999999E-2</v>
      </c>
      <c r="G179" s="133">
        <v>0.1016</v>
      </c>
      <c r="H179" s="133">
        <v>2.5399999999999999E-2</v>
      </c>
      <c r="I179" s="133">
        <v>7.6399999999999996E-2</v>
      </c>
      <c r="J179" s="133">
        <v>1E-4</v>
      </c>
      <c r="K179" s="133">
        <v>1.0200000000000001E-2</v>
      </c>
      <c r="L179" s="133">
        <v>1.8E-3</v>
      </c>
      <c r="M179" s="133">
        <v>3.6999999999999998E-2</v>
      </c>
      <c r="N179" s="133">
        <v>1.9800000000000002E-2</v>
      </c>
      <c r="O179" s="133">
        <v>9.0800000000000006E-2</v>
      </c>
    </row>
    <row r="180" spans="2:15" hidden="1">
      <c r="B180" s="133">
        <v>1975</v>
      </c>
      <c r="C180" s="133">
        <v>1</v>
      </c>
      <c r="D180" s="133">
        <v>0.151</v>
      </c>
      <c r="E180" s="133">
        <v>2.1000000000000001E-2</v>
      </c>
      <c r="F180" s="133">
        <v>3.27E-2</v>
      </c>
      <c r="G180" s="133">
        <v>6.2799999999999995E-2</v>
      </c>
      <c r="H180" s="133">
        <v>2.23E-2</v>
      </c>
      <c r="I180" s="133">
        <v>1.8800000000000001E-2</v>
      </c>
      <c r="J180" s="133">
        <v>1E-3</v>
      </c>
      <c r="K180" s="133">
        <v>0.1714</v>
      </c>
      <c r="L180" s="133">
        <v>1.1999999999999999E-3</v>
      </c>
      <c r="M180" s="133">
        <v>9.8100000000000007E-2</v>
      </c>
      <c r="N180" s="133">
        <v>2.58E-2</v>
      </c>
      <c r="O180" s="133">
        <v>0.27210000000000001</v>
      </c>
    </row>
    <row r="181" spans="2:15" hidden="1">
      <c r="B181" s="133">
        <v>1975</v>
      </c>
      <c r="C181" s="133">
        <v>2</v>
      </c>
      <c r="D181" s="133">
        <v>0.21099999999999999</v>
      </c>
      <c r="E181" s="133">
        <v>0.19739999999999999</v>
      </c>
      <c r="F181" s="133">
        <v>1.47E-2</v>
      </c>
      <c r="G181" s="133">
        <v>0.31919999999999998</v>
      </c>
      <c r="H181" s="133">
        <v>0.10920000000000001</v>
      </c>
      <c r="I181" s="133">
        <v>0.48139999999999999</v>
      </c>
      <c r="J181" s="133">
        <v>2.58E-2</v>
      </c>
      <c r="K181" s="133">
        <v>0.18210000000000001</v>
      </c>
      <c r="L181" s="133">
        <v>0.13789999999999999</v>
      </c>
      <c r="M181" s="133">
        <v>2.9499999999999998E-2</v>
      </c>
      <c r="N181" s="133">
        <v>0.10979999999999999</v>
      </c>
      <c r="O181" s="133">
        <v>0.58979999999999999</v>
      </c>
    </row>
    <row r="182" spans="2:15" hidden="1">
      <c r="B182" s="133">
        <v>1975</v>
      </c>
      <c r="C182" s="133">
        <v>3</v>
      </c>
      <c r="D182" s="133">
        <v>0.57499999999999996</v>
      </c>
      <c r="E182" s="133">
        <v>0.11799999999999999</v>
      </c>
      <c r="F182" s="133">
        <v>7.9600000000000004E-2</v>
      </c>
      <c r="G182" s="133">
        <v>1.4317</v>
      </c>
      <c r="H182" s="133">
        <v>0.48699999999999999</v>
      </c>
      <c r="I182" s="133">
        <v>0.3417</v>
      </c>
      <c r="J182" s="133">
        <v>4.7300000000000002E-2</v>
      </c>
      <c r="K182" s="133">
        <v>0.77090000000000003</v>
      </c>
      <c r="L182" s="133">
        <v>0.14580000000000001</v>
      </c>
      <c r="M182" s="133">
        <v>0.37180000000000002</v>
      </c>
      <c r="N182" s="133">
        <v>0.2707</v>
      </c>
      <c r="O182" s="133">
        <v>1.4792000000000001</v>
      </c>
    </row>
    <row r="183" spans="2:15" hidden="1">
      <c r="B183" s="133">
        <v>1975</v>
      </c>
      <c r="C183" s="133">
        <v>4</v>
      </c>
      <c r="D183" s="133">
        <v>0.88739999999999997</v>
      </c>
      <c r="E183" s="133">
        <v>1.5610999999999999</v>
      </c>
      <c r="F183" s="133">
        <v>0.16520000000000001</v>
      </c>
      <c r="G183" s="133">
        <v>2.2686000000000002</v>
      </c>
      <c r="H183" s="133">
        <v>0.59</v>
      </c>
      <c r="I183" s="133">
        <v>1.2881</v>
      </c>
      <c r="J183" s="133">
        <v>0.1348</v>
      </c>
      <c r="K183" s="133">
        <v>1.0954999999999999</v>
      </c>
      <c r="L183" s="133">
        <v>0.35859999999999997</v>
      </c>
      <c r="M183" s="133">
        <v>0.32869999999999999</v>
      </c>
      <c r="N183" s="133">
        <v>0.308</v>
      </c>
      <c r="O183" s="133">
        <v>2.6436999999999999</v>
      </c>
    </row>
    <row r="184" spans="2:15" hidden="1">
      <c r="B184" s="133">
        <v>1975</v>
      </c>
      <c r="C184" s="133">
        <v>5</v>
      </c>
      <c r="D184" s="133">
        <v>0.69210000000000005</v>
      </c>
      <c r="E184" s="133">
        <v>4.7472000000000003</v>
      </c>
      <c r="F184" s="133">
        <v>7.7200000000000005E-2</v>
      </c>
      <c r="G184" s="133">
        <v>1.5980000000000001</v>
      </c>
      <c r="H184" s="133">
        <v>0.36659999999999998</v>
      </c>
      <c r="I184" s="133">
        <v>1.0293000000000001</v>
      </c>
      <c r="J184" s="133">
        <v>5.1400000000000001E-2</v>
      </c>
      <c r="K184" s="133">
        <v>0.2571</v>
      </c>
      <c r="L184" s="133">
        <v>0.437</v>
      </c>
      <c r="M184" s="133">
        <v>0.10829999999999999</v>
      </c>
      <c r="N184" s="133">
        <v>0.58720000000000006</v>
      </c>
      <c r="O184" s="133">
        <v>1.7657</v>
      </c>
    </row>
    <row r="185" spans="2:15" hidden="1">
      <c r="B185" s="133">
        <v>1975</v>
      </c>
      <c r="C185" s="133">
        <v>6</v>
      </c>
      <c r="D185" s="133">
        <v>0.248</v>
      </c>
      <c r="E185" s="133">
        <v>0.39479999999999998</v>
      </c>
      <c r="F185" s="133">
        <v>0.1231</v>
      </c>
      <c r="G185" s="133">
        <v>0.79359999999999997</v>
      </c>
      <c r="H185" s="133">
        <v>0.1522</v>
      </c>
      <c r="I185" s="133">
        <v>0.62590000000000001</v>
      </c>
      <c r="J185" s="133">
        <v>3.0999999999999999E-3</v>
      </c>
      <c r="K185" s="133">
        <v>0.28189999999999998</v>
      </c>
      <c r="L185" s="133">
        <v>0.28989999999999999</v>
      </c>
      <c r="M185" s="133">
        <v>9.3700000000000006E-2</v>
      </c>
      <c r="N185" s="133">
        <v>0.28110000000000002</v>
      </c>
      <c r="O185" s="133">
        <v>0.56310000000000004</v>
      </c>
    </row>
    <row r="186" spans="2:15" hidden="1">
      <c r="B186" s="133">
        <v>1975</v>
      </c>
      <c r="C186" s="133">
        <v>7</v>
      </c>
      <c r="D186" s="133">
        <v>8.0299999999999996E-2</v>
      </c>
      <c r="E186" s="133">
        <v>2.9000000000000001E-2</v>
      </c>
      <c r="F186" s="133">
        <v>3.27E-2</v>
      </c>
      <c r="G186" s="133">
        <v>0.29459999999999997</v>
      </c>
      <c r="H186" s="133">
        <v>0.10349999999999999</v>
      </c>
      <c r="I186" s="133">
        <v>1.2E-2</v>
      </c>
      <c r="J186" s="133">
        <v>0</v>
      </c>
      <c r="K186" s="133">
        <v>9.7500000000000003E-2</v>
      </c>
      <c r="L186" s="133">
        <v>1.4E-3</v>
      </c>
      <c r="M186" s="133">
        <v>7.9299999999999995E-2</v>
      </c>
      <c r="N186" s="133">
        <v>1.4999999999999999E-2</v>
      </c>
      <c r="O186" s="133">
        <v>0.13769999999999999</v>
      </c>
    </row>
    <row r="187" spans="2:15" hidden="1">
      <c r="B187" s="133">
        <v>1975</v>
      </c>
      <c r="C187" s="133">
        <v>8</v>
      </c>
      <c r="D187" s="133">
        <v>0.90010000000000001</v>
      </c>
      <c r="E187" s="133">
        <v>4.8548</v>
      </c>
      <c r="F187" s="133">
        <v>0.88700000000000001</v>
      </c>
      <c r="G187" s="133">
        <v>4.9686000000000003</v>
      </c>
      <c r="H187" s="133">
        <v>1.1188</v>
      </c>
      <c r="I187" s="133">
        <v>4.0345000000000004</v>
      </c>
      <c r="J187" s="133">
        <v>0.21310000000000001</v>
      </c>
      <c r="K187" s="133">
        <v>1.2572000000000001</v>
      </c>
      <c r="L187" s="133">
        <v>0.7681</v>
      </c>
      <c r="M187" s="133">
        <v>1.2081</v>
      </c>
      <c r="N187" s="133">
        <v>0.97689999999999999</v>
      </c>
      <c r="O187" s="133">
        <v>4.0559000000000003</v>
      </c>
    </row>
    <row r="188" spans="2:15" hidden="1">
      <c r="B188" s="133">
        <v>1975</v>
      </c>
      <c r="C188" s="133">
        <v>9</v>
      </c>
      <c r="D188" s="133">
        <v>0.3327</v>
      </c>
      <c r="E188" s="133">
        <v>5.0631000000000004</v>
      </c>
      <c r="F188" s="133">
        <v>0.41949999999999998</v>
      </c>
      <c r="G188" s="133">
        <v>2.1821999999999999</v>
      </c>
      <c r="H188" s="133">
        <v>0.46389999999999998</v>
      </c>
      <c r="I188" s="133">
        <v>2.0739999999999998</v>
      </c>
      <c r="J188" s="133">
        <v>0</v>
      </c>
      <c r="K188" s="133">
        <v>0.53129999999999999</v>
      </c>
      <c r="L188" s="133">
        <v>0.16919999999999999</v>
      </c>
      <c r="M188" s="133">
        <v>1.5693999999999999</v>
      </c>
      <c r="N188" s="133">
        <v>0.28889999999999999</v>
      </c>
      <c r="O188" s="133">
        <v>2.3866999999999998</v>
      </c>
    </row>
    <row r="189" spans="2:15" hidden="1">
      <c r="B189" s="133">
        <v>1975</v>
      </c>
      <c r="C189" s="133">
        <v>10</v>
      </c>
      <c r="D189" s="133">
        <v>0.39600000000000002</v>
      </c>
      <c r="E189" s="133">
        <v>0.39729999999999999</v>
      </c>
      <c r="F189" s="133">
        <v>0.11700000000000001</v>
      </c>
      <c r="G189" s="133">
        <v>1.2075</v>
      </c>
      <c r="H189" s="133">
        <v>0.39040000000000002</v>
      </c>
      <c r="I189" s="133">
        <v>0.37069999999999997</v>
      </c>
      <c r="J189" s="133">
        <v>0</v>
      </c>
      <c r="K189" s="133">
        <v>0.1434</v>
      </c>
      <c r="L189" s="133">
        <v>2.3300000000000001E-2</v>
      </c>
      <c r="M189" s="133">
        <v>0.22209999999999999</v>
      </c>
      <c r="N189" s="133">
        <v>4.6800000000000001E-2</v>
      </c>
      <c r="O189" s="133">
        <v>1.2607999999999999</v>
      </c>
    </row>
    <row r="190" spans="2:15" hidden="1">
      <c r="B190" s="133">
        <v>1975</v>
      </c>
      <c r="C190" s="133">
        <v>11</v>
      </c>
      <c r="D190" s="133">
        <v>0.1585</v>
      </c>
      <c r="E190" s="133">
        <v>2.0087000000000002</v>
      </c>
      <c r="F190" s="133">
        <v>0.19289999999999999</v>
      </c>
      <c r="G190" s="133">
        <v>0.86450000000000005</v>
      </c>
      <c r="H190" s="133">
        <v>0.19109999999999999</v>
      </c>
      <c r="I190" s="133">
        <v>0.98609999999999998</v>
      </c>
      <c r="J190" s="133">
        <v>4.1000000000000003E-3</v>
      </c>
      <c r="K190" s="133">
        <v>0.1361</v>
      </c>
      <c r="L190" s="133">
        <v>0.1047</v>
      </c>
      <c r="M190" s="133">
        <v>0.64539999999999997</v>
      </c>
      <c r="N190" s="133">
        <v>0.1205</v>
      </c>
      <c r="O190" s="133">
        <v>0.74119999999999997</v>
      </c>
    </row>
    <row r="191" spans="2:15" hidden="1">
      <c r="B191" s="133">
        <v>1975</v>
      </c>
      <c r="C191" s="133">
        <v>12</v>
      </c>
      <c r="D191" s="133">
        <v>0.1764</v>
      </c>
      <c r="E191" s="133">
        <v>3.0322</v>
      </c>
      <c r="F191" s="133">
        <v>0.30359999999999998</v>
      </c>
      <c r="G191" s="133">
        <v>1.2611000000000001</v>
      </c>
      <c r="H191" s="133">
        <v>0.2722</v>
      </c>
      <c r="I191" s="133">
        <v>1.3965000000000001</v>
      </c>
      <c r="J191" s="133">
        <v>0</v>
      </c>
      <c r="K191" s="133">
        <v>0.16550000000000001</v>
      </c>
      <c r="L191" s="133">
        <v>4.02E-2</v>
      </c>
      <c r="M191" s="133">
        <v>1.0529999999999999</v>
      </c>
      <c r="N191" s="133">
        <v>0.1147</v>
      </c>
      <c r="O191" s="133">
        <v>1.0784</v>
      </c>
    </row>
    <row r="192" spans="2:15" hidden="1">
      <c r="B192" s="133">
        <v>1975</v>
      </c>
      <c r="C192" s="133">
        <v>13</v>
      </c>
      <c r="D192" s="133">
        <v>0.59660000000000002</v>
      </c>
      <c r="E192" s="133">
        <v>2.2696000000000001</v>
      </c>
      <c r="F192" s="133">
        <v>0.16450000000000001</v>
      </c>
      <c r="G192" s="133">
        <v>2.4081999999999999</v>
      </c>
      <c r="H192" s="133">
        <v>0.85019999999999996</v>
      </c>
      <c r="I192" s="133">
        <v>1.9031</v>
      </c>
      <c r="J192" s="133">
        <v>5.1999999999999998E-3</v>
      </c>
      <c r="K192" s="133">
        <v>1.0455000000000001</v>
      </c>
      <c r="L192" s="133">
        <v>0.2636</v>
      </c>
      <c r="M192" s="133">
        <v>0.53359999999999996</v>
      </c>
      <c r="N192" s="133">
        <v>7.3099999999999998E-2</v>
      </c>
      <c r="O192" s="133">
        <v>2.4944000000000002</v>
      </c>
    </row>
    <row r="193" spans="2:15" hidden="1">
      <c r="B193" s="133">
        <v>1975</v>
      </c>
      <c r="C193" s="133">
        <v>14</v>
      </c>
      <c r="D193" s="133">
        <v>3.6499999999999998E-2</v>
      </c>
      <c r="E193" s="133">
        <v>0.3306</v>
      </c>
      <c r="F193" s="133">
        <v>2.4799999999999999E-2</v>
      </c>
      <c r="G193" s="133">
        <v>0.1459</v>
      </c>
      <c r="H193" s="133">
        <v>3.7900000000000003E-2</v>
      </c>
      <c r="I193" s="133">
        <v>0.16589999999999999</v>
      </c>
      <c r="J193" s="133">
        <v>1E-4</v>
      </c>
      <c r="K193" s="133">
        <v>2.8799999999999999E-2</v>
      </c>
      <c r="L193" s="133">
        <v>2.5999999999999999E-3</v>
      </c>
      <c r="M193" s="133">
        <v>0.1162</v>
      </c>
      <c r="N193" s="133">
        <v>1.77E-2</v>
      </c>
      <c r="O193" s="133">
        <v>0.16250000000000001</v>
      </c>
    </row>
    <row r="194" spans="2:15" hidden="1">
      <c r="B194" s="133">
        <v>1975</v>
      </c>
      <c r="C194" s="133">
        <v>15</v>
      </c>
      <c r="D194" s="133">
        <v>0.01</v>
      </c>
      <c r="E194" s="133">
        <v>0.02</v>
      </c>
      <c r="F194" s="133">
        <v>1.4E-3</v>
      </c>
      <c r="G194" s="133">
        <v>8.6199999999999999E-2</v>
      </c>
      <c r="H194" s="133">
        <v>3.4500000000000003E-2</v>
      </c>
      <c r="I194" s="133">
        <v>4.7899999999999998E-2</v>
      </c>
      <c r="J194" s="133">
        <v>6.8999999999999999E-3</v>
      </c>
      <c r="K194" s="133">
        <v>0</v>
      </c>
      <c r="L194" s="133">
        <v>0</v>
      </c>
      <c r="M194" s="133">
        <v>0.1295</v>
      </c>
      <c r="N194" s="133">
        <v>0</v>
      </c>
      <c r="O194" s="133">
        <v>9.6799999999999997E-2</v>
      </c>
    </row>
    <row r="195" spans="2:15" hidden="1">
      <c r="B195" s="133">
        <v>1975</v>
      </c>
      <c r="C195" s="133">
        <v>16</v>
      </c>
      <c r="D195" s="133">
        <v>1.77E-2</v>
      </c>
      <c r="E195" s="133">
        <v>0.16039999999999999</v>
      </c>
      <c r="F195" s="133">
        <v>1.2E-2</v>
      </c>
      <c r="G195" s="133">
        <v>7.1099999999999997E-2</v>
      </c>
      <c r="H195" s="133">
        <v>1.8499999999999999E-2</v>
      </c>
      <c r="I195" s="133">
        <v>8.1500000000000003E-2</v>
      </c>
      <c r="J195" s="133">
        <v>0</v>
      </c>
      <c r="K195" s="133">
        <v>1.41E-2</v>
      </c>
      <c r="L195" s="133">
        <v>1.1000000000000001E-3</v>
      </c>
      <c r="M195" s="133">
        <v>5.6899999999999999E-2</v>
      </c>
      <c r="N195" s="133">
        <v>8.6E-3</v>
      </c>
      <c r="O195" s="133">
        <v>7.8799999999999995E-2</v>
      </c>
    </row>
    <row r="196" spans="2:15" hidden="1">
      <c r="B196" s="133">
        <v>1976</v>
      </c>
      <c r="C196" s="133">
        <v>1</v>
      </c>
      <c r="D196" s="133">
        <v>4.8800000000000003E-2</v>
      </c>
      <c r="E196" s="133">
        <v>8.8300000000000003E-2</v>
      </c>
      <c r="F196" s="133">
        <v>4.0000000000000001E-3</v>
      </c>
      <c r="G196" s="133">
        <v>6.13E-2</v>
      </c>
      <c r="H196" s="133">
        <v>2.18E-2</v>
      </c>
      <c r="I196" s="133">
        <v>0.12609999999999999</v>
      </c>
      <c r="J196" s="133">
        <v>6.6E-3</v>
      </c>
      <c r="K196" s="133">
        <v>0.32</v>
      </c>
      <c r="L196" s="133">
        <v>0.10199999999999999</v>
      </c>
      <c r="M196" s="133">
        <v>2.1299999999999999E-2</v>
      </c>
      <c r="N196" s="133">
        <v>0.17280000000000001</v>
      </c>
      <c r="O196" s="133">
        <v>0.3876</v>
      </c>
    </row>
    <row r="197" spans="2:15" hidden="1">
      <c r="B197" s="133">
        <v>1976</v>
      </c>
      <c r="C197" s="133">
        <v>2</v>
      </c>
      <c r="D197" s="133">
        <v>0.1726</v>
      </c>
      <c r="E197" s="133">
        <v>0.115</v>
      </c>
      <c r="F197" s="133">
        <v>4.2500000000000003E-2</v>
      </c>
      <c r="G197" s="133">
        <v>0.20669999999999999</v>
      </c>
      <c r="H197" s="133">
        <v>7.0699999999999999E-2</v>
      </c>
      <c r="I197" s="133">
        <v>0.48930000000000001</v>
      </c>
      <c r="J197" s="133">
        <v>4.0899999999999999E-2</v>
      </c>
      <c r="K197" s="133">
        <v>0.32350000000000001</v>
      </c>
      <c r="L197" s="133">
        <v>0.48859999999999998</v>
      </c>
      <c r="M197" s="133">
        <v>3.7199999999999997E-2</v>
      </c>
      <c r="N197" s="133">
        <v>0</v>
      </c>
      <c r="O197" s="133">
        <v>0.92579999999999996</v>
      </c>
    </row>
    <row r="198" spans="2:15" hidden="1">
      <c r="B198" s="133">
        <v>1976</v>
      </c>
      <c r="C198" s="133">
        <v>3</v>
      </c>
      <c r="D198" s="133">
        <v>0.60119999999999996</v>
      </c>
      <c r="E198" s="133">
        <v>0.1363</v>
      </c>
      <c r="F198" s="133">
        <v>0.13320000000000001</v>
      </c>
      <c r="G198" s="133">
        <v>1.2458</v>
      </c>
      <c r="H198" s="133">
        <v>0.42380000000000001</v>
      </c>
      <c r="I198" s="133">
        <v>0.65129999999999999</v>
      </c>
      <c r="J198" s="133">
        <v>9.8699999999999996E-2</v>
      </c>
      <c r="K198" s="133">
        <v>1.1473</v>
      </c>
      <c r="L198" s="133">
        <v>0.35239999999999999</v>
      </c>
      <c r="M198" s="133">
        <v>0.37030000000000002</v>
      </c>
      <c r="N198" s="133">
        <v>2.7799999999999998E-2</v>
      </c>
      <c r="O198" s="133">
        <v>2.0379999999999998</v>
      </c>
    </row>
    <row r="199" spans="2:15" hidden="1">
      <c r="B199" s="133">
        <v>1976</v>
      </c>
      <c r="C199" s="133">
        <v>4</v>
      </c>
      <c r="D199" s="133">
        <v>0.93140000000000001</v>
      </c>
      <c r="E199" s="133">
        <v>0.78600000000000003</v>
      </c>
      <c r="F199" s="133">
        <v>0.1104</v>
      </c>
      <c r="G199" s="133">
        <v>1.7454000000000001</v>
      </c>
      <c r="H199" s="133">
        <v>0.45390000000000003</v>
      </c>
      <c r="I199" s="133">
        <v>1.2081999999999999</v>
      </c>
      <c r="J199" s="133">
        <v>8.3299999999999999E-2</v>
      </c>
      <c r="K199" s="133">
        <v>1.2557</v>
      </c>
      <c r="L199" s="133">
        <v>0.16819999999999999</v>
      </c>
      <c r="M199" s="133">
        <v>0.52590000000000003</v>
      </c>
      <c r="N199" s="133">
        <v>0.36830000000000002</v>
      </c>
      <c r="O199" s="133">
        <v>2.3424999999999998</v>
      </c>
    </row>
    <row r="200" spans="2:15" hidden="1">
      <c r="B200" s="133">
        <v>1976</v>
      </c>
      <c r="C200" s="133">
        <v>5</v>
      </c>
      <c r="D200" s="133">
        <v>0.53480000000000005</v>
      </c>
      <c r="E200" s="133">
        <v>1.6616</v>
      </c>
      <c r="F200" s="133">
        <v>0.1308</v>
      </c>
      <c r="G200" s="133">
        <v>0.49540000000000001</v>
      </c>
      <c r="H200" s="133">
        <v>0.11360000000000001</v>
      </c>
      <c r="I200" s="133">
        <v>1.9094</v>
      </c>
      <c r="J200" s="133">
        <v>0.24959999999999999</v>
      </c>
      <c r="K200" s="133">
        <v>0.51070000000000004</v>
      </c>
      <c r="L200" s="133">
        <v>0.6129</v>
      </c>
      <c r="M200" s="133">
        <v>0.27700000000000002</v>
      </c>
      <c r="N200" s="133">
        <v>0.12590000000000001</v>
      </c>
      <c r="O200" s="133">
        <v>1.6140000000000001</v>
      </c>
    </row>
    <row r="201" spans="2:15" hidden="1">
      <c r="B201" s="133">
        <v>1976</v>
      </c>
      <c r="C201" s="133">
        <v>6</v>
      </c>
      <c r="D201" s="133">
        <v>0.18859999999999999</v>
      </c>
      <c r="E201" s="133">
        <v>0.18240000000000001</v>
      </c>
      <c r="F201" s="133">
        <v>5.2499999999999998E-2</v>
      </c>
      <c r="G201" s="133">
        <v>0.46689999999999998</v>
      </c>
      <c r="H201" s="133">
        <v>8.9800000000000005E-2</v>
      </c>
      <c r="I201" s="133">
        <v>0.33589999999999998</v>
      </c>
      <c r="J201" s="133">
        <v>2.0000000000000001E-4</v>
      </c>
      <c r="K201" s="133">
        <v>0.16220000000000001</v>
      </c>
      <c r="L201" s="133">
        <v>2.3999999999999998E-3</v>
      </c>
      <c r="M201" s="133">
        <v>4.2500000000000003E-2</v>
      </c>
      <c r="N201" s="133">
        <v>0</v>
      </c>
      <c r="O201" s="133">
        <v>0.44309999999999999</v>
      </c>
    </row>
    <row r="202" spans="2:15" hidden="1">
      <c r="B202" s="133">
        <v>1976</v>
      </c>
      <c r="C202" s="133">
        <v>7</v>
      </c>
      <c r="D202" s="133">
        <v>5.4800000000000001E-2</v>
      </c>
      <c r="E202" s="133">
        <v>0</v>
      </c>
      <c r="F202" s="133">
        <v>2.4199999999999999E-2</v>
      </c>
      <c r="G202" s="133">
        <v>8.7300000000000003E-2</v>
      </c>
      <c r="H202" s="133">
        <v>2.7799999999999998E-2</v>
      </c>
      <c r="I202" s="133">
        <v>2.87E-2</v>
      </c>
      <c r="J202" s="133">
        <v>1.23E-2</v>
      </c>
      <c r="K202" s="133">
        <v>0.12690000000000001</v>
      </c>
      <c r="L202" s="133">
        <v>4.8000000000000001E-2</v>
      </c>
      <c r="M202" s="133">
        <v>7.7200000000000005E-2</v>
      </c>
      <c r="N202" s="133">
        <v>3.0000000000000001E-3</v>
      </c>
      <c r="O202" s="133">
        <v>0.42799999999999999</v>
      </c>
    </row>
    <row r="203" spans="2:15" hidden="1">
      <c r="B203" s="133">
        <v>1976</v>
      </c>
      <c r="C203" s="133">
        <v>8</v>
      </c>
      <c r="D203" s="133">
        <v>1.0147999999999999</v>
      </c>
      <c r="E203" s="133">
        <v>2.6457999999999999</v>
      </c>
      <c r="F203" s="133">
        <v>1.1052</v>
      </c>
      <c r="G203" s="133">
        <v>4</v>
      </c>
      <c r="H203" s="133">
        <v>0.7369</v>
      </c>
      <c r="I203" s="133">
        <v>6.1416000000000004</v>
      </c>
      <c r="J203" s="133">
        <v>6.0999999999999999E-2</v>
      </c>
      <c r="K203" s="133">
        <v>0.74199999999999999</v>
      </c>
      <c r="L203" s="133">
        <v>1.0051000000000001</v>
      </c>
      <c r="M203" s="133">
        <v>0.57230000000000003</v>
      </c>
      <c r="N203" s="133">
        <v>0.73939999999999995</v>
      </c>
      <c r="O203" s="133">
        <v>5.3335999999999997</v>
      </c>
    </row>
    <row r="204" spans="2:15" hidden="1">
      <c r="B204" s="133">
        <v>1976</v>
      </c>
      <c r="C204" s="133">
        <v>9</v>
      </c>
      <c r="D204" s="133">
        <v>0.28699999999999998</v>
      </c>
      <c r="E204" s="133">
        <v>1.8705000000000001</v>
      </c>
      <c r="F204" s="133">
        <v>0.43359999999999999</v>
      </c>
      <c r="G204" s="133">
        <v>2.1231</v>
      </c>
      <c r="H204" s="133">
        <v>0.43680000000000002</v>
      </c>
      <c r="I204" s="133">
        <v>2.262</v>
      </c>
      <c r="J204" s="133">
        <v>9.3299999999999994E-2</v>
      </c>
      <c r="K204" s="133">
        <v>0.22700000000000001</v>
      </c>
      <c r="L204" s="133">
        <v>0.52939999999999998</v>
      </c>
      <c r="M204" s="133">
        <v>0.58399999999999996</v>
      </c>
      <c r="N204" s="133">
        <v>0.25169999999999998</v>
      </c>
      <c r="O204" s="133">
        <v>3.1063000000000001</v>
      </c>
    </row>
    <row r="205" spans="2:15" hidden="1">
      <c r="B205" s="133">
        <v>1976</v>
      </c>
      <c r="C205" s="133">
        <v>10</v>
      </c>
      <c r="D205" s="133">
        <v>0.27129999999999999</v>
      </c>
      <c r="E205" s="133">
        <v>0.1774</v>
      </c>
      <c r="F205" s="133">
        <v>0.13289999999999999</v>
      </c>
      <c r="G205" s="133">
        <v>0.6008</v>
      </c>
      <c r="H205" s="133">
        <v>0.17399999999999999</v>
      </c>
      <c r="I205" s="133">
        <v>0.34960000000000002</v>
      </c>
      <c r="J205" s="133">
        <v>1.18E-2</v>
      </c>
      <c r="K205" s="133">
        <v>0.1618</v>
      </c>
      <c r="L205" s="133">
        <v>0.2339</v>
      </c>
      <c r="M205" s="133">
        <v>8.14E-2</v>
      </c>
      <c r="N205" s="133">
        <v>4.1000000000000003E-3</v>
      </c>
      <c r="O205" s="133">
        <v>1.3579000000000001</v>
      </c>
    </row>
    <row r="206" spans="2:15" hidden="1">
      <c r="B206" s="133">
        <v>1976</v>
      </c>
      <c r="C206" s="133">
        <v>11</v>
      </c>
      <c r="D206" s="133">
        <v>0.14180000000000001</v>
      </c>
      <c r="E206" s="133">
        <v>0.80510000000000004</v>
      </c>
      <c r="F206" s="133">
        <v>0.2001</v>
      </c>
      <c r="G206" s="133">
        <v>0.83660000000000001</v>
      </c>
      <c r="H206" s="133">
        <v>0.18090000000000001</v>
      </c>
      <c r="I206" s="133">
        <v>1.0698000000000001</v>
      </c>
      <c r="J206" s="133">
        <v>4.7E-2</v>
      </c>
      <c r="K206" s="133">
        <v>9.3700000000000006E-2</v>
      </c>
      <c r="L206" s="133">
        <v>0.24049999999999999</v>
      </c>
      <c r="M206" s="133">
        <v>0.27510000000000001</v>
      </c>
      <c r="N206" s="133">
        <v>0.12659999999999999</v>
      </c>
      <c r="O206" s="133">
        <v>0.98509999999999998</v>
      </c>
    </row>
    <row r="207" spans="2:15" hidden="1">
      <c r="B207" s="133">
        <v>1976</v>
      </c>
      <c r="C207" s="133">
        <v>12</v>
      </c>
      <c r="D207" s="133">
        <v>0.152</v>
      </c>
      <c r="E207" s="133">
        <v>1.0584</v>
      </c>
      <c r="F207" s="133">
        <v>0.32169999999999999</v>
      </c>
      <c r="G207" s="133">
        <v>1.2343999999999999</v>
      </c>
      <c r="H207" s="133">
        <v>0.25869999999999999</v>
      </c>
      <c r="I207" s="133">
        <v>1.5577000000000001</v>
      </c>
      <c r="J207" s="133">
        <v>4.0500000000000001E-2</v>
      </c>
      <c r="K207" s="133">
        <v>9.7199999999999995E-2</v>
      </c>
      <c r="L207" s="133">
        <v>0.27329999999999999</v>
      </c>
      <c r="M207" s="133">
        <v>0.4481</v>
      </c>
      <c r="N207" s="133">
        <v>0.125</v>
      </c>
      <c r="O207" s="133">
        <v>1.4911000000000001</v>
      </c>
    </row>
    <row r="208" spans="2:15" hidden="1">
      <c r="B208" s="133">
        <v>1976</v>
      </c>
      <c r="C208" s="133">
        <v>13</v>
      </c>
      <c r="D208" s="133">
        <v>0.69269999999999998</v>
      </c>
      <c r="E208" s="133">
        <v>1.4379999999999999</v>
      </c>
      <c r="F208" s="133">
        <v>0.35220000000000001</v>
      </c>
      <c r="G208" s="133">
        <v>1.1738999999999999</v>
      </c>
      <c r="H208" s="133">
        <v>0.53200000000000003</v>
      </c>
      <c r="I208" s="133">
        <v>1.7077</v>
      </c>
      <c r="J208" s="133">
        <v>0</v>
      </c>
      <c r="K208" s="133">
        <v>0.80959999999999999</v>
      </c>
      <c r="L208" s="133">
        <v>0.21929999999999999</v>
      </c>
      <c r="M208" s="133">
        <v>0.67220000000000002</v>
      </c>
      <c r="N208" s="133">
        <v>0.15229999999999999</v>
      </c>
      <c r="O208" s="133">
        <v>2.1278999999999999</v>
      </c>
    </row>
    <row r="209" spans="2:15" hidden="1">
      <c r="B209" s="133">
        <v>1976</v>
      </c>
      <c r="C209" s="133">
        <v>14</v>
      </c>
      <c r="D209" s="133">
        <v>3.4099999999999998E-2</v>
      </c>
      <c r="E209" s="133">
        <v>8.3199999999999996E-2</v>
      </c>
      <c r="F209" s="133">
        <v>2.5499999999999998E-2</v>
      </c>
      <c r="G209" s="133">
        <v>0.1401</v>
      </c>
      <c r="H209" s="133">
        <v>3.6799999999999999E-2</v>
      </c>
      <c r="I209" s="133">
        <v>0.1804</v>
      </c>
      <c r="J209" s="133">
        <v>8.8000000000000005E-3</v>
      </c>
      <c r="K209" s="133">
        <v>1.9599999999999999E-2</v>
      </c>
      <c r="L209" s="133">
        <v>2.9700000000000001E-2</v>
      </c>
      <c r="M209" s="133">
        <v>3.95E-2</v>
      </c>
      <c r="N209" s="133">
        <v>1.8499999999999999E-2</v>
      </c>
      <c r="O209" s="133">
        <v>0.21679999999999999</v>
      </c>
    </row>
    <row r="210" spans="2:15" hidden="1">
      <c r="B210" s="133">
        <v>1976</v>
      </c>
      <c r="C210" s="133">
        <v>15</v>
      </c>
      <c r="D210" s="133">
        <v>5.7200000000000001E-2</v>
      </c>
      <c r="E210" s="133">
        <v>0</v>
      </c>
      <c r="F210" s="133">
        <v>2.6700000000000002E-2</v>
      </c>
      <c r="G210" s="133">
        <v>0.1744</v>
      </c>
      <c r="H210" s="133">
        <v>6.9800000000000001E-2</v>
      </c>
      <c r="I210" s="133">
        <v>0.1079</v>
      </c>
      <c r="J210" s="133">
        <v>1.1000000000000001E-3</v>
      </c>
      <c r="K210" s="133">
        <v>4.1799999999999997E-2</v>
      </c>
      <c r="L210" s="133">
        <v>2.3E-3</v>
      </c>
      <c r="M210" s="133">
        <v>0</v>
      </c>
      <c r="N210" s="133">
        <v>0</v>
      </c>
      <c r="O210" s="133">
        <v>0.16389999999999999</v>
      </c>
    </row>
    <row r="211" spans="2:15" hidden="1">
      <c r="B211" s="133">
        <v>1976</v>
      </c>
      <c r="C211" s="133">
        <v>16</v>
      </c>
      <c r="D211" s="133">
        <v>1.6500000000000001E-2</v>
      </c>
      <c r="E211" s="133">
        <v>3.85E-2</v>
      </c>
      <c r="F211" s="133">
        <v>1.24E-2</v>
      </c>
      <c r="G211" s="133">
        <v>6.8099999999999994E-2</v>
      </c>
      <c r="H211" s="133">
        <v>1.7899999999999999E-2</v>
      </c>
      <c r="I211" s="133">
        <v>8.8300000000000003E-2</v>
      </c>
      <c r="J211" s="133">
        <v>4.3E-3</v>
      </c>
      <c r="K211" s="133">
        <v>9.5999999999999992E-3</v>
      </c>
      <c r="L211" s="133">
        <v>1.44E-2</v>
      </c>
      <c r="M211" s="133">
        <v>1.9099999999999999E-2</v>
      </c>
      <c r="N211" s="133">
        <v>8.9999999999999993E-3</v>
      </c>
      <c r="O211" s="133">
        <v>0.1052</v>
      </c>
    </row>
    <row r="212" spans="2:15" hidden="1">
      <c r="B212" s="133">
        <v>1977</v>
      </c>
      <c r="C212" s="133">
        <v>1</v>
      </c>
      <c r="D212" s="133">
        <v>3.1300000000000001E-2</v>
      </c>
      <c r="E212" s="133">
        <v>2.1399999999999999E-2</v>
      </c>
      <c r="F212" s="133">
        <v>1.9400000000000001E-2</v>
      </c>
      <c r="G212" s="133">
        <v>0.25669999999999998</v>
      </c>
      <c r="H212" s="133">
        <v>9.11E-2</v>
      </c>
      <c r="I212" s="133">
        <v>8.0000000000000002E-3</v>
      </c>
      <c r="J212" s="133">
        <v>4.0000000000000002E-4</v>
      </c>
      <c r="K212" s="133">
        <v>4.1399999999999999E-2</v>
      </c>
      <c r="L212" s="133">
        <v>1.6500000000000001E-2</v>
      </c>
      <c r="M212" s="133">
        <v>3.49E-2</v>
      </c>
      <c r="N212" s="133">
        <v>1.1999999999999999E-3</v>
      </c>
      <c r="O212" s="133">
        <v>0.37390000000000001</v>
      </c>
    </row>
    <row r="213" spans="2:15" hidden="1">
      <c r="B213" s="133">
        <v>1977</v>
      </c>
      <c r="C213" s="133">
        <v>2</v>
      </c>
      <c r="D213" s="133">
        <v>0.2301</v>
      </c>
      <c r="E213" s="133">
        <v>0</v>
      </c>
      <c r="F213" s="133">
        <v>5.7599999999999998E-2</v>
      </c>
      <c r="G213" s="133">
        <v>0.57020000000000004</v>
      </c>
      <c r="H213" s="133">
        <v>0.1951</v>
      </c>
      <c r="I213" s="133">
        <v>0.13739999999999999</v>
      </c>
      <c r="J213" s="133">
        <v>3.49E-2</v>
      </c>
      <c r="K213" s="133">
        <v>0.2802</v>
      </c>
      <c r="L213" s="133">
        <v>2.2000000000000001E-3</v>
      </c>
      <c r="M213" s="133">
        <v>0.10390000000000001</v>
      </c>
      <c r="N213" s="133">
        <v>3.0000000000000001E-3</v>
      </c>
      <c r="O213" s="133">
        <v>0.8589</v>
      </c>
    </row>
    <row r="214" spans="2:15" hidden="1">
      <c r="B214" s="133">
        <v>1977</v>
      </c>
      <c r="C214" s="133">
        <v>3</v>
      </c>
      <c r="D214" s="133">
        <v>0.66579999999999995</v>
      </c>
      <c r="E214" s="133">
        <v>1.29E-2</v>
      </c>
      <c r="F214" s="133">
        <v>9.5899999999999999E-2</v>
      </c>
      <c r="G214" s="133">
        <v>1.3856999999999999</v>
      </c>
      <c r="H214" s="133">
        <v>0.47139999999999999</v>
      </c>
      <c r="I214" s="133">
        <v>0.62690000000000001</v>
      </c>
      <c r="J214" s="133">
        <v>4.8500000000000001E-2</v>
      </c>
      <c r="K214" s="133">
        <v>0.37730000000000002</v>
      </c>
      <c r="L214" s="133">
        <v>5.9200000000000003E-2</v>
      </c>
      <c r="M214" s="133">
        <v>0.21579999999999999</v>
      </c>
      <c r="N214" s="133">
        <v>0.14779999999999999</v>
      </c>
      <c r="O214" s="133">
        <v>1.3563000000000001</v>
      </c>
    </row>
    <row r="215" spans="2:15" hidden="1">
      <c r="B215" s="133">
        <v>1977</v>
      </c>
      <c r="C215" s="133">
        <v>4</v>
      </c>
      <c r="D215" s="133">
        <v>0.85189999999999999</v>
      </c>
      <c r="E215" s="133">
        <v>1.1385000000000001</v>
      </c>
      <c r="F215" s="133">
        <v>0.36259999999999998</v>
      </c>
      <c r="G215" s="133">
        <v>2.9186000000000001</v>
      </c>
      <c r="H215" s="133">
        <v>0.75900000000000001</v>
      </c>
      <c r="I215" s="133">
        <v>1.5671999999999999</v>
      </c>
      <c r="J215" s="133">
        <v>8.2900000000000001E-2</v>
      </c>
      <c r="K215" s="133">
        <v>0.72370000000000001</v>
      </c>
      <c r="L215" s="133">
        <v>0.64370000000000005</v>
      </c>
      <c r="M215" s="133">
        <v>0.44090000000000001</v>
      </c>
      <c r="N215" s="133">
        <v>0.1384</v>
      </c>
      <c r="O215" s="133">
        <v>1.8375999999999999</v>
      </c>
    </row>
    <row r="216" spans="2:15" hidden="1">
      <c r="B216" s="133">
        <v>1977</v>
      </c>
      <c r="C216" s="133">
        <v>5</v>
      </c>
      <c r="D216" s="133">
        <v>0.53720000000000001</v>
      </c>
      <c r="E216" s="133">
        <v>1.8420000000000001</v>
      </c>
      <c r="F216" s="133">
        <v>0.14499999999999999</v>
      </c>
      <c r="G216" s="133">
        <v>1.401</v>
      </c>
      <c r="H216" s="133">
        <v>0.32140000000000002</v>
      </c>
      <c r="I216" s="133">
        <v>1.2535000000000001</v>
      </c>
      <c r="J216" s="133">
        <v>6.3500000000000001E-2</v>
      </c>
      <c r="K216" s="133">
        <v>0.92679999999999996</v>
      </c>
      <c r="L216" s="133">
        <v>0.60509999999999997</v>
      </c>
      <c r="M216" s="133">
        <v>0.79139999999999999</v>
      </c>
      <c r="N216" s="133">
        <v>6.8099999999999994E-2</v>
      </c>
      <c r="O216" s="133">
        <v>0.72660000000000002</v>
      </c>
    </row>
    <row r="217" spans="2:15" hidden="1">
      <c r="B217" s="133">
        <v>1977</v>
      </c>
      <c r="C217" s="133">
        <v>6</v>
      </c>
      <c r="D217" s="133">
        <v>0.24690000000000001</v>
      </c>
      <c r="E217" s="133">
        <v>0.83260000000000001</v>
      </c>
      <c r="F217" s="133">
        <v>4.9500000000000002E-2</v>
      </c>
      <c r="G217" s="133">
        <v>0.55410000000000004</v>
      </c>
      <c r="H217" s="133">
        <v>0.10630000000000001</v>
      </c>
      <c r="I217" s="133">
        <v>0.26939999999999997</v>
      </c>
      <c r="J217" s="133">
        <v>0</v>
      </c>
      <c r="K217" s="133">
        <v>0.33810000000000001</v>
      </c>
      <c r="L217" s="133">
        <v>5.4000000000000003E-3</v>
      </c>
      <c r="M217" s="133">
        <v>6.7900000000000002E-2</v>
      </c>
      <c r="N217" s="133">
        <v>3.5999999999999999E-3</v>
      </c>
      <c r="O217" s="133">
        <v>0.51819999999999999</v>
      </c>
    </row>
    <row r="218" spans="2:15" hidden="1">
      <c r="B218" s="133">
        <v>1977</v>
      </c>
      <c r="C218" s="133">
        <v>7</v>
      </c>
      <c r="D218" s="133">
        <v>6.7100000000000007E-2</v>
      </c>
      <c r="E218" s="133">
        <v>0</v>
      </c>
      <c r="F218" s="133">
        <v>3.5099999999999999E-2</v>
      </c>
      <c r="G218" s="133">
        <v>0.1237</v>
      </c>
      <c r="H218" s="133">
        <v>3.5000000000000003E-2</v>
      </c>
      <c r="I218" s="133">
        <v>0.10440000000000001</v>
      </c>
      <c r="J218" s="133">
        <v>0</v>
      </c>
      <c r="K218" s="133">
        <v>2.8199999999999999E-2</v>
      </c>
      <c r="L218" s="133">
        <v>1.9E-2</v>
      </c>
      <c r="M218" s="133">
        <v>3.1E-2</v>
      </c>
      <c r="N218" s="133">
        <v>0.11650000000000001</v>
      </c>
      <c r="O218" s="133">
        <v>0.2349</v>
      </c>
    </row>
    <row r="219" spans="2:15" hidden="1">
      <c r="B219" s="133">
        <v>1977</v>
      </c>
      <c r="C219" s="133">
        <v>8</v>
      </c>
      <c r="D219" s="133">
        <v>0.95660000000000001</v>
      </c>
      <c r="E219" s="133">
        <v>4.0050999999999997</v>
      </c>
      <c r="F219" s="133">
        <v>0.94769999999999999</v>
      </c>
      <c r="G219" s="133">
        <v>4.2492000000000001</v>
      </c>
      <c r="H219" s="133">
        <v>0.97</v>
      </c>
      <c r="I219" s="133">
        <v>3.3574999999999999</v>
      </c>
      <c r="J219" s="133">
        <v>0.13389999999999999</v>
      </c>
      <c r="K219" s="133">
        <v>0.59079999999999999</v>
      </c>
      <c r="L219" s="133">
        <v>0.39610000000000001</v>
      </c>
      <c r="M219" s="133">
        <v>0.58199999999999996</v>
      </c>
      <c r="N219" s="133">
        <v>0.74370000000000003</v>
      </c>
      <c r="O219" s="133">
        <v>4.1704999999999997</v>
      </c>
    </row>
    <row r="220" spans="2:15" hidden="1">
      <c r="B220" s="133">
        <v>1977</v>
      </c>
      <c r="C220" s="133">
        <v>9</v>
      </c>
      <c r="D220" s="133">
        <v>0.28179999999999999</v>
      </c>
      <c r="E220" s="133">
        <v>1.4998</v>
      </c>
      <c r="F220" s="133">
        <v>0.43930000000000002</v>
      </c>
      <c r="G220" s="133">
        <v>2.1812999999999998</v>
      </c>
      <c r="H220" s="133">
        <v>0.50890000000000002</v>
      </c>
      <c r="I220" s="133">
        <v>1.3471</v>
      </c>
      <c r="J220" s="133">
        <v>5.7000000000000002E-2</v>
      </c>
      <c r="K220" s="133">
        <v>0.33079999999999998</v>
      </c>
      <c r="L220" s="133">
        <v>0.17560000000000001</v>
      </c>
      <c r="M220" s="133">
        <v>0.82840000000000003</v>
      </c>
      <c r="N220" s="133">
        <v>0.86040000000000005</v>
      </c>
      <c r="O220" s="133">
        <v>2.4861</v>
      </c>
    </row>
    <row r="221" spans="2:15" hidden="1">
      <c r="B221" s="133">
        <v>1977</v>
      </c>
      <c r="C221" s="133">
        <v>10</v>
      </c>
      <c r="D221" s="133">
        <v>0.34799999999999998</v>
      </c>
      <c r="E221" s="133">
        <v>0.21240000000000001</v>
      </c>
      <c r="F221" s="133">
        <v>0.186</v>
      </c>
      <c r="G221" s="133">
        <v>0.80669999999999997</v>
      </c>
      <c r="H221" s="133">
        <v>0.24629999999999999</v>
      </c>
      <c r="I221" s="133">
        <v>0.38169999999999998</v>
      </c>
      <c r="J221" s="133">
        <v>0</v>
      </c>
      <c r="K221" s="133">
        <v>9.0700000000000003E-2</v>
      </c>
      <c r="L221" s="133">
        <v>4.9099999999999998E-2</v>
      </c>
      <c r="M221" s="133">
        <v>0.69510000000000005</v>
      </c>
      <c r="N221" s="133">
        <v>6.9000000000000006E-2</v>
      </c>
      <c r="O221" s="133">
        <v>0.97170000000000001</v>
      </c>
    </row>
    <row r="222" spans="2:15" hidden="1">
      <c r="B222" s="133">
        <v>1977</v>
      </c>
      <c r="C222" s="133">
        <v>11</v>
      </c>
      <c r="D222" s="133">
        <v>0.1361</v>
      </c>
      <c r="E222" s="133">
        <v>0.63519999999999999</v>
      </c>
      <c r="F222" s="133">
        <v>0.18410000000000001</v>
      </c>
      <c r="G222" s="133">
        <v>0.85880000000000001</v>
      </c>
      <c r="H222" s="133">
        <v>0.2031</v>
      </c>
      <c r="I222" s="133">
        <v>0.67859999999999998</v>
      </c>
      <c r="J222" s="133">
        <v>2.7900000000000001E-2</v>
      </c>
      <c r="K222" s="133">
        <v>0.1206</v>
      </c>
      <c r="L222" s="133">
        <v>0.10050000000000001</v>
      </c>
      <c r="M222" s="133">
        <v>0.32940000000000003</v>
      </c>
      <c r="N222" s="133">
        <v>0.34329999999999999</v>
      </c>
      <c r="O222" s="133">
        <v>0.84499999999999997</v>
      </c>
    </row>
    <row r="223" spans="2:15" hidden="1">
      <c r="B223" s="133">
        <v>1977</v>
      </c>
      <c r="C223" s="133">
        <v>12</v>
      </c>
      <c r="D223" s="133">
        <v>0.14530000000000001</v>
      </c>
      <c r="E223" s="133">
        <v>0.78539999999999999</v>
      </c>
      <c r="F223" s="133">
        <v>0.3004</v>
      </c>
      <c r="G223" s="133">
        <v>1.2902</v>
      </c>
      <c r="H223" s="133">
        <v>0.30170000000000002</v>
      </c>
      <c r="I223" s="133">
        <v>0.90400000000000003</v>
      </c>
      <c r="J223" s="133">
        <v>3.2800000000000003E-2</v>
      </c>
      <c r="K223" s="133">
        <v>0.14779999999999999</v>
      </c>
      <c r="L223" s="133">
        <v>3.9800000000000002E-2</v>
      </c>
      <c r="M223" s="133">
        <v>0.55479999999999996</v>
      </c>
      <c r="N223" s="133">
        <v>0.49890000000000001</v>
      </c>
      <c r="O223" s="133">
        <v>1.2746</v>
      </c>
    </row>
    <row r="224" spans="2:15" hidden="1">
      <c r="B224" s="133">
        <v>1977</v>
      </c>
      <c r="C224" s="133">
        <v>13</v>
      </c>
      <c r="D224" s="133">
        <v>0.63929999999999998</v>
      </c>
      <c r="E224" s="133">
        <v>1.0371999999999999</v>
      </c>
      <c r="F224" s="133">
        <v>0.32119999999999999</v>
      </c>
      <c r="G224" s="133">
        <v>1.7807999999999999</v>
      </c>
      <c r="H224" s="133">
        <v>0.63539999999999996</v>
      </c>
      <c r="I224" s="133">
        <v>1.4547000000000001</v>
      </c>
      <c r="J224" s="133">
        <v>2.3E-3</v>
      </c>
      <c r="K224" s="133">
        <v>1.1351</v>
      </c>
      <c r="L224" s="133">
        <v>0.27260000000000001</v>
      </c>
      <c r="M224" s="133">
        <v>0.65880000000000005</v>
      </c>
      <c r="N224" s="133">
        <v>6.4299999999999996E-2</v>
      </c>
      <c r="O224" s="133">
        <v>2.0926999999999998</v>
      </c>
    </row>
    <row r="225" spans="2:15" hidden="1">
      <c r="B225" s="133">
        <v>1977</v>
      </c>
      <c r="C225" s="133">
        <v>14</v>
      </c>
      <c r="D225" s="133">
        <v>2.7699999999999999E-2</v>
      </c>
      <c r="E225" s="133">
        <v>5.57E-2</v>
      </c>
      <c r="F225" s="133">
        <v>2.7400000000000001E-2</v>
      </c>
      <c r="G225" s="133">
        <v>0.15160000000000001</v>
      </c>
      <c r="H225" s="133">
        <v>3.78E-2</v>
      </c>
      <c r="I225" s="133">
        <v>0.1071</v>
      </c>
      <c r="J225" s="133">
        <v>4.7999999999999996E-3</v>
      </c>
      <c r="K225" s="133">
        <v>2.7400000000000001E-2</v>
      </c>
      <c r="L225" s="133">
        <v>6.3E-3</v>
      </c>
      <c r="M225" s="133">
        <v>5.62E-2</v>
      </c>
      <c r="N225" s="133">
        <v>6.3700000000000007E-2</v>
      </c>
      <c r="O225" s="133">
        <v>0.1699</v>
      </c>
    </row>
    <row r="226" spans="2:15" hidden="1">
      <c r="B226" s="133">
        <v>1977</v>
      </c>
      <c r="C226" s="133">
        <v>15</v>
      </c>
      <c r="D226" s="133">
        <v>3.3700000000000001E-2</v>
      </c>
      <c r="E226" s="133">
        <v>0</v>
      </c>
      <c r="F226" s="133">
        <v>2.5100000000000001E-2</v>
      </c>
      <c r="G226" s="133">
        <v>4.0099999999999997E-2</v>
      </c>
      <c r="H226" s="133">
        <v>1.6E-2</v>
      </c>
      <c r="I226" s="133">
        <v>8.5599999999999996E-2</v>
      </c>
      <c r="J226" s="133">
        <v>0</v>
      </c>
      <c r="K226" s="133">
        <v>3.2000000000000002E-3</v>
      </c>
      <c r="L226" s="133">
        <v>2.0999999999999999E-3</v>
      </c>
      <c r="M226" s="133">
        <v>3.9100000000000003E-2</v>
      </c>
      <c r="N226" s="133">
        <v>0</v>
      </c>
      <c r="O226" s="133">
        <v>8.2699999999999996E-2</v>
      </c>
    </row>
    <row r="227" spans="2:15" hidden="1">
      <c r="B227" s="133">
        <v>1977</v>
      </c>
      <c r="C227" s="133">
        <v>16</v>
      </c>
      <c r="D227" s="133">
        <v>1.35E-2</v>
      </c>
      <c r="E227" s="133">
        <v>2.53E-2</v>
      </c>
      <c r="F227" s="133">
        <v>1.34E-2</v>
      </c>
      <c r="G227" s="133">
        <v>7.4200000000000002E-2</v>
      </c>
      <c r="H227" s="133">
        <v>1.8499999999999999E-2</v>
      </c>
      <c r="I227" s="133">
        <v>5.2600000000000001E-2</v>
      </c>
      <c r="J227" s="133">
        <v>2.3999999999999998E-3</v>
      </c>
      <c r="K227" s="133">
        <v>1.34E-2</v>
      </c>
      <c r="L227" s="133">
        <v>2.8999999999999998E-3</v>
      </c>
      <c r="M227" s="133">
        <v>2.7400000000000001E-2</v>
      </c>
      <c r="N227" s="133">
        <v>3.1399999999999997E-2</v>
      </c>
      <c r="O227" s="133">
        <v>8.2699999999999996E-2</v>
      </c>
    </row>
    <row r="228" spans="2:15" hidden="1">
      <c r="B228" s="133">
        <v>1978</v>
      </c>
      <c r="C228" s="133">
        <v>1</v>
      </c>
      <c r="D228" s="133">
        <v>0.1042</v>
      </c>
      <c r="E228" s="133">
        <v>0</v>
      </c>
      <c r="F228" s="133">
        <v>2.3800000000000002E-2</v>
      </c>
      <c r="G228" s="133">
        <v>0.38829999999999998</v>
      </c>
      <c r="H228" s="133">
        <v>0.13789999999999999</v>
      </c>
      <c r="I228" s="133">
        <v>7.1599999999999997E-2</v>
      </c>
      <c r="J228" s="133">
        <v>3.8E-3</v>
      </c>
      <c r="K228" s="133">
        <v>0.28799999999999998</v>
      </c>
      <c r="L228" s="133">
        <v>3.8E-3</v>
      </c>
      <c r="M228" s="133">
        <v>0.11799999999999999</v>
      </c>
      <c r="N228" s="133">
        <v>0</v>
      </c>
      <c r="O228" s="133">
        <v>0.20960000000000001</v>
      </c>
    </row>
    <row r="229" spans="2:15" hidden="1">
      <c r="B229" s="133">
        <v>1978</v>
      </c>
      <c r="C229" s="133">
        <v>2</v>
      </c>
      <c r="D229" s="133">
        <v>0.2112</v>
      </c>
      <c r="E229" s="133">
        <v>6.1800000000000001E-2</v>
      </c>
      <c r="F229" s="133">
        <v>3.1199999999999999E-2</v>
      </c>
      <c r="G229" s="133">
        <v>0.68210000000000004</v>
      </c>
      <c r="H229" s="133">
        <v>0.2334</v>
      </c>
      <c r="I229" s="133">
        <v>0.18540000000000001</v>
      </c>
      <c r="J229" s="133">
        <v>1.0200000000000001E-2</v>
      </c>
      <c r="K229" s="133">
        <v>0.45140000000000002</v>
      </c>
      <c r="L229" s="133">
        <v>2.23E-2</v>
      </c>
      <c r="M229" s="133">
        <v>0.106</v>
      </c>
      <c r="N229" s="133">
        <v>0</v>
      </c>
      <c r="O229" s="133">
        <v>0.55720000000000003</v>
      </c>
    </row>
    <row r="230" spans="2:15" hidden="1">
      <c r="B230" s="133">
        <v>1978</v>
      </c>
      <c r="C230" s="133">
        <v>3</v>
      </c>
      <c r="D230" s="133">
        <v>0.65590000000000004</v>
      </c>
      <c r="E230" s="133">
        <v>0.87290000000000001</v>
      </c>
      <c r="F230" s="133">
        <v>0.158</v>
      </c>
      <c r="G230" s="133">
        <v>1.5122</v>
      </c>
      <c r="H230" s="133">
        <v>0.51439999999999997</v>
      </c>
      <c r="I230" s="133">
        <v>0.67679999999999996</v>
      </c>
      <c r="J230" s="133">
        <v>7.7799999999999994E-2</v>
      </c>
      <c r="K230" s="133">
        <v>0.2843</v>
      </c>
      <c r="L230" s="133">
        <v>4.82E-2</v>
      </c>
      <c r="M230" s="133">
        <v>0.26250000000000001</v>
      </c>
      <c r="N230" s="133">
        <v>0.1361</v>
      </c>
      <c r="O230" s="133">
        <v>1.5638000000000001</v>
      </c>
    </row>
    <row r="231" spans="2:15" hidden="1">
      <c r="B231" s="133">
        <v>1978</v>
      </c>
      <c r="C231" s="133">
        <v>4</v>
      </c>
      <c r="D231" s="133">
        <v>1.1605000000000001</v>
      </c>
      <c r="E231" s="133">
        <v>0.83960000000000001</v>
      </c>
      <c r="F231" s="133">
        <v>0.17530000000000001</v>
      </c>
      <c r="G231" s="133">
        <v>2.6259000000000001</v>
      </c>
      <c r="H231" s="133">
        <v>0.68289999999999995</v>
      </c>
      <c r="I231" s="133">
        <v>2.5779999999999998</v>
      </c>
      <c r="J231" s="133">
        <v>0.13619999999999999</v>
      </c>
      <c r="K231" s="133">
        <v>0.47810000000000002</v>
      </c>
      <c r="L231" s="133">
        <v>0.37259999999999999</v>
      </c>
      <c r="M231" s="133">
        <v>0.28070000000000001</v>
      </c>
      <c r="N231" s="133">
        <v>0.20369999999999999</v>
      </c>
      <c r="O231" s="133">
        <v>2.0451999999999999</v>
      </c>
    </row>
    <row r="232" spans="2:15" hidden="1">
      <c r="B232" s="133">
        <v>1978</v>
      </c>
      <c r="C232" s="133">
        <v>5</v>
      </c>
      <c r="D232" s="133">
        <v>0.67559999999999998</v>
      </c>
      <c r="E232" s="133">
        <v>2.3071000000000002</v>
      </c>
      <c r="F232" s="133">
        <v>0.1603</v>
      </c>
      <c r="G232" s="133">
        <v>1.0224</v>
      </c>
      <c r="H232" s="133">
        <v>0.23449999999999999</v>
      </c>
      <c r="I232" s="133">
        <v>1.7044999999999999</v>
      </c>
      <c r="J232" s="133">
        <v>8.7099999999999997E-2</v>
      </c>
      <c r="K232" s="133">
        <v>0.71050000000000002</v>
      </c>
      <c r="L232" s="133">
        <v>0.24610000000000001</v>
      </c>
      <c r="M232" s="133">
        <v>0.3458</v>
      </c>
      <c r="N232" s="133">
        <v>0.19939999999999999</v>
      </c>
      <c r="O232" s="133">
        <v>2.1703000000000001</v>
      </c>
    </row>
    <row r="233" spans="2:15" hidden="1">
      <c r="B233" s="133">
        <v>1978</v>
      </c>
      <c r="C233" s="133">
        <v>6</v>
      </c>
      <c r="D233" s="133">
        <v>0.2482</v>
      </c>
      <c r="E233" s="133">
        <v>0.67449999999999999</v>
      </c>
      <c r="F233" s="133">
        <v>3.9899999999999998E-2</v>
      </c>
      <c r="G233" s="133">
        <v>0.82189999999999996</v>
      </c>
      <c r="H233" s="133">
        <v>0.15720000000000001</v>
      </c>
      <c r="I233" s="133">
        <v>0.33200000000000002</v>
      </c>
      <c r="J233" s="133">
        <v>0</v>
      </c>
      <c r="K233" s="133">
        <v>0.2379</v>
      </c>
      <c r="L233" s="133">
        <v>6.6400000000000001E-2</v>
      </c>
      <c r="M233" s="133">
        <v>3.2300000000000002E-2</v>
      </c>
      <c r="N233" s="133">
        <v>8.1600000000000006E-2</v>
      </c>
      <c r="O233" s="133">
        <v>0.24010000000000001</v>
      </c>
    </row>
    <row r="234" spans="2:15" hidden="1">
      <c r="B234" s="133">
        <v>1978</v>
      </c>
      <c r="C234" s="133">
        <v>7</v>
      </c>
      <c r="D234" s="133">
        <v>0.1394</v>
      </c>
      <c r="E234" s="133">
        <v>0.21579999999999999</v>
      </c>
      <c r="F234" s="133">
        <v>4.3400000000000001E-2</v>
      </c>
      <c r="G234" s="133">
        <v>0.25440000000000002</v>
      </c>
      <c r="H234" s="133">
        <v>8.1900000000000001E-2</v>
      </c>
      <c r="I234" s="133">
        <v>0.1065</v>
      </c>
      <c r="J234" s="133">
        <v>0.12559999999999999</v>
      </c>
      <c r="K234" s="133">
        <v>3.95E-2</v>
      </c>
      <c r="L234" s="133">
        <v>5.4699999999999999E-2</v>
      </c>
      <c r="M234" s="133">
        <v>6.9999999999999999E-4</v>
      </c>
      <c r="N234" s="133">
        <v>3.5400000000000001E-2</v>
      </c>
      <c r="O234" s="133">
        <v>0.34210000000000002</v>
      </c>
    </row>
    <row r="235" spans="2:15" hidden="1">
      <c r="B235" s="133">
        <v>1978</v>
      </c>
      <c r="C235" s="133">
        <v>8</v>
      </c>
      <c r="D235" s="133">
        <v>1.1195999999999999</v>
      </c>
      <c r="E235" s="133">
        <v>3.5333000000000001</v>
      </c>
      <c r="F235" s="133">
        <v>1.0743</v>
      </c>
      <c r="G235" s="133">
        <v>4.9485000000000001</v>
      </c>
      <c r="H235" s="133">
        <v>1.0992</v>
      </c>
      <c r="I235" s="133">
        <v>4.4240000000000004</v>
      </c>
      <c r="J235" s="133">
        <v>6.6500000000000004E-2</v>
      </c>
      <c r="K235" s="133">
        <v>0.67949999999999999</v>
      </c>
      <c r="L235" s="133">
        <v>0.43530000000000002</v>
      </c>
      <c r="M235" s="133">
        <v>0.45040000000000002</v>
      </c>
      <c r="N235" s="133">
        <v>0.53739999999999999</v>
      </c>
      <c r="O235" s="133">
        <v>5.0618999999999996</v>
      </c>
    </row>
    <row r="236" spans="2:15" hidden="1">
      <c r="B236" s="133">
        <v>1978</v>
      </c>
      <c r="C236" s="133">
        <v>9</v>
      </c>
      <c r="D236" s="133">
        <v>0.35880000000000001</v>
      </c>
      <c r="E236" s="133">
        <v>1.2422</v>
      </c>
      <c r="F236" s="133">
        <v>0.40489999999999998</v>
      </c>
      <c r="G236" s="133">
        <v>1.3375999999999999</v>
      </c>
      <c r="H236" s="133">
        <v>0.2792</v>
      </c>
      <c r="I236" s="133">
        <v>1.2829999999999999</v>
      </c>
      <c r="J236" s="133">
        <v>0</v>
      </c>
      <c r="K236" s="133">
        <v>0.1313</v>
      </c>
      <c r="L236" s="133">
        <v>0.1217</v>
      </c>
      <c r="M236" s="133">
        <v>0.56010000000000004</v>
      </c>
      <c r="N236" s="133">
        <v>0.2177</v>
      </c>
      <c r="O236" s="133">
        <v>1.8622000000000001</v>
      </c>
    </row>
    <row r="237" spans="2:15" hidden="1">
      <c r="B237" s="133">
        <v>1978</v>
      </c>
      <c r="C237" s="133">
        <v>10</v>
      </c>
      <c r="D237" s="133">
        <v>0.38059999999999999</v>
      </c>
      <c r="E237" s="133">
        <v>0.30409999999999998</v>
      </c>
      <c r="F237" s="133">
        <v>0.22670000000000001</v>
      </c>
      <c r="G237" s="133">
        <v>0.82279999999999998</v>
      </c>
      <c r="H237" s="133">
        <v>0.23980000000000001</v>
      </c>
      <c r="I237" s="133">
        <v>0.54710000000000003</v>
      </c>
      <c r="J237" s="133">
        <v>0</v>
      </c>
      <c r="K237" s="133">
        <v>0.18679999999999999</v>
      </c>
      <c r="L237" s="133">
        <v>0.1201</v>
      </c>
      <c r="M237" s="133">
        <v>0.2235</v>
      </c>
      <c r="N237" s="133">
        <v>4.0000000000000001E-3</v>
      </c>
      <c r="O237" s="133">
        <v>1.1338999999999999</v>
      </c>
    </row>
    <row r="238" spans="2:15" hidden="1">
      <c r="B238" s="133">
        <v>1978</v>
      </c>
      <c r="C238" s="133">
        <v>11</v>
      </c>
      <c r="D238" s="133">
        <v>0.15770000000000001</v>
      </c>
      <c r="E238" s="133">
        <v>0.5413</v>
      </c>
      <c r="F238" s="133">
        <v>0.16919999999999999</v>
      </c>
      <c r="G238" s="133">
        <v>0.54920000000000002</v>
      </c>
      <c r="H238" s="133">
        <v>0.1236</v>
      </c>
      <c r="I238" s="133">
        <v>0.65580000000000005</v>
      </c>
      <c r="J238" s="133">
        <v>6.7000000000000002E-3</v>
      </c>
      <c r="K238" s="133">
        <v>4.7300000000000002E-2</v>
      </c>
      <c r="L238" s="133">
        <v>8.0500000000000002E-2</v>
      </c>
      <c r="M238" s="133">
        <v>0.2361</v>
      </c>
      <c r="N238" s="133">
        <v>0.1174</v>
      </c>
      <c r="O238" s="133">
        <v>0.62660000000000005</v>
      </c>
    </row>
    <row r="239" spans="2:15" hidden="1">
      <c r="B239" s="133">
        <v>1978</v>
      </c>
      <c r="C239" s="133">
        <v>12</v>
      </c>
      <c r="D239" s="133">
        <v>0.19819999999999999</v>
      </c>
      <c r="E239" s="133">
        <v>0.63349999999999995</v>
      </c>
      <c r="F239" s="133">
        <v>0.27979999999999999</v>
      </c>
      <c r="G239" s="133">
        <v>0.76980000000000004</v>
      </c>
      <c r="H239" s="133">
        <v>0.16289999999999999</v>
      </c>
      <c r="I239" s="133">
        <v>0.87019999999999997</v>
      </c>
      <c r="J239" s="133">
        <v>0</v>
      </c>
      <c r="K239" s="133">
        <v>2.35E-2</v>
      </c>
      <c r="L239" s="133">
        <v>7.7999999999999996E-3</v>
      </c>
      <c r="M239" s="133">
        <v>0.39710000000000001</v>
      </c>
      <c r="N239" s="133">
        <v>0.10780000000000001</v>
      </c>
      <c r="O239" s="133">
        <v>0.91269999999999996</v>
      </c>
    </row>
    <row r="240" spans="2:15" hidden="1">
      <c r="B240" s="133">
        <v>1978</v>
      </c>
      <c r="C240" s="133">
        <v>13</v>
      </c>
      <c r="D240" s="133">
        <v>0.5806</v>
      </c>
      <c r="E240" s="133">
        <v>1.9515</v>
      </c>
      <c r="F240" s="133">
        <v>0.2059</v>
      </c>
      <c r="G240" s="133">
        <v>2.6482999999999999</v>
      </c>
      <c r="H240" s="133">
        <v>0.74080000000000001</v>
      </c>
      <c r="I240" s="133">
        <v>0.80569999999999997</v>
      </c>
      <c r="J240" s="133">
        <v>5.3E-3</v>
      </c>
      <c r="K240" s="133">
        <v>0.74260000000000004</v>
      </c>
      <c r="L240" s="133">
        <v>0.1971</v>
      </c>
      <c r="M240" s="133">
        <v>0.1517</v>
      </c>
      <c r="N240" s="133">
        <v>0.1467</v>
      </c>
      <c r="O240" s="133">
        <v>1.5578000000000001</v>
      </c>
    </row>
    <row r="241" spans="2:15" hidden="1">
      <c r="B241" s="133">
        <v>1978</v>
      </c>
      <c r="C241" s="133">
        <v>14</v>
      </c>
      <c r="D241" s="133">
        <v>3.1800000000000002E-2</v>
      </c>
      <c r="E241" s="133">
        <v>3.7400000000000003E-2</v>
      </c>
      <c r="F241" s="133">
        <v>2.4799999999999999E-2</v>
      </c>
      <c r="G241" s="133">
        <v>8.6199999999999999E-2</v>
      </c>
      <c r="H241" s="133">
        <v>2.24E-2</v>
      </c>
      <c r="I241" s="133">
        <v>0.1011</v>
      </c>
      <c r="J241" s="133">
        <v>2.9999999999999997E-4</v>
      </c>
      <c r="K241" s="133">
        <v>1.2E-2</v>
      </c>
      <c r="L241" s="133">
        <v>2.5999999999999999E-3</v>
      </c>
      <c r="M241" s="133">
        <v>3.7199999999999997E-2</v>
      </c>
      <c r="N241" s="133">
        <v>1.5800000000000002E-2</v>
      </c>
      <c r="O241" s="133">
        <v>0.1225</v>
      </c>
    </row>
    <row r="242" spans="2:15" hidden="1">
      <c r="B242" s="133">
        <v>1978</v>
      </c>
      <c r="C242" s="133">
        <v>15</v>
      </c>
      <c r="D242" s="133">
        <v>1.9900000000000001E-2</v>
      </c>
      <c r="E242" s="133">
        <v>6.4000000000000003E-3</v>
      </c>
      <c r="F242" s="133">
        <v>1.6299999999999999E-2</v>
      </c>
      <c r="G242" s="133">
        <v>5.3800000000000001E-2</v>
      </c>
      <c r="H242" s="133">
        <v>2.1499999999999998E-2</v>
      </c>
      <c r="I242" s="133">
        <v>6.1600000000000002E-2</v>
      </c>
      <c r="J242" s="133">
        <v>7.9000000000000008E-3</v>
      </c>
      <c r="K242" s="133">
        <v>3.0999999999999999E-3</v>
      </c>
      <c r="L242" s="133">
        <v>3.3999999999999998E-3</v>
      </c>
      <c r="M242" s="133">
        <v>2.4500000000000001E-2</v>
      </c>
      <c r="N242" s="133">
        <v>0</v>
      </c>
      <c r="O242" s="133">
        <v>6.1100000000000002E-2</v>
      </c>
    </row>
    <row r="243" spans="2:15" hidden="1">
      <c r="B243" s="133">
        <v>1978</v>
      </c>
      <c r="C243" s="133">
        <v>16</v>
      </c>
      <c r="D243" s="133">
        <v>1.5599999999999999E-2</v>
      </c>
      <c r="E243" s="133">
        <v>1.67E-2</v>
      </c>
      <c r="F243" s="133">
        <v>1.2200000000000001E-2</v>
      </c>
      <c r="G243" s="133">
        <v>4.2299999999999997E-2</v>
      </c>
      <c r="H243" s="133">
        <v>1.0999999999999999E-2</v>
      </c>
      <c r="I243" s="133">
        <v>0.05</v>
      </c>
      <c r="J243" s="133">
        <v>1E-4</v>
      </c>
      <c r="K243" s="133">
        <v>5.8999999999999999E-3</v>
      </c>
      <c r="L243" s="133">
        <v>1.1999999999999999E-3</v>
      </c>
      <c r="M243" s="133">
        <v>1.8200000000000001E-2</v>
      </c>
      <c r="N243" s="133">
        <v>7.7999999999999996E-3</v>
      </c>
      <c r="O243" s="133">
        <v>5.9799999999999999E-2</v>
      </c>
    </row>
    <row r="244" spans="2:15" hidden="1">
      <c r="B244" s="133">
        <v>1979</v>
      </c>
      <c r="C244" s="133">
        <v>1</v>
      </c>
      <c r="D244" s="133">
        <v>0.1318</v>
      </c>
      <c r="E244" s="133">
        <v>0</v>
      </c>
      <c r="F244" s="133">
        <v>1.0999999999999999E-2</v>
      </c>
      <c r="G244" s="133">
        <v>0.29670000000000002</v>
      </c>
      <c r="H244" s="133">
        <v>0.10539999999999999</v>
      </c>
      <c r="I244" s="133">
        <v>2.2599999999999999E-2</v>
      </c>
      <c r="J244" s="133">
        <v>1.1999999999999999E-3</v>
      </c>
      <c r="K244" s="133">
        <v>7.4099999999999999E-2</v>
      </c>
      <c r="L244" s="133">
        <v>2.18E-2</v>
      </c>
      <c r="M244" s="133">
        <v>4.3E-3</v>
      </c>
      <c r="N244" s="133">
        <v>6.8400000000000002E-2</v>
      </c>
      <c r="O244" s="133">
        <v>0.17979999999999999</v>
      </c>
    </row>
    <row r="245" spans="2:15" hidden="1">
      <c r="B245" s="133">
        <v>1979</v>
      </c>
      <c r="C245" s="133">
        <v>2</v>
      </c>
      <c r="D245" s="133">
        <v>0.30690000000000001</v>
      </c>
      <c r="E245" s="133">
        <v>2.29E-2</v>
      </c>
      <c r="F245" s="133">
        <v>2.7300000000000001E-2</v>
      </c>
      <c r="G245" s="133">
        <v>0.84279999999999999</v>
      </c>
      <c r="H245" s="133">
        <v>0.28839999999999999</v>
      </c>
      <c r="I245" s="133">
        <v>0.34079999999999999</v>
      </c>
      <c r="J245" s="133">
        <v>7.3200000000000001E-2</v>
      </c>
      <c r="K245" s="133">
        <v>0.14649999999999999</v>
      </c>
      <c r="L245" s="133">
        <v>7.3800000000000004E-2</v>
      </c>
      <c r="M245" s="133">
        <v>2.2700000000000001E-2</v>
      </c>
      <c r="N245" s="133">
        <v>2.1299999999999999E-2</v>
      </c>
      <c r="O245" s="133">
        <v>0.53100000000000003</v>
      </c>
    </row>
    <row r="246" spans="2:15" hidden="1">
      <c r="B246" s="133">
        <v>1979</v>
      </c>
      <c r="C246" s="133">
        <v>3</v>
      </c>
      <c r="D246" s="133">
        <v>0.92</v>
      </c>
      <c r="E246" s="133">
        <v>0.63009999999999999</v>
      </c>
      <c r="F246" s="133">
        <v>0.14349999999999999</v>
      </c>
      <c r="G246" s="133">
        <v>1.5638000000000001</v>
      </c>
      <c r="H246" s="133">
        <v>0.53200000000000003</v>
      </c>
      <c r="I246" s="133">
        <v>1.0285</v>
      </c>
      <c r="J246" s="133">
        <v>0.21809999999999999</v>
      </c>
      <c r="K246" s="133">
        <v>0.30009999999999998</v>
      </c>
      <c r="L246" s="133">
        <v>5.67E-2</v>
      </c>
      <c r="M246" s="133">
        <v>0.28889999999999999</v>
      </c>
      <c r="N246" s="133">
        <v>3.61E-2</v>
      </c>
      <c r="O246" s="133">
        <v>1.1536</v>
      </c>
    </row>
    <row r="247" spans="2:15" hidden="1">
      <c r="B247" s="133">
        <v>1979</v>
      </c>
      <c r="C247" s="133">
        <v>4</v>
      </c>
      <c r="D247" s="133">
        <v>1.1275999999999999</v>
      </c>
      <c r="E247" s="133">
        <v>1.6138999999999999</v>
      </c>
      <c r="F247" s="133">
        <v>0.18609999999999999</v>
      </c>
      <c r="G247" s="133">
        <v>2.3801000000000001</v>
      </c>
      <c r="H247" s="133">
        <v>0.61899999999999999</v>
      </c>
      <c r="I247" s="133">
        <v>4.1044999999999998</v>
      </c>
      <c r="J247" s="133">
        <v>0.21659999999999999</v>
      </c>
      <c r="K247" s="133">
        <v>0.45679999999999998</v>
      </c>
      <c r="L247" s="133">
        <v>0.45069999999999999</v>
      </c>
      <c r="M247" s="133">
        <v>0.4456</v>
      </c>
      <c r="N247" s="133">
        <v>0.5806</v>
      </c>
      <c r="O247" s="133">
        <v>2.9573</v>
      </c>
    </row>
    <row r="248" spans="2:15" hidden="1">
      <c r="B248" s="133">
        <v>1979</v>
      </c>
      <c r="C248" s="133">
        <v>5</v>
      </c>
      <c r="D248" s="133">
        <v>0.72550000000000003</v>
      </c>
      <c r="E248" s="133">
        <v>2.2825000000000002</v>
      </c>
      <c r="F248" s="133">
        <v>0.26669999999999999</v>
      </c>
      <c r="G248" s="133">
        <v>1.3028</v>
      </c>
      <c r="H248" s="133">
        <v>0.2989</v>
      </c>
      <c r="I248" s="133">
        <v>2.1246</v>
      </c>
      <c r="J248" s="133">
        <v>0.10929999999999999</v>
      </c>
      <c r="K248" s="133">
        <v>0.2059</v>
      </c>
      <c r="L248" s="133">
        <v>0.17119999999999999</v>
      </c>
      <c r="M248" s="133">
        <v>0.52810000000000001</v>
      </c>
      <c r="N248" s="133">
        <v>3.0300000000000001E-2</v>
      </c>
      <c r="O248" s="133">
        <v>0.92659999999999998</v>
      </c>
    </row>
    <row r="249" spans="2:15" hidden="1">
      <c r="B249" s="133">
        <v>1979</v>
      </c>
      <c r="C249" s="133">
        <v>6</v>
      </c>
      <c r="D249" s="133">
        <v>0.44190000000000002</v>
      </c>
      <c r="E249" s="133">
        <v>0.63019999999999998</v>
      </c>
      <c r="F249" s="133">
        <v>8.48E-2</v>
      </c>
      <c r="G249" s="133">
        <v>1.1125</v>
      </c>
      <c r="H249" s="133">
        <v>0.21240000000000001</v>
      </c>
      <c r="I249" s="133">
        <v>1.1272</v>
      </c>
      <c r="J249" s="133">
        <v>7.9799999999999996E-2</v>
      </c>
      <c r="K249" s="133">
        <v>9.5899999999999999E-2</v>
      </c>
      <c r="L249" s="133">
        <v>1.5699999999999999E-2</v>
      </c>
      <c r="M249" s="133">
        <v>6.3100000000000003E-2</v>
      </c>
      <c r="N249" s="133">
        <v>0.628</v>
      </c>
      <c r="O249" s="133">
        <v>0.50180000000000002</v>
      </c>
    </row>
    <row r="250" spans="2:15" hidden="1">
      <c r="B250" s="133">
        <v>1979</v>
      </c>
      <c r="C250" s="133">
        <v>7</v>
      </c>
      <c r="D250" s="133">
        <v>0.1178</v>
      </c>
      <c r="E250" s="133">
        <v>0.10440000000000001</v>
      </c>
      <c r="F250" s="133">
        <v>3.7999999999999999E-2</v>
      </c>
      <c r="G250" s="133">
        <v>0.1779</v>
      </c>
      <c r="H250" s="133">
        <v>5.45E-2</v>
      </c>
      <c r="I250" s="133">
        <v>0.10680000000000001</v>
      </c>
      <c r="J250" s="133">
        <v>0.19670000000000001</v>
      </c>
      <c r="K250" s="133">
        <v>6.9500000000000006E-2</v>
      </c>
      <c r="L250" s="133">
        <v>6.4000000000000003E-3</v>
      </c>
      <c r="M250" s="133">
        <v>9.9099999999999994E-2</v>
      </c>
      <c r="N250" s="133">
        <v>3.8999999999999998E-3</v>
      </c>
      <c r="O250" s="133">
        <v>0.16930000000000001</v>
      </c>
    </row>
    <row r="251" spans="2:15" hidden="1">
      <c r="B251" s="133">
        <v>1979</v>
      </c>
      <c r="C251" s="133">
        <v>8</v>
      </c>
      <c r="D251" s="133">
        <v>1.2796000000000001</v>
      </c>
      <c r="E251" s="133">
        <v>4.5430000000000001</v>
      </c>
      <c r="F251" s="133">
        <v>1.2281</v>
      </c>
      <c r="G251" s="133">
        <v>5.2370999999999999</v>
      </c>
      <c r="H251" s="133">
        <v>1.1412</v>
      </c>
      <c r="I251" s="133">
        <v>5.0942999999999996</v>
      </c>
      <c r="J251" s="133">
        <v>0.1346</v>
      </c>
      <c r="K251" s="133">
        <v>0.42620000000000002</v>
      </c>
      <c r="L251" s="133">
        <v>0.77510000000000001</v>
      </c>
      <c r="M251" s="133">
        <v>0.30809999999999998</v>
      </c>
      <c r="N251" s="133">
        <v>0.87939999999999996</v>
      </c>
      <c r="O251" s="133">
        <v>5.1863000000000001</v>
      </c>
    </row>
    <row r="252" spans="2:15" hidden="1">
      <c r="B252" s="133">
        <v>1979</v>
      </c>
      <c r="C252" s="133">
        <v>9</v>
      </c>
      <c r="D252" s="133">
        <v>0.41189999999999999</v>
      </c>
      <c r="E252" s="133">
        <v>1.5791999999999999</v>
      </c>
      <c r="F252" s="133">
        <v>0.51649999999999996</v>
      </c>
      <c r="G252" s="133">
        <v>1.7090000000000001</v>
      </c>
      <c r="H252" s="133">
        <v>0.36780000000000002</v>
      </c>
      <c r="I252" s="133">
        <v>1.5387</v>
      </c>
      <c r="J252" s="133">
        <v>7.51E-2</v>
      </c>
      <c r="K252" s="133">
        <v>2.9499999999999998E-2</v>
      </c>
      <c r="L252" s="133">
        <v>0.1285</v>
      </c>
      <c r="M252" s="133">
        <v>0.4849</v>
      </c>
      <c r="N252" s="133">
        <v>0.26860000000000001</v>
      </c>
      <c r="O252" s="133">
        <v>2.1539999999999999</v>
      </c>
    </row>
    <row r="253" spans="2:15" hidden="1">
      <c r="B253" s="133">
        <v>1979</v>
      </c>
      <c r="C253" s="133">
        <v>10</v>
      </c>
      <c r="D253" s="133">
        <v>0.46060000000000001</v>
      </c>
      <c r="E253" s="133">
        <v>0.74099999999999999</v>
      </c>
      <c r="F253" s="133">
        <v>0.30809999999999998</v>
      </c>
      <c r="G253" s="133">
        <v>1.351</v>
      </c>
      <c r="H253" s="133">
        <v>0.42020000000000002</v>
      </c>
      <c r="I253" s="133">
        <v>0.68159999999999998</v>
      </c>
      <c r="J253" s="133">
        <v>0</v>
      </c>
      <c r="K253" s="133">
        <v>0.13539999999999999</v>
      </c>
      <c r="L253" s="133">
        <v>4.2700000000000002E-2</v>
      </c>
      <c r="M253" s="133">
        <v>0.40050000000000002</v>
      </c>
      <c r="N253" s="133">
        <v>0.13930000000000001</v>
      </c>
      <c r="O253" s="133">
        <v>1.2192000000000001</v>
      </c>
    </row>
    <row r="254" spans="2:15" hidden="1">
      <c r="B254" s="133">
        <v>1979</v>
      </c>
      <c r="C254" s="133">
        <v>11</v>
      </c>
      <c r="D254" s="133">
        <v>0.1741</v>
      </c>
      <c r="E254" s="133">
        <v>0.66700000000000004</v>
      </c>
      <c r="F254" s="133">
        <v>0.21029999999999999</v>
      </c>
      <c r="G254" s="133">
        <v>0.66979999999999995</v>
      </c>
      <c r="H254" s="133">
        <v>0.15160000000000001</v>
      </c>
      <c r="I254" s="133">
        <v>0.76049999999999995</v>
      </c>
      <c r="J254" s="133">
        <v>3.5400000000000001E-2</v>
      </c>
      <c r="K254" s="133">
        <v>1.2999999999999999E-2</v>
      </c>
      <c r="L254" s="133">
        <v>8.4400000000000003E-2</v>
      </c>
      <c r="M254" s="133">
        <v>0.21190000000000001</v>
      </c>
      <c r="N254" s="133">
        <v>0.1381</v>
      </c>
      <c r="O254" s="133">
        <v>0.70250000000000001</v>
      </c>
    </row>
    <row r="255" spans="2:15" hidden="1">
      <c r="B255" s="133">
        <v>1979</v>
      </c>
      <c r="C255" s="133">
        <v>12</v>
      </c>
      <c r="D255" s="133">
        <v>0.22450000000000001</v>
      </c>
      <c r="E255" s="133">
        <v>0.86839999999999995</v>
      </c>
      <c r="F255" s="133">
        <v>0.35909999999999997</v>
      </c>
      <c r="G255" s="133">
        <v>0.99739999999999995</v>
      </c>
      <c r="H255" s="133">
        <v>0.217</v>
      </c>
      <c r="I255" s="133">
        <v>1.0622</v>
      </c>
      <c r="J255" s="133">
        <v>4.2299999999999997E-2</v>
      </c>
      <c r="K255" s="133">
        <v>0</v>
      </c>
      <c r="L255" s="133">
        <v>1.72E-2</v>
      </c>
      <c r="M255" s="133">
        <v>0.36130000000000001</v>
      </c>
      <c r="N255" s="133">
        <v>0.14330000000000001</v>
      </c>
      <c r="O255" s="133">
        <v>1.0611999999999999</v>
      </c>
    </row>
    <row r="256" spans="2:15" hidden="1">
      <c r="B256" s="133">
        <v>1979</v>
      </c>
      <c r="C256" s="133">
        <v>13</v>
      </c>
      <c r="D256" s="133">
        <v>0.70279999999999998</v>
      </c>
      <c r="E256" s="133">
        <v>2.0236000000000001</v>
      </c>
      <c r="F256" s="133">
        <v>0.49740000000000001</v>
      </c>
      <c r="G256" s="133">
        <v>3.3751000000000002</v>
      </c>
      <c r="H256" s="133">
        <v>1.1009</v>
      </c>
      <c r="I256" s="133">
        <v>2.0935000000000001</v>
      </c>
      <c r="J256" s="133">
        <v>1.2999999999999999E-3</v>
      </c>
      <c r="K256" s="133">
        <v>0.73629999999999995</v>
      </c>
      <c r="L256" s="133">
        <v>0.10970000000000001</v>
      </c>
      <c r="M256" s="133">
        <v>0.19570000000000001</v>
      </c>
      <c r="N256" s="133">
        <v>0.26219999999999999</v>
      </c>
      <c r="O256" s="133">
        <v>2.0181</v>
      </c>
    </row>
    <row r="257" spans="2:15" hidden="1">
      <c r="B257" s="133">
        <v>1979</v>
      </c>
      <c r="C257" s="133">
        <v>14</v>
      </c>
      <c r="D257" s="133">
        <v>3.6700000000000003E-2</v>
      </c>
      <c r="E257" s="133">
        <v>6.4399999999999999E-2</v>
      </c>
      <c r="F257" s="133">
        <v>3.27E-2</v>
      </c>
      <c r="G257" s="133">
        <v>0.11260000000000001</v>
      </c>
      <c r="H257" s="133">
        <v>2.9000000000000001E-2</v>
      </c>
      <c r="I257" s="133">
        <v>0.1198</v>
      </c>
      <c r="J257" s="133">
        <v>6.1999999999999998E-3</v>
      </c>
      <c r="K257" s="133">
        <v>4.3E-3</v>
      </c>
      <c r="L257" s="133">
        <v>2.3E-3</v>
      </c>
      <c r="M257" s="133">
        <v>3.1399999999999997E-2</v>
      </c>
      <c r="N257" s="133">
        <v>1.9599999999999999E-2</v>
      </c>
      <c r="O257" s="133">
        <v>0.14430000000000001</v>
      </c>
    </row>
    <row r="258" spans="2:15" hidden="1">
      <c r="B258" s="133">
        <v>1979</v>
      </c>
      <c r="C258" s="133">
        <v>15</v>
      </c>
      <c r="D258" s="133">
        <v>4.2999999999999997E-2</v>
      </c>
      <c r="E258" s="133">
        <v>8.6E-3</v>
      </c>
      <c r="F258" s="133">
        <v>7.4000000000000003E-3</v>
      </c>
      <c r="G258" s="133">
        <v>0.1081</v>
      </c>
      <c r="H258" s="133">
        <v>4.3200000000000002E-2</v>
      </c>
      <c r="I258" s="133">
        <v>4.0899999999999999E-2</v>
      </c>
      <c r="J258" s="133">
        <v>0</v>
      </c>
      <c r="K258" s="133">
        <v>4.7500000000000001E-2</v>
      </c>
      <c r="L258" s="133">
        <v>0</v>
      </c>
      <c r="M258" s="133">
        <v>3.73E-2</v>
      </c>
      <c r="N258" s="133">
        <v>0</v>
      </c>
      <c r="O258" s="133">
        <v>0.1336</v>
      </c>
    </row>
    <row r="259" spans="2:15" hidden="1">
      <c r="B259" s="133">
        <v>1979</v>
      </c>
      <c r="C259" s="133">
        <v>16</v>
      </c>
      <c r="D259" s="133">
        <v>1.8599999999999998E-2</v>
      </c>
      <c r="E259" s="133">
        <v>3.1600000000000003E-2</v>
      </c>
      <c r="F259" s="133">
        <v>1.6500000000000001E-2</v>
      </c>
      <c r="G259" s="133">
        <v>5.7099999999999998E-2</v>
      </c>
      <c r="H259" s="133">
        <v>1.47E-2</v>
      </c>
      <c r="I259" s="133">
        <v>6.08E-2</v>
      </c>
      <c r="J259" s="133">
        <v>3.0999999999999999E-3</v>
      </c>
      <c r="K259" s="133">
        <v>2.0999999999999999E-3</v>
      </c>
      <c r="L259" s="133">
        <v>1.1000000000000001E-3</v>
      </c>
      <c r="M259" s="133">
        <v>1.5800000000000002E-2</v>
      </c>
      <c r="N259" s="133">
        <v>0.01</v>
      </c>
      <c r="O259" s="133">
        <v>7.2800000000000004E-2</v>
      </c>
    </row>
    <row r="260" spans="2:15" hidden="1">
      <c r="B260" s="133">
        <v>1980</v>
      </c>
      <c r="C260" s="133">
        <v>1</v>
      </c>
      <c r="D260" s="133">
        <v>0.18340000000000001</v>
      </c>
      <c r="E260" s="133">
        <v>7.9600000000000004E-2</v>
      </c>
      <c r="F260" s="133">
        <v>5.4000000000000003E-3</v>
      </c>
      <c r="G260" s="133">
        <v>0.37159999999999999</v>
      </c>
      <c r="H260" s="133">
        <v>0.13200000000000001</v>
      </c>
      <c r="I260" s="133">
        <v>4.8899999999999999E-2</v>
      </c>
      <c r="J260" s="133">
        <v>2.5999999999999999E-3</v>
      </c>
      <c r="K260" s="133">
        <v>7.0999999999999994E-2</v>
      </c>
      <c r="L260" s="133">
        <v>1.15E-2</v>
      </c>
      <c r="M260" s="133">
        <v>9.7000000000000003E-2</v>
      </c>
      <c r="N260" s="133">
        <v>4.6800000000000001E-2</v>
      </c>
      <c r="O260" s="133">
        <v>0.2301</v>
      </c>
    </row>
    <row r="261" spans="2:15" hidden="1">
      <c r="B261" s="133">
        <v>1980</v>
      </c>
      <c r="C261" s="133">
        <v>2</v>
      </c>
      <c r="D261" s="133">
        <v>0.28599999999999998</v>
      </c>
      <c r="E261" s="133">
        <v>0.16289999999999999</v>
      </c>
      <c r="F261" s="133">
        <v>4.7E-2</v>
      </c>
      <c r="G261" s="133">
        <v>0.49070000000000003</v>
      </c>
      <c r="H261" s="133">
        <v>0.16789999999999999</v>
      </c>
      <c r="I261" s="133">
        <v>1.002</v>
      </c>
      <c r="J261" s="133">
        <v>5.9299999999999999E-2</v>
      </c>
      <c r="K261" s="133">
        <v>2.0899999999999998E-2</v>
      </c>
      <c r="L261" s="133">
        <v>2.5000000000000001E-3</v>
      </c>
      <c r="M261" s="133">
        <v>3.2099999999999997E-2</v>
      </c>
      <c r="N261" s="133">
        <v>2.1299999999999999E-2</v>
      </c>
      <c r="O261" s="133">
        <v>0.61970000000000003</v>
      </c>
    </row>
    <row r="262" spans="2:15" hidden="1">
      <c r="B262" s="133">
        <v>1980</v>
      </c>
      <c r="C262" s="133">
        <v>3</v>
      </c>
      <c r="D262" s="133">
        <v>0.98260000000000003</v>
      </c>
      <c r="E262" s="133">
        <v>0.74229999999999996</v>
      </c>
      <c r="F262" s="133">
        <v>0.11600000000000001</v>
      </c>
      <c r="G262" s="133">
        <v>1.544</v>
      </c>
      <c r="H262" s="133">
        <v>0.5252</v>
      </c>
      <c r="I262" s="133">
        <v>1.1680999999999999</v>
      </c>
      <c r="J262" s="133">
        <v>0.17430000000000001</v>
      </c>
      <c r="K262" s="133">
        <v>0.21740000000000001</v>
      </c>
      <c r="L262" s="133">
        <v>1.8499999999999999E-2</v>
      </c>
      <c r="M262" s="133">
        <v>0.2268</v>
      </c>
      <c r="N262" s="133">
        <v>6.0699999999999997E-2</v>
      </c>
      <c r="O262" s="133">
        <v>1.5390999999999999</v>
      </c>
    </row>
    <row r="263" spans="2:15" hidden="1">
      <c r="B263" s="133">
        <v>1980</v>
      </c>
      <c r="C263" s="133">
        <v>4</v>
      </c>
      <c r="D263" s="133">
        <v>1.4726999999999999</v>
      </c>
      <c r="E263" s="133">
        <v>1.5474000000000001</v>
      </c>
      <c r="F263" s="133">
        <v>0.18110000000000001</v>
      </c>
      <c r="G263" s="133">
        <v>2.7675000000000001</v>
      </c>
      <c r="H263" s="133">
        <v>0.71970000000000001</v>
      </c>
      <c r="I263" s="133">
        <v>3.2709000000000001</v>
      </c>
      <c r="J263" s="133">
        <v>0.2102</v>
      </c>
      <c r="K263" s="133">
        <v>0.37759999999999999</v>
      </c>
      <c r="L263" s="133">
        <v>0.1641</v>
      </c>
      <c r="M263" s="133">
        <v>0.3649</v>
      </c>
      <c r="N263" s="133">
        <v>0.37719999999999998</v>
      </c>
      <c r="O263" s="133">
        <v>1.8695999999999999</v>
      </c>
    </row>
    <row r="264" spans="2:15" hidden="1">
      <c r="B264" s="133">
        <v>1980</v>
      </c>
      <c r="C264" s="133">
        <v>5</v>
      </c>
      <c r="D264" s="133">
        <v>0.96309999999999996</v>
      </c>
      <c r="E264" s="133">
        <v>3.3938999999999999</v>
      </c>
      <c r="F264" s="133">
        <v>0.12570000000000001</v>
      </c>
      <c r="G264" s="133">
        <v>2.0352999999999999</v>
      </c>
      <c r="H264" s="133">
        <v>0.46689999999999998</v>
      </c>
      <c r="I264" s="133">
        <v>2.6808999999999998</v>
      </c>
      <c r="J264" s="133">
        <v>0.22259999999999999</v>
      </c>
      <c r="K264" s="133">
        <v>5.5399999999999998E-2</v>
      </c>
      <c r="L264" s="133">
        <v>0.1305</v>
      </c>
      <c r="M264" s="133">
        <v>0.68189999999999995</v>
      </c>
      <c r="N264" s="133">
        <v>9.4700000000000006E-2</v>
      </c>
      <c r="O264" s="133">
        <v>1.0491999999999999</v>
      </c>
    </row>
    <row r="265" spans="2:15" hidden="1">
      <c r="B265" s="133">
        <v>1980</v>
      </c>
      <c r="C265" s="133">
        <v>6</v>
      </c>
      <c r="D265" s="133">
        <v>0.32940000000000003</v>
      </c>
      <c r="E265" s="133">
        <v>1.8732</v>
      </c>
      <c r="F265" s="133">
        <v>2.7E-2</v>
      </c>
      <c r="G265" s="133">
        <v>1.1657999999999999</v>
      </c>
      <c r="H265" s="133">
        <v>0.22239999999999999</v>
      </c>
      <c r="I265" s="133">
        <v>2.2126999999999999</v>
      </c>
      <c r="J265" s="133">
        <v>1.9300000000000001E-2</v>
      </c>
      <c r="K265" s="133">
        <v>8.9499999999999996E-2</v>
      </c>
      <c r="L265" s="133">
        <v>3.2000000000000002E-3</v>
      </c>
      <c r="M265" s="133">
        <v>2.5700000000000001E-2</v>
      </c>
      <c r="N265" s="133">
        <v>0.1641</v>
      </c>
      <c r="O265" s="133">
        <v>0.48259999999999997</v>
      </c>
    </row>
    <row r="266" spans="2:15" hidden="1">
      <c r="B266" s="133">
        <v>1980</v>
      </c>
      <c r="C266" s="133">
        <v>7</v>
      </c>
      <c r="D266" s="133">
        <v>0.15640000000000001</v>
      </c>
      <c r="E266" s="133">
        <v>8.9700000000000002E-2</v>
      </c>
      <c r="F266" s="133">
        <v>4.0800000000000003E-2</v>
      </c>
      <c r="G266" s="133">
        <v>0.16450000000000001</v>
      </c>
      <c r="H266" s="133">
        <v>5.0700000000000002E-2</v>
      </c>
      <c r="I266" s="133">
        <v>9.4399999999999998E-2</v>
      </c>
      <c r="J266" s="133">
        <v>7.9000000000000008E-3</v>
      </c>
      <c r="K266" s="133">
        <v>0.16520000000000001</v>
      </c>
      <c r="L266" s="133">
        <v>5.7000000000000002E-3</v>
      </c>
      <c r="M266" s="133">
        <v>7.0699999999999999E-2</v>
      </c>
      <c r="N266" s="133">
        <v>5.0500000000000003E-2</v>
      </c>
      <c r="O266" s="133">
        <v>0.27200000000000002</v>
      </c>
    </row>
    <row r="267" spans="2:15" hidden="1">
      <c r="B267" s="133">
        <v>1980</v>
      </c>
      <c r="C267" s="133">
        <v>8</v>
      </c>
      <c r="D267" s="133">
        <v>1.4642999999999999</v>
      </c>
      <c r="E267" s="133">
        <v>6.4112</v>
      </c>
      <c r="F267" s="133">
        <v>1.3692</v>
      </c>
      <c r="G267" s="133">
        <v>6.3327</v>
      </c>
      <c r="H267" s="133">
        <v>1.3192999999999999</v>
      </c>
      <c r="I267" s="133">
        <v>7.1604000000000001</v>
      </c>
      <c r="J267" s="133">
        <v>0.14199999999999999</v>
      </c>
      <c r="K267" s="133">
        <v>0.27029999999999998</v>
      </c>
      <c r="L267" s="133">
        <v>0.50190000000000001</v>
      </c>
      <c r="M267" s="133">
        <v>0.44619999999999999</v>
      </c>
      <c r="N267" s="133">
        <v>0.50619999999999998</v>
      </c>
      <c r="O267" s="133">
        <v>5.9577</v>
      </c>
    </row>
    <row r="268" spans="2:15" hidden="1">
      <c r="B268" s="133">
        <v>1980</v>
      </c>
      <c r="C268" s="133">
        <v>9</v>
      </c>
      <c r="D268" s="133">
        <v>0.4677</v>
      </c>
      <c r="E268" s="133">
        <v>3.8006000000000002</v>
      </c>
      <c r="F268" s="133">
        <v>0.52159999999999995</v>
      </c>
      <c r="G268" s="133">
        <v>2.8130999999999999</v>
      </c>
      <c r="H268" s="133">
        <v>0.6472</v>
      </c>
      <c r="I268" s="133">
        <v>2.004</v>
      </c>
      <c r="J268" s="133">
        <v>2.1499999999999998E-2</v>
      </c>
      <c r="K268" s="133">
        <v>0</v>
      </c>
      <c r="L268" s="133">
        <v>0.21129999999999999</v>
      </c>
      <c r="M268" s="133">
        <v>0.2349</v>
      </c>
      <c r="N268" s="133">
        <v>0.1195</v>
      </c>
      <c r="O268" s="133">
        <v>2.5446</v>
      </c>
    </row>
    <row r="269" spans="2:15" hidden="1">
      <c r="B269" s="133">
        <v>1980</v>
      </c>
      <c r="C269" s="133">
        <v>10</v>
      </c>
      <c r="D269" s="133">
        <v>0.58899999999999997</v>
      </c>
      <c r="E269" s="133">
        <v>0.58250000000000002</v>
      </c>
      <c r="F269" s="133">
        <v>0.37769999999999998</v>
      </c>
      <c r="G269" s="133">
        <v>1.8055000000000001</v>
      </c>
      <c r="H269" s="133">
        <v>0.51800000000000002</v>
      </c>
      <c r="I269" s="133">
        <v>1.5347999999999999</v>
      </c>
      <c r="J269" s="133">
        <v>0.107</v>
      </c>
      <c r="K269" s="133">
        <v>8.6199999999999999E-2</v>
      </c>
      <c r="L269" s="133">
        <v>0.12330000000000001</v>
      </c>
      <c r="M269" s="133">
        <v>0.19009999999999999</v>
      </c>
      <c r="N269" s="133">
        <v>5.9700000000000003E-2</v>
      </c>
      <c r="O269" s="133">
        <v>1.8833</v>
      </c>
    </row>
    <row r="270" spans="2:15" hidden="1">
      <c r="B270" s="133">
        <v>1980</v>
      </c>
      <c r="C270" s="133">
        <v>11</v>
      </c>
      <c r="D270" s="133">
        <v>0.2006</v>
      </c>
      <c r="E270" s="133">
        <v>1.4462999999999999</v>
      </c>
      <c r="F270" s="133">
        <v>0.2152</v>
      </c>
      <c r="G270" s="133">
        <v>1.0521</v>
      </c>
      <c r="H270" s="133">
        <v>0.24510000000000001</v>
      </c>
      <c r="I270" s="133">
        <v>0.9425</v>
      </c>
      <c r="J270" s="133">
        <v>1.5699999999999999E-2</v>
      </c>
      <c r="K270" s="133">
        <v>2.3999999999999998E-3</v>
      </c>
      <c r="L270" s="133">
        <v>0.1157</v>
      </c>
      <c r="M270" s="133">
        <v>0.13039999999999999</v>
      </c>
      <c r="N270" s="133">
        <v>8.8700000000000001E-2</v>
      </c>
      <c r="O270" s="133">
        <v>0.78939999999999999</v>
      </c>
    </row>
    <row r="271" spans="2:15" hidden="1">
      <c r="B271" s="133">
        <v>1980</v>
      </c>
      <c r="C271" s="133">
        <v>12</v>
      </c>
      <c r="D271" s="133">
        <v>0.27329999999999999</v>
      </c>
      <c r="E271" s="133">
        <v>2.3111000000000002</v>
      </c>
      <c r="F271" s="133">
        <v>0.37490000000000001</v>
      </c>
      <c r="G271" s="133">
        <v>1.7085999999999999</v>
      </c>
      <c r="H271" s="133">
        <v>0.3957</v>
      </c>
      <c r="I271" s="133">
        <v>1.4016</v>
      </c>
      <c r="J271" s="133">
        <v>1.0699999999999999E-2</v>
      </c>
      <c r="K271" s="133">
        <v>0</v>
      </c>
      <c r="L271" s="133">
        <v>7.6999999999999999E-2</v>
      </c>
      <c r="M271" s="133">
        <v>0.2203</v>
      </c>
      <c r="N271" s="133">
        <v>5.0900000000000001E-2</v>
      </c>
      <c r="O271" s="133">
        <v>1.2296</v>
      </c>
    </row>
    <row r="272" spans="2:15" hidden="1">
      <c r="B272" s="133">
        <v>1980</v>
      </c>
      <c r="C272" s="133">
        <v>13</v>
      </c>
      <c r="D272" s="133">
        <v>0.83720000000000006</v>
      </c>
      <c r="E272" s="133">
        <v>2.9222999999999999</v>
      </c>
      <c r="F272" s="133">
        <v>0.26700000000000002</v>
      </c>
      <c r="G272" s="133">
        <v>2.9910999999999999</v>
      </c>
      <c r="H272" s="133">
        <v>1.0860000000000001</v>
      </c>
      <c r="I272" s="133">
        <v>2.6044</v>
      </c>
      <c r="J272" s="133">
        <v>2.7000000000000001E-3</v>
      </c>
      <c r="K272" s="133">
        <v>7.5999999999999998E-2</v>
      </c>
      <c r="L272" s="133">
        <v>5.8799999999999998E-2</v>
      </c>
      <c r="M272" s="133">
        <v>0.33679999999999999</v>
      </c>
      <c r="N272" s="133">
        <v>0.25509999999999999</v>
      </c>
      <c r="O272" s="133">
        <v>1.7453000000000001</v>
      </c>
    </row>
    <row r="273" spans="2:15" hidden="1">
      <c r="B273" s="133">
        <v>1980</v>
      </c>
      <c r="C273" s="133">
        <v>14</v>
      </c>
      <c r="D273" s="133">
        <v>4.5199999999999997E-2</v>
      </c>
      <c r="E273" s="133">
        <v>0.23080000000000001</v>
      </c>
      <c r="F273" s="133">
        <v>3.2099999999999997E-2</v>
      </c>
      <c r="G273" s="133">
        <v>0.19639999999999999</v>
      </c>
      <c r="H273" s="133">
        <v>4.9200000000000001E-2</v>
      </c>
      <c r="I273" s="133">
        <v>0.1542</v>
      </c>
      <c r="J273" s="133">
        <v>1.9E-3</v>
      </c>
      <c r="K273" s="133">
        <v>1.1000000000000001E-3</v>
      </c>
      <c r="L273" s="133">
        <v>6.8999999999999999E-3</v>
      </c>
      <c r="M273" s="133">
        <v>1.26E-2</v>
      </c>
      <c r="N273" s="133">
        <v>8.5000000000000006E-3</v>
      </c>
      <c r="O273" s="133">
        <v>0.1734</v>
      </c>
    </row>
    <row r="274" spans="2:15" hidden="1">
      <c r="B274" s="133">
        <v>1980</v>
      </c>
      <c r="C274" s="133">
        <v>15</v>
      </c>
      <c r="D274" s="133">
        <v>5.1299999999999998E-2</v>
      </c>
      <c r="E274" s="133">
        <v>9.2600000000000002E-2</v>
      </c>
      <c r="F274" s="133">
        <v>7.4999999999999997E-3</v>
      </c>
      <c r="G274" s="133">
        <v>0.1232</v>
      </c>
      <c r="H274" s="133">
        <v>4.9299999999999997E-2</v>
      </c>
      <c r="I274" s="133">
        <v>5.9400000000000001E-2</v>
      </c>
      <c r="J274" s="133">
        <v>9.4000000000000004E-3</v>
      </c>
      <c r="K274" s="133">
        <v>0</v>
      </c>
      <c r="L274" s="133">
        <v>0</v>
      </c>
      <c r="M274" s="133">
        <v>1.8800000000000001E-2</v>
      </c>
      <c r="N274" s="133">
        <v>2.2800000000000001E-2</v>
      </c>
      <c r="O274" s="133">
        <v>5.5599999999999997E-2</v>
      </c>
    </row>
    <row r="275" spans="2:15" hidden="1">
      <c r="B275" s="133">
        <v>1980</v>
      </c>
      <c r="C275" s="133">
        <v>16</v>
      </c>
      <c r="D275" s="133">
        <v>2.3800000000000002E-2</v>
      </c>
      <c r="E275" s="133">
        <v>0.12139999999999999</v>
      </c>
      <c r="F275" s="133">
        <v>1.6899999999999998E-2</v>
      </c>
      <c r="G275" s="133">
        <v>0.10340000000000001</v>
      </c>
      <c r="H275" s="133">
        <v>2.5899999999999999E-2</v>
      </c>
      <c r="I275" s="133">
        <v>8.1100000000000005E-2</v>
      </c>
      <c r="J275" s="133">
        <v>1E-3</v>
      </c>
      <c r="K275" s="133">
        <v>5.9999999999999995E-4</v>
      </c>
      <c r="L275" s="133">
        <v>3.5999999999999999E-3</v>
      </c>
      <c r="M275" s="133">
        <v>6.6E-3</v>
      </c>
      <c r="N275" s="133">
        <v>4.4999999999999997E-3</v>
      </c>
      <c r="O275" s="133">
        <v>9.1200000000000003E-2</v>
      </c>
    </row>
    <row r="276" spans="2:15" hidden="1">
      <c r="B276" s="133">
        <v>1981</v>
      </c>
      <c r="C276" s="133">
        <v>1</v>
      </c>
      <c r="D276" s="133">
        <v>8.1600000000000006E-2</v>
      </c>
      <c r="E276" s="133">
        <v>0</v>
      </c>
      <c r="F276" s="133">
        <v>2.3E-3</v>
      </c>
      <c r="G276" s="133">
        <v>0.2412</v>
      </c>
      <c r="H276" s="133">
        <v>8.5699999999999998E-2</v>
      </c>
      <c r="I276" s="133">
        <v>0.14069999999999999</v>
      </c>
      <c r="J276" s="133">
        <v>7.4000000000000003E-3</v>
      </c>
      <c r="K276" s="133">
        <v>4.87E-2</v>
      </c>
      <c r="L276" s="133">
        <v>2.2000000000000001E-3</v>
      </c>
      <c r="M276" s="133">
        <v>1.44E-2</v>
      </c>
      <c r="N276" s="133">
        <v>1.2699999999999999E-2</v>
      </c>
      <c r="O276" s="133">
        <v>0.2535</v>
      </c>
    </row>
    <row r="277" spans="2:15" hidden="1">
      <c r="B277" s="133">
        <v>1981</v>
      </c>
      <c r="C277" s="133">
        <v>2</v>
      </c>
      <c r="D277" s="133">
        <v>0.15959999999999999</v>
      </c>
      <c r="E277" s="133">
        <v>0.22459999999999999</v>
      </c>
      <c r="F277" s="133">
        <v>1.6299999999999999E-2</v>
      </c>
      <c r="G277" s="133">
        <v>0.39539999999999997</v>
      </c>
      <c r="H277" s="133">
        <v>0.1353</v>
      </c>
      <c r="I277" s="133">
        <v>0.72309999999999997</v>
      </c>
      <c r="J277" s="133">
        <v>3.8600000000000002E-2</v>
      </c>
      <c r="K277" s="133">
        <v>2.3599999999999999E-2</v>
      </c>
      <c r="L277" s="133">
        <v>2.7300000000000001E-2</v>
      </c>
      <c r="M277" s="133">
        <v>9.3600000000000003E-2</v>
      </c>
      <c r="N277" s="133">
        <v>0.246</v>
      </c>
      <c r="O277" s="133">
        <v>0.47560000000000002</v>
      </c>
    </row>
    <row r="278" spans="2:15" hidden="1">
      <c r="B278" s="133">
        <v>1981</v>
      </c>
      <c r="C278" s="133">
        <v>3</v>
      </c>
      <c r="D278" s="133">
        <v>0.71960000000000002</v>
      </c>
      <c r="E278" s="133">
        <v>0.35060000000000002</v>
      </c>
      <c r="F278" s="133">
        <v>3.0599999999999999E-2</v>
      </c>
      <c r="G278" s="133">
        <v>0.6008</v>
      </c>
      <c r="H278" s="133">
        <v>0.2044</v>
      </c>
      <c r="I278" s="133">
        <v>1.3045</v>
      </c>
      <c r="J278" s="133">
        <v>0.1396</v>
      </c>
      <c r="K278" s="133">
        <v>0.43419999999999997</v>
      </c>
      <c r="L278" s="133">
        <v>2.0299999999999999E-2</v>
      </c>
      <c r="M278" s="133">
        <v>0.35139999999999999</v>
      </c>
      <c r="N278" s="133">
        <v>8.5000000000000006E-3</v>
      </c>
      <c r="O278" s="133">
        <v>1.5942000000000001</v>
      </c>
    </row>
    <row r="279" spans="2:15" hidden="1">
      <c r="B279" s="133">
        <v>1981</v>
      </c>
      <c r="C279" s="133">
        <v>4</v>
      </c>
      <c r="D279" s="133">
        <v>0.95799999999999996</v>
      </c>
      <c r="E279" s="133">
        <v>2.5846</v>
      </c>
      <c r="F279" s="133">
        <v>9.5100000000000004E-2</v>
      </c>
      <c r="G279" s="133">
        <v>2.0825</v>
      </c>
      <c r="H279" s="133">
        <v>0.54159999999999997</v>
      </c>
      <c r="I279" s="133">
        <v>3.8696999999999999</v>
      </c>
      <c r="J279" s="133">
        <v>0.45829999999999999</v>
      </c>
      <c r="K279" s="133">
        <v>0.14480000000000001</v>
      </c>
      <c r="L279" s="133">
        <v>0.1128</v>
      </c>
      <c r="M279" s="133">
        <v>0.3493</v>
      </c>
      <c r="N279" s="133">
        <v>0.29349999999999998</v>
      </c>
      <c r="O279" s="133">
        <v>1.625</v>
      </c>
    </row>
    <row r="280" spans="2:15" hidden="1">
      <c r="B280" s="133">
        <v>1981</v>
      </c>
      <c r="C280" s="133">
        <v>5</v>
      </c>
      <c r="D280" s="133">
        <v>0.76970000000000005</v>
      </c>
      <c r="E280" s="133">
        <v>4.1798999999999999</v>
      </c>
      <c r="F280" s="133">
        <v>0.1135</v>
      </c>
      <c r="G280" s="133">
        <v>2.2422</v>
      </c>
      <c r="H280" s="133">
        <v>0.51429999999999998</v>
      </c>
      <c r="I280" s="133">
        <v>3.4150999999999998</v>
      </c>
      <c r="J280" s="133">
        <v>0.193</v>
      </c>
      <c r="K280" s="133">
        <v>8.5000000000000006E-3</v>
      </c>
      <c r="L280" s="133">
        <v>0.21279999999999999</v>
      </c>
      <c r="M280" s="133">
        <v>0.5948</v>
      </c>
      <c r="N280" s="133">
        <v>0.12039999999999999</v>
      </c>
      <c r="O280" s="133">
        <v>1.6666000000000001</v>
      </c>
    </row>
    <row r="281" spans="2:15" hidden="1">
      <c r="B281" s="133">
        <v>1981</v>
      </c>
      <c r="C281" s="133">
        <v>6</v>
      </c>
      <c r="D281" s="133">
        <v>0.36820000000000003</v>
      </c>
      <c r="E281" s="133">
        <v>1.3008</v>
      </c>
      <c r="F281" s="133">
        <v>9.7000000000000003E-3</v>
      </c>
      <c r="G281" s="133">
        <v>0.95920000000000005</v>
      </c>
      <c r="H281" s="133">
        <v>0.18279999999999999</v>
      </c>
      <c r="I281" s="133">
        <v>1.9688000000000001</v>
      </c>
      <c r="J281" s="133">
        <v>1.6799999999999999E-2</v>
      </c>
      <c r="K281" s="133">
        <v>2.9899999999999999E-2</v>
      </c>
      <c r="L281" s="133">
        <v>9.4000000000000004E-3</v>
      </c>
      <c r="M281" s="133">
        <v>0.46229999999999999</v>
      </c>
      <c r="N281" s="133">
        <v>3.1399999999999997E-2</v>
      </c>
      <c r="O281" s="133">
        <v>0.25330000000000003</v>
      </c>
    </row>
    <row r="282" spans="2:15" hidden="1">
      <c r="B282" s="133">
        <v>1981</v>
      </c>
      <c r="C282" s="133">
        <v>7</v>
      </c>
      <c r="D282" s="133">
        <v>8.5500000000000007E-2</v>
      </c>
      <c r="E282" s="133">
        <v>0.13120000000000001</v>
      </c>
      <c r="F282" s="133">
        <v>2.4799999999999999E-2</v>
      </c>
      <c r="G282" s="133">
        <v>6.6199999999999995E-2</v>
      </c>
      <c r="H282" s="133">
        <v>7.4999999999999997E-3</v>
      </c>
      <c r="I282" s="133">
        <v>0.19639999999999999</v>
      </c>
      <c r="J282" s="133">
        <v>1.8499999999999999E-2</v>
      </c>
      <c r="K282" s="133">
        <v>3.09E-2</v>
      </c>
      <c r="L282" s="133">
        <v>1.41E-2</v>
      </c>
      <c r="M282" s="133">
        <v>4.6199999999999998E-2</v>
      </c>
      <c r="N282" s="133">
        <v>4.3E-3</v>
      </c>
      <c r="O282" s="133">
        <v>0.30399999999999999</v>
      </c>
    </row>
    <row r="283" spans="2:15" hidden="1">
      <c r="B283" s="133">
        <v>1981</v>
      </c>
      <c r="C283" s="133">
        <v>8</v>
      </c>
      <c r="D283" s="133">
        <v>1.4857</v>
      </c>
      <c r="E283" s="133">
        <v>5.1454000000000004</v>
      </c>
      <c r="F283" s="133">
        <v>1.0448</v>
      </c>
      <c r="G283" s="133">
        <v>5.2575000000000003</v>
      </c>
      <c r="H283" s="133">
        <v>1.0865</v>
      </c>
      <c r="I283" s="133">
        <v>6.2565</v>
      </c>
      <c r="J283" s="133">
        <v>4.53E-2</v>
      </c>
      <c r="K283" s="133">
        <v>0.15920000000000001</v>
      </c>
      <c r="L283" s="133">
        <v>0.41739999999999999</v>
      </c>
      <c r="M283" s="133">
        <v>0.4199</v>
      </c>
      <c r="N283" s="133">
        <v>1.2715000000000001</v>
      </c>
      <c r="O283" s="133">
        <v>5.6852</v>
      </c>
    </row>
    <row r="284" spans="2:15" hidden="1">
      <c r="B284" s="133">
        <v>1981</v>
      </c>
      <c r="C284" s="133">
        <v>9</v>
      </c>
      <c r="D284" s="133">
        <v>0.46150000000000002</v>
      </c>
      <c r="E284" s="133">
        <v>4.1555999999999997</v>
      </c>
      <c r="F284" s="133">
        <v>0.53990000000000005</v>
      </c>
      <c r="G284" s="133">
        <v>2.9481999999999999</v>
      </c>
      <c r="H284" s="133">
        <v>0.60389999999999999</v>
      </c>
      <c r="I284" s="133">
        <v>3.36</v>
      </c>
      <c r="J284" s="133">
        <v>5.7700000000000001E-2</v>
      </c>
      <c r="K284" s="133">
        <v>0</v>
      </c>
      <c r="L284" s="133">
        <v>0.32819999999999999</v>
      </c>
      <c r="M284" s="133">
        <v>0.31019999999999998</v>
      </c>
      <c r="N284" s="133">
        <v>0.66949999999999998</v>
      </c>
      <c r="O284" s="133">
        <v>3.0377999999999998</v>
      </c>
    </row>
    <row r="285" spans="2:15" hidden="1">
      <c r="B285" s="133">
        <v>1981</v>
      </c>
      <c r="C285" s="133">
        <v>10</v>
      </c>
      <c r="D285" s="133">
        <v>0.65310000000000001</v>
      </c>
      <c r="E285" s="133">
        <v>0.97909999999999997</v>
      </c>
      <c r="F285" s="133">
        <v>0.25069999999999998</v>
      </c>
      <c r="G285" s="133">
        <v>2.0983000000000001</v>
      </c>
      <c r="H285" s="133">
        <v>0.66449999999999998</v>
      </c>
      <c r="I285" s="133">
        <v>1.0210999999999999</v>
      </c>
      <c r="J285" s="133">
        <v>8.0000000000000004E-4</v>
      </c>
      <c r="K285" s="133">
        <v>8.6400000000000005E-2</v>
      </c>
      <c r="L285" s="133">
        <v>7.3400000000000007E-2</v>
      </c>
      <c r="M285" s="133">
        <v>0.1037</v>
      </c>
      <c r="N285" s="133">
        <v>0.35289999999999999</v>
      </c>
      <c r="O285" s="133">
        <v>1.9125000000000001</v>
      </c>
    </row>
    <row r="286" spans="2:15" hidden="1">
      <c r="B286" s="133">
        <v>1981</v>
      </c>
      <c r="C286" s="133">
        <v>11</v>
      </c>
      <c r="D286" s="133">
        <v>0.20130000000000001</v>
      </c>
      <c r="E286" s="133">
        <v>1.5765</v>
      </c>
      <c r="F286" s="133">
        <v>0.2369</v>
      </c>
      <c r="G286" s="133">
        <v>1.0769</v>
      </c>
      <c r="H286" s="133">
        <v>0.23130000000000001</v>
      </c>
      <c r="I286" s="133">
        <v>1.4632000000000001</v>
      </c>
      <c r="J286" s="133">
        <v>2.7799999999999998E-2</v>
      </c>
      <c r="K286" s="133">
        <v>1.5699999999999999E-2</v>
      </c>
      <c r="L286" s="133">
        <v>0.1633</v>
      </c>
      <c r="M286" s="133">
        <v>0.18060000000000001</v>
      </c>
      <c r="N286" s="133">
        <v>0.28050000000000003</v>
      </c>
      <c r="O286" s="133">
        <v>0.82010000000000005</v>
      </c>
    </row>
    <row r="287" spans="2:15" hidden="1">
      <c r="B287" s="133">
        <v>1981</v>
      </c>
      <c r="C287" s="133">
        <v>12</v>
      </c>
      <c r="D287" s="133">
        <v>0.27639999999999998</v>
      </c>
      <c r="E287" s="133">
        <v>2.6107</v>
      </c>
      <c r="F287" s="133">
        <v>0.42270000000000002</v>
      </c>
      <c r="G287" s="133">
        <v>1.7655000000000001</v>
      </c>
      <c r="H287" s="133">
        <v>0.3705</v>
      </c>
      <c r="I287" s="133">
        <v>2.3875000000000002</v>
      </c>
      <c r="J287" s="133">
        <v>3.2899999999999999E-2</v>
      </c>
      <c r="K287" s="133">
        <v>0</v>
      </c>
      <c r="L287" s="133">
        <v>0.1696</v>
      </c>
      <c r="M287" s="133">
        <v>0.3211</v>
      </c>
      <c r="N287" s="133">
        <v>0.40579999999999999</v>
      </c>
      <c r="O287" s="133">
        <v>1.3027</v>
      </c>
    </row>
    <row r="288" spans="2:15" hidden="1">
      <c r="B288" s="133">
        <v>1981</v>
      </c>
      <c r="C288" s="133">
        <v>13</v>
      </c>
      <c r="D288" s="133">
        <v>0.87380000000000002</v>
      </c>
      <c r="E288" s="133">
        <v>2.4579</v>
      </c>
      <c r="F288" s="133">
        <v>0.1973</v>
      </c>
      <c r="G288" s="133">
        <v>2.6128</v>
      </c>
      <c r="H288" s="133">
        <v>0.92879999999999996</v>
      </c>
      <c r="I288" s="133">
        <v>2.1492</v>
      </c>
      <c r="J288" s="133">
        <v>0</v>
      </c>
      <c r="K288" s="133">
        <v>0.1835</v>
      </c>
      <c r="L288" s="133">
        <v>7.17E-2</v>
      </c>
      <c r="M288" s="133">
        <v>0.32879999999999998</v>
      </c>
      <c r="N288" s="133">
        <v>0.6089</v>
      </c>
      <c r="O288" s="133">
        <v>2.5348999999999999</v>
      </c>
    </row>
    <row r="289" spans="2:15" hidden="1">
      <c r="B289" s="133">
        <v>1981</v>
      </c>
      <c r="C289" s="133">
        <v>14</v>
      </c>
      <c r="D289" s="133">
        <v>5.3499999999999999E-2</v>
      </c>
      <c r="E289" s="133">
        <v>0.25740000000000002</v>
      </c>
      <c r="F289" s="133">
        <v>3.1199999999999999E-2</v>
      </c>
      <c r="G289" s="133">
        <v>0.20050000000000001</v>
      </c>
      <c r="H289" s="133">
        <v>5.2499999999999998E-2</v>
      </c>
      <c r="I289" s="133">
        <v>0.25650000000000001</v>
      </c>
      <c r="J289" s="133">
        <v>4.4000000000000003E-3</v>
      </c>
      <c r="K289" s="133">
        <v>1.5E-3</v>
      </c>
      <c r="L289" s="133">
        <v>1.0500000000000001E-2</v>
      </c>
      <c r="M289" s="133">
        <v>1.7999999999999999E-2</v>
      </c>
      <c r="N289" s="133">
        <v>4.9299999999999997E-2</v>
      </c>
      <c r="O289" s="133">
        <v>0.21049999999999999</v>
      </c>
    </row>
    <row r="290" spans="2:15" hidden="1">
      <c r="B290" s="133">
        <v>1981</v>
      </c>
      <c r="C290" s="133">
        <v>15</v>
      </c>
      <c r="D290" s="133">
        <v>9.1499999999999998E-2</v>
      </c>
      <c r="E290" s="133">
        <v>3.3000000000000002E-2</v>
      </c>
      <c r="F290" s="133">
        <v>2E-3</v>
      </c>
      <c r="G290" s="133">
        <v>9.7799999999999998E-2</v>
      </c>
      <c r="H290" s="133">
        <v>3.9100000000000003E-2</v>
      </c>
      <c r="I290" s="133">
        <v>0.24970000000000001</v>
      </c>
      <c r="J290" s="133">
        <v>3.3999999999999998E-3</v>
      </c>
      <c r="K290" s="133">
        <v>0</v>
      </c>
      <c r="L290" s="133">
        <v>1E-4</v>
      </c>
      <c r="M290" s="133">
        <v>1.12E-2</v>
      </c>
      <c r="N290" s="133">
        <v>9.4999999999999998E-3</v>
      </c>
      <c r="O290" s="133">
        <v>7.22E-2</v>
      </c>
    </row>
    <row r="291" spans="2:15" hidden="1">
      <c r="B291" s="133">
        <v>1981</v>
      </c>
      <c r="C291" s="133">
        <v>16</v>
      </c>
      <c r="D291" s="133">
        <v>2.8199999999999999E-2</v>
      </c>
      <c r="E291" s="133">
        <v>0.13589999999999999</v>
      </c>
      <c r="F291" s="133">
        <v>1.6500000000000001E-2</v>
      </c>
      <c r="G291" s="133">
        <v>0.10580000000000001</v>
      </c>
      <c r="H291" s="133">
        <v>2.7699999999999999E-2</v>
      </c>
      <c r="I291" s="133">
        <v>0.13539999999999999</v>
      </c>
      <c r="J291" s="133">
        <v>2.3E-3</v>
      </c>
      <c r="K291" s="133">
        <v>8.0000000000000004E-4</v>
      </c>
      <c r="L291" s="133">
        <v>5.5999999999999999E-3</v>
      </c>
      <c r="M291" s="133">
        <v>9.4999999999999998E-3</v>
      </c>
      <c r="N291" s="133">
        <v>2.5999999999999999E-2</v>
      </c>
      <c r="O291" s="133">
        <v>0.1111</v>
      </c>
    </row>
    <row r="292" spans="2:15" hidden="1">
      <c r="B292" s="133">
        <v>1982</v>
      </c>
      <c r="C292" s="133">
        <v>1</v>
      </c>
      <c r="D292" s="133">
        <v>8.7400000000000005E-2</v>
      </c>
      <c r="E292" s="133">
        <v>4.6399999999999997E-2</v>
      </c>
      <c r="F292" s="133">
        <v>7.7999999999999996E-3</v>
      </c>
      <c r="G292" s="133">
        <v>0.36830000000000002</v>
      </c>
      <c r="H292" s="133">
        <v>0.1308</v>
      </c>
      <c r="I292" s="133">
        <v>6.2300000000000001E-2</v>
      </c>
      <c r="J292" s="133">
        <v>3.3E-3</v>
      </c>
      <c r="K292" s="133">
        <v>5.2600000000000001E-2</v>
      </c>
      <c r="L292" s="133">
        <v>4.4400000000000002E-2</v>
      </c>
      <c r="M292" s="133">
        <v>6.8900000000000003E-2</v>
      </c>
      <c r="N292" s="133">
        <v>2.4299999999999999E-2</v>
      </c>
      <c r="O292" s="133">
        <v>0.1961</v>
      </c>
    </row>
    <row r="293" spans="2:15" hidden="1">
      <c r="B293" s="133">
        <v>1982</v>
      </c>
      <c r="C293" s="133">
        <v>2</v>
      </c>
      <c r="D293" s="133">
        <v>0.17949999999999999</v>
      </c>
      <c r="E293" s="133">
        <v>0</v>
      </c>
      <c r="F293" s="133">
        <v>2.93E-2</v>
      </c>
      <c r="G293" s="133">
        <v>0.49630000000000002</v>
      </c>
      <c r="H293" s="133">
        <v>0.16980000000000001</v>
      </c>
      <c r="I293" s="133">
        <v>0.68600000000000005</v>
      </c>
      <c r="J293" s="133">
        <v>3.6600000000000001E-2</v>
      </c>
      <c r="K293" s="133">
        <v>4.5100000000000001E-2</v>
      </c>
      <c r="L293" s="133">
        <v>1.44E-2</v>
      </c>
      <c r="M293" s="133">
        <v>0.1192</v>
      </c>
      <c r="N293" s="133">
        <v>3.3599999999999998E-2</v>
      </c>
      <c r="O293" s="133">
        <v>0.46970000000000001</v>
      </c>
    </row>
    <row r="294" spans="2:15" hidden="1">
      <c r="B294" s="133">
        <v>1982</v>
      </c>
      <c r="C294" s="133">
        <v>3</v>
      </c>
      <c r="D294" s="133">
        <v>0.71540000000000004</v>
      </c>
      <c r="E294" s="133">
        <v>0.41649999999999998</v>
      </c>
      <c r="F294" s="133">
        <v>4.4600000000000001E-2</v>
      </c>
      <c r="G294" s="133">
        <v>1.0222</v>
      </c>
      <c r="H294" s="133">
        <v>0.34770000000000001</v>
      </c>
      <c r="I294" s="133">
        <v>1.1556</v>
      </c>
      <c r="J294" s="133">
        <v>0.114</v>
      </c>
      <c r="K294" s="133">
        <v>0.2233</v>
      </c>
      <c r="L294" s="133">
        <v>0.11169999999999999</v>
      </c>
      <c r="M294" s="133">
        <v>0.24790000000000001</v>
      </c>
      <c r="N294" s="133">
        <v>6.6100000000000006E-2</v>
      </c>
      <c r="O294" s="133">
        <v>1.9778</v>
      </c>
    </row>
    <row r="295" spans="2:15" hidden="1">
      <c r="B295" s="133">
        <v>1982</v>
      </c>
      <c r="C295" s="133">
        <v>4</v>
      </c>
      <c r="D295" s="133">
        <v>0.85650000000000004</v>
      </c>
      <c r="E295" s="133">
        <v>3.0979000000000001</v>
      </c>
      <c r="F295" s="133">
        <v>4.9700000000000001E-2</v>
      </c>
      <c r="G295" s="133">
        <v>1.8125</v>
      </c>
      <c r="H295" s="133">
        <v>0.47139999999999999</v>
      </c>
      <c r="I295" s="133">
        <v>2.6452</v>
      </c>
      <c r="J295" s="133">
        <v>0.16750000000000001</v>
      </c>
      <c r="K295" s="133">
        <v>9.8699999999999996E-2</v>
      </c>
      <c r="L295" s="133">
        <v>3.5099999999999999E-2</v>
      </c>
      <c r="M295" s="133">
        <v>1.2377</v>
      </c>
      <c r="N295" s="133">
        <v>1.2219</v>
      </c>
      <c r="O295" s="133">
        <v>1.4161999999999999</v>
      </c>
    </row>
    <row r="296" spans="2:15" hidden="1">
      <c r="B296" s="133">
        <v>1982</v>
      </c>
      <c r="C296" s="133">
        <v>5</v>
      </c>
      <c r="D296" s="133">
        <v>0.75119999999999998</v>
      </c>
      <c r="E296" s="133">
        <v>4.7390999999999996</v>
      </c>
      <c r="F296" s="133">
        <v>0.1186</v>
      </c>
      <c r="G296" s="133">
        <v>1.284</v>
      </c>
      <c r="H296" s="133">
        <v>0.29449999999999998</v>
      </c>
      <c r="I296" s="133">
        <v>2.3351999999999999</v>
      </c>
      <c r="J296" s="133">
        <v>0.1207</v>
      </c>
      <c r="K296" s="133">
        <v>4.0099999999999997E-2</v>
      </c>
      <c r="L296" s="133">
        <v>0.1038</v>
      </c>
      <c r="M296" s="133">
        <v>0.3805</v>
      </c>
      <c r="N296" s="133">
        <v>0.36270000000000002</v>
      </c>
      <c r="O296" s="133">
        <v>0.96750000000000003</v>
      </c>
    </row>
    <row r="297" spans="2:15" hidden="1">
      <c r="B297" s="133">
        <v>1982</v>
      </c>
      <c r="C297" s="133">
        <v>6</v>
      </c>
      <c r="D297" s="133">
        <v>0.3397</v>
      </c>
      <c r="E297" s="133">
        <v>1.6566000000000001</v>
      </c>
      <c r="F297" s="133">
        <v>0.10349999999999999</v>
      </c>
      <c r="G297" s="133">
        <v>0.46700000000000003</v>
      </c>
      <c r="H297" s="133">
        <v>0.1079</v>
      </c>
      <c r="I297" s="133">
        <v>1.7141</v>
      </c>
      <c r="J297" s="133">
        <v>2.3400000000000001E-2</v>
      </c>
      <c r="K297" s="133">
        <v>0.21299999999999999</v>
      </c>
      <c r="L297" s="133">
        <v>8.8499999999999995E-2</v>
      </c>
      <c r="M297" s="133">
        <v>6.1400000000000003E-2</v>
      </c>
      <c r="N297" s="133">
        <v>3.7499999999999999E-2</v>
      </c>
      <c r="O297" s="133">
        <v>0.70150000000000001</v>
      </c>
    </row>
    <row r="298" spans="2:15" hidden="1">
      <c r="B298" s="133">
        <v>1982</v>
      </c>
      <c r="C298" s="133">
        <v>7</v>
      </c>
      <c r="D298" s="133">
        <v>0.11260000000000001</v>
      </c>
      <c r="E298" s="133">
        <v>6.6400000000000001E-2</v>
      </c>
      <c r="F298" s="133">
        <v>2.8400000000000002E-2</v>
      </c>
      <c r="G298" s="133">
        <v>0.15870000000000001</v>
      </c>
      <c r="H298" s="133">
        <v>4.4699999999999997E-2</v>
      </c>
      <c r="I298" s="133">
        <v>0.14799999999999999</v>
      </c>
      <c r="J298" s="133">
        <v>3.09E-2</v>
      </c>
      <c r="K298" s="133">
        <v>4.0300000000000002E-2</v>
      </c>
      <c r="L298" s="133">
        <v>3.7699999999999997E-2</v>
      </c>
      <c r="M298" s="133">
        <v>6.4299999999999996E-2</v>
      </c>
      <c r="N298" s="133">
        <v>1.61E-2</v>
      </c>
      <c r="O298" s="133">
        <v>0.50729999999999997</v>
      </c>
    </row>
    <row r="299" spans="2:15" hidden="1">
      <c r="B299" s="133">
        <v>1982</v>
      </c>
      <c r="C299" s="133">
        <v>8</v>
      </c>
      <c r="D299" s="133">
        <v>1.2203999999999999</v>
      </c>
      <c r="E299" s="133">
        <v>9.2128999999999994</v>
      </c>
      <c r="F299" s="133">
        <v>0.69299999999999995</v>
      </c>
      <c r="G299" s="133">
        <v>3.1208999999999998</v>
      </c>
      <c r="H299" s="133">
        <v>0.68469999999999998</v>
      </c>
      <c r="I299" s="133">
        <v>3.3609</v>
      </c>
      <c r="J299" s="133">
        <v>0.1069</v>
      </c>
      <c r="K299" s="133">
        <v>0.1273</v>
      </c>
      <c r="L299" s="133">
        <v>0.24399999999999999</v>
      </c>
      <c r="M299" s="133">
        <v>0.67589999999999995</v>
      </c>
      <c r="N299" s="133">
        <v>0.60450000000000004</v>
      </c>
      <c r="O299" s="133">
        <v>3.9699</v>
      </c>
    </row>
    <row r="300" spans="2:15" hidden="1">
      <c r="B300" s="133">
        <v>1982</v>
      </c>
      <c r="C300" s="133">
        <v>9</v>
      </c>
      <c r="D300" s="133">
        <v>0.47399999999999998</v>
      </c>
      <c r="E300" s="133">
        <v>6.1364999999999998</v>
      </c>
      <c r="F300" s="133">
        <v>0.49840000000000001</v>
      </c>
      <c r="G300" s="133">
        <v>2.5245000000000002</v>
      </c>
      <c r="H300" s="133">
        <v>0.5252</v>
      </c>
      <c r="I300" s="133">
        <v>2.7303000000000002</v>
      </c>
      <c r="J300" s="133">
        <v>5.1000000000000004E-3</v>
      </c>
      <c r="K300" s="133">
        <v>5.21E-2</v>
      </c>
      <c r="L300" s="133">
        <v>0.18659999999999999</v>
      </c>
      <c r="M300" s="133">
        <v>0.5524</v>
      </c>
      <c r="N300" s="133">
        <v>0.52390000000000003</v>
      </c>
      <c r="O300" s="133">
        <v>2.8921999999999999</v>
      </c>
    </row>
    <row r="301" spans="2:15" hidden="1">
      <c r="B301" s="133">
        <v>1982</v>
      </c>
      <c r="C301" s="133">
        <v>10</v>
      </c>
      <c r="D301" s="133">
        <v>0.68379999999999996</v>
      </c>
      <c r="E301" s="133">
        <v>0.70279999999999998</v>
      </c>
      <c r="F301" s="133">
        <v>0.34789999999999999</v>
      </c>
      <c r="G301" s="133">
        <v>1.9438</v>
      </c>
      <c r="H301" s="133">
        <v>0.56630000000000003</v>
      </c>
      <c r="I301" s="133">
        <v>1.5746</v>
      </c>
      <c r="J301" s="133">
        <v>4.1000000000000003E-3</v>
      </c>
      <c r="K301" s="133">
        <v>0.1542</v>
      </c>
      <c r="L301" s="133">
        <v>0.1807</v>
      </c>
      <c r="M301" s="133">
        <v>0.1366</v>
      </c>
      <c r="N301" s="133">
        <v>0.53710000000000002</v>
      </c>
      <c r="O301" s="133">
        <v>2.3085</v>
      </c>
    </row>
    <row r="302" spans="2:15" hidden="1">
      <c r="B302" s="133">
        <v>1982</v>
      </c>
      <c r="C302" s="133">
        <v>11</v>
      </c>
      <c r="D302" s="133">
        <v>0.20300000000000001</v>
      </c>
      <c r="E302" s="133">
        <v>2.2115</v>
      </c>
      <c r="F302" s="133">
        <v>0.21049999999999999</v>
      </c>
      <c r="G302" s="133">
        <v>0.92349999999999999</v>
      </c>
      <c r="H302" s="133">
        <v>0.2021</v>
      </c>
      <c r="I302" s="133">
        <v>1.2133</v>
      </c>
      <c r="J302" s="133">
        <v>1.0699999999999999E-2</v>
      </c>
      <c r="K302" s="133">
        <v>3.5999999999999997E-2</v>
      </c>
      <c r="L302" s="133">
        <v>0.1103</v>
      </c>
      <c r="M302" s="133">
        <v>0.24809999999999999</v>
      </c>
      <c r="N302" s="133">
        <v>0.218</v>
      </c>
      <c r="O302" s="133">
        <v>0.82199999999999995</v>
      </c>
    </row>
    <row r="303" spans="2:15" hidden="1">
      <c r="B303" s="133">
        <v>1982</v>
      </c>
      <c r="C303" s="133">
        <v>12</v>
      </c>
      <c r="D303" s="133">
        <v>0.28349999999999997</v>
      </c>
      <c r="E303" s="133">
        <v>3.8567</v>
      </c>
      <c r="F303" s="133">
        <v>0.38019999999999998</v>
      </c>
      <c r="G303" s="133">
        <v>1.4959</v>
      </c>
      <c r="H303" s="133">
        <v>0.31709999999999999</v>
      </c>
      <c r="I303" s="133">
        <v>1.9378</v>
      </c>
      <c r="J303" s="133">
        <v>0</v>
      </c>
      <c r="K303" s="133">
        <v>0</v>
      </c>
      <c r="L303" s="133">
        <v>7.3200000000000001E-2</v>
      </c>
      <c r="M303" s="133">
        <v>0.4516</v>
      </c>
      <c r="N303" s="133">
        <v>0.28839999999999999</v>
      </c>
      <c r="O303" s="133">
        <v>1.3207</v>
      </c>
    </row>
    <row r="304" spans="2:15" hidden="1">
      <c r="B304" s="133">
        <v>1982</v>
      </c>
      <c r="C304" s="133">
        <v>13</v>
      </c>
      <c r="D304" s="133">
        <v>0.89359999999999995</v>
      </c>
      <c r="E304" s="133">
        <v>4.7319000000000004</v>
      </c>
      <c r="F304" s="133">
        <v>0.159</v>
      </c>
      <c r="G304" s="133">
        <v>2.3881000000000001</v>
      </c>
      <c r="H304" s="133">
        <v>0.87609999999999999</v>
      </c>
      <c r="I304" s="133">
        <v>2.157</v>
      </c>
      <c r="J304" s="133">
        <v>1.8599999999999998E-2</v>
      </c>
      <c r="K304" s="133">
        <v>7.3800000000000004E-2</v>
      </c>
      <c r="L304" s="133">
        <v>8.2500000000000004E-2</v>
      </c>
      <c r="M304" s="133">
        <v>0.51400000000000001</v>
      </c>
      <c r="N304" s="133">
        <v>0.26979999999999998</v>
      </c>
      <c r="O304" s="133">
        <v>1.7202999999999999</v>
      </c>
    </row>
    <row r="305" spans="2:15" hidden="1">
      <c r="B305" s="133">
        <v>1982</v>
      </c>
      <c r="C305" s="133">
        <v>14</v>
      </c>
      <c r="D305" s="133">
        <v>5.0900000000000001E-2</v>
      </c>
      <c r="E305" s="133">
        <v>0.40889999999999999</v>
      </c>
      <c r="F305" s="133">
        <v>2.9499999999999998E-2</v>
      </c>
      <c r="G305" s="133">
        <v>0.17319999999999999</v>
      </c>
      <c r="H305" s="133">
        <v>4.4999999999999998E-2</v>
      </c>
      <c r="I305" s="133">
        <v>0.20880000000000001</v>
      </c>
      <c r="J305" s="133">
        <v>5.0000000000000001E-4</v>
      </c>
      <c r="K305" s="133">
        <v>7.1000000000000004E-3</v>
      </c>
      <c r="L305" s="133">
        <v>2.8999999999999998E-3</v>
      </c>
      <c r="M305" s="133">
        <v>3.6700000000000003E-2</v>
      </c>
      <c r="N305" s="133">
        <v>3.5700000000000003E-2</v>
      </c>
      <c r="O305" s="133">
        <v>0.20039999999999999</v>
      </c>
    </row>
    <row r="306" spans="2:15" hidden="1">
      <c r="B306" s="133">
        <v>1982</v>
      </c>
      <c r="C306" s="133">
        <v>15</v>
      </c>
      <c r="D306" s="133">
        <v>0.1061</v>
      </c>
      <c r="E306" s="133">
        <v>1.7000000000000001E-2</v>
      </c>
      <c r="F306" s="133">
        <v>5.1999999999999998E-3</v>
      </c>
      <c r="G306" s="133">
        <v>0.10009999999999999</v>
      </c>
      <c r="H306" s="133">
        <v>0.04</v>
      </c>
      <c r="I306" s="133">
        <v>0.13789999999999999</v>
      </c>
      <c r="J306" s="133">
        <v>0</v>
      </c>
      <c r="K306" s="133">
        <v>5.9999999999999995E-4</v>
      </c>
      <c r="L306" s="133">
        <v>1.4E-2</v>
      </c>
      <c r="M306" s="133">
        <v>7.7999999999999996E-3</v>
      </c>
      <c r="N306" s="133">
        <v>7.3000000000000001E-3</v>
      </c>
      <c r="O306" s="133">
        <v>9.7900000000000001E-2</v>
      </c>
    </row>
    <row r="307" spans="2:15" hidden="1">
      <c r="B307" s="133">
        <v>1982</v>
      </c>
      <c r="C307" s="133">
        <v>16</v>
      </c>
      <c r="D307" s="133">
        <v>2.6700000000000002E-2</v>
      </c>
      <c r="E307" s="133">
        <v>0.21479999999999999</v>
      </c>
      <c r="F307" s="133">
        <v>1.55E-2</v>
      </c>
      <c r="G307" s="133">
        <v>9.11E-2</v>
      </c>
      <c r="H307" s="133">
        <v>2.3699999999999999E-2</v>
      </c>
      <c r="I307" s="133">
        <v>0.10979999999999999</v>
      </c>
      <c r="J307" s="133">
        <v>2.0000000000000001E-4</v>
      </c>
      <c r="K307" s="133">
        <v>3.7000000000000002E-3</v>
      </c>
      <c r="L307" s="133">
        <v>1.5E-3</v>
      </c>
      <c r="M307" s="133">
        <v>1.9199999999999998E-2</v>
      </c>
      <c r="N307" s="133">
        <v>1.8800000000000001E-2</v>
      </c>
      <c r="O307" s="133">
        <v>0.1052</v>
      </c>
    </row>
    <row r="308" spans="2:15" hidden="1">
      <c r="B308" s="133">
        <v>1983</v>
      </c>
      <c r="C308" s="133">
        <v>1</v>
      </c>
      <c r="D308" s="133">
        <v>3.2300000000000002E-2</v>
      </c>
      <c r="E308" s="133">
        <v>0</v>
      </c>
      <c r="F308" s="133">
        <v>6.1999999999999998E-3</v>
      </c>
      <c r="G308" s="133">
        <v>1.84E-2</v>
      </c>
      <c r="H308" s="133">
        <v>6.4999999999999997E-3</v>
      </c>
      <c r="I308" s="133">
        <v>1.9699999999999999E-2</v>
      </c>
      <c r="J308" s="133">
        <v>1E-3</v>
      </c>
      <c r="K308" s="133">
        <v>7.5499999999999998E-2</v>
      </c>
      <c r="L308" s="133">
        <v>6.7999999999999996E-3</v>
      </c>
      <c r="M308" s="133">
        <v>4.3099999999999999E-2</v>
      </c>
      <c r="N308" s="133">
        <v>0.18390000000000001</v>
      </c>
      <c r="O308" s="133">
        <v>0.25309999999999999</v>
      </c>
    </row>
    <row r="309" spans="2:15" hidden="1">
      <c r="B309" s="133">
        <v>1983</v>
      </c>
      <c r="C309" s="133">
        <v>2</v>
      </c>
      <c r="D309" s="133">
        <v>0.1633</v>
      </c>
      <c r="E309" s="133">
        <v>0.2581</v>
      </c>
      <c r="F309" s="133">
        <v>3.9300000000000002E-2</v>
      </c>
      <c r="G309" s="133">
        <v>0.17019999999999999</v>
      </c>
      <c r="H309" s="133">
        <v>5.8200000000000002E-2</v>
      </c>
      <c r="I309" s="133">
        <v>1.1119000000000001</v>
      </c>
      <c r="J309" s="133">
        <v>5.8999999999999997E-2</v>
      </c>
      <c r="K309" s="133">
        <v>1.3899999999999999E-2</v>
      </c>
      <c r="L309" s="133">
        <v>2.8799999999999999E-2</v>
      </c>
      <c r="M309" s="133">
        <v>6.9000000000000006E-2</v>
      </c>
      <c r="N309" s="133">
        <v>0</v>
      </c>
      <c r="O309" s="133">
        <v>0.2261</v>
      </c>
    </row>
    <row r="310" spans="2:15" hidden="1">
      <c r="B310" s="133">
        <v>1983</v>
      </c>
      <c r="C310" s="133">
        <v>3</v>
      </c>
      <c r="D310" s="133">
        <v>0.51849999999999996</v>
      </c>
      <c r="E310" s="133">
        <v>0.49680000000000002</v>
      </c>
      <c r="F310" s="133">
        <v>0.1101</v>
      </c>
      <c r="G310" s="133">
        <v>0.9526</v>
      </c>
      <c r="H310" s="133">
        <v>0.3241</v>
      </c>
      <c r="I310" s="133">
        <v>0.67520000000000002</v>
      </c>
      <c r="J310" s="133">
        <v>0.1011</v>
      </c>
      <c r="K310" s="133">
        <v>0.17169999999999999</v>
      </c>
      <c r="L310" s="133">
        <v>2.5600000000000001E-2</v>
      </c>
      <c r="M310" s="133">
        <v>0.28029999999999999</v>
      </c>
      <c r="N310" s="133">
        <v>0.1459</v>
      </c>
      <c r="O310" s="133">
        <v>1.4281999999999999</v>
      </c>
    </row>
    <row r="311" spans="2:15" hidden="1">
      <c r="B311" s="133">
        <v>1983</v>
      </c>
      <c r="C311" s="133">
        <v>4</v>
      </c>
      <c r="D311" s="133">
        <v>0.79410000000000003</v>
      </c>
      <c r="E311" s="133">
        <v>3.5522</v>
      </c>
      <c r="F311" s="133">
        <v>8.5599999999999996E-2</v>
      </c>
      <c r="G311" s="133">
        <v>1.3237000000000001</v>
      </c>
      <c r="H311" s="133">
        <v>0.34429999999999999</v>
      </c>
      <c r="I311" s="133">
        <v>2.0121000000000002</v>
      </c>
      <c r="J311" s="133">
        <v>0.1109</v>
      </c>
      <c r="K311" s="133">
        <v>0.128</v>
      </c>
      <c r="L311" s="133">
        <v>0.16309999999999999</v>
      </c>
      <c r="M311" s="133">
        <v>0.315</v>
      </c>
      <c r="N311" s="133">
        <v>0.54190000000000005</v>
      </c>
      <c r="O311" s="133">
        <v>2.2477</v>
      </c>
    </row>
    <row r="312" spans="2:15" hidden="1">
      <c r="B312" s="133">
        <v>1983</v>
      </c>
      <c r="C312" s="133">
        <v>5</v>
      </c>
      <c r="D312" s="133">
        <v>0.65939999999999999</v>
      </c>
      <c r="E312" s="133">
        <v>5.2591999999999999</v>
      </c>
      <c r="F312" s="133">
        <v>4.3200000000000002E-2</v>
      </c>
      <c r="G312" s="133">
        <v>0.92410000000000003</v>
      </c>
      <c r="H312" s="133">
        <v>0.21199999999999999</v>
      </c>
      <c r="I312" s="133">
        <v>2.4870000000000001</v>
      </c>
      <c r="J312" s="133">
        <v>0.1288</v>
      </c>
      <c r="K312" s="133">
        <v>3.8100000000000002E-2</v>
      </c>
      <c r="L312" s="133">
        <v>9.8699999999999996E-2</v>
      </c>
      <c r="M312" s="133">
        <v>0.45960000000000001</v>
      </c>
      <c r="N312" s="133">
        <v>1.0879000000000001</v>
      </c>
      <c r="O312" s="133">
        <v>1.4177</v>
      </c>
    </row>
    <row r="313" spans="2:15" hidden="1">
      <c r="B313" s="133">
        <v>1983</v>
      </c>
      <c r="C313" s="133">
        <v>6</v>
      </c>
      <c r="D313" s="133">
        <v>0.31819999999999998</v>
      </c>
      <c r="E313" s="133">
        <v>1.0183</v>
      </c>
      <c r="F313" s="133">
        <v>7.4099999999999999E-2</v>
      </c>
      <c r="G313" s="133">
        <v>0.41410000000000002</v>
      </c>
      <c r="H313" s="133">
        <v>8.5999999999999993E-2</v>
      </c>
      <c r="I313" s="133">
        <v>0.68530000000000002</v>
      </c>
      <c r="J313" s="133">
        <v>7.4999999999999997E-3</v>
      </c>
      <c r="K313" s="133">
        <v>0.13619999999999999</v>
      </c>
      <c r="L313" s="133">
        <v>3.2300000000000002E-2</v>
      </c>
      <c r="M313" s="133">
        <v>0.1106</v>
      </c>
      <c r="N313" s="133">
        <v>0</v>
      </c>
      <c r="O313" s="133">
        <v>0.66049999999999998</v>
      </c>
    </row>
    <row r="314" spans="2:15" hidden="1">
      <c r="B314" s="133">
        <v>1983</v>
      </c>
      <c r="C314" s="133">
        <v>7</v>
      </c>
      <c r="D314" s="133">
        <v>9.6199999999999994E-2</v>
      </c>
      <c r="E314" s="133">
        <v>0.1211</v>
      </c>
      <c r="F314" s="133">
        <v>3.1099999999999999E-2</v>
      </c>
      <c r="G314" s="133">
        <v>0.19209999999999999</v>
      </c>
      <c r="H314" s="133">
        <v>6.3399999999999998E-2</v>
      </c>
      <c r="I314" s="133">
        <v>6.3100000000000003E-2</v>
      </c>
      <c r="J314" s="133">
        <v>4.58E-2</v>
      </c>
      <c r="K314" s="133">
        <v>4.0599999999999997E-2</v>
      </c>
      <c r="L314" s="133">
        <v>3.6900000000000002E-2</v>
      </c>
      <c r="M314" s="133">
        <v>0.1071</v>
      </c>
      <c r="N314" s="133">
        <v>6.9400000000000003E-2</v>
      </c>
      <c r="O314" s="133">
        <v>0.23319999999999999</v>
      </c>
    </row>
    <row r="315" spans="2:15" hidden="1">
      <c r="B315" s="133">
        <v>1983</v>
      </c>
      <c r="C315" s="133">
        <v>8</v>
      </c>
      <c r="D315" s="133">
        <v>1.0618000000000001</v>
      </c>
      <c r="E315" s="133">
        <v>7.7884000000000002</v>
      </c>
      <c r="F315" s="133">
        <v>0.58350000000000002</v>
      </c>
      <c r="G315" s="133">
        <v>2.6911999999999998</v>
      </c>
      <c r="H315" s="133">
        <v>0.62560000000000004</v>
      </c>
      <c r="I315" s="133">
        <v>2.4771000000000001</v>
      </c>
      <c r="J315" s="133">
        <v>3.04E-2</v>
      </c>
      <c r="K315" s="133">
        <v>0.16</v>
      </c>
      <c r="L315" s="133">
        <v>0.20849999999999999</v>
      </c>
      <c r="M315" s="133">
        <v>1.1122000000000001</v>
      </c>
      <c r="N315" s="133">
        <v>1.3625</v>
      </c>
      <c r="O315" s="133">
        <v>3.5796999999999999</v>
      </c>
    </row>
    <row r="316" spans="2:15" hidden="1">
      <c r="B316" s="133">
        <v>1983</v>
      </c>
      <c r="C316" s="133">
        <v>9</v>
      </c>
      <c r="D316" s="133">
        <v>0.3705</v>
      </c>
      <c r="E316" s="133">
        <v>5.3220999999999998</v>
      </c>
      <c r="F316" s="133">
        <v>0.36</v>
      </c>
      <c r="G316" s="133">
        <v>1.65</v>
      </c>
      <c r="H316" s="133">
        <v>0.34150000000000003</v>
      </c>
      <c r="I316" s="133">
        <v>1.7675000000000001</v>
      </c>
      <c r="J316" s="133">
        <v>2.3300000000000001E-2</v>
      </c>
      <c r="K316" s="133">
        <v>7.5899999999999995E-2</v>
      </c>
      <c r="L316" s="133">
        <v>0.1028</v>
      </c>
      <c r="M316" s="133">
        <v>0.79069999999999996</v>
      </c>
      <c r="N316" s="133">
        <v>0.79759999999999998</v>
      </c>
      <c r="O316" s="133">
        <v>2.3565999999999998</v>
      </c>
    </row>
    <row r="317" spans="2:15" hidden="1">
      <c r="B317" s="133">
        <v>1983</v>
      </c>
      <c r="C317" s="133">
        <v>10</v>
      </c>
      <c r="D317" s="133">
        <v>0.52929999999999999</v>
      </c>
      <c r="E317" s="133">
        <v>0.89429999999999998</v>
      </c>
      <c r="F317" s="133">
        <v>0.30730000000000002</v>
      </c>
      <c r="G317" s="133">
        <v>1.9556</v>
      </c>
      <c r="H317" s="133">
        <v>0.60650000000000004</v>
      </c>
      <c r="I317" s="133">
        <v>1.1271</v>
      </c>
      <c r="J317" s="133">
        <v>1.12E-2</v>
      </c>
      <c r="K317" s="133">
        <v>0.24560000000000001</v>
      </c>
      <c r="L317" s="133">
        <v>0.17030000000000001</v>
      </c>
      <c r="M317" s="133">
        <v>0.25009999999999999</v>
      </c>
      <c r="N317" s="133">
        <v>0.50390000000000001</v>
      </c>
      <c r="O317" s="133">
        <v>1.6791</v>
      </c>
    </row>
    <row r="318" spans="2:15" hidden="1">
      <c r="B318" s="133">
        <v>1983</v>
      </c>
      <c r="C318" s="133">
        <v>11</v>
      </c>
      <c r="D318" s="133">
        <v>0.15939999999999999</v>
      </c>
      <c r="E318" s="133">
        <v>1.9032</v>
      </c>
      <c r="F318" s="133">
        <v>0.14990000000000001</v>
      </c>
      <c r="G318" s="133">
        <v>0.62960000000000005</v>
      </c>
      <c r="H318" s="133">
        <v>0.1406</v>
      </c>
      <c r="I318" s="133">
        <v>0.85580000000000001</v>
      </c>
      <c r="J318" s="133">
        <v>1.78E-2</v>
      </c>
      <c r="K318" s="133">
        <v>3.0599999999999999E-2</v>
      </c>
      <c r="L318" s="133">
        <v>7.6899999999999996E-2</v>
      </c>
      <c r="M318" s="133">
        <v>0.3049</v>
      </c>
      <c r="N318" s="133">
        <v>0.27400000000000002</v>
      </c>
      <c r="O318" s="133">
        <v>0.73829999999999996</v>
      </c>
    </row>
    <row r="319" spans="2:15" hidden="1">
      <c r="B319" s="133">
        <v>1983</v>
      </c>
      <c r="C319" s="133">
        <v>12</v>
      </c>
      <c r="D319" s="133">
        <v>0.2031</v>
      </c>
      <c r="E319" s="133">
        <v>3.3245</v>
      </c>
      <c r="F319" s="133">
        <v>0.26900000000000002</v>
      </c>
      <c r="G319" s="133">
        <v>0.93989999999999996</v>
      </c>
      <c r="H319" s="133">
        <v>0.19600000000000001</v>
      </c>
      <c r="I319" s="133">
        <v>1.2574000000000001</v>
      </c>
      <c r="J319" s="133">
        <v>1.26E-2</v>
      </c>
      <c r="K319" s="133">
        <v>0</v>
      </c>
      <c r="L319" s="133">
        <v>1.0999999999999999E-2</v>
      </c>
      <c r="M319" s="133">
        <v>0.57130000000000003</v>
      </c>
      <c r="N319" s="133">
        <v>0.39679999999999999</v>
      </c>
      <c r="O319" s="133">
        <v>1.1736</v>
      </c>
    </row>
    <row r="320" spans="2:15" hidden="1">
      <c r="B320" s="133">
        <v>1983</v>
      </c>
      <c r="C320" s="133">
        <v>13</v>
      </c>
      <c r="D320" s="133">
        <v>0.7369</v>
      </c>
      <c r="E320" s="133">
        <v>5.7958999999999996</v>
      </c>
      <c r="F320" s="133">
        <v>0.16070000000000001</v>
      </c>
      <c r="G320" s="133">
        <v>1.7276</v>
      </c>
      <c r="H320" s="133">
        <v>0.66659999999999997</v>
      </c>
      <c r="I320" s="133">
        <v>1.7952999999999999</v>
      </c>
      <c r="J320" s="133">
        <v>0</v>
      </c>
      <c r="K320" s="133">
        <v>3.9100000000000003E-2</v>
      </c>
      <c r="L320" s="133">
        <v>0.1857</v>
      </c>
      <c r="M320" s="133">
        <v>0.20799999999999999</v>
      </c>
      <c r="N320" s="133">
        <v>0.55520000000000003</v>
      </c>
      <c r="O320" s="133">
        <v>1.4053</v>
      </c>
    </row>
    <row r="321" spans="2:15" hidden="1">
      <c r="B321" s="133">
        <v>1983</v>
      </c>
      <c r="C321" s="133">
        <v>14</v>
      </c>
      <c r="D321" s="133">
        <v>3.5799999999999998E-2</v>
      </c>
      <c r="E321" s="133">
        <v>0.35170000000000001</v>
      </c>
      <c r="F321" s="133">
        <v>2.1100000000000001E-2</v>
      </c>
      <c r="G321" s="133">
        <v>0.11219999999999999</v>
      </c>
      <c r="H321" s="133">
        <v>2.9100000000000001E-2</v>
      </c>
      <c r="I321" s="133">
        <v>0.13539999999999999</v>
      </c>
      <c r="J321" s="133">
        <v>1.9E-3</v>
      </c>
      <c r="K321" s="133">
        <v>7.6E-3</v>
      </c>
      <c r="L321" s="133">
        <v>8.0000000000000004E-4</v>
      </c>
      <c r="M321" s="133">
        <v>5.45E-2</v>
      </c>
      <c r="N321" s="133">
        <v>4.7699999999999999E-2</v>
      </c>
      <c r="O321" s="133">
        <v>0.16250000000000001</v>
      </c>
    </row>
    <row r="322" spans="2:15" hidden="1">
      <c r="B322" s="133">
        <v>1983</v>
      </c>
      <c r="C322" s="133">
        <v>15</v>
      </c>
      <c r="D322" s="133">
        <v>8.3400000000000002E-2</v>
      </c>
      <c r="E322" s="133">
        <v>8.9200000000000002E-2</v>
      </c>
      <c r="F322" s="133">
        <v>1.9599999999999999E-2</v>
      </c>
      <c r="G322" s="133">
        <v>0.15870000000000001</v>
      </c>
      <c r="H322" s="133">
        <v>6.3500000000000001E-2</v>
      </c>
      <c r="I322" s="133">
        <v>0.1615</v>
      </c>
      <c r="J322" s="133">
        <v>5.9999999999999995E-4</v>
      </c>
      <c r="K322" s="133">
        <v>2.0500000000000001E-2</v>
      </c>
      <c r="L322" s="133">
        <v>4.4000000000000003E-3</v>
      </c>
      <c r="M322" s="133">
        <v>9.7999999999999997E-3</v>
      </c>
      <c r="N322" s="133">
        <v>2.1499999999999998E-2</v>
      </c>
      <c r="O322" s="133">
        <v>7.5999999999999998E-2</v>
      </c>
    </row>
    <row r="323" spans="2:15" hidden="1">
      <c r="B323" s="133">
        <v>1983</v>
      </c>
      <c r="C323" s="133">
        <v>16</v>
      </c>
      <c r="D323" s="133">
        <v>1.8800000000000001E-2</v>
      </c>
      <c r="E323" s="133">
        <v>0.18459999999999999</v>
      </c>
      <c r="F323" s="133">
        <v>1.11E-2</v>
      </c>
      <c r="G323" s="133">
        <v>5.8900000000000001E-2</v>
      </c>
      <c r="H323" s="133">
        <v>1.5299999999999999E-2</v>
      </c>
      <c r="I323" s="133">
        <v>7.1099999999999997E-2</v>
      </c>
      <c r="J323" s="133">
        <v>1E-3</v>
      </c>
      <c r="K323" s="133">
        <v>4.0000000000000001E-3</v>
      </c>
      <c r="L323" s="133">
        <v>4.0000000000000002E-4</v>
      </c>
      <c r="M323" s="133">
        <v>2.86E-2</v>
      </c>
      <c r="N323" s="133">
        <v>2.5100000000000001E-2</v>
      </c>
      <c r="O323" s="133">
        <v>8.5199999999999998E-2</v>
      </c>
    </row>
    <row r="324" spans="2:15" hidden="1">
      <c r="B324" s="133">
        <v>1984</v>
      </c>
      <c r="C324" s="133">
        <v>1</v>
      </c>
      <c r="D324" s="133">
        <v>7.7399999999999997E-2</v>
      </c>
      <c r="E324" s="133">
        <v>0</v>
      </c>
      <c r="F324" s="133">
        <v>2.5499999999999998E-2</v>
      </c>
      <c r="G324" s="133">
        <v>9.1399999999999995E-2</v>
      </c>
      <c r="H324" s="133">
        <v>3.2500000000000001E-2</v>
      </c>
      <c r="I324" s="133">
        <v>6.6299999999999998E-2</v>
      </c>
      <c r="J324" s="133">
        <v>3.5000000000000001E-3</v>
      </c>
      <c r="K324" s="133">
        <v>0.12230000000000001</v>
      </c>
      <c r="L324" s="133">
        <v>3.0000000000000001E-3</v>
      </c>
      <c r="M324" s="133">
        <v>3.3399999999999999E-2</v>
      </c>
      <c r="N324" s="133">
        <v>3.8100000000000002E-2</v>
      </c>
      <c r="O324" s="133">
        <v>0.13539999999999999</v>
      </c>
    </row>
    <row r="325" spans="2:15" hidden="1">
      <c r="B325" s="133">
        <v>1984</v>
      </c>
      <c r="C325" s="133">
        <v>2</v>
      </c>
      <c r="D325" s="133">
        <v>0.24149999999999999</v>
      </c>
      <c r="E325" s="133">
        <v>0.20680000000000001</v>
      </c>
      <c r="F325" s="133">
        <v>6.2E-2</v>
      </c>
      <c r="G325" s="133">
        <v>0.45600000000000002</v>
      </c>
      <c r="H325" s="133">
        <v>0.15609999999999999</v>
      </c>
      <c r="I325" s="133">
        <v>0.52249999999999996</v>
      </c>
      <c r="J325" s="133">
        <v>5.7000000000000002E-2</v>
      </c>
      <c r="K325" s="133">
        <v>6.7799999999999999E-2</v>
      </c>
      <c r="L325" s="133">
        <v>9.5999999999999992E-3</v>
      </c>
      <c r="M325" s="133">
        <v>0.1162</v>
      </c>
      <c r="N325" s="133">
        <v>6.4500000000000002E-2</v>
      </c>
      <c r="O325" s="133">
        <v>0.32719999999999999</v>
      </c>
    </row>
    <row r="326" spans="2:15" hidden="1">
      <c r="B326" s="133">
        <v>1984</v>
      </c>
      <c r="C326" s="133">
        <v>3</v>
      </c>
      <c r="D326" s="133">
        <v>0.6069</v>
      </c>
      <c r="E326" s="133">
        <v>0.63600000000000001</v>
      </c>
      <c r="F326" s="133">
        <v>0.14230000000000001</v>
      </c>
      <c r="G326" s="133">
        <v>1.3849</v>
      </c>
      <c r="H326" s="133">
        <v>0.47110000000000002</v>
      </c>
      <c r="I326" s="133">
        <v>1.3121</v>
      </c>
      <c r="J326" s="133">
        <v>0.1195</v>
      </c>
      <c r="K326" s="133">
        <v>7.3599999999999999E-2</v>
      </c>
      <c r="L326" s="133">
        <v>6.54E-2</v>
      </c>
      <c r="M326" s="133">
        <v>0.38279999999999997</v>
      </c>
      <c r="N326" s="133">
        <v>0.50860000000000005</v>
      </c>
      <c r="O326" s="133">
        <v>1.1943999999999999</v>
      </c>
    </row>
    <row r="327" spans="2:15" hidden="1">
      <c r="B327" s="133">
        <v>1984</v>
      </c>
      <c r="C327" s="133">
        <v>4</v>
      </c>
      <c r="D327" s="133">
        <v>0.91490000000000005</v>
      </c>
      <c r="E327" s="133">
        <v>2.7494999999999998</v>
      </c>
      <c r="F327" s="133">
        <v>0.22689999999999999</v>
      </c>
      <c r="G327" s="133">
        <v>1.0650999999999999</v>
      </c>
      <c r="H327" s="133">
        <v>0.27700000000000002</v>
      </c>
      <c r="I327" s="133">
        <v>2.4417</v>
      </c>
      <c r="J327" s="133">
        <v>0.1313</v>
      </c>
      <c r="K327" s="133">
        <v>0.1067</v>
      </c>
      <c r="L327" s="133">
        <v>0.34610000000000002</v>
      </c>
      <c r="M327" s="133">
        <v>0.6179</v>
      </c>
      <c r="N327" s="133">
        <v>1.2931999999999999</v>
      </c>
      <c r="O327" s="133">
        <v>1.8284</v>
      </c>
    </row>
    <row r="328" spans="2:15" hidden="1">
      <c r="B328" s="133">
        <v>1984</v>
      </c>
      <c r="C328" s="133">
        <v>5</v>
      </c>
      <c r="D328" s="133">
        <v>0.86519999999999997</v>
      </c>
      <c r="E328" s="133">
        <v>5.8289999999999997</v>
      </c>
      <c r="F328" s="133">
        <v>9.9900000000000003E-2</v>
      </c>
      <c r="G328" s="133">
        <v>0.8337</v>
      </c>
      <c r="H328" s="133">
        <v>0.1913</v>
      </c>
      <c r="I328" s="133">
        <v>1.8438000000000001</v>
      </c>
      <c r="J328" s="133">
        <v>0.1104</v>
      </c>
      <c r="K328" s="133">
        <v>2.7300000000000001E-2</v>
      </c>
      <c r="L328" s="133">
        <v>3.27E-2</v>
      </c>
      <c r="M328" s="133">
        <v>0.54069999999999996</v>
      </c>
      <c r="N328" s="133">
        <v>1.2701</v>
      </c>
      <c r="O328" s="133">
        <v>1.4552</v>
      </c>
    </row>
    <row r="329" spans="2:15" hidden="1">
      <c r="B329" s="133">
        <v>1984</v>
      </c>
      <c r="C329" s="133">
        <v>6</v>
      </c>
      <c r="D329" s="133">
        <v>0.21299999999999999</v>
      </c>
      <c r="E329" s="133">
        <v>1.3762000000000001</v>
      </c>
      <c r="F329" s="133">
        <v>9.8599999999999993E-2</v>
      </c>
      <c r="G329" s="133">
        <v>0.64470000000000005</v>
      </c>
      <c r="H329" s="133">
        <v>0.1341</v>
      </c>
      <c r="I329" s="133">
        <v>1.0740000000000001</v>
      </c>
      <c r="J329" s="133">
        <v>1.3599999999999999E-2</v>
      </c>
      <c r="K329" s="133">
        <v>0.1646</v>
      </c>
      <c r="L329" s="133">
        <v>0.14929999999999999</v>
      </c>
      <c r="M329" s="133">
        <v>0.29659999999999997</v>
      </c>
      <c r="N329" s="133">
        <v>0</v>
      </c>
      <c r="O329" s="133">
        <v>0.41739999999999999</v>
      </c>
    </row>
    <row r="330" spans="2:15" hidden="1">
      <c r="B330" s="133">
        <v>1984</v>
      </c>
      <c r="C330" s="133">
        <v>7</v>
      </c>
      <c r="D330" s="133">
        <v>0.1303</v>
      </c>
      <c r="E330" s="133">
        <v>0.19739999999999999</v>
      </c>
      <c r="F330" s="133">
        <v>3.9699999999999999E-2</v>
      </c>
      <c r="G330" s="133">
        <v>0.27110000000000001</v>
      </c>
      <c r="H330" s="133">
        <v>8.8700000000000001E-2</v>
      </c>
      <c r="I330" s="133">
        <v>0.10340000000000001</v>
      </c>
      <c r="J330" s="133">
        <v>3.3799999999999997E-2</v>
      </c>
      <c r="K330" s="133">
        <v>1.41E-2</v>
      </c>
      <c r="L330" s="133">
        <v>1.6500000000000001E-2</v>
      </c>
      <c r="M330" s="133">
        <v>5.8400000000000001E-2</v>
      </c>
      <c r="N330" s="133">
        <v>0.123</v>
      </c>
      <c r="O330" s="133">
        <v>0.2913</v>
      </c>
    </row>
    <row r="331" spans="2:15" hidden="1">
      <c r="B331" s="133">
        <v>1984</v>
      </c>
      <c r="C331" s="133">
        <v>8</v>
      </c>
      <c r="D331" s="133">
        <v>0.76149999999999995</v>
      </c>
      <c r="E331" s="133">
        <v>7.5688000000000004</v>
      </c>
      <c r="F331" s="133">
        <v>0.38800000000000001</v>
      </c>
      <c r="G331" s="133">
        <v>1.8387</v>
      </c>
      <c r="H331" s="133">
        <v>0.44850000000000001</v>
      </c>
      <c r="I331" s="133">
        <v>1.6688000000000001</v>
      </c>
      <c r="J331" s="133">
        <v>5.3100000000000001E-2</v>
      </c>
      <c r="K331" s="133">
        <v>0.22020000000000001</v>
      </c>
      <c r="L331" s="133">
        <v>0.16</v>
      </c>
      <c r="M331" s="133">
        <v>0.84050000000000002</v>
      </c>
      <c r="N331" s="133">
        <v>1.7527999999999999</v>
      </c>
      <c r="O331" s="133">
        <v>3.0709</v>
      </c>
    </row>
    <row r="332" spans="2:15" hidden="1">
      <c r="B332" s="133">
        <v>1984</v>
      </c>
      <c r="C332" s="133">
        <v>9</v>
      </c>
      <c r="D332" s="133">
        <v>0.28320000000000001</v>
      </c>
      <c r="E332" s="133">
        <v>7.4377000000000004</v>
      </c>
      <c r="F332" s="133">
        <v>0.27529999999999999</v>
      </c>
      <c r="G332" s="133">
        <v>0.80120000000000002</v>
      </c>
      <c r="H332" s="133">
        <v>0.1779</v>
      </c>
      <c r="I332" s="133">
        <v>0.59279999999999999</v>
      </c>
      <c r="J332" s="133">
        <v>7.5300000000000006E-2</v>
      </c>
      <c r="K332" s="133">
        <v>4.6899999999999997E-2</v>
      </c>
      <c r="L332" s="133">
        <v>5.74E-2</v>
      </c>
      <c r="M332" s="133">
        <v>0.49180000000000001</v>
      </c>
      <c r="N332" s="133">
        <v>0.56850000000000001</v>
      </c>
      <c r="O332" s="133">
        <v>1.4429000000000001</v>
      </c>
    </row>
    <row r="333" spans="2:15" hidden="1">
      <c r="B333" s="133">
        <v>1984</v>
      </c>
      <c r="C333" s="133">
        <v>10</v>
      </c>
      <c r="D333" s="133">
        <v>0.45540000000000003</v>
      </c>
      <c r="E333" s="133">
        <v>0.50770000000000004</v>
      </c>
      <c r="F333" s="133">
        <v>0.2477</v>
      </c>
      <c r="G333" s="133">
        <v>1.3958999999999999</v>
      </c>
      <c r="H333" s="133">
        <v>0.44819999999999999</v>
      </c>
      <c r="I333" s="133">
        <v>0.58589999999999998</v>
      </c>
      <c r="J333" s="133">
        <v>9.7600000000000006E-2</v>
      </c>
      <c r="K333" s="133">
        <v>0.36670000000000003</v>
      </c>
      <c r="L333" s="133">
        <v>5.7599999999999998E-2</v>
      </c>
      <c r="M333" s="133">
        <v>0.24329999999999999</v>
      </c>
      <c r="N333" s="133">
        <v>0.3397</v>
      </c>
      <c r="O333" s="133">
        <v>1.4431</v>
      </c>
    </row>
    <row r="334" spans="2:15" hidden="1">
      <c r="B334" s="133">
        <v>1984</v>
      </c>
      <c r="C334" s="133">
        <v>11</v>
      </c>
      <c r="D334" s="133">
        <v>0.13730000000000001</v>
      </c>
      <c r="E334" s="133">
        <v>2.5396000000000001</v>
      </c>
      <c r="F334" s="133">
        <v>0.1038</v>
      </c>
      <c r="G334" s="133">
        <v>0.39729999999999999</v>
      </c>
      <c r="H334" s="133">
        <v>9.7799999999999998E-2</v>
      </c>
      <c r="I334" s="133">
        <v>0.43559999999999999</v>
      </c>
      <c r="J334" s="133">
        <v>3.5900000000000001E-2</v>
      </c>
      <c r="K334" s="133">
        <v>1.21E-2</v>
      </c>
      <c r="L334" s="133">
        <v>5.5399999999999998E-2</v>
      </c>
      <c r="M334" s="133">
        <v>0.1792</v>
      </c>
      <c r="N334" s="133">
        <v>0.25319999999999998</v>
      </c>
      <c r="O334" s="133">
        <v>0.55830000000000002</v>
      </c>
    </row>
    <row r="335" spans="2:15" hidden="1">
      <c r="B335" s="133">
        <v>1984</v>
      </c>
      <c r="C335" s="133">
        <v>12</v>
      </c>
      <c r="D335" s="133">
        <v>0.15870000000000001</v>
      </c>
      <c r="E335" s="133">
        <v>4.6516999999999999</v>
      </c>
      <c r="F335" s="133">
        <v>0.1812</v>
      </c>
      <c r="G335" s="133">
        <v>0.47889999999999999</v>
      </c>
      <c r="H335" s="133">
        <v>0.1074</v>
      </c>
      <c r="I335" s="133">
        <v>0.41520000000000001</v>
      </c>
      <c r="J335" s="133">
        <v>4.7899999999999998E-2</v>
      </c>
      <c r="K335" s="133">
        <v>0</v>
      </c>
      <c r="L335" s="133">
        <v>0</v>
      </c>
      <c r="M335" s="133">
        <v>0.33129999999999998</v>
      </c>
      <c r="N335" s="133">
        <v>0.35549999999999998</v>
      </c>
      <c r="O335" s="133">
        <v>0.8216</v>
      </c>
    </row>
    <row r="336" spans="2:15" hidden="1">
      <c r="B336" s="133">
        <v>1984</v>
      </c>
      <c r="C336" s="133">
        <v>13</v>
      </c>
      <c r="D336" s="133">
        <v>0.66400000000000003</v>
      </c>
      <c r="E336" s="133">
        <v>4.4565999999999999</v>
      </c>
      <c r="F336" s="133">
        <v>0.1951</v>
      </c>
      <c r="G336" s="133">
        <v>1.1719999999999999</v>
      </c>
      <c r="H336" s="133">
        <v>0.4128</v>
      </c>
      <c r="I336" s="133">
        <v>0.97119999999999995</v>
      </c>
      <c r="J336" s="133">
        <v>0</v>
      </c>
      <c r="K336" s="133">
        <v>8.72E-2</v>
      </c>
      <c r="L336" s="133">
        <v>0.16700000000000001</v>
      </c>
      <c r="M336" s="133">
        <v>0.39839999999999998</v>
      </c>
      <c r="N336" s="133">
        <v>0.85519999999999996</v>
      </c>
      <c r="O336" s="133">
        <v>1.8634999999999999</v>
      </c>
    </row>
    <row r="337" spans="2:15" hidden="1">
      <c r="B337" s="133">
        <v>1984</v>
      </c>
      <c r="C337" s="133">
        <v>14</v>
      </c>
      <c r="D337" s="133">
        <v>2.4E-2</v>
      </c>
      <c r="E337" s="133">
        <v>0.50449999999999995</v>
      </c>
      <c r="F337" s="133">
        <v>1.6400000000000001E-2</v>
      </c>
      <c r="G337" s="133">
        <v>6.3799999999999996E-2</v>
      </c>
      <c r="H337" s="133">
        <v>1.5800000000000002E-2</v>
      </c>
      <c r="I337" s="133">
        <v>4.6199999999999998E-2</v>
      </c>
      <c r="J337" s="133">
        <v>5.7000000000000002E-3</v>
      </c>
      <c r="K337" s="133">
        <v>5.3E-3</v>
      </c>
      <c r="L337" s="133">
        <v>2.2000000000000001E-3</v>
      </c>
      <c r="M337" s="133">
        <v>3.1899999999999998E-2</v>
      </c>
      <c r="N337" s="133">
        <v>4.2200000000000001E-2</v>
      </c>
      <c r="O337" s="133">
        <v>9.6799999999999997E-2</v>
      </c>
    </row>
    <row r="338" spans="2:15" hidden="1">
      <c r="B338" s="133">
        <v>1984</v>
      </c>
      <c r="C338" s="133">
        <v>15</v>
      </c>
      <c r="D338" s="133">
        <v>2.8899999999999999E-2</v>
      </c>
      <c r="E338" s="133">
        <v>1.2800000000000001E-2</v>
      </c>
      <c r="F338" s="133">
        <v>1.15E-2</v>
      </c>
      <c r="G338" s="133">
        <v>7.4800000000000005E-2</v>
      </c>
      <c r="H338" s="133">
        <v>2.9899999999999999E-2</v>
      </c>
      <c r="I338" s="133">
        <v>7.2400000000000006E-2</v>
      </c>
      <c r="J338" s="133">
        <v>2.9999999999999997E-4</v>
      </c>
      <c r="K338" s="133">
        <v>1.18E-2</v>
      </c>
      <c r="L338" s="133">
        <v>5.0000000000000001E-4</v>
      </c>
      <c r="M338" s="133">
        <v>1.2999999999999999E-2</v>
      </c>
      <c r="N338" s="133">
        <v>1.44E-2</v>
      </c>
      <c r="O338" s="133">
        <v>6.1899999999999997E-2</v>
      </c>
    </row>
    <row r="339" spans="2:15" hidden="1">
      <c r="B339" s="133">
        <v>1984</v>
      </c>
      <c r="C339" s="133">
        <v>16</v>
      </c>
      <c r="D339" s="133">
        <v>1.26E-2</v>
      </c>
      <c r="E339" s="133">
        <v>0.26590000000000003</v>
      </c>
      <c r="F339" s="133">
        <v>8.6999999999999994E-3</v>
      </c>
      <c r="G339" s="133">
        <v>3.3700000000000001E-2</v>
      </c>
      <c r="H339" s="133">
        <v>8.3000000000000001E-3</v>
      </c>
      <c r="I339" s="133">
        <v>2.4299999999999999E-2</v>
      </c>
      <c r="J339" s="133">
        <v>3.0000000000000001E-3</v>
      </c>
      <c r="K339" s="133">
        <v>2.8E-3</v>
      </c>
      <c r="L339" s="133">
        <v>1.1999999999999999E-3</v>
      </c>
      <c r="M339" s="133">
        <v>1.67E-2</v>
      </c>
      <c r="N339" s="133">
        <v>2.23E-2</v>
      </c>
      <c r="O339" s="133">
        <v>5.0900000000000001E-2</v>
      </c>
    </row>
    <row r="340" spans="2:15" hidden="1">
      <c r="B340" s="133">
        <v>1985</v>
      </c>
      <c r="C340" s="133">
        <v>1</v>
      </c>
      <c r="D340" s="133">
        <v>7.4200000000000002E-2</v>
      </c>
      <c r="E340" s="133">
        <v>0</v>
      </c>
      <c r="F340" s="133">
        <v>2.5499999999999998E-2</v>
      </c>
      <c r="G340" s="133">
        <v>0.38900000000000001</v>
      </c>
      <c r="H340" s="133">
        <v>0.1381</v>
      </c>
      <c r="I340" s="133">
        <v>0.12590000000000001</v>
      </c>
      <c r="J340" s="133">
        <v>6.6E-3</v>
      </c>
      <c r="K340" s="133">
        <v>0.18360000000000001</v>
      </c>
      <c r="L340" s="133">
        <v>2.8299999999999999E-2</v>
      </c>
      <c r="M340" s="133">
        <v>4.07E-2</v>
      </c>
      <c r="N340" s="133">
        <v>0.32150000000000001</v>
      </c>
      <c r="O340" s="133">
        <v>0.13830000000000001</v>
      </c>
    </row>
    <row r="341" spans="2:15" hidden="1">
      <c r="B341" s="133">
        <v>1985</v>
      </c>
      <c r="C341" s="133">
        <v>2</v>
      </c>
      <c r="D341" s="133">
        <v>0.36359999999999998</v>
      </c>
      <c r="E341" s="133">
        <v>0.2094</v>
      </c>
      <c r="F341" s="133">
        <v>6.7000000000000004E-2</v>
      </c>
      <c r="G341" s="133">
        <v>0.56830000000000003</v>
      </c>
      <c r="H341" s="133">
        <v>0.19450000000000001</v>
      </c>
      <c r="I341" s="133">
        <v>0.70709999999999995</v>
      </c>
      <c r="J341" s="133">
        <v>3.78E-2</v>
      </c>
      <c r="K341" s="133">
        <v>5.5300000000000002E-2</v>
      </c>
      <c r="L341" s="133">
        <v>1.67E-2</v>
      </c>
      <c r="M341" s="133">
        <v>9.8900000000000002E-2</v>
      </c>
      <c r="N341" s="133">
        <v>0.2064</v>
      </c>
      <c r="O341" s="133">
        <v>0.29620000000000002</v>
      </c>
    </row>
    <row r="342" spans="2:15" hidden="1">
      <c r="B342" s="133">
        <v>1985</v>
      </c>
      <c r="C342" s="133">
        <v>3</v>
      </c>
      <c r="D342" s="133">
        <v>0.746</v>
      </c>
      <c r="E342" s="133">
        <v>0.82479999999999998</v>
      </c>
      <c r="F342" s="133">
        <v>0.1459</v>
      </c>
      <c r="G342" s="133">
        <v>1.1912</v>
      </c>
      <c r="H342" s="133">
        <v>0.4052</v>
      </c>
      <c r="I342" s="133">
        <v>1.4764999999999999</v>
      </c>
      <c r="J342" s="133">
        <v>0.20480000000000001</v>
      </c>
      <c r="K342" s="133">
        <v>0.14419999999999999</v>
      </c>
      <c r="L342" s="133">
        <v>0.12720000000000001</v>
      </c>
      <c r="M342" s="133">
        <v>0.2782</v>
      </c>
      <c r="N342" s="133">
        <v>0.38419999999999999</v>
      </c>
      <c r="O342" s="133">
        <v>1.272</v>
      </c>
    </row>
    <row r="343" spans="2:15" hidden="1">
      <c r="B343" s="133">
        <v>1985</v>
      </c>
      <c r="C343" s="133">
        <v>4</v>
      </c>
      <c r="D343" s="133">
        <v>0.84389999999999998</v>
      </c>
      <c r="E343" s="133">
        <v>7.7298</v>
      </c>
      <c r="F343" s="133">
        <v>0.21779999999999999</v>
      </c>
      <c r="G343" s="133">
        <v>2.0832000000000002</v>
      </c>
      <c r="H343" s="133">
        <v>0.54179999999999995</v>
      </c>
      <c r="I343" s="133">
        <v>3.2946</v>
      </c>
      <c r="J343" s="133">
        <v>0.19439999999999999</v>
      </c>
      <c r="K343" s="133">
        <v>0.15359999999999999</v>
      </c>
      <c r="L343" s="133">
        <v>0.24759999999999999</v>
      </c>
      <c r="M343" s="133">
        <v>0.54530000000000001</v>
      </c>
      <c r="N343" s="133">
        <v>2.0167999999999999</v>
      </c>
      <c r="O343" s="133">
        <v>3.9188000000000001</v>
      </c>
    </row>
    <row r="344" spans="2:15" hidden="1">
      <c r="B344" s="133">
        <v>1985</v>
      </c>
      <c r="C344" s="133">
        <v>5</v>
      </c>
      <c r="D344" s="133">
        <v>0.68630000000000002</v>
      </c>
      <c r="E344" s="133">
        <v>8.6272000000000002</v>
      </c>
      <c r="F344" s="133">
        <v>0.1467</v>
      </c>
      <c r="G344" s="133">
        <v>0.74390000000000001</v>
      </c>
      <c r="H344" s="133">
        <v>0.17069999999999999</v>
      </c>
      <c r="I344" s="133">
        <v>2.6907999999999999</v>
      </c>
      <c r="J344" s="133">
        <v>0.28029999999999999</v>
      </c>
      <c r="K344" s="133">
        <v>0.1111</v>
      </c>
      <c r="L344" s="133">
        <v>8.2100000000000006E-2</v>
      </c>
      <c r="M344" s="133">
        <v>0.43680000000000002</v>
      </c>
      <c r="N344" s="133">
        <v>1.1791</v>
      </c>
      <c r="O344" s="133">
        <v>1.6662999999999999</v>
      </c>
    </row>
    <row r="345" spans="2:15" hidden="1">
      <c r="B345" s="133">
        <v>1985</v>
      </c>
      <c r="C345" s="133">
        <v>6</v>
      </c>
      <c r="D345" s="133">
        <v>0.32079999999999997</v>
      </c>
      <c r="E345" s="133">
        <v>2.3075000000000001</v>
      </c>
      <c r="F345" s="133">
        <v>0.1065</v>
      </c>
      <c r="G345" s="133">
        <v>0.80230000000000001</v>
      </c>
      <c r="H345" s="133">
        <v>0.16400000000000001</v>
      </c>
      <c r="I345" s="133">
        <v>1.0872999999999999</v>
      </c>
      <c r="J345" s="133">
        <v>1.67E-2</v>
      </c>
      <c r="K345" s="133">
        <v>0.22559999999999999</v>
      </c>
      <c r="L345" s="133">
        <v>6.8500000000000005E-2</v>
      </c>
      <c r="M345" s="133">
        <v>0.27939999999999998</v>
      </c>
      <c r="N345" s="133">
        <v>6.6500000000000004E-2</v>
      </c>
      <c r="O345" s="133">
        <v>0.83409999999999995</v>
      </c>
    </row>
    <row r="346" spans="2:15" hidden="1">
      <c r="B346" s="133">
        <v>1985</v>
      </c>
      <c r="C346" s="133">
        <v>7</v>
      </c>
      <c r="D346" s="133">
        <v>9.0899999999999995E-2</v>
      </c>
      <c r="E346" s="133">
        <v>9.3600000000000003E-2</v>
      </c>
      <c r="F346" s="133">
        <v>3.9899999999999998E-2</v>
      </c>
      <c r="G346" s="133">
        <v>0.1366</v>
      </c>
      <c r="H346" s="133">
        <v>3.8699999999999998E-2</v>
      </c>
      <c r="I346" s="133">
        <v>0.12640000000000001</v>
      </c>
      <c r="J346" s="133">
        <v>2.3099999999999999E-2</v>
      </c>
      <c r="K346" s="133">
        <v>5.1400000000000001E-2</v>
      </c>
      <c r="L346" s="133">
        <v>6.2199999999999998E-2</v>
      </c>
      <c r="M346" s="133">
        <v>2.0899999999999998E-2</v>
      </c>
      <c r="N346" s="133">
        <v>9.3700000000000006E-2</v>
      </c>
      <c r="O346" s="133">
        <v>0.38350000000000001</v>
      </c>
    </row>
    <row r="347" spans="2:15" hidden="1">
      <c r="B347" s="133">
        <v>1985</v>
      </c>
      <c r="C347" s="133">
        <v>8</v>
      </c>
      <c r="D347" s="133">
        <v>0.92979999999999996</v>
      </c>
      <c r="E347" s="133">
        <v>5.3625999999999996</v>
      </c>
      <c r="F347" s="133">
        <v>0.63290000000000002</v>
      </c>
      <c r="G347" s="133">
        <v>3.1276000000000002</v>
      </c>
      <c r="H347" s="133">
        <v>0.73609999999999998</v>
      </c>
      <c r="I347" s="133">
        <v>2.7877000000000001</v>
      </c>
      <c r="J347" s="133">
        <v>0.1643</v>
      </c>
      <c r="K347" s="133">
        <v>0.25169999999999998</v>
      </c>
      <c r="L347" s="133">
        <v>0.26429999999999998</v>
      </c>
      <c r="M347" s="133">
        <v>1.2694000000000001</v>
      </c>
      <c r="N347" s="133">
        <v>4.0465</v>
      </c>
      <c r="O347" s="133">
        <v>3.2046999999999999</v>
      </c>
    </row>
    <row r="348" spans="2:15" hidden="1">
      <c r="B348" s="133">
        <v>1985</v>
      </c>
      <c r="C348" s="133">
        <v>9</v>
      </c>
      <c r="D348" s="133">
        <v>0.24010000000000001</v>
      </c>
      <c r="E348" s="133">
        <v>5.1017999999999999</v>
      </c>
      <c r="F348" s="133">
        <v>0.4294</v>
      </c>
      <c r="G348" s="133">
        <v>1.8992</v>
      </c>
      <c r="H348" s="133">
        <v>0.46389999999999998</v>
      </c>
      <c r="I348" s="133">
        <v>0.92720000000000002</v>
      </c>
      <c r="J348" s="133">
        <v>3.2099999999999997E-2</v>
      </c>
      <c r="K348" s="133">
        <v>4.7000000000000002E-3</v>
      </c>
      <c r="L348" s="133">
        <v>4.24E-2</v>
      </c>
      <c r="M348" s="133">
        <v>0.88929999999999998</v>
      </c>
      <c r="N348" s="133">
        <v>1.7284999999999999</v>
      </c>
      <c r="O348" s="133">
        <v>1.9873000000000001</v>
      </c>
    </row>
    <row r="349" spans="2:15" hidden="1">
      <c r="B349" s="133">
        <v>1985</v>
      </c>
      <c r="C349" s="133">
        <v>10</v>
      </c>
      <c r="D349" s="133">
        <v>0.50839999999999996</v>
      </c>
      <c r="E349" s="133">
        <v>2.1589</v>
      </c>
      <c r="F349" s="133">
        <v>0.4894</v>
      </c>
      <c r="G349" s="133">
        <v>1.7532000000000001</v>
      </c>
      <c r="H349" s="133">
        <v>0.46450000000000002</v>
      </c>
      <c r="I349" s="133">
        <v>2.0350000000000001</v>
      </c>
      <c r="J349" s="133">
        <v>8.9800000000000005E-2</v>
      </c>
      <c r="K349" s="133">
        <v>0.24590000000000001</v>
      </c>
      <c r="L349" s="133">
        <v>0.13719999999999999</v>
      </c>
      <c r="M349" s="133">
        <v>0.51060000000000005</v>
      </c>
      <c r="N349" s="133">
        <v>1.3456999999999999</v>
      </c>
      <c r="O349" s="133">
        <v>2.2879999999999998</v>
      </c>
    </row>
    <row r="350" spans="2:15" hidden="1">
      <c r="B350" s="133">
        <v>1985</v>
      </c>
      <c r="C350" s="133">
        <v>11</v>
      </c>
      <c r="D350" s="133">
        <v>0.1263</v>
      </c>
      <c r="E350" s="133">
        <v>1.7978000000000001</v>
      </c>
      <c r="F350" s="133">
        <v>0.1037</v>
      </c>
      <c r="G350" s="133">
        <v>0.75990000000000002</v>
      </c>
      <c r="H350" s="133">
        <v>0.1885</v>
      </c>
      <c r="I350" s="133">
        <v>0.56899999999999995</v>
      </c>
      <c r="J350" s="133">
        <v>2.24E-2</v>
      </c>
      <c r="K350" s="133">
        <v>2E-3</v>
      </c>
      <c r="L350" s="133">
        <v>5.4199999999999998E-2</v>
      </c>
      <c r="M350" s="133">
        <v>0.31340000000000001</v>
      </c>
      <c r="N350" s="133">
        <v>0.623</v>
      </c>
      <c r="O350" s="133">
        <v>0.70199999999999996</v>
      </c>
    </row>
    <row r="351" spans="2:15" hidden="1">
      <c r="B351" s="133">
        <v>1985</v>
      </c>
      <c r="C351" s="133">
        <v>12</v>
      </c>
      <c r="D351" s="133">
        <v>0.13650000000000001</v>
      </c>
      <c r="E351" s="133">
        <v>3.2222</v>
      </c>
      <c r="F351" s="133">
        <v>0.18360000000000001</v>
      </c>
      <c r="G351" s="133">
        <v>1.2021999999999999</v>
      </c>
      <c r="H351" s="133">
        <v>0.29339999999999999</v>
      </c>
      <c r="I351" s="133">
        <v>0.66410000000000002</v>
      </c>
      <c r="J351" s="133">
        <v>1.9800000000000002E-2</v>
      </c>
      <c r="K351" s="133">
        <v>0</v>
      </c>
      <c r="L351" s="133">
        <v>0</v>
      </c>
      <c r="M351" s="133">
        <v>0.61350000000000005</v>
      </c>
      <c r="N351" s="133">
        <v>1.1075999999999999</v>
      </c>
      <c r="O351" s="133">
        <v>1.1111</v>
      </c>
    </row>
    <row r="352" spans="2:15" hidden="1">
      <c r="B352" s="133">
        <v>1985</v>
      </c>
      <c r="C352" s="133">
        <v>13</v>
      </c>
      <c r="D352" s="133">
        <v>0.748</v>
      </c>
      <c r="E352" s="133">
        <v>4.6858000000000004</v>
      </c>
      <c r="F352" s="133">
        <v>0.20030000000000001</v>
      </c>
      <c r="G352" s="133">
        <v>1.2910999999999999</v>
      </c>
      <c r="H352" s="133">
        <v>0.50629999999999997</v>
      </c>
      <c r="I352" s="133">
        <v>1.4244000000000001</v>
      </c>
      <c r="J352" s="133">
        <v>0</v>
      </c>
      <c r="K352" s="133">
        <v>0.1179</v>
      </c>
      <c r="L352" s="133">
        <v>0.1744</v>
      </c>
      <c r="M352" s="133">
        <v>0.72119999999999995</v>
      </c>
      <c r="N352" s="133">
        <v>1.1543000000000001</v>
      </c>
      <c r="O352" s="133">
        <v>2.3245</v>
      </c>
    </row>
    <row r="353" spans="2:15" hidden="1">
      <c r="B353" s="133">
        <v>1985</v>
      </c>
      <c r="C353" s="133">
        <v>14</v>
      </c>
      <c r="D353" s="133">
        <v>2.3199999999999998E-2</v>
      </c>
      <c r="E353" s="133">
        <v>0.3397</v>
      </c>
      <c r="F353" s="133">
        <v>1.52E-2</v>
      </c>
      <c r="G353" s="133">
        <v>0.1482</v>
      </c>
      <c r="H353" s="133">
        <v>3.5900000000000001E-2</v>
      </c>
      <c r="I353" s="133">
        <v>7.0499999999999993E-2</v>
      </c>
      <c r="J353" s="133">
        <v>2.3999999999999998E-3</v>
      </c>
      <c r="K353" s="133">
        <v>2.3E-3</v>
      </c>
      <c r="L353" s="133">
        <v>5.0000000000000001E-4</v>
      </c>
      <c r="M353" s="133">
        <v>6.1499999999999999E-2</v>
      </c>
      <c r="N353" s="133">
        <v>0.1255</v>
      </c>
      <c r="O353" s="133">
        <v>0.1363</v>
      </c>
    </row>
    <row r="354" spans="2:15" hidden="1">
      <c r="B354" s="133">
        <v>1985</v>
      </c>
      <c r="C354" s="133">
        <v>15</v>
      </c>
      <c r="D354" s="133">
        <v>3.5799999999999998E-2</v>
      </c>
      <c r="E354" s="133">
        <v>0.14149999999999999</v>
      </c>
      <c r="F354" s="133">
        <v>6.1000000000000004E-3</v>
      </c>
      <c r="G354" s="133">
        <v>6.4899999999999999E-2</v>
      </c>
      <c r="H354" s="133">
        <v>2.5999999999999999E-2</v>
      </c>
      <c r="I354" s="133">
        <v>0.1242</v>
      </c>
      <c r="J354" s="133">
        <v>1.38E-2</v>
      </c>
      <c r="K354" s="133">
        <v>3.8E-3</v>
      </c>
      <c r="L354" s="133">
        <v>4.0000000000000002E-4</v>
      </c>
      <c r="M354" s="133">
        <v>2.92E-2</v>
      </c>
      <c r="N354" s="133">
        <v>6.2700000000000006E-2</v>
      </c>
      <c r="O354" s="133">
        <v>8.6099999999999996E-2</v>
      </c>
    </row>
    <row r="355" spans="2:15" hidden="1">
      <c r="B355" s="133">
        <v>1985</v>
      </c>
      <c r="C355" s="133">
        <v>16</v>
      </c>
      <c r="D355" s="133">
        <v>1.23E-2</v>
      </c>
      <c r="E355" s="133">
        <v>0.17949999999999999</v>
      </c>
      <c r="F355" s="133">
        <v>8.0000000000000002E-3</v>
      </c>
      <c r="G355" s="133">
        <v>7.8399999999999997E-2</v>
      </c>
      <c r="H355" s="133">
        <v>1.9E-2</v>
      </c>
      <c r="I355" s="133">
        <v>3.7199999999999997E-2</v>
      </c>
      <c r="J355" s="133">
        <v>1.2999999999999999E-3</v>
      </c>
      <c r="K355" s="133">
        <v>1.1999999999999999E-3</v>
      </c>
      <c r="L355" s="133">
        <v>2.0000000000000001E-4</v>
      </c>
      <c r="M355" s="133">
        <v>3.2500000000000001E-2</v>
      </c>
      <c r="N355" s="133">
        <v>6.6400000000000001E-2</v>
      </c>
      <c r="O355" s="133">
        <v>7.1999999999999995E-2</v>
      </c>
    </row>
    <row r="356" spans="2:15" hidden="1">
      <c r="B356" s="133">
        <v>1986</v>
      </c>
      <c r="C356" s="133">
        <v>1</v>
      </c>
      <c r="D356" s="133">
        <v>0.1227</v>
      </c>
      <c r="E356" s="133">
        <v>5.4999999999999997E-3</v>
      </c>
      <c r="F356" s="133">
        <v>6.54E-2</v>
      </c>
      <c r="G356" s="133">
        <v>0.2697</v>
      </c>
      <c r="H356" s="133">
        <v>9.5799999999999996E-2</v>
      </c>
      <c r="I356" s="133">
        <v>0.2094</v>
      </c>
      <c r="J356" s="133">
        <v>1.0999999999999999E-2</v>
      </c>
      <c r="K356" s="133">
        <v>7.9600000000000004E-2</v>
      </c>
      <c r="L356" s="133">
        <v>3.1300000000000001E-2</v>
      </c>
      <c r="M356" s="133">
        <v>7.9899999999999999E-2</v>
      </c>
      <c r="N356" s="133">
        <v>0.1159</v>
      </c>
      <c r="O356" s="133">
        <v>0.26450000000000001</v>
      </c>
    </row>
    <row r="357" spans="2:15" hidden="1">
      <c r="B357" s="133">
        <v>1986</v>
      </c>
      <c r="C357" s="133">
        <v>2</v>
      </c>
      <c r="D357" s="133">
        <v>0.2324</v>
      </c>
      <c r="E357" s="133">
        <v>0.13689999999999999</v>
      </c>
      <c r="F357" s="133">
        <v>1.9300000000000001E-2</v>
      </c>
      <c r="G357" s="133">
        <v>0.41599999999999998</v>
      </c>
      <c r="H357" s="133">
        <v>0.1424</v>
      </c>
      <c r="I357" s="133">
        <v>1.3071999999999999</v>
      </c>
      <c r="J357" s="133">
        <v>8.8200000000000001E-2</v>
      </c>
      <c r="K357" s="133">
        <v>5.4100000000000002E-2</v>
      </c>
      <c r="L357" s="133">
        <v>0.1333</v>
      </c>
      <c r="M357" s="133">
        <v>0.1615</v>
      </c>
      <c r="N357" s="133">
        <v>6.0699999999999997E-2</v>
      </c>
      <c r="O357" s="133">
        <v>0.27760000000000001</v>
      </c>
    </row>
    <row r="358" spans="2:15" hidden="1">
      <c r="B358" s="133">
        <v>1986</v>
      </c>
      <c r="C358" s="133">
        <v>3</v>
      </c>
      <c r="D358" s="133">
        <v>0.51880000000000004</v>
      </c>
      <c r="E358" s="133">
        <v>0.57720000000000005</v>
      </c>
      <c r="F358" s="133">
        <v>0.20499999999999999</v>
      </c>
      <c r="G358" s="133">
        <v>1.3962000000000001</v>
      </c>
      <c r="H358" s="133">
        <v>0.47499999999999998</v>
      </c>
      <c r="I358" s="133">
        <v>1.7085999999999999</v>
      </c>
      <c r="J358" s="133">
        <v>0.1368</v>
      </c>
      <c r="K358" s="133">
        <v>0.20019999999999999</v>
      </c>
      <c r="L358" s="133">
        <v>9.2200000000000004E-2</v>
      </c>
      <c r="M358" s="133">
        <v>0.43869999999999998</v>
      </c>
      <c r="N358" s="133">
        <v>0.76039999999999996</v>
      </c>
      <c r="O358" s="133">
        <v>1.4391</v>
      </c>
    </row>
    <row r="359" spans="2:15" hidden="1">
      <c r="B359" s="133">
        <v>1986</v>
      </c>
      <c r="C359" s="133">
        <v>4</v>
      </c>
      <c r="D359" s="133">
        <v>1.0238</v>
      </c>
      <c r="E359" s="133">
        <v>6.7709999999999999</v>
      </c>
      <c r="F359" s="133">
        <v>0.23219999999999999</v>
      </c>
      <c r="G359" s="133">
        <v>1.5726</v>
      </c>
      <c r="H359" s="133">
        <v>0.40899999999999997</v>
      </c>
      <c r="I359" s="133">
        <v>2.4802</v>
      </c>
      <c r="J359" s="133">
        <v>0.17510000000000001</v>
      </c>
      <c r="K359" s="133">
        <v>0.1837</v>
      </c>
      <c r="L359" s="133">
        <v>0.2092</v>
      </c>
      <c r="M359" s="133">
        <v>1.1234</v>
      </c>
      <c r="N359" s="133">
        <v>2.0129999999999999</v>
      </c>
      <c r="O359" s="133">
        <v>7.2610999999999999</v>
      </c>
    </row>
    <row r="360" spans="2:15" hidden="1">
      <c r="B360" s="133">
        <v>1986</v>
      </c>
      <c r="C360" s="133">
        <v>5</v>
      </c>
      <c r="D360" s="133">
        <v>0.64710000000000001</v>
      </c>
      <c r="E360" s="133">
        <v>10.913</v>
      </c>
      <c r="F360" s="133">
        <v>0.19189999999999999</v>
      </c>
      <c r="G360" s="133">
        <v>1.345</v>
      </c>
      <c r="H360" s="133">
        <v>0.3085</v>
      </c>
      <c r="I360" s="133">
        <v>2.5823</v>
      </c>
      <c r="J360" s="133">
        <v>0.3342</v>
      </c>
      <c r="K360" s="133">
        <v>5.96E-2</v>
      </c>
      <c r="L360" s="133">
        <v>4.7800000000000002E-2</v>
      </c>
      <c r="M360" s="133">
        <v>0.83220000000000005</v>
      </c>
      <c r="N360" s="133">
        <v>1.9568000000000001</v>
      </c>
      <c r="O360" s="133">
        <v>2.7435</v>
      </c>
    </row>
    <row r="361" spans="2:15" hidden="1">
      <c r="B361" s="133">
        <v>1986</v>
      </c>
      <c r="C361" s="133">
        <v>6</v>
      </c>
      <c r="D361" s="133">
        <v>0.41520000000000001</v>
      </c>
      <c r="E361" s="133">
        <v>1.5457000000000001</v>
      </c>
      <c r="F361" s="133">
        <v>0.27439999999999998</v>
      </c>
      <c r="G361" s="133">
        <v>1.2039</v>
      </c>
      <c r="H361" s="133">
        <v>0.25540000000000002</v>
      </c>
      <c r="I361" s="133">
        <v>2.4348999999999998</v>
      </c>
      <c r="J361" s="133">
        <v>3.9600000000000003E-2</v>
      </c>
      <c r="K361" s="133">
        <v>0.3039</v>
      </c>
      <c r="L361" s="133">
        <v>0.1106</v>
      </c>
      <c r="M361" s="133">
        <v>0.59899999999999998</v>
      </c>
      <c r="N361" s="133">
        <v>0.50370000000000004</v>
      </c>
      <c r="O361" s="133">
        <v>1.2443</v>
      </c>
    </row>
    <row r="362" spans="2:15" hidden="1">
      <c r="B362" s="133">
        <v>1986</v>
      </c>
      <c r="C362" s="133">
        <v>7</v>
      </c>
      <c r="D362" s="133">
        <v>8.2500000000000004E-2</v>
      </c>
      <c r="E362" s="133">
        <v>6.4000000000000001E-2</v>
      </c>
      <c r="F362" s="133">
        <v>5.7500000000000002E-2</v>
      </c>
      <c r="G362" s="133">
        <v>0.32500000000000001</v>
      </c>
      <c r="H362" s="133">
        <v>0.10150000000000001</v>
      </c>
      <c r="I362" s="133">
        <v>0.19070000000000001</v>
      </c>
      <c r="J362" s="133">
        <v>1.7500000000000002E-2</v>
      </c>
      <c r="K362" s="133">
        <v>3.85E-2</v>
      </c>
      <c r="L362" s="133">
        <v>3.8899999999999997E-2</v>
      </c>
      <c r="M362" s="133">
        <v>7.4300000000000005E-2</v>
      </c>
      <c r="N362" s="133">
        <v>0.13739999999999999</v>
      </c>
      <c r="O362" s="133">
        <v>0.30570000000000003</v>
      </c>
    </row>
    <row r="363" spans="2:15" hidden="1">
      <c r="B363" s="133">
        <v>1986</v>
      </c>
      <c r="C363" s="133">
        <v>8</v>
      </c>
      <c r="D363" s="133">
        <v>0.90949999999999998</v>
      </c>
      <c r="E363" s="133">
        <v>8.4810999999999996</v>
      </c>
      <c r="F363" s="133">
        <v>0.74619999999999997</v>
      </c>
      <c r="G363" s="133">
        <v>4.1189</v>
      </c>
      <c r="H363" s="133">
        <v>0.95220000000000005</v>
      </c>
      <c r="I363" s="133">
        <v>3.7673000000000001</v>
      </c>
      <c r="J363" s="133">
        <v>3.8300000000000001E-2</v>
      </c>
      <c r="K363" s="133">
        <v>0.1535</v>
      </c>
      <c r="L363" s="133">
        <v>0.45319999999999999</v>
      </c>
      <c r="M363" s="133">
        <v>0.82020000000000004</v>
      </c>
      <c r="N363" s="133">
        <v>3.4085000000000001</v>
      </c>
      <c r="O363" s="133">
        <v>4.4485999999999999</v>
      </c>
    </row>
    <row r="364" spans="2:15" hidden="1">
      <c r="B364" s="133">
        <v>1986</v>
      </c>
      <c r="C364" s="133">
        <v>9</v>
      </c>
      <c r="D364" s="133">
        <v>0.34379999999999999</v>
      </c>
      <c r="E364" s="133">
        <v>6.2099000000000002</v>
      </c>
      <c r="F364" s="133">
        <v>0.3548</v>
      </c>
      <c r="G364" s="133">
        <v>2.6875</v>
      </c>
      <c r="H364" s="133">
        <v>0.67030000000000001</v>
      </c>
      <c r="I364" s="133">
        <v>1.1559999999999999</v>
      </c>
      <c r="J364" s="133">
        <v>7.3000000000000001E-3</v>
      </c>
      <c r="K364" s="133">
        <v>5.45E-2</v>
      </c>
      <c r="L364" s="133">
        <v>4.2700000000000002E-2</v>
      </c>
      <c r="M364" s="133">
        <v>0.59</v>
      </c>
      <c r="N364" s="133">
        <v>0.77400000000000002</v>
      </c>
      <c r="O364" s="133">
        <v>2.0135999999999998</v>
      </c>
    </row>
    <row r="365" spans="2:15" hidden="1">
      <c r="B365" s="133">
        <v>1986</v>
      </c>
      <c r="C365" s="133">
        <v>10</v>
      </c>
      <c r="D365" s="133">
        <v>0.68969999999999998</v>
      </c>
      <c r="E365" s="133">
        <v>1.7395</v>
      </c>
      <c r="F365" s="133">
        <v>0.62050000000000005</v>
      </c>
      <c r="G365" s="133">
        <v>3.1549999999999998</v>
      </c>
      <c r="H365" s="133">
        <v>0.92369999999999997</v>
      </c>
      <c r="I365" s="133">
        <v>2.6353</v>
      </c>
      <c r="J365" s="133">
        <v>0.1303</v>
      </c>
      <c r="K365" s="133">
        <v>0.40450000000000003</v>
      </c>
      <c r="L365" s="133">
        <v>0.1794</v>
      </c>
      <c r="M365" s="133">
        <v>0.43490000000000001</v>
      </c>
      <c r="N365" s="133">
        <v>2.0310000000000001</v>
      </c>
      <c r="O365" s="133">
        <v>3.1009000000000002</v>
      </c>
    </row>
    <row r="366" spans="2:15" hidden="1">
      <c r="B366" s="133">
        <v>1986</v>
      </c>
      <c r="C366" s="133">
        <v>11</v>
      </c>
      <c r="D366" s="133">
        <v>0.16250000000000001</v>
      </c>
      <c r="E366" s="133">
        <v>2.1488999999999998</v>
      </c>
      <c r="F366" s="133">
        <v>0.13739999999999999</v>
      </c>
      <c r="G366" s="133">
        <v>1.0170999999999999</v>
      </c>
      <c r="H366" s="133">
        <v>0.25309999999999999</v>
      </c>
      <c r="I366" s="133">
        <v>0.66890000000000005</v>
      </c>
      <c r="J366" s="133">
        <v>1.5100000000000001E-2</v>
      </c>
      <c r="K366" s="133">
        <v>1.15E-2</v>
      </c>
      <c r="L366" s="133">
        <v>5.7099999999999998E-2</v>
      </c>
      <c r="M366" s="133">
        <v>0.22090000000000001</v>
      </c>
      <c r="N366" s="133">
        <v>0.32040000000000002</v>
      </c>
      <c r="O366" s="133">
        <v>0.69350000000000001</v>
      </c>
    </row>
    <row r="367" spans="2:15" hidden="1">
      <c r="B367" s="133">
        <v>1986</v>
      </c>
      <c r="C367" s="133">
        <v>12</v>
      </c>
      <c r="D367" s="133">
        <v>0.20960000000000001</v>
      </c>
      <c r="E367" s="133">
        <v>4.0035999999999996</v>
      </c>
      <c r="F367" s="133">
        <v>0.25609999999999999</v>
      </c>
      <c r="G367" s="133">
        <v>1.7361</v>
      </c>
      <c r="H367" s="133">
        <v>0.43090000000000001</v>
      </c>
      <c r="I367" s="133">
        <v>0.8508</v>
      </c>
      <c r="J367" s="133">
        <v>3.5999999999999999E-3</v>
      </c>
      <c r="K367" s="133">
        <v>0</v>
      </c>
      <c r="L367" s="133">
        <v>0</v>
      </c>
      <c r="M367" s="133">
        <v>0.43</v>
      </c>
      <c r="N367" s="133">
        <v>0.49059999999999998</v>
      </c>
      <c r="O367" s="133">
        <v>1.0955999999999999</v>
      </c>
    </row>
    <row r="368" spans="2:15" hidden="1">
      <c r="B368" s="133">
        <v>1986</v>
      </c>
      <c r="C368" s="133">
        <v>13</v>
      </c>
      <c r="D368" s="133">
        <v>0.70599999999999996</v>
      </c>
      <c r="E368" s="133">
        <v>4.1501000000000001</v>
      </c>
      <c r="F368" s="133">
        <v>0.24249999999999999</v>
      </c>
      <c r="G368" s="133">
        <v>3.8182</v>
      </c>
      <c r="H368" s="133">
        <v>1.2759</v>
      </c>
      <c r="I368" s="133">
        <v>2.6421999999999999</v>
      </c>
      <c r="J368" s="133">
        <v>0</v>
      </c>
      <c r="K368" s="133">
        <v>0.19969999999999999</v>
      </c>
      <c r="L368" s="133">
        <v>0.35060000000000002</v>
      </c>
      <c r="M368" s="133">
        <v>2.2124999999999999</v>
      </c>
      <c r="N368" s="133">
        <v>1.6167</v>
      </c>
      <c r="O368" s="133">
        <v>3.4723000000000002</v>
      </c>
    </row>
    <row r="369" spans="2:15" hidden="1">
      <c r="B369" s="133">
        <v>1986</v>
      </c>
      <c r="C369" s="133">
        <v>14</v>
      </c>
      <c r="D369" s="133">
        <v>3.2599999999999997E-2</v>
      </c>
      <c r="E369" s="133">
        <v>0.42230000000000001</v>
      </c>
      <c r="F369" s="133">
        <v>2.2100000000000002E-2</v>
      </c>
      <c r="G369" s="133">
        <v>0.20899999999999999</v>
      </c>
      <c r="H369" s="133">
        <v>5.0299999999999997E-2</v>
      </c>
      <c r="I369" s="133">
        <v>8.7599999999999997E-2</v>
      </c>
      <c r="J369" s="133">
        <v>5.0000000000000001E-4</v>
      </c>
      <c r="K369" s="133">
        <v>3.8E-3</v>
      </c>
      <c r="L369" s="133">
        <v>1E-4</v>
      </c>
      <c r="M369" s="133">
        <v>3.9899999999999998E-2</v>
      </c>
      <c r="N369" s="133">
        <v>5.5599999999999997E-2</v>
      </c>
      <c r="O369" s="133">
        <v>0.13900000000000001</v>
      </c>
    </row>
    <row r="370" spans="2:15" hidden="1">
      <c r="B370" s="133">
        <v>1986</v>
      </c>
      <c r="C370" s="133">
        <v>15</v>
      </c>
      <c r="D370" s="133">
        <v>6.8199999999999997E-2</v>
      </c>
      <c r="E370" s="133">
        <v>3.2000000000000001E-2</v>
      </c>
      <c r="F370" s="133">
        <v>1.7899999999999999E-2</v>
      </c>
      <c r="G370" s="133">
        <v>0.124</v>
      </c>
      <c r="H370" s="133">
        <v>4.9599999999999998E-2</v>
      </c>
      <c r="I370" s="133">
        <v>0.14360000000000001</v>
      </c>
      <c r="J370" s="133">
        <v>5.1999999999999998E-3</v>
      </c>
      <c r="K370" s="133">
        <v>1.35E-2</v>
      </c>
      <c r="L370" s="133">
        <v>8.9999999999999998E-4</v>
      </c>
      <c r="M370" s="133">
        <v>1.2E-2</v>
      </c>
      <c r="N370" s="133">
        <v>8.7900000000000006E-2</v>
      </c>
      <c r="O370" s="133">
        <v>0.1338</v>
      </c>
    </row>
    <row r="371" spans="2:15" hidden="1">
      <c r="B371" s="133">
        <v>1986</v>
      </c>
      <c r="C371" s="133">
        <v>16</v>
      </c>
      <c r="D371" s="133">
        <v>1.7100000000000001E-2</v>
      </c>
      <c r="E371" s="133">
        <v>0.22070000000000001</v>
      </c>
      <c r="F371" s="133">
        <v>1.1599999999999999E-2</v>
      </c>
      <c r="G371" s="133">
        <v>0.1094</v>
      </c>
      <c r="H371" s="133">
        <v>2.64E-2</v>
      </c>
      <c r="I371" s="133">
        <v>4.58E-2</v>
      </c>
      <c r="J371" s="133">
        <v>2.9999999999999997E-4</v>
      </c>
      <c r="K371" s="133">
        <v>2E-3</v>
      </c>
      <c r="L371" s="133">
        <v>0</v>
      </c>
      <c r="M371" s="133">
        <v>2.0799999999999999E-2</v>
      </c>
      <c r="N371" s="133">
        <v>2.9100000000000001E-2</v>
      </c>
      <c r="O371" s="133">
        <v>7.2599999999999998E-2</v>
      </c>
    </row>
    <row r="372" spans="2:15" hidden="1">
      <c r="B372" s="133">
        <v>1987</v>
      </c>
      <c r="C372" s="133">
        <v>1</v>
      </c>
      <c r="D372" s="133">
        <v>7.85E-2</v>
      </c>
      <c r="E372" s="133">
        <v>0.29699999999999999</v>
      </c>
      <c r="F372" s="133">
        <v>1.52E-2</v>
      </c>
      <c r="G372" s="133">
        <v>0.1686</v>
      </c>
      <c r="H372" s="133">
        <v>5.9900000000000002E-2</v>
      </c>
      <c r="I372" s="133">
        <v>0.19209999999999999</v>
      </c>
      <c r="J372" s="133">
        <v>1.01E-2</v>
      </c>
      <c r="K372" s="133">
        <v>5.4899999999999997E-2</v>
      </c>
      <c r="L372" s="133">
        <v>4.9000000000000002E-2</v>
      </c>
      <c r="M372" s="133">
        <v>0.1208</v>
      </c>
      <c r="N372" s="133">
        <v>2.0199999999999999E-2</v>
      </c>
      <c r="O372" s="133">
        <v>0.58169999999999999</v>
      </c>
    </row>
    <row r="373" spans="2:15" hidden="1">
      <c r="B373" s="133">
        <v>1987</v>
      </c>
      <c r="C373" s="133">
        <v>2</v>
      </c>
      <c r="D373" s="133">
        <v>0.24310000000000001</v>
      </c>
      <c r="E373" s="133">
        <v>0.30659999999999998</v>
      </c>
      <c r="F373" s="133">
        <v>1.17E-2</v>
      </c>
      <c r="G373" s="133">
        <v>0.61709999999999998</v>
      </c>
      <c r="H373" s="133">
        <v>0.2112</v>
      </c>
      <c r="I373" s="133">
        <v>1.4995000000000001</v>
      </c>
      <c r="J373" s="133">
        <v>7.9600000000000004E-2</v>
      </c>
      <c r="K373" s="133">
        <v>7.0400000000000004E-2</v>
      </c>
      <c r="L373" s="133">
        <v>5.7299999999999997E-2</v>
      </c>
      <c r="M373" s="133">
        <v>0.27400000000000002</v>
      </c>
      <c r="N373" s="133">
        <v>2.1700000000000001E-2</v>
      </c>
      <c r="O373" s="133">
        <v>0.61950000000000005</v>
      </c>
    </row>
    <row r="374" spans="2:15" hidden="1">
      <c r="B374" s="133">
        <v>1987</v>
      </c>
      <c r="C374" s="133">
        <v>3</v>
      </c>
      <c r="D374" s="133">
        <v>0.65639999999999998</v>
      </c>
      <c r="E374" s="133">
        <v>0.55410000000000004</v>
      </c>
      <c r="F374" s="133">
        <v>9.4200000000000006E-2</v>
      </c>
      <c r="G374" s="133">
        <v>1.5346</v>
      </c>
      <c r="H374" s="133">
        <v>0.52210000000000001</v>
      </c>
      <c r="I374" s="133">
        <v>2.0034000000000001</v>
      </c>
      <c r="J374" s="133">
        <v>0.53420000000000001</v>
      </c>
      <c r="K374" s="133">
        <v>0.1062</v>
      </c>
      <c r="L374" s="133">
        <v>9.5600000000000004E-2</v>
      </c>
      <c r="M374" s="133">
        <v>0.93479999999999996</v>
      </c>
      <c r="N374" s="133">
        <v>0.54949999999999999</v>
      </c>
      <c r="O374" s="133">
        <v>1.5015000000000001</v>
      </c>
    </row>
    <row r="375" spans="2:15" hidden="1">
      <c r="B375" s="133">
        <v>1987</v>
      </c>
      <c r="C375" s="133">
        <v>4</v>
      </c>
      <c r="D375" s="133">
        <v>1.2076</v>
      </c>
      <c r="E375" s="133">
        <v>6.3625999999999996</v>
      </c>
      <c r="F375" s="133">
        <v>0.15570000000000001</v>
      </c>
      <c r="G375" s="133">
        <v>3.3732000000000002</v>
      </c>
      <c r="H375" s="133">
        <v>0.87729999999999997</v>
      </c>
      <c r="I375" s="133">
        <v>2.9304000000000001</v>
      </c>
      <c r="J375" s="133">
        <v>0.18149999999999999</v>
      </c>
      <c r="K375" s="133">
        <v>0.2137</v>
      </c>
      <c r="L375" s="133">
        <v>0.1555</v>
      </c>
      <c r="M375" s="133">
        <v>0.87729999999999997</v>
      </c>
      <c r="N375" s="133">
        <v>2.9815999999999998</v>
      </c>
      <c r="O375" s="133">
        <v>7.1950000000000003</v>
      </c>
    </row>
    <row r="376" spans="2:15" hidden="1">
      <c r="B376" s="133">
        <v>1987</v>
      </c>
      <c r="C376" s="133">
        <v>5</v>
      </c>
      <c r="D376" s="133">
        <v>0.73019999999999996</v>
      </c>
      <c r="E376" s="133">
        <v>7.7289000000000003</v>
      </c>
      <c r="F376" s="133">
        <v>0.1134</v>
      </c>
      <c r="G376" s="133">
        <v>1.0539000000000001</v>
      </c>
      <c r="H376" s="133">
        <v>0.24179999999999999</v>
      </c>
      <c r="I376" s="133">
        <v>3.2957000000000001</v>
      </c>
      <c r="J376" s="133">
        <v>0.20319999999999999</v>
      </c>
      <c r="K376" s="133">
        <v>0.13420000000000001</v>
      </c>
      <c r="L376" s="133">
        <v>0.1651</v>
      </c>
      <c r="M376" s="133">
        <v>0.17910000000000001</v>
      </c>
      <c r="N376" s="133">
        <v>2.4329999999999998</v>
      </c>
      <c r="O376" s="133">
        <v>3.1371000000000002</v>
      </c>
    </row>
    <row r="377" spans="2:15" hidden="1">
      <c r="B377" s="133">
        <v>1987</v>
      </c>
      <c r="C377" s="133">
        <v>6</v>
      </c>
      <c r="D377" s="133">
        <v>0.54749999999999999</v>
      </c>
      <c r="E377" s="133">
        <v>1.7363999999999999</v>
      </c>
      <c r="F377" s="133">
        <v>0.2001</v>
      </c>
      <c r="G377" s="133">
        <v>1.3720000000000001</v>
      </c>
      <c r="H377" s="133">
        <v>0.28100000000000003</v>
      </c>
      <c r="I377" s="133">
        <v>1.8853</v>
      </c>
      <c r="J377" s="133">
        <v>3.09E-2</v>
      </c>
      <c r="K377" s="133">
        <v>0.33450000000000002</v>
      </c>
      <c r="L377" s="133">
        <v>0.14530000000000001</v>
      </c>
      <c r="M377" s="133">
        <v>0.4607</v>
      </c>
      <c r="N377" s="133">
        <v>0.38840000000000002</v>
      </c>
      <c r="O377" s="133">
        <v>2.4476</v>
      </c>
    </row>
    <row r="378" spans="2:15" hidden="1">
      <c r="B378" s="133">
        <v>1987</v>
      </c>
      <c r="C378" s="133">
        <v>7</v>
      </c>
      <c r="D378" s="133">
        <v>0.14610000000000001</v>
      </c>
      <c r="E378" s="133">
        <v>0.1636</v>
      </c>
      <c r="F378" s="133">
        <v>4.5699999999999998E-2</v>
      </c>
      <c r="G378" s="133">
        <v>0.41399999999999998</v>
      </c>
      <c r="H378" s="133">
        <v>0.13370000000000001</v>
      </c>
      <c r="I378" s="133">
        <v>0.19009999999999999</v>
      </c>
      <c r="J378" s="133">
        <v>6.5699999999999995E-2</v>
      </c>
      <c r="K378" s="133">
        <v>2.58E-2</v>
      </c>
      <c r="L378" s="133">
        <v>2.0199999999999999E-2</v>
      </c>
      <c r="M378" s="133">
        <v>0.15060000000000001</v>
      </c>
      <c r="N378" s="133">
        <v>3.6499999999999998E-2</v>
      </c>
      <c r="O378" s="133">
        <v>0.49180000000000001</v>
      </c>
    </row>
    <row r="379" spans="2:15" hidden="1">
      <c r="B379" s="133">
        <v>1987</v>
      </c>
      <c r="C379" s="133">
        <v>8</v>
      </c>
      <c r="D379" s="133">
        <v>1.0692999999999999</v>
      </c>
      <c r="E379" s="133">
        <v>11.7979</v>
      </c>
      <c r="F379" s="133">
        <v>0.79600000000000004</v>
      </c>
      <c r="G379" s="133">
        <v>5.3003</v>
      </c>
      <c r="H379" s="133">
        <v>1.222</v>
      </c>
      <c r="I379" s="133">
        <v>4.7133000000000003</v>
      </c>
      <c r="J379" s="133">
        <v>0.14280000000000001</v>
      </c>
      <c r="K379" s="133">
        <v>0.1633</v>
      </c>
      <c r="L379" s="133">
        <v>0.55600000000000005</v>
      </c>
      <c r="M379" s="133">
        <v>1.0549999999999999</v>
      </c>
      <c r="N379" s="133">
        <v>2.8260000000000001</v>
      </c>
      <c r="O379" s="133">
        <v>5.8688000000000002</v>
      </c>
    </row>
    <row r="380" spans="2:15" hidden="1">
      <c r="B380" s="133">
        <v>1987</v>
      </c>
      <c r="C380" s="133">
        <v>9</v>
      </c>
      <c r="D380" s="133">
        <v>0.46629999999999999</v>
      </c>
      <c r="E380" s="133">
        <v>8.3629999999999995</v>
      </c>
      <c r="F380" s="133">
        <v>0.45379999999999998</v>
      </c>
      <c r="G380" s="133">
        <v>3.1215000000000002</v>
      </c>
      <c r="H380" s="133">
        <v>0.71150000000000002</v>
      </c>
      <c r="I380" s="133">
        <v>2.4940000000000002</v>
      </c>
      <c r="J380" s="133">
        <v>7.1999999999999998E-3</v>
      </c>
      <c r="K380" s="133">
        <v>4.2900000000000001E-2</v>
      </c>
      <c r="L380" s="133">
        <v>0.19919999999999999</v>
      </c>
      <c r="M380" s="133">
        <v>0.6069</v>
      </c>
      <c r="N380" s="133">
        <v>1.1585000000000001</v>
      </c>
      <c r="O380" s="133">
        <v>3.1191</v>
      </c>
    </row>
    <row r="381" spans="2:15" hidden="1">
      <c r="B381" s="133">
        <v>1987</v>
      </c>
      <c r="C381" s="133">
        <v>10</v>
      </c>
      <c r="D381" s="133">
        <v>0.92430000000000001</v>
      </c>
      <c r="E381" s="133">
        <v>1.744</v>
      </c>
      <c r="F381" s="133">
        <v>0.78349999999999997</v>
      </c>
      <c r="G381" s="133">
        <v>3.2934999999999999</v>
      </c>
      <c r="H381" s="133">
        <v>0.81130000000000002</v>
      </c>
      <c r="I381" s="133">
        <v>4.7239000000000004</v>
      </c>
      <c r="J381" s="133">
        <v>1.5699999999999999E-2</v>
      </c>
      <c r="K381" s="133">
        <v>0.57079999999999997</v>
      </c>
      <c r="L381" s="133">
        <v>0.36420000000000002</v>
      </c>
      <c r="M381" s="133">
        <v>1.2390000000000001</v>
      </c>
      <c r="N381" s="133">
        <v>1.6426000000000001</v>
      </c>
      <c r="O381" s="133">
        <v>3.9373999999999998</v>
      </c>
    </row>
    <row r="382" spans="2:15" hidden="1">
      <c r="B382" s="133">
        <v>1987</v>
      </c>
      <c r="C382" s="133">
        <v>11</v>
      </c>
      <c r="D382" s="133">
        <v>0.2041</v>
      </c>
      <c r="E382" s="133">
        <v>2.8176999999999999</v>
      </c>
      <c r="F382" s="133">
        <v>0.18360000000000001</v>
      </c>
      <c r="G382" s="133">
        <v>1.1316999999999999</v>
      </c>
      <c r="H382" s="133">
        <v>0.26490000000000002</v>
      </c>
      <c r="I382" s="133">
        <v>1.1496</v>
      </c>
      <c r="J382" s="133">
        <v>1.55E-2</v>
      </c>
      <c r="K382" s="133">
        <v>2.75E-2</v>
      </c>
      <c r="L382" s="133">
        <v>0.1144</v>
      </c>
      <c r="M382" s="133">
        <v>0.24709999999999999</v>
      </c>
      <c r="N382" s="133">
        <v>0.44590000000000002</v>
      </c>
      <c r="O382" s="133">
        <v>0.92869999999999997</v>
      </c>
    </row>
    <row r="383" spans="2:15" hidden="1">
      <c r="B383" s="133">
        <v>1987</v>
      </c>
      <c r="C383" s="133">
        <v>12</v>
      </c>
      <c r="D383" s="133">
        <v>0.2974</v>
      </c>
      <c r="E383" s="133">
        <v>5.4915000000000003</v>
      </c>
      <c r="F383" s="133">
        <v>0.35799999999999998</v>
      </c>
      <c r="G383" s="133">
        <v>1.9898</v>
      </c>
      <c r="H383" s="133">
        <v>0.45860000000000001</v>
      </c>
      <c r="I383" s="133">
        <v>1.8532</v>
      </c>
      <c r="J383" s="133">
        <v>2.5999999999999999E-3</v>
      </c>
      <c r="K383" s="133">
        <v>0</v>
      </c>
      <c r="L383" s="133">
        <v>1.4E-3</v>
      </c>
      <c r="M383" s="133">
        <v>0.49359999999999998</v>
      </c>
      <c r="N383" s="133">
        <v>0.75660000000000005</v>
      </c>
      <c r="O383" s="133">
        <v>1.5986</v>
      </c>
    </row>
    <row r="384" spans="2:15" hidden="1">
      <c r="B384" s="133">
        <v>1987</v>
      </c>
      <c r="C384" s="133">
        <v>13</v>
      </c>
      <c r="D384" s="133">
        <v>0.69650000000000001</v>
      </c>
      <c r="E384" s="133">
        <v>6.1981000000000002</v>
      </c>
      <c r="F384" s="133">
        <v>0.1177</v>
      </c>
      <c r="G384" s="133">
        <v>3.0026999999999999</v>
      </c>
      <c r="H384" s="133">
        <v>0.98219999999999996</v>
      </c>
      <c r="I384" s="133">
        <v>1.9613</v>
      </c>
      <c r="J384" s="133">
        <v>2.69E-2</v>
      </c>
      <c r="K384" s="133">
        <v>0.52110000000000001</v>
      </c>
      <c r="L384" s="133">
        <v>0.38469999999999999</v>
      </c>
      <c r="M384" s="133">
        <v>1.1385000000000001</v>
      </c>
      <c r="N384" s="133">
        <v>1.8249</v>
      </c>
      <c r="O384" s="133">
        <v>4.1909000000000001</v>
      </c>
    </row>
    <row r="385" spans="2:15" hidden="1">
      <c r="B385" s="133">
        <v>1987</v>
      </c>
      <c r="C385" s="133">
        <v>14</v>
      </c>
      <c r="D385" s="133">
        <v>4.99E-2</v>
      </c>
      <c r="E385" s="133">
        <v>0.58030000000000004</v>
      </c>
      <c r="F385" s="133">
        <v>2.7400000000000001E-2</v>
      </c>
      <c r="G385" s="133">
        <v>0.23530000000000001</v>
      </c>
      <c r="H385" s="133">
        <v>5.8700000000000002E-2</v>
      </c>
      <c r="I385" s="133">
        <v>0.18659999999999999</v>
      </c>
      <c r="J385" s="133">
        <v>2.9999999999999997E-4</v>
      </c>
      <c r="K385" s="133">
        <v>5.0000000000000001E-3</v>
      </c>
      <c r="L385" s="133">
        <v>6.7999999999999996E-3</v>
      </c>
      <c r="M385" s="133">
        <v>4.1200000000000001E-2</v>
      </c>
      <c r="N385" s="133">
        <v>8.43E-2</v>
      </c>
      <c r="O385" s="133">
        <v>0.22270000000000001</v>
      </c>
    </row>
    <row r="386" spans="2:15" hidden="1">
      <c r="B386" s="133">
        <v>1987</v>
      </c>
      <c r="C386" s="133">
        <v>15</v>
      </c>
      <c r="D386" s="133">
        <v>7.1900000000000006E-2</v>
      </c>
      <c r="E386" s="133">
        <v>3.1600000000000003E-2</v>
      </c>
      <c r="F386" s="133">
        <v>8.6E-3</v>
      </c>
      <c r="G386" s="133">
        <v>6.6500000000000004E-2</v>
      </c>
      <c r="H386" s="133">
        <v>2.6599999999999999E-2</v>
      </c>
      <c r="I386" s="133">
        <v>0.2238</v>
      </c>
      <c r="J386" s="133">
        <v>6.9999999999999999E-4</v>
      </c>
      <c r="K386" s="133">
        <v>2.7099999999999999E-2</v>
      </c>
      <c r="L386" s="133">
        <v>4.7000000000000002E-3</v>
      </c>
      <c r="M386" s="133">
        <v>7.85E-2</v>
      </c>
      <c r="N386" s="133">
        <v>9.6199999999999994E-2</v>
      </c>
      <c r="O386" s="133">
        <v>8.72E-2</v>
      </c>
    </row>
    <row r="387" spans="2:15" hidden="1">
      <c r="B387" s="133">
        <v>1987</v>
      </c>
      <c r="C387" s="133">
        <v>16</v>
      </c>
      <c r="D387" s="133">
        <v>2.58E-2</v>
      </c>
      <c r="E387" s="133">
        <v>0.30020000000000002</v>
      </c>
      <c r="F387" s="133">
        <v>1.4200000000000001E-2</v>
      </c>
      <c r="G387" s="133">
        <v>0.1221</v>
      </c>
      <c r="H387" s="133">
        <v>3.04E-2</v>
      </c>
      <c r="I387" s="133">
        <v>9.6699999999999994E-2</v>
      </c>
      <c r="J387" s="133">
        <v>2.0000000000000001E-4</v>
      </c>
      <c r="K387" s="133">
        <v>2.5999999999999999E-3</v>
      </c>
      <c r="L387" s="133">
        <v>3.5000000000000001E-3</v>
      </c>
      <c r="M387" s="133">
        <v>2.1299999999999999E-2</v>
      </c>
      <c r="N387" s="133">
        <v>4.3700000000000003E-2</v>
      </c>
      <c r="O387" s="133">
        <v>0.1152</v>
      </c>
    </row>
    <row r="388" spans="2:15" hidden="1">
      <c r="B388" s="133">
        <v>1988</v>
      </c>
      <c r="C388" s="133">
        <v>1</v>
      </c>
      <c r="D388" s="133">
        <v>0.18190000000000001</v>
      </c>
      <c r="E388" s="133">
        <v>0</v>
      </c>
      <c r="F388" s="133">
        <v>4.8999999999999998E-3</v>
      </c>
      <c r="G388" s="133">
        <v>0.97889999999999999</v>
      </c>
      <c r="H388" s="133">
        <v>0.34760000000000002</v>
      </c>
      <c r="I388" s="133">
        <v>0.183</v>
      </c>
      <c r="J388" s="133">
        <v>9.5999999999999992E-3</v>
      </c>
      <c r="K388" s="133">
        <v>9.4100000000000003E-2</v>
      </c>
      <c r="L388" s="133">
        <v>4.1200000000000001E-2</v>
      </c>
      <c r="M388" s="133">
        <v>7.51E-2</v>
      </c>
      <c r="N388" s="133">
        <v>5.4899999999999997E-2</v>
      </c>
      <c r="O388" s="133">
        <v>0.36580000000000001</v>
      </c>
    </row>
    <row r="389" spans="2:15" hidden="1">
      <c r="B389" s="133">
        <v>1988</v>
      </c>
      <c r="C389" s="133">
        <v>2</v>
      </c>
      <c r="D389" s="133">
        <v>0.24249999999999999</v>
      </c>
      <c r="E389" s="133">
        <v>0.27389999999999998</v>
      </c>
      <c r="F389" s="133">
        <v>2.7699999999999999E-2</v>
      </c>
      <c r="G389" s="133">
        <v>0.66720000000000002</v>
      </c>
      <c r="H389" s="133">
        <v>0.22839999999999999</v>
      </c>
      <c r="I389" s="133">
        <v>0.86129999999999995</v>
      </c>
      <c r="J389" s="133">
        <v>5.1999999999999998E-2</v>
      </c>
      <c r="K389" s="133">
        <v>0.12809999999999999</v>
      </c>
      <c r="L389" s="133">
        <v>7.0000000000000001E-3</v>
      </c>
      <c r="M389" s="133">
        <v>0.48699999999999999</v>
      </c>
      <c r="N389" s="133">
        <v>2.0999999999999999E-3</v>
      </c>
      <c r="O389" s="133">
        <v>1.669</v>
      </c>
    </row>
    <row r="390" spans="2:15" hidden="1">
      <c r="B390" s="133">
        <v>1988</v>
      </c>
      <c r="C390" s="133">
        <v>3</v>
      </c>
      <c r="D390" s="133">
        <v>0.65849999999999997</v>
      </c>
      <c r="E390" s="133">
        <v>0.56320000000000003</v>
      </c>
      <c r="F390" s="133">
        <v>0.13489999999999999</v>
      </c>
      <c r="G390" s="133">
        <v>1.2238</v>
      </c>
      <c r="H390" s="133">
        <v>0.4163</v>
      </c>
      <c r="I390" s="133">
        <v>2.4211999999999998</v>
      </c>
      <c r="J390" s="133">
        <v>0.15260000000000001</v>
      </c>
      <c r="K390" s="133">
        <v>0.17630000000000001</v>
      </c>
      <c r="L390" s="133">
        <v>0.12570000000000001</v>
      </c>
      <c r="M390" s="133">
        <v>1.0290999999999999</v>
      </c>
      <c r="N390" s="133">
        <v>0.52390000000000003</v>
      </c>
      <c r="O390" s="133">
        <v>1.7353000000000001</v>
      </c>
    </row>
    <row r="391" spans="2:15" hidden="1">
      <c r="B391" s="133">
        <v>1988</v>
      </c>
      <c r="C391" s="133">
        <v>4</v>
      </c>
      <c r="D391" s="133">
        <v>0.91800000000000004</v>
      </c>
      <c r="E391" s="133">
        <v>5.1315</v>
      </c>
      <c r="F391" s="133">
        <v>0.2296</v>
      </c>
      <c r="G391" s="133">
        <v>2.3875999999999999</v>
      </c>
      <c r="H391" s="133">
        <v>0.62090000000000001</v>
      </c>
      <c r="I391" s="133">
        <v>3.3515000000000001</v>
      </c>
      <c r="J391" s="133">
        <v>0.17810000000000001</v>
      </c>
      <c r="K391" s="133">
        <v>0.3841</v>
      </c>
      <c r="L391" s="133">
        <v>0.37690000000000001</v>
      </c>
      <c r="M391" s="133">
        <v>1.8691</v>
      </c>
      <c r="N391" s="133">
        <v>0.92090000000000005</v>
      </c>
      <c r="O391" s="133">
        <v>4.2252999999999998</v>
      </c>
    </row>
    <row r="392" spans="2:15" hidden="1">
      <c r="B392" s="133">
        <v>1988</v>
      </c>
      <c r="C392" s="133">
        <v>5</v>
      </c>
      <c r="D392" s="133">
        <v>0.5383</v>
      </c>
      <c r="E392" s="133">
        <v>3.7713000000000001</v>
      </c>
      <c r="F392" s="133">
        <v>7.2400000000000006E-2</v>
      </c>
      <c r="G392" s="133">
        <v>2.0398000000000001</v>
      </c>
      <c r="H392" s="133">
        <v>0.46789999999999998</v>
      </c>
      <c r="I392" s="133">
        <v>2.5634999999999999</v>
      </c>
      <c r="J392" s="133">
        <v>0.1386</v>
      </c>
      <c r="K392" s="133">
        <v>3.95E-2</v>
      </c>
      <c r="L392" s="133">
        <v>0.1573</v>
      </c>
      <c r="M392" s="133">
        <v>0.36070000000000002</v>
      </c>
      <c r="N392" s="133">
        <v>2.0695999999999999</v>
      </c>
      <c r="O392" s="133">
        <v>2.5971000000000002</v>
      </c>
    </row>
    <row r="393" spans="2:15" hidden="1">
      <c r="B393" s="133">
        <v>1988</v>
      </c>
      <c r="C393" s="133">
        <v>6</v>
      </c>
      <c r="D393" s="133">
        <v>0.41789999999999999</v>
      </c>
      <c r="E393" s="133">
        <v>1.7004999999999999</v>
      </c>
      <c r="F393" s="133">
        <v>0.1963</v>
      </c>
      <c r="G393" s="133">
        <v>1.8326</v>
      </c>
      <c r="H393" s="133">
        <v>0.37390000000000001</v>
      </c>
      <c r="I393" s="133">
        <v>2.3712</v>
      </c>
      <c r="J393" s="133">
        <v>3.6799999999999999E-2</v>
      </c>
      <c r="K393" s="133">
        <v>0.32779999999999998</v>
      </c>
      <c r="L393" s="133">
        <v>0.1263</v>
      </c>
      <c r="M393" s="133">
        <v>0.5413</v>
      </c>
      <c r="N393" s="133">
        <v>0.70830000000000004</v>
      </c>
      <c r="O393" s="133">
        <v>1.3861000000000001</v>
      </c>
    </row>
    <row r="394" spans="2:15" hidden="1">
      <c r="B394" s="133">
        <v>1988</v>
      </c>
      <c r="C394" s="133">
        <v>7</v>
      </c>
      <c r="D394" s="133">
        <v>0.1114</v>
      </c>
      <c r="E394" s="133">
        <v>4.41E-2</v>
      </c>
      <c r="F394" s="133">
        <v>4.5900000000000003E-2</v>
      </c>
      <c r="G394" s="133">
        <v>0.23860000000000001</v>
      </c>
      <c r="H394" s="133">
        <v>7.0099999999999996E-2</v>
      </c>
      <c r="I394" s="133">
        <v>0.2</v>
      </c>
      <c r="J394" s="133">
        <v>2.1600000000000001E-2</v>
      </c>
      <c r="K394" s="133">
        <v>6.7799999999999999E-2</v>
      </c>
      <c r="L394" s="133">
        <v>1.4500000000000001E-2</v>
      </c>
      <c r="M394" s="133">
        <v>0.1447</v>
      </c>
      <c r="N394" s="133">
        <v>0.1101</v>
      </c>
      <c r="O394" s="133">
        <v>0.46200000000000002</v>
      </c>
    </row>
    <row r="395" spans="2:15" hidden="1">
      <c r="B395" s="133">
        <v>1988</v>
      </c>
      <c r="C395" s="133">
        <v>8</v>
      </c>
      <c r="D395" s="133">
        <v>0.95660000000000001</v>
      </c>
      <c r="E395" s="133">
        <v>6.6837999999999997</v>
      </c>
      <c r="F395" s="133">
        <v>0.71220000000000006</v>
      </c>
      <c r="G395" s="133">
        <v>5.1184000000000003</v>
      </c>
      <c r="H395" s="133">
        <v>1.2115</v>
      </c>
      <c r="I395" s="133">
        <v>4.1779000000000002</v>
      </c>
      <c r="J395" s="133">
        <v>0.17430000000000001</v>
      </c>
      <c r="K395" s="133">
        <v>0.64080000000000004</v>
      </c>
      <c r="L395" s="133">
        <v>0.4657</v>
      </c>
      <c r="M395" s="133">
        <v>1.3424</v>
      </c>
      <c r="N395" s="133">
        <v>2.4255</v>
      </c>
      <c r="O395" s="133">
        <v>5.1372999999999998</v>
      </c>
    </row>
    <row r="396" spans="2:15" hidden="1">
      <c r="B396" s="133">
        <v>1988</v>
      </c>
      <c r="C396" s="133">
        <v>9</v>
      </c>
      <c r="D396" s="133">
        <v>0.38519999999999999</v>
      </c>
      <c r="E396" s="133">
        <v>5.8103999999999996</v>
      </c>
      <c r="F396" s="133">
        <v>0.40739999999999998</v>
      </c>
      <c r="G396" s="133">
        <v>3.0253000000000001</v>
      </c>
      <c r="H396" s="133">
        <v>0.71589999999999998</v>
      </c>
      <c r="I396" s="133">
        <v>2.004</v>
      </c>
      <c r="J396" s="133">
        <v>5.4899999999999997E-2</v>
      </c>
      <c r="K396" s="133">
        <v>0.1336</v>
      </c>
      <c r="L396" s="133">
        <v>0.18709999999999999</v>
      </c>
      <c r="M396" s="133">
        <v>0.71750000000000003</v>
      </c>
      <c r="N396" s="133">
        <v>1.3809</v>
      </c>
      <c r="O396" s="133">
        <v>3.4245000000000001</v>
      </c>
    </row>
    <row r="397" spans="2:15" hidden="1">
      <c r="B397" s="133">
        <v>1988</v>
      </c>
      <c r="C397" s="133">
        <v>10</v>
      </c>
      <c r="D397" s="133">
        <v>0.74250000000000005</v>
      </c>
      <c r="E397" s="133">
        <v>2.3856000000000002</v>
      </c>
      <c r="F397" s="133">
        <v>0.56010000000000004</v>
      </c>
      <c r="G397" s="133">
        <v>4.5568999999999997</v>
      </c>
      <c r="H397" s="133">
        <v>1.3952</v>
      </c>
      <c r="I397" s="133">
        <v>3.0954999999999999</v>
      </c>
      <c r="J397" s="133">
        <v>9.9000000000000008E-3</v>
      </c>
      <c r="K397" s="133">
        <v>0.85760000000000003</v>
      </c>
      <c r="L397" s="133">
        <v>0.25659999999999999</v>
      </c>
      <c r="M397" s="133">
        <v>1.5015000000000001</v>
      </c>
      <c r="N397" s="133">
        <v>2.5223</v>
      </c>
      <c r="O397" s="133">
        <v>4.3056999999999999</v>
      </c>
    </row>
    <row r="398" spans="2:15" hidden="1">
      <c r="B398" s="133">
        <v>1988</v>
      </c>
      <c r="C398" s="133">
        <v>11</v>
      </c>
      <c r="D398" s="133">
        <v>0.1802</v>
      </c>
      <c r="E398" s="133">
        <v>2.0024000000000002</v>
      </c>
      <c r="F398" s="133">
        <v>0.16170000000000001</v>
      </c>
      <c r="G398" s="133">
        <v>1.091</v>
      </c>
      <c r="H398" s="133">
        <v>0.2621</v>
      </c>
      <c r="I398" s="133">
        <v>0.98980000000000001</v>
      </c>
      <c r="J398" s="133">
        <v>3.1300000000000001E-2</v>
      </c>
      <c r="K398" s="133">
        <v>5.2299999999999999E-2</v>
      </c>
      <c r="L398" s="133">
        <v>0.1042</v>
      </c>
      <c r="M398" s="133">
        <v>0.2661</v>
      </c>
      <c r="N398" s="133">
        <v>0.50390000000000001</v>
      </c>
      <c r="O398" s="133">
        <v>1.0668</v>
      </c>
    </row>
    <row r="399" spans="2:15" hidden="1">
      <c r="B399" s="133">
        <v>1988</v>
      </c>
      <c r="C399" s="133">
        <v>12</v>
      </c>
      <c r="D399" s="133">
        <v>0.24540000000000001</v>
      </c>
      <c r="E399" s="133">
        <v>3.8107000000000002</v>
      </c>
      <c r="F399" s="133">
        <v>0.31619999999999998</v>
      </c>
      <c r="G399" s="133">
        <v>1.9579</v>
      </c>
      <c r="H399" s="133">
        <v>0.4657</v>
      </c>
      <c r="I399" s="133">
        <v>1.5018</v>
      </c>
      <c r="J399" s="133">
        <v>3.49E-2</v>
      </c>
      <c r="K399" s="133">
        <v>0</v>
      </c>
      <c r="L399" s="133">
        <v>7.2800000000000004E-2</v>
      </c>
      <c r="M399" s="133">
        <v>0.54390000000000005</v>
      </c>
      <c r="N399" s="133">
        <v>0.88600000000000001</v>
      </c>
      <c r="O399" s="133">
        <v>1.9034</v>
      </c>
    </row>
    <row r="400" spans="2:15" hidden="1">
      <c r="B400" s="133">
        <v>1988</v>
      </c>
      <c r="C400" s="133">
        <v>13</v>
      </c>
      <c r="D400" s="133">
        <v>0.60260000000000002</v>
      </c>
      <c r="E400" s="133">
        <v>3.4258000000000002</v>
      </c>
      <c r="F400" s="133">
        <v>0.13039999999999999</v>
      </c>
      <c r="G400" s="133">
        <v>2.6046999999999998</v>
      </c>
      <c r="H400" s="133">
        <v>0.80400000000000005</v>
      </c>
      <c r="I400" s="133">
        <v>1.4015</v>
      </c>
      <c r="J400" s="133">
        <v>1E-4</v>
      </c>
      <c r="K400" s="133">
        <v>0.33460000000000001</v>
      </c>
      <c r="L400" s="133">
        <v>0.38829999999999998</v>
      </c>
      <c r="M400" s="133">
        <v>1.1767000000000001</v>
      </c>
      <c r="N400" s="133">
        <v>3.4603999999999999</v>
      </c>
      <c r="O400" s="133">
        <v>3.7423999999999999</v>
      </c>
    </row>
    <row r="401" spans="2:15" hidden="1">
      <c r="B401" s="133">
        <v>1988</v>
      </c>
      <c r="C401" s="133">
        <v>14</v>
      </c>
      <c r="D401" s="133">
        <v>4.2200000000000001E-2</v>
      </c>
      <c r="E401" s="133">
        <v>0.40610000000000002</v>
      </c>
      <c r="F401" s="133">
        <v>2.5600000000000001E-2</v>
      </c>
      <c r="G401" s="133">
        <v>0.23369999999999999</v>
      </c>
      <c r="H401" s="133">
        <v>5.7500000000000002E-2</v>
      </c>
      <c r="I401" s="133">
        <v>0.152</v>
      </c>
      <c r="J401" s="133">
        <v>3.8E-3</v>
      </c>
      <c r="K401" s="133">
        <v>1.17E-2</v>
      </c>
      <c r="L401" s="133">
        <v>7.4999999999999997E-3</v>
      </c>
      <c r="M401" s="133">
        <v>4.9500000000000002E-2</v>
      </c>
      <c r="N401" s="133">
        <v>9.8900000000000002E-2</v>
      </c>
      <c r="O401" s="133">
        <v>0.25</v>
      </c>
    </row>
    <row r="402" spans="2:15" hidden="1">
      <c r="B402" s="133">
        <v>1988</v>
      </c>
      <c r="C402" s="133">
        <v>15</v>
      </c>
      <c r="D402" s="133">
        <v>5.7299999999999997E-2</v>
      </c>
      <c r="E402" s="133">
        <v>8.2000000000000003E-2</v>
      </c>
      <c r="F402" s="133">
        <v>1.12E-2</v>
      </c>
      <c r="G402" s="133">
        <v>0.1076</v>
      </c>
      <c r="H402" s="133">
        <v>4.2999999999999997E-2</v>
      </c>
      <c r="I402" s="133">
        <v>0.16039999999999999</v>
      </c>
      <c r="J402" s="133">
        <v>4.7999999999999996E-3</v>
      </c>
      <c r="K402" s="133">
        <v>4.1200000000000001E-2</v>
      </c>
      <c r="L402" s="133">
        <v>1.9E-2</v>
      </c>
      <c r="M402" s="133">
        <v>4.07E-2</v>
      </c>
      <c r="N402" s="133">
        <v>0.1678</v>
      </c>
      <c r="O402" s="133">
        <v>0.1467</v>
      </c>
    </row>
    <row r="403" spans="2:15" hidden="1">
      <c r="B403" s="133">
        <v>1988</v>
      </c>
      <c r="C403" s="133">
        <v>16</v>
      </c>
      <c r="D403" s="133">
        <v>2.1299999999999999E-2</v>
      </c>
      <c r="E403" s="133">
        <v>0.20499999999999999</v>
      </c>
      <c r="F403" s="133">
        <v>1.29E-2</v>
      </c>
      <c r="G403" s="133">
        <v>0.11890000000000001</v>
      </c>
      <c r="H403" s="133">
        <v>2.92E-2</v>
      </c>
      <c r="I403" s="133">
        <v>7.6999999999999999E-2</v>
      </c>
      <c r="J403" s="133">
        <v>1.9E-3</v>
      </c>
      <c r="K403" s="133">
        <v>5.8999999999999999E-3</v>
      </c>
      <c r="L403" s="133">
        <v>3.8E-3</v>
      </c>
      <c r="M403" s="133">
        <v>2.5000000000000001E-2</v>
      </c>
      <c r="N403" s="133">
        <v>5.0099999999999999E-2</v>
      </c>
      <c r="O403" s="133">
        <v>0.1263</v>
      </c>
    </row>
    <row r="404" spans="2:15" hidden="1">
      <c r="B404" s="133">
        <v>1989</v>
      </c>
      <c r="C404" s="133">
        <v>1</v>
      </c>
      <c r="D404" s="133">
        <v>9.4299999999999995E-2</v>
      </c>
      <c r="E404" s="133">
        <v>0.36049999999999999</v>
      </c>
      <c r="F404" s="133">
        <v>9.9000000000000008E-3</v>
      </c>
      <c r="G404" s="133">
        <v>0.2001</v>
      </c>
      <c r="H404" s="133">
        <v>7.1099999999999997E-2</v>
      </c>
      <c r="I404" s="133">
        <v>0.14480000000000001</v>
      </c>
      <c r="J404" s="133">
        <v>7.6E-3</v>
      </c>
      <c r="K404" s="133">
        <v>0.24099999999999999</v>
      </c>
      <c r="L404" s="133">
        <v>5.0000000000000001E-3</v>
      </c>
      <c r="M404" s="133">
        <v>6.8900000000000003E-2</v>
      </c>
      <c r="N404" s="133">
        <v>0.26590000000000003</v>
      </c>
      <c r="O404" s="133">
        <v>0.17860000000000001</v>
      </c>
    </row>
    <row r="405" spans="2:15" hidden="1">
      <c r="B405" s="133">
        <v>1989</v>
      </c>
      <c r="C405" s="133">
        <v>2</v>
      </c>
      <c r="D405" s="133">
        <v>0.19639999999999999</v>
      </c>
      <c r="E405" s="133">
        <v>0.2581</v>
      </c>
      <c r="F405" s="133">
        <v>5.1499999999999997E-2</v>
      </c>
      <c r="G405" s="133">
        <v>0.81299999999999994</v>
      </c>
      <c r="H405" s="133">
        <v>0.2782</v>
      </c>
      <c r="I405" s="133">
        <v>0.98450000000000004</v>
      </c>
      <c r="J405" s="133">
        <v>5.2499999999999998E-2</v>
      </c>
      <c r="K405" s="133">
        <v>0.15859999999999999</v>
      </c>
      <c r="L405" s="133">
        <v>9.4999999999999998E-3</v>
      </c>
      <c r="M405" s="133">
        <v>0.2266</v>
      </c>
      <c r="N405" s="133">
        <v>0.29599999999999999</v>
      </c>
      <c r="O405" s="133">
        <v>0.54120000000000001</v>
      </c>
    </row>
    <row r="406" spans="2:15" hidden="1">
      <c r="B406" s="133">
        <v>1989</v>
      </c>
      <c r="C406" s="133">
        <v>3</v>
      </c>
      <c r="D406" s="133">
        <v>0.73509999999999998</v>
      </c>
      <c r="E406" s="133">
        <v>0.87429999999999997</v>
      </c>
      <c r="F406" s="133">
        <v>0.13300000000000001</v>
      </c>
      <c r="G406" s="133">
        <v>2.2934000000000001</v>
      </c>
      <c r="H406" s="133">
        <v>0.7802</v>
      </c>
      <c r="I406" s="133">
        <v>2.0909</v>
      </c>
      <c r="J406" s="133">
        <v>0.30159999999999998</v>
      </c>
      <c r="K406" s="133">
        <v>0.36699999999999999</v>
      </c>
      <c r="L406" s="133">
        <v>0.2447</v>
      </c>
      <c r="M406" s="133">
        <v>0.60729999999999995</v>
      </c>
      <c r="N406" s="133">
        <v>0.60829999999999995</v>
      </c>
      <c r="O406" s="133">
        <v>2.5506000000000002</v>
      </c>
    </row>
    <row r="407" spans="2:15" hidden="1">
      <c r="B407" s="133">
        <v>1989</v>
      </c>
      <c r="C407" s="133">
        <v>4</v>
      </c>
      <c r="D407" s="133">
        <v>1.1651</v>
      </c>
      <c r="E407" s="133">
        <v>3.5878999999999999</v>
      </c>
      <c r="F407" s="133">
        <v>0.23580000000000001</v>
      </c>
      <c r="G407" s="133">
        <v>2.8995000000000002</v>
      </c>
      <c r="H407" s="133">
        <v>0.75409999999999999</v>
      </c>
      <c r="I407" s="133">
        <v>3.5728</v>
      </c>
      <c r="J407" s="133">
        <v>0.30869999999999997</v>
      </c>
      <c r="K407" s="133">
        <v>0.29210000000000003</v>
      </c>
      <c r="L407" s="133">
        <v>0.54610000000000003</v>
      </c>
      <c r="M407" s="133">
        <v>0.93420000000000003</v>
      </c>
      <c r="N407" s="133">
        <v>1.27</v>
      </c>
      <c r="O407" s="133">
        <v>4.2552000000000003</v>
      </c>
    </row>
    <row r="408" spans="2:15" hidden="1">
      <c r="B408" s="133">
        <v>1989</v>
      </c>
      <c r="C408" s="133">
        <v>5</v>
      </c>
      <c r="D408" s="133">
        <v>0.53849999999999998</v>
      </c>
      <c r="E408" s="133">
        <v>3.8277000000000001</v>
      </c>
      <c r="F408" s="133">
        <v>0.15229999999999999</v>
      </c>
      <c r="G408" s="133">
        <v>1.9978</v>
      </c>
      <c r="H408" s="133">
        <v>0.45829999999999999</v>
      </c>
      <c r="I408" s="133">
        <v>4.9585999999999997</v>
      </c>
      <c r="J408" s="133">
        <v>0.2651</v>
      </c>
      <c r="K408" s="133">
        <v>0.1036</v>
      </c>
      <c r="L408" s="133">
        <v>0.62519999999999998</v>
      </c>
      <c r="M408" s="133">
        <v>0.59470000000000001</v>
      </c>
      <c r="N408" s="133">
        <v>0.68489999999999995</v>
      </c>
      <c r="O408" s="133">
        <v>1.7990999999999999</v>
      </c>
    </row>
    <row r="409" spans="2:15" hidden="1">
      <c r="B409" s="133">
        <v>1989</v>
      </c>
      <c r="C409" s="133">
        <v>6</v>
      </c>
      <c r="D409" s="133">
        <v>0.37969999999999998</v>
      </c>
      <c r="E409" s="133">
        <v>2.2103999999999999</v>
      </c>
      <c r="F409" s="133">
        <v>0.14749999999999999</v>
      </c>
      <c r="G409" s="133">
        <v>1.3734</v>
      </c>
      <c r="H409" s="133">
        <v>0.27360000000000001</v>
      </c>
      <c r="I409" s="133">
        <v>1.2736000000000001</v>
      </c>
      <c r="J409" s="133">
        <v>1.6799999999999999E-2</v>
      </c>
      <c r="K409" s="133">
        <v>0.32169999999999999</v>
      </c>
      <c r="L409" s="133">
        <v>0.15670000000000001</v>
      </c>
      <c r="M409" s="133">
        <v>0.40770000000000001</v>
      </c>
      <c r="N409" s="133">
        <v>0.27029999999999998</v>
      </c>
      <c r="O409" s="133">
        <v>0.98750000000000004</v>
      </c>
    </row>
    <row r="410" spans="2:15" hidden="1">
      <c r="B410" s="133">
        <v>1989</v>
      </c>
      <c r="C410" s="133">
        <v>7</v>
      </c>
      <c r="D410" s="133">
        <v>0.11609999999999999</v>
      </c>
      <c r="E410" s="133">
        <v>0.12809999999999999</v>
      </c>
      <c r="F410" s="133">
        <v>3.6700000000000003E-2</v>
      </c>
      <c r="G410" s="133">
        <v>0.2104</v>
      </c>
      <c r="H410" s="133">
        <v>6.0299999999999999E-2</v>
      </c>
      <c r="I410" s="133">
        <v>0.19650000000000001</v>
      </c>
      <c r="J410" s="133">
        <v>6.9099999999999995E-2</v>
      </c>
      <c r="K410" s="133">
        <v>0.17150000000000001</v>
      </c>
      <c r="L410" s="133">
        <v>8.6099999999999996E-2</v>
      </c>
      <c r="M410" s="133">
        <v>4.9299999999999997E-2</v>
      </c>
      <c r="N410" s="133">
        <v>9.5799999999999996E-2</v>
      </c>
      <c r="O410" s="133">
        <v>0.74109999999999998</v>
      </c>
    </row>
    <row r="411" spans="2:15" hidden="1">
      <c r="B411" s="133">
        <v>1989</v>
      </c>
      <c r="C411" s="133">
        <v>8</v>
      </c>
      <c r="D411" s="133">
        <v>0.86650000000000005</v>
      </c>
      <c r="E411" s="133">
        <v>10.824</v>
      </c>
      <c r="F411" s="133">
        <v>0.86219999999999997</v>
      </c>
      <c r="G411" s="133">
        <v>5.9791999999999996</v>
      </c>
      <c r="H411" s="133">
        <v>1.3502000000000001</v>
      </c>
      <c r="I411" s="133">
        <v>5.9029999999999996</v>
      </c>
      <c r="J411" s="133">
        <v>0.1027</v>
      </c>
      <c r="K411" s="133">
        <v>0.45290000000000002</v>
      </c>
      <c r="L411" s="133">
        <v>0.63449999999999995</v>
      </c>
      <c r="M411" s="133">
        <v>1.3238000000000001</v>
      </c>
      <c r="N411" s="133">
        <v>3.2667999999999999</v>
      </c>
      <c r="O411" s="133">
        <v>6.1901999999999999</v>
      </c>
    </row>
    <row r="412" spans="2:15" hidden="1">
      <c r="B412" s="133">
        <v>1989</v>
      </c>
      <c r="C412" s="133">
        <v>9</v>
      </c>
      <c r="D412" s="133">
        <v>0.39779999999999999</v>
      </c>
      <c r="E412" s="133">
        <v>5.5614999999999997</v>
      </c>
      <c r="F412" s="133">
        <v>0.48730000000000001</v>
      </c>
      <c r="G412" s="133">
        <v>3.5137</v>
      </c>
      <c r="H412" s="133">
        <v>0.79400000000000004</v>
      </c>
      <c r="I412" s="133">
        <v>2.9836</v>
      </c>
      <c r="J412" s="133">
        <v>2.4899999999999999E-2</v>
      </c>
      <c r="K412" s="133">
        <v>0.20569999999999999</v>
      </c>
      <c r="L412" s="133">
        <v>0.30709999999999998</v>
      </c>
      <c r="M412" s="133">
        <v>0.67949999999999999</v>
      </c>
      <c r="N412" s="133">
        <v>2.0550999999999999</v>
      </c>
      <c r="O412" s="133">
        <v>4.6721000000000004</v>
      </c>
    </row>
    <row r="413" spans="2:15" hidden="1">
      <c r="B413" s="133">
        <v>1989</v>
      </c>
      <c r="C413" s="133">
        <v>10</v>
      </c>
      <c r="D413" s="133">
        <v>0.96479999999999999</v>
      </c>
      <c r="E413" s="133">
        <v>2.7023000000000001</v>
      </c>
      <c r="F413" s="133">
        <v>0.98140000000000005</v>
      </c>
      <c r="G413" s="133">
        <v>5.2686999999999999</v>
      </c>
      <c r="H413" s="133">
        <v>1.3947000000000001</v>
      </c>
      <c r="I413" s="133">
        <v>6.3945999999999996</v>
      </c>
      <c r="J413" s="133">
        <v>2.5000000000000001E-2</v>
      </c>
      <c r="K413" s="133">
        <v>0.75260000000000005</v>
      </c>
      <c r="L413" s="133">
        <v>0.42659999999999998</v>
      </c>
      <c r="M413" s="133">
        <v>0.84899999999999998</v>
      </c>
      <c r="N413" s="133">
        <v>1.3302</v>
      </c>
      <c r="O413" s="133">
        <v>6.3285</v>
      </c>
    </row>
    <row r="414" spans="2:15" hidden="1">
      <c r="B414" s="133">
        <v>1989</v>
      </c>
      <c r="C414" s="133">
        <v>11</v>
      </c>
      <c r="D414" s="133">
        <v>0.18790000000000001</v>
      </c>
      <c r="E414" s="133">
        <v>1.9338</v>
      </c>
      <c r="F414" s="133">
        <v>0.19589999999999999</v>
      </c>
      <c r="G414" s="133">
        <v>1.2453000000000001</v>
      </c>
      <c r="H414" s="133">
        <v>0.29020000000000001</v>
      </c>
      <c r="I414" s="133">
        <v>1.3326</v>
      </c>
      <c r="J414" s="133">
        <v>2.2800000000000001E-2</v>
      </c>
      <c r="K414" s="133">
        <v>7.7299999999999994E-2</v>
      </c>
      <c r="L414" s="133">
        <v>0.1507</v>
      </c>
      <c r="M414" s="133">
        <v>0.27129999999999999</v>
      </c>
      <c r="N414" s="133">
        <v>0.71299999999999997</v>
      </c>
      <c r="O414" s="133">
        <v>1.3614999999999999</v>
      </c>
    </row>
    <row r="415" spans="2:15" hidden="1">
      <c r="B415" s="133">
        <v>1989</v>
      </c>
      <c r="C415" s="133">
        <v>12</v>
      </c>
      <c r="D415" s="133">
        <v>0.26050000000000001</v>
      </c>
      <c r="E415" s="133">
        <v>3.7107000000000001</v>
      </c>
      <c r="F415" s="133">
        <v>0.39679999999999999</v>
      </c>
      <c r="G415" s="133">
        <v>2.266</v>
      </c>
      <c r="H415" s="133">
        <v>0.51890000000000003</v>
      </c>
      <c r="I415" s="133">
        <v>2.2486999999999999</v>
      </c>
      <c r="J415" s="133">
        <v>1.44E-2</v>
      </c>
      <c r="K415" s="133">
        <v>0</v>
      </c>
      <c r="L415" s="133">
        <v>0.17680000000000001</v>
      </c>
      <c r="M415" s="133">
        <v>0.5655</v>
      </c>
      <c r="N415" s="133">
        <v>1.3562000000000001</v>
      </c>
      <c r="O415" s="133">
        <v>2.5695999999999999</v>
      </c>
    </row>
    <row r="416" spans="2:15" hidden="1">
      <c r="B416" s="133">
        <v>1989</v>
      </c>
      <c r="C416" s="133">
        <v>13</v>
      </c>
      <c r="D416" s="133">
        <v>0.76990000000000003</v>
      </c>
      <c r="E416" s="133">
        <v>4.6252000000000004</v>
      </c>
      <c r="F416" s="133">
        <v>0.13370000000000001</v>
      </c>
      <c r="G416" s="133">
        <v>2.3483999999999998</v>
      </c>
      <c r="H416" s="133">
        <v>0.91090000000000004</v>
      </c>
      <c r="I416" s="133">
        <v>2.5396000000000001</v>
      </c>
      <c r="J416" s="133">
        <v>2.9999999999999997E-4</v>
      </c>
      <c r="K416" s="133">
        <v>0.35239999999999999</v>
      </c>
      <c r="L416" s="133">
        <v>0.53690000000000004</v>
      </c>
      <c r="M416" s="133">
        <v>1.5853999999999999</v>
      </c>
      <c r="N416" s="133">
        <v>2.5880999999999998</v>
      </c>
      <c r="O416" s="133">
        <v>2.3942999999999999</v>
      </c>
    </row>
    <row r="417" spans="2:15" hidden="1">
      <c r="B417" s="133">
        <v>1989</v>
      </c>
      <c r="C417" s="133">
        <v>14</v>
      </c>
      <c r="D417" s="133">
        <v>5.0999999999999997E-2</v>
      </c>
      <c r="E417" s="133">
        <v>0.40450000000000003</v>
      </c>
      <c r="F417" s="133">
        <v>3.1E-2</v>
      </c>
      <c r="G417" s="133">
        <v>0.27960000000000002</v>
      </c>
      <c r="H417" s="133">
        <v>6.9900000000000004E-2</v>
      </c>
      <c r="I417" s="133">
        <v>0.23150000000000001</v>
      </c>
      <c r="J417" s="133">
        <v>1.4E-3</v>
      </c>
      <c r="K417" s="133">
        <v>1.6400000000000001E-2</v>
      </c>
      <c r="L417" s="133">
        <v>1.46E-2</v>
      </c>
      <c r="M417" s="133">
        <v>4.9200000000000001E-2</v>
      </c>
      <c r="N417" s="133">
        <v>0.15390000000000001</v>
      </c>
      <c r="O417" s="133">
        <v>0.3543</v>
      </c>
    </row>
    <row r="418" spans="2:15" hidden="1">
      <c r="B418" s="133">
        <v>1989</v>
      </c>
      <c r="C418" s="133">
        <v>15</v>
      </c>
      <c r="D418" s="133">
        <v>7.22E-2</v>
      </c>
      <c r="E418" s="133">
        <v>7.1599999999999997E-2</v>
      </c>
      <c r="F418" s="133">
        <v>5.8999999999999999E-3</v>
      </c>
      <c r="G418" s="133">
        <v>0.12989999999999999</v>
      </c>
      <c r="H418" s="133">
        <v>5.1900000000000002E-2</v>
      </c>
      <c r="I418" s="133">
        <v>0.29089999999999999</v>
      </c>
      <c r="J418" s="133">
        <v>5.0000000000000001E-4</v>
      </c>
      <c r="K418" s="133">
        <v>5.0599999999999999E-2</v>
      </c>
      <c r="L418" s="133">
        <v>2E-3</v>
      </c>
      <c r="M418" s="133">
        <v>8.3900000000000002E-2</v>
      </c>
      <c r="N418" s="133">
        <v>0.12</v>
      </c>
      <c r="O418" s="133">
        <v>0.1764</v>
      </c>
    </row>
    <row r="419" spans="2:15" hidden="1">
      <c r="B419" s="133">
        <v>1989</v>
      </c>
      <c r="C419" s="133">
        <v>16</v>
      </c>
      <c r="D419" s="133">
        <v>2.4899999999999999E-2</v>
      </c>
      <c r="E419" s="133">
        <v>0.1966</v>
      </c>
      <c r="F419" s="133">
        <v>1.5100000000000001E-2</v>
      </c>
      <c r="G419" s="133">
        <v>0.13750000000000001</v>
      </c>
      <c r="H419" s="133">
        <v>3.4299999999999997E-2</v>
      </c>
      <c r="I419" s="133">
        <v>0.113</v>
      </c>
      <c r="J419" s="133">
        <v>6.9999999999999999E-4</v>
      </c>
      <c r="K419" s="133">
        <v>8.0000000000000002E-3</v>
      </c>
      <c r="L419" s="133">
        <v>7.1000000000000004E-3</v>
      </c>
      <c r="M419" s="133">
        <v>2.3900000000000001E-2</v>
      </c>
      <c r="N419" s="133">
        <v>7.51E-2</v>
      </c>
      <c r="O419" s="133">
        <v>0.1726</v>
      </c>
    </row>
    <row r="420" spans="2:15" hidden="1">
      <c r="B420" s="133">
        <v>1990</v>
      </c>
      <c r="C420" s="133">
        <v>1</v>
      </c>
      <c r="D420" s="133">
        <v>0.1007</v>
      </c>
      <c r="E420" s="133">
        <v>2.3900000000000001E-2</v>
      </c>
      <c r="F420" s="133">
        <v>6.3E-3</v>
      </c>
      <c r="G420" s="133">
        <v>0.32</v>
      </c>
      <c r="H420" s="133">
        <v>0.11360000000000001</v>
      </c>
      <c r="I420" s="133">
        <v>0.15229999999999999</v>
      </c>
      <c r="J420" s="133">
        <v>1.17E-2</v>
      </c>
      <c r="K420" s="133">
        <v>0.16020000000000001</v>
      </c>
      <c r="L420" s="133">
        <v>0.1789</v>
      </c>
      <c r="M420" s="133">
        <v>7.9100000000000004E-2</v>
      </c>
      <c r="N420" s="133">
        <v>3.0599999999999999E-2</v>
      </c>
      <c r="O420" s="133">
        <v>0.39679999999999999</v>
      </c>
    </row>
    <row r="421" spans="2:15" hidden="1">
      <c r="B421" s="133">
        <v>1990</v>
      </c>
      <c r="C421" s="133">
        <v>2</v>
      </c>
      <c r="D421" s="133">
        <v>0.1221</v>
      </c>
      <c r="E421" s="133">
        <v>0.5413</v>
      </c>
      <c r="F421" s="133">
        <v>2.9000000000000001E-2</v>
      </c>
      <c r="G421" s="133">
        <v>0.48609999999999998</v>
      </c>
      <c r="H421" s="133">
        <v>0.16639999999999999</v>
      </c>
      <c r="I421" s="133">
        <v>1.2952999999999999</v>
      </c>
      <c r="J421" s="133">
        <v>8.4699999999999998E-2</v>
      </c>
      <c r="K421" s="133">
        <v>0.21</v>
      </c>
      <c r="L421" s="133">
        <v>6.4399999999999999E-2</v>
      </c>
      <c r="M421" s="133">
        <v>0.47939999999999999</v>
      </c>
      <c r="N421" s="133">
        <v>5.67E-2</v>
      </c>
      <c r="O421" s="133">
        <v>0.91839999999999999</v>
      </c>
    </row>
    <row r="422" spans="2:15" hidden="1">
      <c r="B422" s="133">
        <v>1990</v>
      </c>
      <c r="C422" s="133">
        <v>3</v>
      </c>
      <c r="D422" s="133">
        <v>0.62119999999999997</v>
      </c>
      <c r="E422" s="133">
        <v>1.4437</v>
      </c>
      <c r="F422" s="133">
        <v>0.1111</v>
      </c>
      <c r="G422" s="133">
        <v>2.1852999999999998</v>
      </c>
      <c r="H422" s="133">
        <v>0.74339999999999995</v>
      </c>
      <c r="I422" s="133">
        <v>2.4927000000000001</v>
      </c>
      <c r="J422" s="133">
        <v>0.32690000000000002</v>
      </c>
      <c r="K422" s="133">
        <v>0.43630000000000002</v>
      </c>
      <c r="L422" s="133">
        <v>3.61E-2</v>
      </c>
      <c r="M422" s="133">
        <v>0.72940000000000005</v>
      </c>
      <c r="N422" s="133">
        <v>0.30659999999999998</v>
      </c>
      <c r="O422" s="133">
        <v>1.6471</v>
      </c>
    </row>
    <row r="423" spans="2:15" hidden="1">
      <c r="B423" s="133">
        <v>1990</v>
      </c>
      <c r="C423" s="133">
        <v>4</v>
      </c>
      <c r="D423" s="133">
        <v>1.1893</v>
      </c>
      <c r="E423" s="133">
        <v>2.6734</v>
      </c>
      <c r="F423" s="133">
        <v>0.1371</v>
      </c>
      <c r="G423" s="133">
        <v>2.7473000000000001</v>
      </c>
      <c r="H423" s="133">
        <v>0.71450000000000002</v>
      </c>
      <c r="I423" s="133">
        <v>2.2927</v>
      </c>
      <c r="J423" s="133">
        <v>0.15770000000000001</v>
      </c>
      <c r="K423" s="133">
        <v>0.59499999999999997</v>
      </c>
      <c r="L423" s="133">
        <v>0.21490000000000001</v>
      </c>
      <c r="M423" s="133">
        <v>1.6768000000000001</v>
      </c>
      <c r="N423" s="133">
        <v>1.0264</v>
      </c>
      <c r="O423" s="133">
        <v>3.4346999999999999</v>
      </c>
    </row>
    <row r="424" spans="2:15" hidden="1">
      <c r="B424" s="133">
        <v>1990</v>
      </c>
      <c r="C424" s="133">
        <v>5</v>
      </c>
      <c r="D424" s="133">
        <v>0.49509999999999998</v>
      </c>
      <c r="E424" s="133">
        <v>3.9013</v>
      </c>
      <c r="F424" s="133">
        <v>9.9299999999999999E-2</v>
      </c>
      <c r="G424" s="133">
        <v>1.8472</v>
      </c>
      <c r="H424" s="133">
        <v>0.42370000000000002</v>
      </c>
      <c r="I424" s="133">
        <v>2.7646999999999999</v>
      </c>
      <c r="J424" s="133">
        <v>0.14460000000000001</v>
      </c>
      <c r="K424" s="133">
        <v>0.17269999999999999</v>
      </c>
      <c r="L424" s="133">
        <v>0.11550000000000001</v>
      </c>
      <c r="M424" s="133">
        <v>0.70520000000000005</v>
      </c>
      <c r="N424" s="133">
        <v>0.79479999999999995</v>
      </c>
      <c r="O424" s="133">
        <v>1.4094</v>
      </c>
    </row>
    <row r="425" spans="2:15" hidden="1">
      <c r="B425" s="133">
        <v>1990</v>
      </c>
      <c r="C425" s="133">
        <v>6</v>
      </c>
      <c r="D425" s="133">
        <v>0.3745</v>
      </c>
      <c r="E425" s="133">
        <v>2.9253</v>
      </c>
      <c r="F425" s="133">
        <v>0.16350000000000001</v>
      </c>
      <c r="G425" s="133">
        <v>2.1246</v>
      </c>
      <c r="H425" s="133">
        <v>0.42270000000000002</v>
      </c>
      <c r="I425" s="133">
        <v>1.8313999999999999</v>
      </c>
      <c r="J425" s="133">
        <v>2.5399999999999999E-2</v>
      </c>
      <c r="K425" s="133">
        <v>0.50790000000000002</v>
      </c>
      <c r="L425" s="133">
        <v>9.6100000000000005E-2</v>
      </c>
      <c r="M425" s="133">
        <v>0.1726</v>
      </c>
      <c r="N425" s="133">
        <v>0.42930000000000001</v>
      </c>
      <c r="O425" s="133">
        <v>1.4505999999999999</v>
      </c>
    </row>
    <row r="426" spans="2:15" hidden="1">
      <c r="B426" s="133">
        <v>1990</v>
      </c>
      <c r="C426" s="133">
        <v>7</v>
      </c>
      <c r="D426" s="133">
        <v>0.13400000000000001</v>
      </c>
      <c r="E426" s="133">
        <v>0.16250000000000001</v>
      </c>
      <c r="F426" s="133">
        <v>4.4600000000000001E-2</v>
      </c>
      <c r="G426" s="133">
        <v>0.18090000000000001</v>
      </c>
      <c r="H426" s="133">
        <v>4.9500000000000002E-2</v>
      </c>
      <c r="I426" s="133">
        <v>0.20230000000000001</v>
      </c>
      <c r="J426" s="133">
        <v>0.1603</v>
      </c>
      <c r="K426" s="133">
        <v>0.15659999999999999</v>
      </c>
      <c r="L426" s="133">
        <v>1.6E-2</v>
      </c>
      <c r="M426" s="133">
        <v>8.6699999999999999E-2</v>
      </c>
      <c r="N426" s="133">
        <v>2.8000000000000001E-2</v>
      </c>
      <c r="O426" s="133">
        <v>0.62580000000000002</v>
      </c>
    </row>
    <row r="427" spans="2:15" hidden="1">
      <c r="B427" s="133">
        <v>1990</v>
      </c>
      <c r="C427" s="133">
        <v>8</v>
      </c>
      <c r="D427" s="133">
        <v>0.97209999999999996</v>
      </c>
      <c r="E427" s="133">
        <v>6.6755000000000004</v>
      </c>
      <c r="F427" s="133">
        <v>0.94</v>
      </c>
      <c r="G427" s="133">
        <v>5.3013000000000003</v>
      </c>
      <c r="H427" s="133">
        <v>1.1721999999999999</v>
      </c>
      <c r="I427" s="133">
        <v>5.9638999999999998</v>
      </c>
      <c r="J427" s="133">
        <v>0.113</v>
      </c>
      <c r="K427" s="133">
        <v>0.88670000000000004</v>
      </c>
      <c r="L427" s="133">
        <v>0.86619999999999997</v>
      </c>
      <c r="M427" s="133">
        <v>1.5585</v>
      </c>
      <c r="N427" s="133">
        <v>1.4031</v>
      </c>
      <c r="O427" s="133">
        <v>6.835</v>
      </c>
    </row>
    <row r="428" spans="2:15" hidden="1">
      <c r="B428" s="133">
        <v>1990</v>
      </c>
      <c r="C428" s="133">
        <v>9</v>
      </c>
      <c r="D428" s="133">
        <v>0.46820000000000001</v>
      </c>
      <c r="E428" s="133">
        <v>4.8433000000000002</v>
      </c>
      <c r="F428" s="133">
        <v>0.55489999999999995</v>
      </c>
      <c r="G428" s="133">
        <v>2.827</v>
      </c>
      <c r="H428" s="133">
        <v>0.58919999999999995</v>
      </c>
      <c r="I428" s="133">
        <v>3.2471000000000001</v>
      </c>
      <c r="J428" s="133">
        <v>3.3500000000000002E-2</v>
      </c>
      <c r="K428" s="133">
        <v>0.46710000000000002</v>
      </c>
      <c r="L428" s="133">
        <v>0.45300000000000001</v>
      </c>
      <c r="M428" s="133">
        <v>0.99490000000000001</v>
      </c>
      <c r="N428" s="133">
        <v>0.9073</v>
      </c>
      <c r="O428" s="133">
        <v>3.589</v>
      </c>
    </row>
    <row r="429" spans="2:15" hidden="1">
      <c r="B429" s="133">
        <v>1990</v>
      </c>
      <c r="C429" s="133">
        <v>10</v>
      </c>
      <c r="D429" s="133">
        <v>1.2032</v>
      </c>
      <c r="E429" s="133">
        <v>1.7159</v>
      </c>
      <c r="F429" s="133">
        <v>1.0912999999999999</v>
      </c>
      <c r="G429" s="133">
        <v>4.9884000000000004</v>
      </c>
      <c r="H429" s="133">
        <v>1.1685000000000001</v>
      </c>
      <c r="I429" s="133">
        <v>8.0120000000000005</v>
      </c>
      <c r="J429" s="133">
        <v>1.6E-2</v>
      </c>
      <c r="K429" s="133">
        <v>1.6329</v>
      </c>
      <c r="L429" s="133">
        <v>0.44479999999999997</v>
      </c>
      <c r="M429" s="133">
        <v>0.83879999999999999</v>
      </c>
      <c r="N429" s="133">
        <v>0.64529999999999998</v>
      </c>
      <c r="O429" s="133">
        <v>6.2930000000000001</v>
      </c>
    </row>
    <row r="430" spans="2:15" hidden="1">
      <c r="B430" s="133">
        <v>1990</v>
      </c>
      <c r="C430" s="133">
        <v>11</v>
      </c>
      <c r="D430" s="133">
        <v>0.2041</v>
      </c>
      <c r="E430" s="133">
        <v>1.7163999999999999</v>
      </c>
      <c r="F430" s="133">
        <v>0.21659999999999999</v>
      </c>
      <c r="G430" s="133">
        <v>1.0376000000000001</v>
      </c>
      <c r="H430" s="133">
        <v>0.2336</v>
      </c>
      <c r="I430" s="133">
        <v>1.4262999999999999</v>
      </c>
      <c r="J430" s="133">
        <v>2.63E-2</v>
      </c>
      <c r="K430" s="133">
        <v>0.15759999999999999</v>
      </c>
      <c r="L430" s="133">
        <v>0.19520000000000001</v>
      </c>
      <c r="M430" s="133">
        <v>0.36480000000000001</v>
      </c>
      <c r="N430" s="133">
        <v>0.38169999999999998</v>
      </c>
      <c r="O430" s="133">
        <v>1.0062</v>
      </c>
    </row>
    <row r="431" spans="2:15" hidden="1">
      <c r="B431" s="133">
        <v>1990</v>
      </c>
      <c r="C431" s="133">
        <v>12</v>
      </c>
      <c r="D431" s="133">
        <v>0.31290000000000001</v>
      </c>
      <c r="E431" s="133">
        <v>3.2625000000000002</v>
      </c>
      <c r="F431" s="133">
        <v>0.4501</v>
      </c>
      <c r="G431" s="133">
        <v>1.8075000000000001</v>
      </c>
      <c r="H431" s="133">
        <v>0.38740000000000002</v>
      </c>
      <c r="I431" s="133">
        <v>2.4582999999999999</v>
      </c>
      <c r="J431" s="133">
        <v>2.0199999999999999E-2</v>
      </c>
      <c r="K431" s="133">
        <v>0.1953</v>
      </c>
      <c r="L431" s="133">
        <v>0.28039999999999998</v>
      </c>
      <c r="M431" s="133">
        <v>0.78839999999999999</v>
      </c>
      <c r="N431" s="133">
        <v>0.61639999999999995</v>
      </c>
      <c r="O431" s="133">
        <v>1.7865</v>
      </c>
    </row>
    <row r="432" spans="2:15" hidden="1">
      <c r="B432" s="133">
        <v>1990</v>
      </c>
      <c r="C432" s="133">
        <v>13</v>
      </c>
      <c r="D432" s="133">
        <v>0.89559999999999995</v>
      </c>
      <c r="E432" s="133">
        <v>5.9179000000000004</v>
      </c>
      <c r="F432" s="133">
        <v>0.2467</v>
      </c>
      <c r="G432" s="133">
        <v>3.2772999999999999</v>
      </c>
      <c r="H432" s="133">
        <v>1.1321000000000001</v>
      </c>
      <c r="I432" s="133">
        <v>2.5828000000000002</v>
      </c>
      <c r="J432" s="133">
        <v>5.9999999999999995E-4</v>
      </c>
      <c r="K432" s="133">
        <v>0.31580000000000003</v>
      </c>
      <c r="L432" s="133">
        <v>0.33460000000000001</v>
      </c>
      <c r="M432" s="133">
        <v>1.0898000000000001</v>
      </c>
      <c r="N432" s="133">
        <v>1.8420000000000001</v>
      </c>
      <c r="O432" s="133">
        <v>4.1052</v>
      </c>
    </row>
    <row r="433" spans="2:15" hidden="1">
      <c r="B433" s="133">
        <v>1990</v>
      </c>
      <c r="C433" s="133">
        <v>14</v>
      </c>
      <c r="D433" s="133">
        <v>5.6800000000000003E-2</v>
      </c>
      <c r="E433" s="133">
        <v>0.35820000000000002</v>
      </c>
      <c r="F433" s="133">
        <v>3.6200000000000003E-2</v>
      </c>
      <c r="G433" s="133">
        <v>0.23</v>
      </c>
      <c r="H433" s="133">
        <v>5.8799999999999998E-2</v>
      </c>
      <c r="I433" s="133">
        <v>0.2525</v>
      </c>
      <c r="J433" s="133">
        <v>2E-3</v>
      </c>
      <c r="K433" s="133">
        <v>3.6600000000000001E-2</v>
      </c>
      <c r="L433" s="133">
        <v>2.53E-2</v>
      </c>
      <c r="M433" s="133">
        <v>7.3599999999999999E-2</v>
      </c>
      <c r="N433" s="133">
        <v>7.0499999999999993E-2</v>
      </c>
      <c r="O433" s="133">
        <v>0.2742</v>
      </c>
    </row>
    <row r="434" spans="2:15" hidden="1">
      <c r="B434" s="133">
        <v>1990</v>
      </c>
      <c r="C434" s="133">
        <v>15</v>
      </c>
      <c r="D434" s="133">
        <v>9.9900000000000003E-2</v>
      </c>
      <c r="E434" s="133">
        <v>7.6899999999999996E-2</v>
      </c>
      <c r="F434" s="133">
        <v>6.6E-3</v>
      </c>
      <c r="G434" s="133">
        <v>0.14449999999999999</v>
      </c>
      <c r="H434" s="133">
        <v>5.7799999999999997E-2</v>
      </c>
      <c r="I434" s="133">
        <v>0.31859999999999999</v>
      </c>
      <c r="J434" s="133">
        <v>5.0000000000000001E-4</v>
      </c>
      <c r="K434" s="133">
        <v>9.7199999999999995E-2</v>
      </c>
      <c r="L434" s="133">
        <v>4.1000000000000003E-3</v>
      </c>
      <c r="M434" s="133">
        <v>2.3199999999999998E-2</v>
      </c>
      <c r="N434" s="133">
        <v>4.6899999999999997E-2</v>
      </c>
      <c r="O434" s="133">
        <v>0.1186</v>
      </c>
    </row>
    <row r="435" spans="2:15" hidden="1">
      <c r="B435" s="133">
        <v>1990</v>
      </c>
      <c r="C435" s="133">
        <v>16</v>
      </c>
      <c r="D435" s="133">
        <v>2.75E-2</v>
      </c>
      <c r="E435" s="133">
        <v>0.1724</v>
      </c>
      <c r="F435" s="133">
        <v>1.7399999999999999E-2</v>
      </c>
      <c r="G435" s="133">
        <v>0.1125</v>
      </c>
      <c r="H435" s="133">
        <v>2.87E-2</v>
      </c>
      <c r="I435" s="133">
        <v>0.122</v>
      </c>
      <c r="J435" s="133">
        <v>8.9999999999999998E-4</v>
      </c>
      <c r="K435" s="133">
        <v>1.7600000000000001E-2</v>
      </c>
      <c r="L435" s="133">
        <v>1.2200000000000001E-2</v>
      </c>
      <c r="M435" s="133">
        <v>3.5400000000000001E-2</v>
      </c>
      <c r="N435" s="133">
        <v>3.4099999999999998E-2</v>
      </c>
      <c r="O435" s="133">
        <v>0.1323</v>
      </c>
    </row>
    <row r="436" spans="2:15" hidden="1">
      <c r="B436" s="133">
        <v>1991</v>
      </c>
      <c r="C436" s="133">
        <v>1</v>
      </c>
      <c r="D436" s="133">
        <v>0.15140000000000001</v>
      </c>
      <c r="E436" s="133">
        <v>9.0800000000000006E-2</v>
      </c>
      <c r="F436" s="133">
        <v>3.5999999999999999E-3</v>
      </c>
      <c r="G436" s="133">
        <v>0.13189999999999999</v>
      </c>
      <c r="H436" s="133">
        <v>4.6899999999999997E-2</v>
      </c>
      <c r="I436" s="133">
        <v>0.12139999999999999</v>
      </c>
      <c r="J436" s="133">
        <v>6.4000000000000003E-3</v>
      </c>
      <c r="K436" s="133">
        <v>0.1172</v>
      </c>
      <c r="L436" s="133">
        <v>5.4100000000000002E-2</v>
      </c>
      <c r="M436" s="133">
        <v>7.6600000000000001E-2</v>
      </c>
      <c r="N436" s="133">
        <v>7.4700000000000003E-2</v>
      </c>
      <c r="O436" s="133">
        <v>0.19689999999999999</v>
      </c>
    </row>
    <row r="437" spans="2:15" hidden="1">
      <c r="B437" s="133">
        <v>1991</v>
      </c>
      <c r="C437" s="133">
        <v>2</v>
      </c>
      <c r="D437" s="133">
        <v>0.33629999999999999</v>
      </c>
      <c r="E437" s="133">
        <v>0.66849999999999998</v>
      </c>
      <c r="F437" s="133">
        <v>7.2300000000000003E-2</v>
      </c>
      <c r="G437" s="133">
        <v>0.62760000000000005</v>
      </c>
      <c r="H437" s="133">
        <v>0.21479999999999999</v>
      </c>
      <c r="I437" s="133">
        <v>1.3297000000000001</v>
      </c>
      <c r="J437" s="133">
        <v>0.45079999999999998</v>
      </c>
      <c r="K437" s="133">
        <v>0.504</v>
      </c>
      <c r="L437" s="133">
        <v>2.7099999999999999E-2</v>
      </c>
      <c r="M437" s="133">
        <v>0.41959999999999997</v>
      </c>
      <c r="N437" s="133">
        <v>8.3500000000000005E-2</v>
      </c>
      <c r="O437" s="133">
        <v>1.1329</v>
      </c>
    </row>
    <row r="438" spans="2:15" hidden="1">
      <c r="B438" s="133">
        <v>1991</v>
      </c>
      <c r="C438" s="133">
        <v>3</v>
      </c>
      <c r="D438" s="133">
        <v>0.71779999999999999</v>
      </c>
      <c r="E438" s="133">
        <v>0.86180000000000001</v>
      </c>
      <c r="F438" s="133">
        <v>0.14560000000000001</v>
      </c>
      <c r="G438" s="133">
        <v>2.2425999999999999</v>
      </c>
      <c r="H438" s="133">
        <v>0.76290000000000002</v>
      </c>
      <c r="I438" s="133">
        <v>1.9991000000000001</v>
      </c>
      <c r="J438" s="133">
        <v>0.43280000000000002</v>
      </c>
      <c r="K438" s="133">
        <v>0.34749999999999998</v>
      </c>
      <c r="L438" s="133">
        <v>0.32690000000000002</v>
      </c>
      <c r="M438" s="133">
        <v>0.92020000000000002</v>
      </c>
      <c r="N438" s="133">
        <v>0.27229999999999999</v>
      </c>
      <c r="O438" s="133">
        <v>2.0889000000000002</v>
      </c>
    </row>
    <row r="439" spans="2:15" hidden="1">
      <c r="B439" s="133">
        <v>1991</v>
      </c>
      <c r="C439" s="133">
        <v>4</v>
      </c>
      <c r="D439" s="133">
        <v>0.97150000000000003</v>
      </c>
      <c r="E439" s="133">
        <v>1.8989</v>
      </c>
      <c r="F439" s="133">
        <v>0.19980000000000001</v>
      </c>
      <c r="G439" s="133">
        <v>3.2707999999999999</v>
      </c>
      <c r="H439" s="133">
        <v>0.85060000000000002</v>
      </c>
      <c r="I439" s="133">
        <v>2.0501</v>
      </c>
      <c r="J439" s="133">
        <v>0.19350000000000001</v>
      </c>
      <c r="K439" s="133">
        <v>0.60809999999999997</v>
      </c>
      <c r="L439" s="133">
        <v>0.17330000000000001</v>
      </c>
      <c r="M439" s="133">
        <v>1.2131000000000001</v>
      </c>
      <c r="N439" s="133">
        <v>0.67379999999999995</v>
      </c>
      <c r="O439" s="133">
        <v>2.6619000000000002</v>
      </c>
    </row>
    <row r="440" spans="2:15" hidden="1">
      <c r="B440" s="133">
        <v>1991</v>
      </c>
      <c r="C440" s="133">
        <v>5</v>
      </c>
      <c r="D440" s="133">
        <v>0.43930000000000002</v>
      </c>
      <c r="E440" s="133">
        <v>2.0512000000000001</v>
      </c>
      <c r="F440" s="133">
        <v>8.1600000000000006E-2</v>
      </c>
      <c r="G440" s="133">
        <v>1.6485000000000001</v>
      </c>
      <c r="H440" s="133">
        <v>0.37819999999999998</v>
      </c>
      <c r="I440" s="133">
        <v>1.7918000000000001</v>
      </c>
      <c r="J440" s="133">
        <v>9.3600000000000003E-2</v>
      </c>
      <c r="K440" s="133">
        <v>0.27350000000000002</v>
      </c>
      <c r="L440" s="133">
        <v>8.8099999999999998E-2</v>
      </c>
      <c r="M440" s="133">
        <v>0.89590000000000003</v>
      </c>
      <c r="N440" s="133">
        <v>0.5131</v>
      </c>
      <c r="O440" s="133">
        <v>1.6558999999999999</v>
      </c>
    </row>
    <row r="441" spans="2:15" hidden="1">
      <c r="B441" s="133">
        <v>1991</v>
      </c>
      <c r="C441" s="133">
        <v>6</v>
      </c>
      <c r="D441" s="133">
        <v>0.48709999999999998</v>
      </c>
      <c r="E441" s="133">
        <v>1.2222</v>
      </c>
      <c r="F441" s="133">
        <v>0.1318</v>
      </c>
      <c r="G441" s="133">
        <v>0.86280000000000001</v>
      </c>
      <c r="H441" s="133">
        <v>0.17530000000000001</v>
      </c>
      <c r="I441" s="133">
        <v>1.2484</v>
      </c>
      <c r="J441" s="133">
        <v>1.6400000000000001E-2</v>
      </c>
      <c r="K441" s="133">
        <v>0.46010000000000001</v>
      </c>
      <c r="L441" s="133">
        <v>0.1363</v>
      </c>
      <c r="M441" s="133">
        <v>0.48159999999999997</v>
      </c>
      <c r="N441" s="133">
        <v>0.25409999999999999</v>
      </c>
      <c r="O441" s="133">
        <v>0.63239999999999996</v>
      </c>
    </row>
    <row r="442" spans="2:15" hidden="1">
      <c r="B442" s="133">
        <v>1991</v>
      </c>
      <c r="C442" s="133">
        <v>7</v>
      </c>
      <c r="D442" s="133">
        <v>0.14319999999999999</v>
      </c>
      <c r="E442" s="133">
        <v>0.1462</v>
      </c>
      <c r="F442" s="133">
        <v>4.9500000000000002E-2</v>
      </c>
      <c r="G442" s="133">
        <v>0.38369999999999999</v>
      </c>
      <c r="H442" s="133">
        <v>0.1216</v>
      </c>
      <c r="I442" s="133">
        <v>0.21410000000000001</v>
      </c>
      <c r="J442" s="133">
        <v>0.43390000000000001</v>
      </c>
      <c r="K442" s="133">
        <v>8.1699999999999995E-2</v>
      </c>
      <c r="L442" s="133">
        <v>2.07E-2</v>
      </c>
      <c r="M442" s="133">
        <v>9.2799999999999994E-2</v>
      </c>
      <c r="N442" s="133">
        <v>0.16719999999999999</v>
      </c>
      <c r="O442" s="133">
        <v>0.67049999999999998</v>
      </c>
    </row>
    <row r="443" spans="2:15" hidden="1">
      <c r="B443" s="133">
        <v>1991</v>
      </c>
      <c r="C443" s="133">
        <v>8</v>
      </c>
      <c r="D443" s="133">
        <v>1.0825</v>
      </c>
      <c r="E443" s="133">
        <v>7.4787999999999997</v>
      </c>
      <c r="F443" s="133">
        <v>0.70760000000000001</v>
      </c>
      <c r="G443" s="133">
        <v>5.8932000000000002</v>
      </c>
      <c r="H443" s="133">
        <v>1.4089</v>
      </c>
      <c r="I443" s="133">
        <v>4.7961</v>
      </c>
      <c r="J443" s="133">
        <v>9.11E-2</v>
      </c>
      <c r="K443" s="133">
        <v>0.50619999999999998</v>
      </c>
      <c r="L443" s="133">
        <v>0.72660000000000002</v>
      </c>
      <c r="M443" s="133">
        <v>0.90510000000000002</v>
      </c>
      <c r="N443" s="133">
        <v>1.7821</v>
      </c>
      <c r="O443" s="133">
        <v>5.1207000000000003</v>
      </c>
    </row>
    <row r="444" spans="2:15" hidden="1">
      <c r="B444" s="133">
        <v>1991</v>
      </c>
      <c r="C444" s="133">
        <v>9</v>
      </c>
      <c r="D444" s="133">
        <v>0.43140000000000001</v>
      </c>
      <c r="E444" s="133">
        <v>6.6189</v>
      </c>
      <c r="F444" s="133">
        <v>0.41839999999999999</v>
      </c>
      <c r="G444" s="133">
        <v>3.5148000000000001</v>
      </c>
      <c r="H444" s="133">
        <v>0.83640000000000003</v>
      </c>
      <c r="I444" s="133">
        <v>2.3456999999999999</v>
      </c>
      <c r="J444" s="133">
        <v>0.02</v>
      </c>
      <c r="K444" s="133">
        <v>0.41880000000000001</v>
      </c>
      <c r="L444" s="133">
        <v>0.3</v>
      </c>
      <c r="M444" s="133">
        <v>0.78700000000000003</v>
      </c>
      <c r="N444" s="133">
        <v>1.0797000000000001</v>
      </c>
      <c r="O444" s="133">
        <v>3.1152000000000002</v>
      </c>
    </row>
    <row r="445" spans="2:15" hidden="1">
      <c r="B445" s="133">
        <v>1991</v>
      </c>
      <c r="C445" s="133">
        <v>10</v>
      </c>
      <c r="D445" s="133">
        <v>1.3181</v>
      </c>
      <c r="E445" s="133">
        <v>1.8057000000000001</v>
      </c>
      <c r="F445" s="133">
        <v>1.3929</v>
      </c>
      <c r="G445" s="133">
        <v>6.2535999999999996</v>
      </c>
      <c r="H445" s="133">
        <v>1.5170999999999999</v>
      </c>
      <c r="I445" s="133">
        <v>9.4013000000000009</v>
      </c>
      <c r="J445" s="133">
        <v>3.7900000000000003E-2</v>
      </c>
      <c r="K445" s="133">
        <v>1.3868</v>
      </c>
      <c r="L445" s="133">
        <v>0.64190000000000003</v>
      </c>
      <c r="M445" s="133">
        <v>0.73729999999999996</v>
      </c>
      <c r="N445" s="133">
        <v>0.63370000000000004</v>
      </c>
      <c r="O445" s="133">
        <v>7.4073000000000002</v>
      </c>
    </row>
    <row r="446" spans="2:15" hidden="1">
      <c r="B446" s="133">
        <v>1991</v>
      </c>
      <c r="C446" s="133">
        <v>11</v>
      </c>
      <c r="D446" s="133">
        <v>0.2044</v>
      </c>
      <c r="E446" s="133">
        <v>2.2393999999999998</v>
      </c>
      <c r="F446" s="133">
        <v>0.16700000000000001</v>
      </c>
      <c r="G446" s="133">
        <v>1.2721</v>
      </c>
      <c r="H446" s="133">
        <v>0.30769999999999997</v>
      </c>
      <c r="I446" s="133">
        <v>1.1538999999999999</v>
      </c>
      <c r="J446" s="133">
        <v>2.29E-2</v>
      </c>
      <c r="K446" s="133">
        <v>0.13969999999999999</v>
      </c>
      <c r="L446" s="133">
        <v>0.1479</v>
      </c>
      <c r="M446" s="133">
        <v>0.28070000000000001</v>
      </c>
      <c r="N446" s="133">
        <v>0.441</v>
      </c>
      <c r="O446" s="133">
        <v>0.9526</v>
      </c>
    </row>
    <row r="447" spans="2:15" hidden="1">
      <c r="B447" s="133">
        <v>1991</v>
      </c>
      <c r="C447" s="133">
        <v>12</v>
      </c>
      <c r="D447" s="133">
        <v>0.28660000000000002</v>
      </c>
      <c r="E447" s="133">
        <v>4.4253999999999998</v>
      </c>
      <c r="F447" s="133">
        <v>0.33529999999999999</v>
      </c>
      <c r="G447" s="133">
        <v>2.3041999999999998</v>
      </c>
      <c r="H447" s="133">
        <v>0.55089999999999995</v>
      </c>
      <c r="I447" s="133">
        <v>1.7883</v>
      </c>
      <c r="J447" s="133">
        <v>1.24E-2</v>
      </c>
      <c r="K447" s="133">
        <v>0.2432</v>
      </c>
      <c r="L447" s="133">
        <v>0.1696</v>
      </c>
      <c r="M447" s="133">
        <v>0.61509999999999998</v>
      </c>
      <c r="N447" s="133">
        <v>0.73680000000000001</v>
      </c>
      <c r="O447" s="133">
        <v>1.6294</v>
      </c>
    </row>
    <row r="448" spans="2:15" hidden="1">
      <c r="B448" s="133">
        <v>1991</v>
      </c>
      <c r="C448" s="133">
        <v>13</v>
      </c>
      <c r="D448" s="133">
        <v>0.623</v>
      </c>
      <c r="E448" s="133">
        <v>5.1576000000000004</v>
      </c>
      <c r="F448" s="133">
        <v>0.15740000000000001</v>
      </c>
      <c r="G448" s="133">
        <v>3.0446</v>
      </c>
      <c r="H448" s="133">
        <v>1.2702</v>
      </c>
      <c r="I448" s="133">
        <v>3.8959000000000001</v>
      </c>
      <c r="J448" s="133">
        <v>1.5800000000000002E-2</v>
      </c>
      <c r="K448" s="133">
        <v>1.2692000000000001</v>
      </c>
      <c r="L448" s="133">
        <v>0.60909999999999997</v>
      </c>
      <c r="M448" s="133">
        <v>1.1877</v>
      </c>
      <c r="N448" s="133">
        <v>1.7256</v>
      </c>
      <c r="O448" s="133">
        <v>2.4</v>
      </c>
    </row>
    <row r="449" spans="2:15" hidden="1">
      <c r="B449" s="133">
        <v>1991</v>
      </c>
      <c r="C449" s="133">
        <v>14</v>
      </c>
      <c r="D449" s="133">
        <v>5.1299999999999998E-2</v>
      </c>
      <c r="E449" s="133">
        <v>0.50180000000000002</v>
      </c>
      <c r="F449" s="133">
        <v>2.81E-2</v>
      </c>
      <c r="G449" s="133">
        <v>0.29680000000000001</v>
      </c>
      <c r="H449" s="133">
        <v>7.2700000000000001E-2</v>
      </c>
      <c r="I449" s="133">
        <v>0.18390000000000001</v>
      </c>
      <c r="J449" s="133">
        <v>5.9999999999999995E-4</v>
      </c>
      <c r="K449" s="133">
        <v>3.3500000000000002E-2</v>
      </c>
      <c r="L449" s="133">
        <v>1.8200000000000001E-2</v>
      </c>
      <c r="M449" s="133">
        <v>5.6800000000000003E-2</v>
      </c>
      <c r="N449" s="133">
        <v>8.43E-2</v>
      </c>
      <c r="O449" s="133">
        <v>0.24079999999999999</v>
      </c>
    </row>
    <row r="450" spans="2:15" hidden="1">
      <c r="B450" s="133">
        <v>1991</v>
      </c>
      <c r="C450" s="133">
        <v>15</v>
      </c>
      <c r="D450" s="133">
        <v>0.14119999999999999</v>
      </c>
      <c r="E450" s="133">
        <v>8.6999999999999994E-2</v>
      </c>
      <c r="F450" s="133">
        <v>1.06E-2</v>
      </c>
      <c r="G450" s="133">
        <v>0.32919999999999999</v>
      </c>
      <c r="H450" s="133">
        <v>0.13170000000000001</v>
      </c>
      <c r="I450" s="133">
        <v>0.51149999999999995</v>
      </c>
      <c r="J450" s="133">
        <v>2E-3</v>
      </c>
      <c r="K450" s="133">
        <v>7.6200000000000004E-2</v>
      </c>
      <c r="L450" s="133">
        <v>1.14E-2</v>
      </c>
      <c r="M450" s="133">
        <v>3.9899999999999998E-2</v>
      </c>
      <c r="N450" s="133">
        <v>7.9200000000000007E-2</v>
      </c>
      <c r="O450" s="133">
        <v>0.23810000000000001</v>
      </c>
    </row>
    <row r="451" spans="2:15" hidden="1">
      <c r="B451" s="133">
        <v>1991</v>
      </c>
      <c r="C451" s="133">
        <v>16</v>
      </c>
      <c r="D451" s="133">
        <v>2.4500000000000001E-2</v>
      </c>
      <c r="E451" s="133">
        <v>0.23769999999999999</v>
      </c>
      <c r="F451" s="133">
        <v>1.3299999999999999E-2</v>
      </c>
      <c r="G451" s="133">
        <v>0.14280000000000001</v>
      </c>
      <c r="H451" s="133">
        <v>3.49E-2</v>
      </c>
      <c r="I451" s="133">
        <v>8.7400000000000005E-2</v>
      </c>
      <c r="J451" s="133">
        <v>2.9999999999999997E-4</v>
      </c>
      <c r="K451" s="133">
        <v>1.5800000000000002E-2</v>
      </c>
      <c r="L451" s="133">
        <v>8.6999999999999994E-3</v>
      </c>
      <c r="M451" s="133">
        <v>2.6800000000000001E-2</v>
      </c>
      <c r="N451" s="133">
        <v>4.0099999999999997E-2</v>
      </c>
      <c r="O451" s="133">
        <v>0.1143</v>
      </c>
    </row>
    <row r="452" spans="2:15" hidden="1">
      <c r="B452" s="133">
        <v>1992</v>
      </c>
      <c r="C452" s="133">
        <v>1</v>
      </c>
      <c r="D452" s="133">
        <v>0.12609999999999999</v>
      </c>
      <c r="E452" s="133">
        <v>4.9000000000000002E-2</v>
      </c>
      <c r="F452" s="133">
        <v>1.4E-2</v>
      </c>
      <c r="G452" s="133">
        <v>7.22E-2</v>
      </c>
      <c r="H452" s="133">
        <v>2.5700000000000001E-2</v>
      </c>
      <c r="I452" s="133">
        <v>9.8000000000000004E-2</v>
      </c>
      <c r="J452" s="133">
        <v>1.1599999999999999E-2</v>
      </c>
      <c r="K452" s="133">
        <v>6.2300000000000001E-2</v>
      </c>
      <c r="L452" s="133">
        <v>6.1199999999999997E-2</v>
      </c>
      <c r="M452" s="133">
        <v>7.0000000000000001E-3</v>
      </c>
      <c r="N452" s="133">
        <v>0.37319999999999998</v>
      </c>
      <c r="O452" s="133">
        <v>0.18160000000000001</v>
      </c>
    </row>
    <row r="453" spans="2:15" hidden="1">
      <c r="B453" s="133">
        <v>1992</v>
      </c>
      <c r="C453" s="133">
        <v>2</v>
      </c>
      <c r="D453" s="133">
        <v>0.1328</v>
      </c>
      <c r="E453" s="133">
        <v>0.25259999999999999</v>
      </c>
      <c r="F453" s="133">
        <v>4.3200000000000002E-2</v>
      </c>
      <c r="G453" s="133">
        <v>7.2499999999999995E-2</v>
      </c>
      <c r="H453" s="133">
        <v>2.4799999999999999E-2</v>
      </c>
      <c r="I453" s="133">
        <v>1.0832999999999999</v>
      </c>
      <c r="J453" s="133">
        <v>7.6700000000000004E-2</v>
      </c>
      <c r="K453" s="133">
        <v>0.15340000000000001</v>
      </c>
      <c r="L453" s="133">
        <v>1.0500000000000001E-2</v>
      </c>
      <c r="M453" s="133">
        <v>0.35149999999999998</v>
      </c>
      <c r="N453" s="133">
        <v>4.8399999999999999E-2</v>
      </c>
      <c r="O453" s="133">
        <v>1.1102000000000001</v>
      </c>
    </row>
    <row r="454" spans="2:15" hidden="1">
      <c r="B454" s="133">
        <v>1992</v>
      </c>
      <c r="C454" s="133">
        <v>3</v>
      </c>
      <c r="D454" s="133">
        <v>0.52839999999999998</v>
      </c>
      <c r="E454" s="133">
        <v>0.81179999999999997</v>
      </c>
      <c r="F454" s="133">
        <v>9.8900000000000002E-2</v>
      </c>
      <c r="G454" s="133">
        <v>1.9266000000000001</v>
      </c>
      <c r="H454" s="133">
        <v>0.65539999999999998</v>
      </c>
      <c r="I454" s="133">
        <v>1.1237999999999999</v>
      </c>
      <c r="J454" s="133">
        <v>0.26050000000000001</v>
      </c>
      <c r="K454" s="133">
        <v>1.3333999999999999</v>
      </c>
      <c r="L454" s="133">
        <v>0.18770000000000001</v>
      </c>
      <c r="M454" s="133">
        <v>0.89</v>
      </c>
      <c r="N454" s="133">
        <v>0.12280000000000001</v>
      </c>
      <c r="O454" s="133">
        <v>2.0038999999999998</v>
      </c>
    </row>
    <row r="455" spans="2:15" hidden="1">
      <c r="B455" s="133">
        <v>1992</v>
      </c>
      <c r="C455" s="133">
        <v>4</v>
      </c>
      <c r="D455" s="133">
        <v>0.68710000000000004</v>
      </c>
      <c r="E455" s="133">
        <v>2.0994000000000002</v>
      </c>
      <c r="F455" s="133">
        <v>0.19750000000000001</v>
      </c>
      <c r="G455" s="133">
        <v>2.3258999999999999</v>
      </c>
      <c r="H455" s="133">
        <v>0.60489999999999999</v>
      </c>
      <c r="I455" s="133">
        <v>1.6125</v>
      </c>
      <c r="J455" s="133">
        <v>0.1542</v>
      </c>
      <c r="K455" s="133">
        <v>0.63229999999999997</v>
      </c>
      <c r="L455" s="133">
        <v>0.32429999999999998</v>
      </c>
      <c r="M455" s="133">
        <v>0.435</v>
      </c>
      <c r="N455" s="133">
        <v>0.5232</v>
      </c>
      <c r="O455" s="133">
        <v>1.9374</v>
      </c>
    </row>
    <row r="456" spans="2:15" hidden="1">
      <c r="B456" s="133">
        <v>1992</v>
      </c>
      <c r="C456" s="133">
        <v>5</v>
      </c>
      <c r="D456" s="133">
        <v>0.52659999999999996</v>
      </c>
      <c r="E456" s="133">
        <v>0.69879999999999998</v>
      </c>
      <c r="F456" s="133">
        <v>0.1032</v>
      </c>
      <c r="G456" s="133">
        <v>1.4936</v>
      </c>
      <c r="H456" s="133">
        <v>0.34260000000000002</v>
      </c>
      <c r="I456" s="133">
        <v>1.2743</v>
      </c>
      <c r="J456" s="133">
        <v>9.9099999999999994E-2</v>
      </c>
      <c r="K456" s="133">
        <v>0.39229999999999998</v>
      </c>
      <c r="L456" s="133">
        <v>5.7000000000000002E-2</v>
      </c>
      <c r="M456" s="133">
        <v>0.2621</v>
      </c>
      <c r="N456" s="133">
        <v>0.18940000000000001</v>
      </c>
      <c r="O456" s="133">
        <v>1.3091999999999999</v>
      </c>
    </row>
    <row r="457" spans="2:15" hidden="1">
      <c r="B457" s="133">
        <v>1992</v>
      </c>
      <c r="C457" s="133">
        <v>6</v>
      </c>
      <c r="D457" s="133">
        <v>0.34760000000000002</v>
      </c>
      <c r="E457" s="133">
        <v>2.4256000000000002</v>
      </c>
      <c r="F457" s="133">
        <v>0.1125</v>
      </c>
      <c r="G457" s="133">
        <v>0.81430000000000002</v>
      </c>
      <c r="H457" s="133">
        <v>0.1663</v>
      </c>
      <c r="I457" s="133">
        <v>1.3088</v>
      </c>
      <c r="J457" s="133">
        <v>1.7399999999999999E-2</v>
      </c>
      <c r="K457" s="133">
        <v>0.3448</v>
      </c>
      <c r="L457" s="133">
        <v>6.3100000000000003E-2</v>
      </c>
      <c r="M457" s="133">
        <v>0.15140000000000001</v>
      </c>
      <c r="N457" s="133">
        <v>9.8000000000000004E-2</v>
      </c>
      <c r="O457" s="133">
        <v>0.84550000000000003</v>
      </c>
    </row>
    <row r="458" spans="2:15" hidden="1">
      <c r="B458" s="133">
        <v>1992</v>
      </c>
      <c r="C458" s="133">
        <v>7</v>
      </c>
      <c r="D458" s="133">
        <v>0.10970000000000001</v>
      </c>
      <c r="E458" s="133">
        <v>0.17780000000000001</v>
      </c>
      <c r="F458" s="133">
        <v>4.02E-2</v>
      </c>
      <c r="G458" s="133">
        <v>0.42220000000000002</v>
      </c>
      <c r="H458" s="133">
        <v>0.14199999999999999</v>
      </c>
      <c r="I458" s="133">
        <v>0.13170000000000001</v>
      </c>
      <c r="J458" s="133">
        <v>0.20580000000000001</v>
      </c>
      <c r="K458" s="133">
        <v>0.2054</v>
      </c>
      <c r="L458" s="133">
        <v>3.9399999999999998E-2</v>
      </c>
      <c r="M458" s="133">
        <v>0.1076</v>
      </c>
      <c r="N458" s="133">
        <v>1.0699999999999999E-2</v>
      </c>
      <c r="O458" s="133">
        <v>0.65149999999999997</v>
      </c>
    </row>
    <row r="459" spans="2:15" hidden="1">
      <c r="B459" s="133">
        <v>1992</v>
      </c>
      <c r="C459" s="133">
        <v>8</v>
      </c>
      <c r="D459" s="133">
        <v>0.90580000000000005</v>
      </c>
      <c r="E459" s="133">
        <v>5.1041999999999996</v>
      </c>
      <c r="F459" s="133">
        <v>0.72819999999999996</v>
      </c>
      <c r="G459" s="133">
        <v>4.5891999999999999</v>
      </c>
      <c r="H459" s="133">
        <v>1.0483</v>
      </c>
      <c r="I459" s="133">
        <v>5.1089000000000002</v>
      </c>
      <c r="J459" s="133">
        <v>0.1278</v>
      </c>
      <c r="K459" s="133">
        <v>0.67589999999999995</v>
      </c>
      <c r="L459" s="133">
        <v>0.4158</v>
      </c>
      <c r="M459" s="133">
        <v>1.5197000000000001</v>
      </c>
      <c r="N459" s="133">
        <v>0.69530000000000003</v>
      </c>
      <c r="O459" s="133">
        <v>4.4989999999999997</v>
      </c>
    </row>
    <row r="460" spans="2:15" hidden="1">
      <c r="B460" s="133">
        <v>1992</v>
      </c>
      <c r="C460" s="133">
        <v>9</v>
      </c>
      <c r="D460" s="133">
        <v>0.41449999999999998</v>
      </c>
      <c r="E460" s="133">
        <v>5.3361000000000001</v>
      </c>
      <c r="F460" s="133">
        <v>0.44450000000000001</v>
      </c>
      <c r="G460" s="133">
        <v>2.3757000000000001</v>
      </c>
      <c r="H460" s="133">
        <v>0.50629999999999997</v>
      </c>
      <c r="I460" s="133">
        <v>2.6044999999999998</v>
      </c>
      <c r="J460" s="133">
        <v>8.09E-2</v>
      </c>
      <c r="K460" s="133">
        <v>0.41839999999999999</v>
      </c>
      <c r="L460" s="133">
        <v>0.2167</v>
      </c>
      <c r="M460" s="133">
        <v>0.76300000000000001</v>
      </c>
      <c r="N460" s="133">
        <v>1.0212000000000001</v>
      </c>
      <c r="O460" s="133">
        <v>3.1501999999999999</v>
      </c>
    </row>
    <row r="461" spans="2:15" hidden="1">
      <c r="B461" s="133">
        <v>1992</v>
      </c>
      <c r="C461" s="133">
        <v>10</v>
      </c>
      <c r="D461" s="133">
        <v>1.1326000000000001</v>
      </c>
      <c r="E461" s="133">
        <v>1.0799000000000001</v>
      </c>
      <c r="F461" s="133">
        <v>1.2719</v>
      </c>
      <c r="G461" s="133">
        <v>6.0805999999999996</v>
      </c>
      <c r="H461" s="133">
        <v>1.4755</v>
      </c>
      <c r="I461" s="133">
        <v>9.1553000000000004</v>
      </c>
      <c r="J461" s="133">
        <v>1.9300000000000001E-2</v>
      </c>
      <c r="K461" s="133">
        <v>1.8691</v>
      </c>
      <c r="L461" s="133">
        <v>0.71050000000000002</v>
      </c>
      <c r="M461" s="133">
        <v>0.46050000000000002</v>
      </c>
      <c r="N461" s="133">
        <v>0.18770000000000001</v>
      </c>
      <c r="O461" s="133">
        <v>6.4733000000000001</v>
      </c>
    </row>
    <row r="462" spans="2:15" hidden="1">
      <c r="B462" s="133">
        <v>1992</v>
      </c>
      <c r="C462" s="133">
        <v>11</v>
      </c>
      <c r="D462" s="133">
        <v>0.20569999999999999</v>
      </c>
      <c r="E462" s="133">
        <v>1.8931</v>
      </c>
      <c r="F462" s="133">
        <v>0.17899999999999999</v>
      </c>
      <c r="G462" s="133">
        <v>0.95199999999999996</v>
      </c>
      <c r="H462" s="133">
        <v>0.22109999999999999</v>
      </c>
      <c r="I462" s="133">
        <v>1.2676000000000001</v>
      </c>
      <c r="J462" s="133">
        <v>4.1700000000000001E-2</v>
      </c>
      <c r="K462" s="133">
        <v>0.14430000000000001</v>
      </c>
      <c r="L462" s="133">
        <v>0.12770000000000001</v>
      </c>
      <c r="M462" s="133">
        <v>0.2868</v>
      </c>
      <c r="N462" s="133">
        <v>0.43380000000000002</v>
      </c>
      <c r="O462" s="133">
        <v>0.98260000000000003</v>
      </c>
    </row>
    <row r="463" spans="2:15" hidden="1">
      <c r="B463" s="133">
        <v>1992</v>
      </c>
      <c r="C463" s="133">
        <v>12</v>
      </c>
      <c r="D463" s="133">
        <v>0.2797</v>
      </c>
      <c r="E463" s="133">
        <v>3.6002999999999998</v>
      </c>
      <c r="F463" s="133">
        <v>0.36080000000000001</v>
      </c>
      <c r="G463" s="133">
        <v>1.54</v>
      </c>
      <c r="H463" s="133">
        <v>0.33700000000000002</v>
      </c>
      <c r="I463" s="133">
        <v>1.9959</v>
      </c>
      <c r="J463" s="133">
        <v>5.33E-2</v>
      </c>
      <c r="K463" s="133">
        <v>0.25080000000000002</v>
      </c>
      <c r="L463" s="133">
        <v>0.11990000000000001</v>
      </c>
      <c r="M463" s="133">
        <v>0.60960000000000003</v>
      </c>
      <c r="N463" s="133">
        <v>0.70450000000000002</v>
      </c>
      <c r="O463" s="133">
        <v>1.6629</v>
      </c>
    </row>
    <row r="464" spans="2:15" hidden="1">
      <c r="B464" s="133">
        <v>1992</v>
      </c>
      <c r="C464" s="133">
        <v>13</v>
      </c>
      <c r="D464" s="133">
        <v>0.71779999999999999</v>
      </c>
      <c r="E464" s="133">
        <v>1.7751999999999999</v>
      </c>
      <c r="F464" s="133">
        <v>0.15609999999999999</v>
      </c>
      <c r="G464" s="133">
        <v>2.3035999999999999</v>
      </c>
      <c r="H464" s="133">
        <v>0.88660000000000005</v>
      </c>
      <c r="I464" s="133">
        <v>2.4969999999999999</v>
      </c>
      <c r="J464" s="133">
        <v>2.7000000000000001E-3</v>
      </c>
      <c r="K464" s="133">
        <v>0.42499999999999999</v>
      </c>
      <c r="L464" s="133">
        <v>0.28670000000000001</v>
      </c>
      <c r="M464" s="133">
        <v>0.77390000000000003</v>
      </c>
      <c r="N464" s="133">
        <v>2.2098</v>
      </c>
      <c r="O464" s="133">
        <v>3.0746000000000002</v>
      </c>
    </row>
    <row r="465" spans="2:15" hidden="1">
      <c r="B465" s="133">
        <v>1992</v>
      </c>
      <c r="C465" s="133">
        <v>14</v>
      </c>
      <c r="D465" s="133">
        <v>5.2400000000000002E-2</v>
      </c>
      <c r="E465" s="133">
        <v>0.41189999999999999</v>
      </c>
      <c r="F465" s="133">
        <v>3.0099999999999998E-2</v>
      </c>
      <c r="G465" s="133">
        <v>0.21079999999999999</v>
      </c>
      <c r="H465" s="133">
        <v>5.3100000000000001E-2</v>
      </c>
      <c r="I465" s="133">
        <v>0.2039</v>
      </c>
      <c r="J465" s="133">
        <v>5.1000000000000004E-3</v>
      </c>
      <c r="K465" s="133">
        <v>3.3700000000000001E-2</v>
      </c>
      <c r="L465" s="133">
        <v>1.17E-2</v>
      </c>
      <c r="M465" s="133">
        <v>5.74E-2</v>
      </c>
      <c r="N465" s="133">
        <v>8.0199999999999994E-2</v>
      </c>
      <c r="O465" s="133">
        <v>0.25230000000000002</v>
      </c>
    </row>
    <row r="466" spans="2:15" hidden="1">
      <c r="B466" s="133">
        <v>1992</v>
      </c>
      <c r="C466" s="133">
        <v>15</v>
      </c>
      <c r="D466" s="133">
        <v>0.15390000000000001</v>
      </c>
      <c r="E466" s="133">
        <v>5.9799999999999999E-2</v>
      </c>
      <c r="F466" s="133">
        <v>2.9000000000000001E-2</v>
      </c>
      <c r="G466" s="133">
        <v>0.18659999999999999</v>
      </c>
      <c r="H466" s="133">
        <v>7.46E-2</v>
      </c>
      <c r="I466" s="133">
        <v>0.35470000000000002</v>
      </c>
      <c r="J466" s="133">
        <v>6.9999999999999999E-4</v>
      </c>
      <c r="K466" s="133">
        <v>7.0900000000000005E-2</v>
      </c>
      <c r="L466" s="133">
        <v>5.6300000000000003E-2</v>
      </c>
      <c r="M466" s="133">
        <v>2.9499999999999998E-2</v>
      </c>
      <c r="N466" s="133">
        <v>2.8E-3</v>
      </c>
      <c r="O466" s="133">
        <v>0.74529999999999996</v>
      </c>
    </row>
    <row r="467" spans="2:15" hidden="1">
      <c r="B467" s="133">
        <v>1992</v>
      </c>
      <c r="C467" s="133">
        <v>16</v>
      </c>
      <c r="D467" s="133">
        <v>2.4899999999999999E-2</v>
      </c>
      <c r="E467" s="133">
        <v>0.19400000000000001</v>
      </c>
      <c r="F467" s="133">
        <v>1.4200000000000001E-2</v>
      </c>
      <c r="G467" s="133">
        <v>0.1017</v>
      </c>
      <c r="H467" s="133">
        <v>2.5499999999999998E-2</v>
      </c>
      <c r="I467" s="133">
        <v>9.6199999999999994E-2</v>
      </c>
      <c r="J467" s="133">
        <v>2.3999999999999998E-3</v>
      </c>
      <c r="K467" s="133">
        <v>1.5800000000000002E-2</v>
      </c>
      <c r="L467" s="133">
        <v>5.5999999999999999E-3</v>
      </c>
      <c r="M467" s="133">
        <v>2.69E-2</v>
      </c>
      <c r="N467" s="133">
        <v>3.7900000000000003E-2</v>
      </c>
      <c r="O467" s="133">
        <v>0.1191</v>
      </c>
    </row>
    <row r="468" spans="2:15" hidden="1">
      <c r="B468" s="133">
        <v>1993</v>
      </c>
      <c r="C468" s="133">
        <v>1</v>
      </c>
      <c r="D468" s="133">
        <v>0.16300000000000001</v>
      </c>
      <c r="E468" s="133">
        <v>9.7799999999999998E-2</v>
      </c>
      <c r="F468" s="133">
        <v>1.18E-2</v>
      </c>
      <c r="G468" s="133">
        <v>0.16719999999999999</v>
      </c>
      <c r="H468" s="133">
        <v>5.9400000000000001E-2</v>
      </c>
      <c r="I468" s="133">
        <v>4.41E-2</v>
      </c>
      <c r="J468" s="133">
        <v>2.3E-3</v>
      </c>
      <c r="K468" s="133">
        <v>6.3100000000000003E-2</v>
      </c>
      <c r="L468" s="133">
        <v>3.2899999999999999E-2</v>
      </c>
      <c r="M468" s="133">
        <v>2.3800000000000002E-2</v>
      </c>
      <c r="N468" s="133">
        <v>5.6800000000000003E-2</v>
      </c>
      <c r="O468" s="133">
        <v>0.14080000000000001</v>
      </c>
    </row>
    <row r="469" spans="2:15" hidden="1">
      <c r="B469" s="133">
        <v>1993</v>
      </c>
      <c r="C469" s="133">
        <v>2</v>
      </c>
      <c r="D469" s="133">
        <v>0.2369</v>
      </c>
      <c r="E469" s="133">
        <v>5.9299999999999999E-2</v>
      </c>
      <c r="F469" s="133">
        <v>2.46E-2</v>
      </c>
      <c r="G469" s="133">
        <v>0.67620000000000002</v>
      </c>
      <c r="H469" s="133">
        <v>0.23139999999999999</v>
      </c>
      <c r="I469" s="133">
        <v>2.8873000000000002</v>
      </c>
      <c r="J469" s="133">
        <v>0.7984</v>
      </c>
      <c r="K469" s="133">
        <v>0.40050000000000002</v>
      </c>
      <c r="L469" s="133">
        <v>4.6100000000000002E-2</v>
      </c>
      <c r="M469" s="133">
        <v>0.14080000000000001</v>
      </c>
      <c r="N469" s="133">
        <v>2.1999999999999999E-2</v>
      </c>
      <c r="O469" s="133">
        <v>1.2828999999999999</v>
      </c>
    </row>
    <row r="470" spans="2:15" hidden="1">
      <c r="B470" s="133">
        <v>1993</v>
      </c>
      <c r="C470" s="133">
        <v>3</v>
      </c>
      <c r="D470" s="133">
        <v>0.63649999999999995</v>
      </c>
      <c r="E470" s="133">
        <v>0.10299999999999999</v>
      </c>
      <c r="F470" s="133">
        <v>0.15</v>
      </c>
      <c r="G470" s="133">
        <v>2.0527000000000002</v>
      </c>
      <c r="H470" s="133">
        <v>0.69830000000000003</v>
      </c>
      <c r="I470" s="133">
        <v>1.097</v>
      </c>
      <c r="J470" s="133">
        <v>0.2069</v>
      </c>
      <c r="K470" s="133">
        <v>0.8</v>
      </c>
      <c r="L470" s="133">
        <v>0.1115</v>
      </c>
      <c r="M470" s="133">
        <v>0.39019999999999999</v>
      </c>
      <c r="N470" s="133">
        <v>0.15110000000000001</v>
      </c>
      <c r="O470" s="133">
        <v>1.2053</v>
      </c>
    </row>
    <row r="471" spans="2:15" hidden="1">
      <c r="B471" s="133">
        <v>1993</v>
      </c>
      <c r="C471" s="133">
        <v>4</v>
      </c>
      <c r="D471" s="133">
        <v>0.86839999999999995</v>
      </c>
      <c r="E471" s="133">
        <v>1.7077</v>
      </c>
      <c r="F471" s="133">
        <v>0.14269999999999999</v>
      </c>
      <c r="G471" s="133">
        <v>2.9460000000000002</v>
      </c>
      <c r="H471" s="133">
        <v>0.7661</v>
      </c>
      <c r="I471" s="133">
        <v>1.1216999999999999</v>
      </c>
      <c r="J471" s="133">
        <v>6.5000000000000002E-2</v>
      </c>
      <c r="K471" s="133">
        <v>0.71260000000000001</v>
      </c>
      <c r="L471" s="133">
        <v>0.32319999999999999</v>
      </c>
      <c r="M471" s="133">
        <v>0.93179999999999996</v>
      </c>
      <c r="N471" s="133">
        <v>9.4899999999999998E-2</v>
      </c>
      <c r="O471" s="133">
        <v>2.0057</v>
      </c>
    </row>
    <row r="472" spans="2:15" hidden="1">
      <c r="B472" s="133">
        <v>1993</v>
      </c>
      <c r="C472" s="133">
        <v>5</v>
      </c>
      <c r="D472" s="133">
        <v>0.48520000000000002</v>
      </c>
      <c r="E472" s="133">
        <v>1.8290999999999999</v>
      </c>
      <c r="F472" s="133">
        <v>0.154</v>
      </c>
      <c r="G472" s="133">
        <v>1.109</v>
      </c>
      <c r="H472" s="133">
        <v>0.25440000000000002</v>
      </c>
      <c r="I472" s="133">
        <v>0.49370000000000003</v>
      </c>
      <c r="J472" s="133">
        <v>3.95E-2</v>
      </c>
      <c r="K472" s="133">
        <v>0.37030000000000002</v>
      </c>
      <c r="L472" s="133">
        <v>0.26939999999999997</v>
      </c>
      <c r="M472" s="133">
        <v>0.33629999999999999</v>
      </c>
      <c r="N472" s="133">
        <v>7.5700000000000003E-2</v>
      </c>
      <c r="O472" s="133">
        <v>1.8224</v>
      </c>
    </row>
    <row r="473" spans="2:15" hidden="1">
      <c r="B473" s="133">
        <v>1993</v>
      </c>
      <c r="C473" s="133">
        <v>6</v>
      </c>
      <c r="D473" s="133">
        <v>0.32519999999999999</v>
      </c>
      <c r="E473" s="133">
        <v>1.5041</v>
      </c>
      <c r="F473" s="133">
        <v>0.1172</v>
      </c>
      <c r="G473" s="133">
        <v>0.90790000000000004</v>
      </c>
      <c r="H473" s="133">
        <v>0.17349999999999999</v>
      </c>
      <c r="I473" s="133">
        <v>0.38879999999999998</v>
      </c>
      <c r="J473" s="133">
        <v>7.1999999999999998E-3</v>
      </c>
      <c r="K473" s="133">
        <v>0.2923</v>
      </c>
      <c r="L473" s="133">
        <v>9.3200000000000005E-2</v>
      </c>
      <c r="M473" s="133">
        <v>0.1444</v>
      </c>
      <c r="N473" s="133">
        <v>1.34E-2</v>
      </c>
      <c r="O473" s="133">
        <v>0.71830000000000005</v>
      </c>
    </row>
    <row r="474" spans="2:15" hidden="1">
      <c r="B474" s="133">
        <v>1993</v>
      </c>
      <c r="C474" s="133">
        <v>7</v>
      </c>
      <c r="D474" s="133">
        <v>0.1226</v>
      </c>
      <c r="E474" s="133">
        <v>4.0599999999999997E-2</v>
      </c>
      <c r="F474" s="133">
        <v>8.2000000000000003E-2</v>
      </c>
      <c r="G474" s="133">
        <v>0.78969999999999996</v>
      </c>
      <c r="H474" s="133">
        <v>0.2397</v>
      </c>
      <c r="I474" s="133">
        <v>0.57369999999999999</v>
      </c>
      <c r="J474" s="133">
        <v>7.0400000000000004E-2</v>
      </c>
      <c r="K474" s="133">
        <v>0.14680000000000001</v>
      </c>
      <c r="L474" s="133">
        <v>0.06</v>
      </c>
      <c r="M474" s="133">
        <v>0.16370000000000001</v>
      </c>
      <c r="N474" s="133">
        <v>6.3899999999999998E-2</v>
      </c>
      <c r="O474" s="133">
        <v>0.57279999999999998</v>
      </c>
    </row>
    <row r="475" spans="2:15" hidden="1">
      <c r="B475" s="133">
        <v>1993</v>
      </c>
      <c r="C475" s="133">
        <v>8</v>
      </c>
      <c r="D475" s="133">
        <v>0.73760000000000003</v>
      </c>
      <c r="E475" s="133">
        <v>1.6079000000000001</v>
      </c>
      <c r="F475" s="133">
        <v>0.43780000000000002</v>
      </c>
      <c r="G475" s="133">
        <v>3.7374000000000001</v>
      </c>
      <c r="H475" s="133">
        <v>0.96030000000000004</v>
      </c>
      <c r="I475" s="133">
        <v>2.855</v>
      </c>
      <c r="J475" s="133">
        <v>0.15260000000000001</v>
      </c>
      <c r="K475" s="133">
        <v>0.48849999999999999</v>
      </c>
      <c r="L475" s="133">
        <v>0.36309999999999998</v>
      </c>
      <c r="M475" s="133">
        <v>0.79169999999999996</v>
      </c>
      <c r="N475" s="133">
        <v>0.30320000000000003</v>
      </c>
      <c r="O475" s="133">
        <v>4.3428000000000004</v>
      </c>
    </row>
    <row r="476" spans="2:15" hidden="1">
      <c r="B476" s="133">
        <v>1993</v>
      </c>
      <c r="C476" s="133">
        <v>9</v>
      </c>
      <c r="D476" s="133">
        <v>0.36349999999999999</v>
      </c>
      <c r="E476" s="133">
        <v>0.85729999999999995</v>
      </c>
      <c r="F476" s="133">
        <v>0.23330000000000001</v>
      </c>
      <c r="G476" s="133">
        <v>2.0640999999999998</v>
      </c>
      <c r="H476" s="133">
        <v>0.50209999999999999</v>
      </c>
      <c r="I476" s="133">
        <v>1.2732000000000001</v>
      </c>
      <c r="J476" s="133">
        <v>0.1497</v>
      </c>
      <c r="K476" s="133">
        <v>0.31340000000000001</v>
      </c>
      <c r="L476" s="133">
        <v>0.38419999999999999</v>
      </c>
      <c r="M476" s="133">
        <v>0.4985</v>
      </c>
      <c r="N476" s="133">
        <v>0.21049999999999999</v>
      </c>
      <c r="O476" s="133">
        <v>3.6496</v>
      </c>
    </row>
    <row r="477" spans="2:15" hidden="1">
      <c r="B477" s="133">
        <v>1993</v>
      </c>
      <c r="C477" s="133">
        <v>10</v>
      </c>
      <c r="D477" s="133">
        <v>0.69099999999999995</v>
      </c>
      <c r="E477" s="133">
        <v>0.68020000000000003</v>
      </c>
      <c r="F477" s="133">
        <v>0.5403</v>
      </c>
      <c r="G477" s="133">
        <v>4.4710999999999999</v>
      </c>
      <c r="H477" s="133">
        <v>1.3476999999999999</v>
      </c>
      <c r="I477" s="133">
        <v>3.4003000000000001</v>
      </c>
      <c r="J477" s="133">
        <v>3.44E-2</v>
      </c>
      <c r="K477" s="133">
        <v>1.4265000000000001</v>
      </c>
      <c r="L477" s="133">
        <v>0.35909999999999997</v>
      </c>
      <c r="M477" s="133">
        <v>0.69110000000000005</v>
      </c>
      <c r="N477" s="133">
        <v>0.31879999999999997</v>
      </c>
      <c r="O477" s="133">
        <v>4.4485000000000001</v>
      </c>
    </row>
    <row r="478" spans="2:15" hidden="1">
      <c r="B478" s="133">
        <v>1993</v>
      </c>
      <c r="C478" s="133">
        <v>11</v>
      </c>
      <c r="D478" s="133">
        <v>0.1948</v>
      </c>
      <c r="E478" s="133">
        <v>0.58440000000000003</v>
      </c>
      <c r="F478" s="133">
        <v>0.1032</v>
      </c>
      <c r="G478" s="133">
        <v>0.89949999999999997</v>
      </c>
      <c r="H478" s="133">
        <v>0.2258</v>
      </c>
      <c r="I478" s="133">
        <v>0.85950000000000004</v>
      </c>
      <c r="J478" s="133">
        <v>6.5100000000000005E-2</v>
      </c>
      <c r="K478" s="133">
        <v>0.106</v>
      </c>
      <c r="L478" s="133">
        <v>0.17280000000000001</v>
      </c>
      <c r="M478" s="133">
        <v>0.18729999999999999</v>
      </c>
      <c r="N478" s="133">
        <v>0.20680000000000001</v>
      </c>
      <c r="O478" s="133">
        <v>1.2563</v>
      </c>
    </row>
    <row r="479" spans="2:15" hidden="1">
      <c r="B479" s="133">
        <v>1993</v>
      </c>
      <c r="C479" s="133">
        <v>12</v>
      </c>
      <c r="D479" s="133">
        <v>0.24390000000000001</v>
      </c>
      <c r="E479" s="133">
        <v>0.55049999999999999</v>
      </c>
      <c r="F479" s="133">
        <v>0.18379999999999999</v>
      </c>
      <c r="G479" s="133">
        <v>1.3776999999999999</v>
      </c>
      <c r="H479" s="133">
        <v>0.33610000000000001</v>
      </c>
      <c r="I479" s="133">
        <v>1.0002</v>
      </c>
      <c r="J479" s="133">
        <v>0.1009</v>
      </c>
      <c r="K479" s="133">
        <v>0.159</v>
      </c>
      <c r="L479" s="133">
        <v>0.21929999999999999</v>
      </c>
      <c r="M479" s="133">
        <v>0.37959999999999999</v>
      </c>
      <c r="N479" s="133">
        <v>0.1656</v>
      </c>
      <c r="O479" s="133">
        <v>2.2683</v>
      </c>
    </row>
    <row r="480" spans="2:15" hidden="1">
      <c r="B480" s="133">
        <v>1993</v>
      </c>
      <c r="C480" s="133">
        <v>13</v>
      </c>
      <c r="D480" s="133">
        <v>0.66069999999999995</v>
      </c>
      <c r="E480" s="133">
        <v>0.74690000000000001</v>
      </c>
      <c r="F480" s="133">
        <v>0.26450000000000001</v>
      </c>
      <c r="G480" s="133">
        <v>1.7786999999999999</v>
      </c>
      <c r="H480" s="133">
        <v>0.52459999999999996</v>
      </c>
      <c r="I480" s="133">
        <v>0.9042</v>
      </c>
      <c r="J480" s="133">
        <v>9.5399999999999999E-2</v>
      </c>
      <c r="K480" s="133">
        <v>0.68889999999999996</v>
      </c>
      <c r="L480" s="133">
        <v>0.56559999999999999</v>
      </c>
      <c r="M480" s="133">
        <v>0.80500000000000005</v>
      </c>
      <c r="N480" s="133">
        <v>9.2899999999999996E-2</v>
      </c>
      <c r="O480" s="133">
        <v>2.1280000000000001</v>
      </c>
    </row>
    <row r="481" spans="2:15" hidden="1">
      <c r="B481" s="133">
        <v>1993</v>
      </c>
      <c r="C481" s="133">
        <v>14</v>
      </c>
      <c r="D481" s="133">
        <v>4.1099999999999998E-2</v>
      </c>
      <c r="E481" s="133">
        <v>8.0600000000000005E-2</v>
      </c>
      <c r="F481" s="133">
        <v>1.7000000000000001E-2</v>
      </c>
      <c r="G481" s="133">
        <v>0.20180000000000001</v>
      </c>
      <c r="H481" s="133">
        <v>4.8500000000000001E-2</v>
      </c>
      <c r="I481" s="133">
        <v>0.1007</v>
      </c>
      <c r="J481" s="133">
        <v>1.0699999999999999E-2</v>
      </c>
      <c r="K481" s="133">
        <v>2.58E-2</v>
      </c>
      <c r="L481" s="133">
        <v>3.0599999999999999E-2</v>
      </c>
      <c r="M481" s="133">
        <v>3.7900000000000003E-2</v>
      </c>
      <c r="N481" s="133">
        <v>1.9199999999999998E-2</v>
      </c>
      <c r="O481" s="133">
        <v>0.29289999999999999</v>
      </c>
    </row>
    <row r="482" spans="2:15" hidden="1">
      <c r="B482" s="133">
        <v>1993</v>
      </c>
      <c r="C482" s="133">
        <v>15</v>
      </c>
      <c r="D482" s="133">
        <v>8.6400000000000005E-2</v>
      </c>
      <c r="E482" s="133">
        <v>2.3900000000000001E-2</v>
      </c>
      <c r="F482" s="133">
        <v>1.2E-2</v>
      </c>
      <c r="G482" s="133">
        <v>0.58320000000000005</v>
      </c>
      <c r="H482" s="133">
        <v>0.23330000000000001</v>
      </c>
      <c r="I482" s="133">
        <v>0.2283</v>
      </c>
      <c r="J482" s="133">
        <v>1.5E-3</v>
      </c>
      <c r="K482" s="133">
        <v>0.1159</v>
      </c>
      <c r="L482" s="133">
        <v>2.8E-3</v>
      </c>
      <c r="M482" s="133">
        <v>3.6799999999999999E-2</v>
      </c>
      <c r="N482" s="133">
        <v>1.9699999999999999E-2</v>
      </c>
      <c r="O482" s="133">
        <v>0.2109</v>
      </c>
    </row>
    <row r="483" spans="2:15" hidden="1">
      <c r="B483" s="133">
        <v>1993</v>
      </c>
      <c r="C483" s="133">
        <v>16</v>
      </c>
      <c r="D483" s="133">
        <v>1.95E-2</v>
      </c>
      <c r="E483" s="133">
        <v>3.8699999999999998E-2</v>
      </c>
      <c r="F483" s="133">
        <v>8.0000000000000002E-3</v>
      </c>
      <c r="G483" s="133">
        <v>9.7500000000000003E-2</v>
      </c>
      <c r="H483" s="133">
        <v>2.3400000000000001E-2</v>
      </c>
      <c r="I483" s="133">
        <v>4.7600000000000003E-2</v>
      </c>
      <c r="J483" s="133">
        <v>5.0000000000000001E-3</v>
      </c>
      <c r="K483" s="133">
        <v>1.21E-2</v>
      </c>
      <c r="L483" s="133">
        <v>1.4500000000000001E-2</v>
      </c>
      <c r="M483" s="133">
        <v>1.77E-2</v>
      </c>
      <c r="N483" s="133">
        <v>9.1999999999999998E-3</v>
      </c>
      <c r="O483" s="133">
        <v>0.13780000000000001</v>
      </c>
    </row>
    <row r="484" spans="2:15" hidden="1">
      <c r="B484" s="133">
        <v>1994</v>
      </c>
      <c r="C484" s="133">
        <v>1</v>
      </c>
      <c r="D484" s="133">
        <v>0.20699999999999999</v>
      </c>
      <c r="E484" s="133">
        <v>4.4200000000000003E-2</v>
      </c>
      <c r="F484" s="133">
        <v>1.6899999999999998E-2</v>
      </c>
      <c r="G484" s="133">
        <v>0.47520000000000001</v>
      </c>
      <c r="H484" s="133">
        <v>0.16869999999999999</v>
      </c>
      <c r="I484" s="133">
        <v>0.19670000000000001</v>
      </c>
      <c r="J484" s="133">
        <v>1.04E-2</v>
      </c>
      <c r="K484" s="133">
        <v>0.18090000000000001</v>
      </c>
      <c r="L484" s="133">
        <v>5.8500000000000003E-2</v>
      </c>
      <c r="M484" s="133">
        <v>0.1232</v>
      </c>
      <c r="N484" s="133">
        <v>2.2599999999999999E-2</v>
      </c>
      <c r="O484" s="133">
        <v>9.9599999999999994E-2</v>
      </c>
    </row>
    <row r="485" spans="2:15" hidden="1">
      <c r="B485" s="133">
        <v>1994</v>
      </c>
      <c r="C485" s="133">
        <v>2</v>
      </c>
      <c r="D485" s="133">
        <v>0.29409999999999997</v>
      </c>
      <c r="E485" s="133">
        <v>0.12139999999999999</v>
      </c>
      <c r="F485" s="133">
        <v>4.8099999999999997E-2</v>
      </c>
      <c r="G485" s="133">
        <v>0.38579999999999998</v>
      </c>
      <c r="H485" s="133">
        <v>0.13200000000000001</v>
      </c>
      <c r="I485" s="133">
        <v>0.45319999999999999</v>
      </c>
      <c r="J485" s="133">
        <v>0.35360000000000003</v>
      </c>
      <c r="K485" s="133">
        <v>0.42959999999999998</v>
      </c>
      <c r="L485" s="133">
        <v>0.1812</v>
      </c>
      <c r="M485" s="133">
        <v>0.11219999999999999</v>
      </c>
      <c r="N485" s="133">
        <v>2.4799999999999999E-2</v>
      </c>
      <c r="O485" s="133">
        <v>0.60660000000000003</v>
      </c>
    </row>
    <row r="486" spans="2:15" hidden="1">
      <c r="B486" s="133">
        <v>1994</v>
      </c>
      <c r="C486" s="133">
        <v>3</v>
      </c>
      <c r="D486" s="133">
        <v>0.54420000000000002</v>
      </c>
      <c r="E486" s="133">
        <v>0.497</v>
      </c>
      <c r="F486" s="133">
        <v>0.13850000000000001</v>
      </c>
      <c r="G486" s="133">
        <v>1.7056</v>
      </c>
      <c r="H486" s="133">
        <v>0.58020000000000005</v>
      </c>
      <c r="I486" s="133">
        <v>1.7795000000000001</v>
      </c>
      <c r="J486" s="133">
        <v>0.34110000000000001</v>
      </c>
      <c r="K486" s="133">
        <v>1.7373000000000001</v>
      </c>
      <c r="L486" s="133">
        <v>0.25879999999999997</v>
      </c>
      <c r="M486" s="133">
        <v>0.29670000000000002</v>
      </c>
      <c r="N486" s="133">
        <v>5.1900000000000002E-2</v>
      </c>
      <c r="O486" s="133">
        <v>1.39</v>
      </c>
    </row>
    <row r="487" spans="2:15" hidden="1">
      <c r="B487" s="133">
        <v>1994</v>
      </c>
      <c r="C487" s="133">
        <v>4</v>
      </c>
      <c r="D487" s="133">
        <v>0.80940000000000001</v>
      </c>
      <c r="E487" s="133">
        <v>0.84389999999999998</v>
      </c>
      <c r="F487" s="133">
        <v>0.1641</v>
      </c>
      <c r="G487" s="133">
        <v>2.3218000000000001</v>
      </c>
      <c r="H487" s="133">
        <v>0.6038</v>
      </c>
      <c r="I487" s="133">
        <v>0.56330000000000002</v>
      </c>
      <c r="J487" s="133">
        <v>0.16289999999999999</v>
      </c>
      <c r="K487" s="133">
        <v>0.39739999999999998</v>
      </c>
      <c r="L487" s="133">
        <v>0.2465</v>
      </c>
      <c r="M487" s="133">
        <v>0.93879999999999997</v>
      </c>
      <c r="N487" s="133">
        <v>0.19109999999999999</v>
      </c>
      <c r="O487" s="133">
        <v>1.6937</v>
      </c>
    </row>
    <row r="488" spans="2:15" hidden="1">
      <c r="B488" s="133">
        <v>1994</v>
      </c>
      <c r="C488" s="133">
        <v>5</v>
      </c>
      <c r="D488" s="133">
        <v>0.3619</v>
      </c>
      <c r="E488" s="133">
        <v>1.5339</v>
      </c>
      <c r="F488" s="133">
        <v>7.2700000000000001E-2</v>
      </c>
      <c r="G488" s="133">
        <v>1.224</v>
      </c>
      <c r="H488" s="133">
        <v>0.28079999999999999</v>
      </c>
      <c r="I488" s="133">
        <v>7.7700000000000005E-2</v>
      </c>
      <c r="J488" s="133">
        <v>2.0299999999999999E-2</v>
      </c>
      <c r="K488" s="133">
        <v>0.18160000000000001</v>
      </c>
      <c r="L488" s="133">
        <v>0.39989999999999998</v>
      </c>
      <c r="M488" s="133">
        <v>0.60440000000000005</v>
      </c>
      <c r="N488" s="133">
        <v>4.7199999999999999E-2</v>
      </c>
      <c r="O488" s="133">
        <v>1.2425999999999999</v>
      </c>
    </row>
    <row r="489" spans="2:15" hidden="1">
      <c r="B489" s="133">
        <v>1994</v>
      </c>
      <c r="C489" s="133">
        <v>6</v>
      </c>
      <c r="D489" s="133">
        <v>0.31190000000000001</v>
      </c>
      <c r="E489" s="133">
        <v>0.54049999999999998</v>
      </c>
      <c r="F489" s="133">
        <v>0.10929999999999999</v>
      </c>
      <c r="G489" s="133">
        <v>0.89370000000000005</v>
      </c>
      <c r="H489" s="133">
        <v>0.1736</v>
      </c>
      <c r="I489" s="133">
        <v>0.66679999999999995</v>
      </c>
      <c r="J489" s="133">
        <v>7.6E-3</v>
      </c>
      <c r="K489" s="133">
        <v>0.13170000000000001</v>
      </c>
      <c r="L489" s="133">
        <v>5.9400000000000001E-2</v>
      </c>
      <c r="M489" s="133">
        <v>0.18629999999999999</v>
      </c>
      <c r="N489" s="133">
        <v>1.26E-2</v>
      </c>
      <c r="O489" s="133">
        <v>0.74360000000000004</v>
      </c>
    </row>
    <row r="490" spans="2:15" hidden="1">
      <c r="B490" s="133">
        <v>1994</v>
      </c>
      <c r="C490" s="133">
        <v>7</v>
      </c>
      <c r="D490" s="133">
        <v>8.6199999999999999E-2</v>
      </c>
      <c r="E490" s="133">
        <v>1.14E-2</v>
      </c>
      <c r="F490" s="133">
        <v>4.2599999999999999E-2</v>
      </c>
      <c r="G490" s="133">
        <v>0.224</v>
      </c>
      <c r="H490" s="133">
        <v>6.2E-2</v>
      </c>
      <c r="I490" s="133">
        <v>0.24990000000000001</v>
      </c>
      <c r="J490" s="133">
        <v>5.7500000000000002E-2</v>
      </c>
      <c r="K490" s="133">
        <v>0.4521</v>
      </c>
      <c r="L490" s="133">
        <v>4.6100000000000002E-2</v>
      </c>
      <c r="M490" s="133">
        <v>0.1022</v>
      </c>
      <c r="N490" s="133">
        <v>4.1000000000000003E-3</v>
      </c>
      <c r="O490" s="133">
        <v>0.40239999999999998</v>
      </c>
    </row>
    <row r="491" spans="2:15" hidden="1">
      <c r="B491" s="133">
        <v>1994</v>
      </c>
      <c r="C491" s="133">
        <v>8</v>
      </c>
      <c r="D491" s="133">
        <v>0.68410000000000004</v>
      </c>
      <c r="E491" s="133">
        <v>1.571</v>
      </c>
      <c r="F491" s="133">
        <v>0.3246</v>
      </c>
      <c r="G491" s="133">
        <v>2.9177</v>
      </c>
      <c r="H491" s="133">
        <v>0.78949999999999998</v>
      </c>
      <c r="I491" s="133">
        <v>2.1709000000000001</v>
      </c>
      <c r="J491" s="133">
        <v>0.38129999999999997</v>
      </c>
      <c r="K491" s="133">
        <v>0.9889</v>
      </c>
      <c r="L491" s="133">
        <v>0.45450000000000002</v>
      </c>
      <c r="M491" s="133">
        <v>0.70730000000000004</v>
      </c>
      <c r="N491" s="133">
        <v>0.25609999999999999</v>
      </c>
      <c r="O491" s="133">
        <v>2.7595000000000001</v>
      </c>
    </row>
    <row r="492" spans="2:15" hidden="1">
      <c r="B492" s="133">
        <v>1994</v>
      </c>
      <c r="C492" s="133">
        <v>9</v>
      </c>
      <c r="D492" s="133">
        <v>0.30420000000000003</v>
      </c>
      <c r="E492" s="133">
        <v>0.80059999999999998</v>
      </c>
      <c r="F492" s="133">
        <v>0.17860000000000001</v>
      </c>
      <c r="G492" s="133">
        <v>1.637</v>
      </c>
      <c r="H492" s="133">
        <v>0.432</v>
      </c>
      <c r="I492" s="133">
        <v>0.50480000000000003</v>
      </c>
      <c r="J492" s="133">
        <v>0.1108</v>
      </c>
      <c r="K492" s="133">
        <v>0.23269999999999999</v>
      </c>
      <c r="L492" s="133">
        <v>0.217</v>
      </c>
      <c r="M492" s="133">
        <v>0.72</v>
      </c>
      <c r="N492" s="133">
        <v>6.0900000000000003E-2</v>
      </c>
      <c r="O492" s="133">
        <v>2.6518000000000002</v>
      </c>
    </row>
    <row r="493" spans="2:15" hidden="1">
      <c r="B493" s="133">
        <v>1994</v>
      </c>
      <c r="C493" s="133">
        <v>10</v>
      </c>
      <c r="D493" s="133">
        <v>0.46960000000000002</v>
      </c>
      <c r="E493" s="133">
        <v>0.72360000000000002</v>
      </c>
      <c r="F493" s="133">
        <v>0.32919999999999999</v>
      </c>
      <c r="G493" s="133">
        <v>1.3824000000000001</v>
      </c>
      <c r="H493" s="133">
        <v>0.40200000000000002</v>
      </c>
      <c r="I493" s="133">
        <v>1.2862</v>
      </c>
      <c r="J493" s="133">
        <v>9.5999999999999992E-3</v>
      </c>
      <c r="K493" s="133">
        <v>1.0886</v>
      </c>
      <c r="L493" s="133">
        <v>0.32490000000000002</v>
      </c>
      <c r="M493" s="133">
        <v>0.74760000000000004</v>
      </c>
      <c r="N493" s="133">
        <v>7.6100000000000001E-2</v>
      </c>
      <c r="O493" s="133">
        <v>2.8849999999999998</v>
      </c>
    </row>
    <row r="494" spans="2:15" hidden="1">
      <c r="B494" s="133">
        <v>1994</v>
      </c>
      <c r="C494" s="133">
        <v>11</v>
      </c>
      <c r="D494" s="133">
        <v>0.18029999999999999</v>
      </c>
      <c r="E494" s="133">
        <v>0.58220000000000005</v>
      </c>
      <c r="F494" s="133">
        <v>7.9799999999999996E-2</v>
      </c>
      <c r="G494" s="133">
        <v>0.80330000000000001</v>
      </c>
      <c r="H494" s="133">
        <v>0.21149999999999999</v>
      </c>
      <c r="I494" s="133">
        <v>0.63660000000000005</v>
      </c>
      <c r="J494" s="133">
        <v>5.5199999999999999E-2</v>
      </c>
      <c r="K494" s="133">
        <v>7.8600000000000003E-2</v>
      </c>
      <c r="L494" s="133">
        <v>0.1226</v>
      </c>
      <c r="M494" s="133">
        <v>0.23799999999999999</v>
      </c>
      <c r="N494" s="133">
        <v>0.1739</v>
      </c>
      <c r="O494" s="133">
        <v>1.0465</v>
      </c>
    </row>
    <row r="495" spans="2:15" hidden="1">
      <c r="B495" s="133">
        <v>1994</v>
      </c>
      <c r="C495" s="133">
        <v>12</v>
      </c>
      <c r="D495" s="133">
        <v>0.19850000000000001</v>
      </c>
      <c r="E495" s="133">
        <v>0.48970000000000002</v>
      </c>
      <c r="F495" s="133">
        <v>0.12609999999999999</v>
      </c>
      <c r="G495" s="133">
        <v>1.1114999999999999</v>
      </c>
      <c r="H495" s="133">
        <v>0.28970000000000001</v>
      </c>
      <c r="I495" s="133">
        <v>0.42270000000000002</v>
      </c>
      <c r="J495" s="133">
        <v>7.5200000000000003E-2</v>
      </c>
      <c r="K495" s="133">
        <v>9.11E-2</v>
      </c>
      <c r="L495" s="133">
        <v>9.9099999999999994E-2</v>
      </c>
      <c r="M495" s="133">
        <v>0.4945</v>
      </c>
      <c r="N495" s="133">
        <v>7.0099999999999996E-2</v>
      </c>
      <c r="O495" s="133">
        <v>1.7302</v>
      </c>
    </row>
    <row r="496" spans="2:15" hidden="1">
      <c r="B496" s="133">
        <v>1994</v>
      </c>
      <c r="C496" s="133">
        <v>13</v>
      </c>
      <c r="D496" s="133">
        <v>0.64939999999999998</v>
      </c>
      <c r="E496" s="133">
        <v>0.1181</v>
      </c>
      <c r="F496" s="133">
        <v>0.19350000000000001</v>
      </c>
      <c r="G496" s="133">
        <v>1.8793</v>
      </c>
      <c r="H496" s="133">
        <v>0.54369999999999996</v>
      </c>
      <c r="I496" s="133">
        <v>0.89410000000000001</v>
      </c>
      <c r="J496" s="133">
        <v>9.1899999999999996E-2</v>
      </c>
      <c r="K496" s="133">
        <v>0.43020000000000003</v>
      </c>
      <c r="L496" s="133">
        <v>0.151</v>
      </c>
      <c r="M496" s="133">
        <v>0.35449999999999998</v>
      </c>
      <c r="N496" s="133">
        <v>0.1086</v>
      </c>
      <c r="O496" s="133">
        <v>2.2195999999999998</v>
      </c>
    </row>
    <row r="497" spans="2:15" hidden="1">
      <c r="B497" s="133">
        <v>1994</v>
      </c>
      <c r="C497" s="133">
        <v>14</v>
      </c>
      <c r="D497" s="133">
        <v>3.2199999999999999E-2</v>
      </c>
      <c r="E497" s="133">
        <v>8.5400000000000004E-2</v>
      </c>
      <c r="F497" s="133">
        <v>1.49E-2</v>
      </c>
      <c r="G497" s="133">
        <v>0.18029999999999999</v>
      </c>
      <c r="H497" s="133">
        <v>4.2099999999999999E-2</v>
      </c>
      <c r="I497" s="133">
        <v>4.0800000000000003E-2</v>
      </c>
      <c r="J497" s="133">
        <v>7.7000000000000002E-3</v>
      </c>
      <c r="K497" s="133">
        <v>1.9800000000000002E-2</v>
      </c>
      <c r="L497" s="133">
        <v>2.2100000000000002E-2</v>
      </c>
      <c r="M497" s="133">
        <v>5.57E-2</v>
      </c>
      <c r="N497" s="133">
        <v>8.2000000000000007E-3</v>
      </c>
      <c r="O497" s="133">
        <v>0.2223</v>
      </c>
    </row>
    <row r="498" spans="2:15" hidden="1">
      <c r="B498" s="133">
        <v>1994</v>
      </c>
      <c r="C498" s="133">
        <v>15</v>
      </c>
      <c r="D498" s="133">
        <v>6.7500000000000004E-2</v>
      </c>
      <c r="E498" s="133">
        <v>1.23E-2</v>
      </c>
      <c r="F498" s="133">
        <v>1.89E-2</v>
      </c>
      <c r="G498" s="133">
        <v>0.2079</v>
      </c>
      <c r="H498" s="133">
        <v>8.3099999999999993E-2</v>
      </c>
      <c r="I498" s="133">
        <v>0.17780000000000001</v>
      </c>
      <c r="J498" s="133">
        <v>8.9999999999999998E-4</v>
      </c>
      <c r="K498" s="133">
        <v>7.7299999999999994E-2</v>
      </c>
      <c r="L498" s="133">
        <v>0.2109</v>
      </c>
      <c r="M498" s="133">
        <v>8.8000000000000005E-3</v>
      </c>
      <c r="N498" s="133">
        <v>1.8599999999999998E-2</v>
      </c>
      <c r="O498" s="133">
        <v>0.92059999999999997</v>
      </c>
    </row>
    <row r="499" spans="2:15" hidden="1">
      <c r="B499" s="133">
        <v>1994</v>
      </c>
      <c r="C499" s="133">
        <v>16</v>
      </c>
      <c r="D499" s="133">
        <v>1.52E-2</v>
      </c>
      <c r="E499" s="133">
        <v>4.0899999999999999E-2</v>
      </c>
      <c r="F499" s="133">
        <v>7.0000000000000001E-3</v>
      </c>
      <c r="G499" s="133">
        <v>8.6800000000000002E-2</v>
      </c>
      <c r="H499" s="133">
        <v>2.0199999999999999E-2</v>
      </c>
      <c r="I499" s="133">
        <v>1.9300000000000001E-2</v>
      </c>
      <c r="J499" s="133">
        <v>3.5999999999999999E-3</v>
      </c>
      <c r="K499" s="133">
        <v>9.1000000000000004E-3</v>
      </c>
      <c r="L499" s="133">
        <v>1.0500000000000001E-2</v>
      </c>
      <c r="M499" s="133">
        <v>2.5600000000000001E-2</v>
      </c>
      <c r="N499" s="133">
        <v>4.1000000000000003E-3</v>
      </c>
      <c r="O499" s="133">
        <v>0.1033</v>
      </c>
    </row>
    <row r="500" spans="2:15" hidden="1">
      <c r="B500" s="133">
        <v>1995</v>
      </c>
      <c r="C500" s="133">
        <v>1</v>
      </c>
      <c r="D500" s="133">
        <v>0.14360000000000001</v>
      </c>
      <c r="E500" s="133">
        <v>4.1200000000000001E-2</v>
      </c>
      <c r="F500" s="133">
        <v>2.75E-2</v>
      </c>
      <c r="G500" s="133">
        <v>0.22819999999999999</v>
      </c>
      <c r="H500" s="133">
        <v>8.1000000000000003E-2</v>
      </c>
      <c r="I500" s="133">
        <v>0.15429999999999999</v>
      </c>
      <c r="J500" s="133">
        <v>8.0999999999999996E-3</v>
      </c>
      <c r="K500" s="133">
        <v>0.20899999999999999</v>
      </c>
      <c r="L500" s="133">
        <v>3.2500000000000001E-2</v>
      </c>
      <c r="M500" s="133">
        <v>6.8000000000000005E-2</v>
      </c>
      <c r="N500" s="133">
        <v>7.6E-3</v>
      </c>
      <c r="O500" s="133">
        <v>0.30809999999999998</v>
      </c>
    </row>
    <row r="501" spans="2:15" hidden="1">
      <c r="B501" s="133">
        <v>1995</v>
      </c>
      <c r="C501" s="133">
        <v>2</v>
      </c>
      <c r="D501" s="133">
        <v>0.17399999999999999</v>
      </c>
      <c r="E501" s="133">
        <v>0.13150000000000001</v>
      </c>
      <c r="F501" s="133">
        <v>3.6400000000000002E-2</v>
      </c>
      <c r="G501" s="133">
        <v>0.3221</v>
      </c>
      <c r="H501" s="133">
        <v>0.11020000000000001</v>
      </c>
      <c r="I501" s="133">
        <v>0.3987</v>
      </c>
      <c r="J501" s="133">
        <v>6.0999999999999999E-2</v>
      </c>
      <c r="K501" s="133">
        <v>0.21010000000000001</v>
      </c>
      <c r="L501" s="133">
        <v>1.77E-2</v>
      </c>
      <c r="M501" s="133">
        <v>0.93149999999999999</v>
      </c>
      <c r="N501" s="133">
        <v>6.4399999999999999E-2</v>
      </c>
      <c r="O501" s="133">
        <v>0.35110000000000002</v>
      </c>
    </row>
    <row r="502" spans="2:15" hidden="1">
      <c r="B502" s="133">
        <v>1995</v>
      </c>
      <c r="C502" s="133">
        <v>3</v>
      </c>
      <c r="D502" s="133">
        <v>0.43380000000000002</v>
      </c>
      <c r="E502" s="133">
        <v>0.51929999999999998</v>
      </c>
      <c r="F502" s="133">
        <v>0.15390000000000001</v>
      </c>
      <c r="G502" s="133">
        <v>1.204</v>
      </c>
      <c r="H502" s="133">
        <v>0.40960000000000002</v>
      </c>
      <c r="I502" s="133">
        <v>2.2740999999999998</v>
      </c>
      <c r="J502" s="133">
        <v>0.43290000000000001</v>
      </c>
      <c r="K502" s="133">
        <v>1.0697000000000001</v>
      </c>
      <c r="L502" s="133">
        <v>0.13489999999999999</v>
      </c>
      <c r="M502" s="133">
        <v>0.71860000000000002</v>
      </c>
      <c r="N502" s="133">
        <v>2.5499999999999998E-2</v>
      </c>
      <c r="O502" s="133">
        <v>2.339</v>
      </c>
    </row>
    <row r="503" spans="2:15" hidden="1">
      <c r="B503" s="133">
        <v>1995</v>
      </c>
      <c r="C503" s="133">
        <v>4</v>
      </c>
      <c r="D503" s="133">
        <v>0.86360000000000003</v>
      </c>
      <c r="E503" s="133">
        <v>1.0269999999999999</v>
      </c>
      <c r="F503" s="133">
        <v>0.1777</v>
      </c>
      <c r="G503" s="133">
        <v>3.1168</v>
      </c>
      <c r="H503" s="133">
        <v>0.81059999999999999</v>
      </c>
      <c r="I503" s="133">
        <v>0.94620000000000004</v>
      </c>
      <c r="J503" s="133">
        <v>0.13819999999999999</v>
      </c>
      <c r="K503" s="133">
        <v>1.1002000000000001</v>
      </c>
      <c r="L503" s="133">
        <v>0.46029999999999999</v>
      </c>
      <c r="M503" s="133">
        <v>0.75639999999999996</v>
      </c>
      <c r="N503" s="133">
        <v>0.17169999999999999</v>
      </c>
      <c r="O503" s="133">
        <v>1.4559</v>
      </c>
    </row>
    <row r="504" spans="2:15" hidden="1">
      <c r="B504" s="133">
        <v>1995</v>
      </c>
      <c r="C504" s="133">
        <v>5</v>
      </c>
      <c r="D504" s="133">
        <v>0.36470000000000002</v>
      </c>
      <c r="E504" s="133">
        <v>0.40310000000000001</v>
      </c>
      <c r="F504" s="133">
        <v>9.5600000000000004E-2</v>
      </c>
      <c r="G504" s="133">
        <v>2.1665999999999999</v>
      </c>
      <c r="H504" s="133">
        <v>0.497</v>
      </c>
      <c r="I504" s="133">
        <v>0.58709999999999996</v>
      </c>
      <c r="J504" s="133">
        <v>4.4299999999999999E-2</v>
      </c>
      <c r="K504" s="133">
        <v>0.39529999999999998</v>
      </c>
      <c r="L504" s="133">
        <v>0.48370000000000002</v>
      </c>
      <c r="M504" s="133">
        <v>0.48060000000000003</v>
      </c>
      <c r="N504" s="133">
        <v>3.4700000000000002E-2</v>
      </c>
      <c r="O504" s="133">
        <v>1.6923999999999999</v>
      </c>
    </row>
    <row r="505" spans="2:15" hidden="1">
      <c r="B505" s="133">
        <v>1995</v>
      </c>
      <c r="C505" s="133">
        <v>6</v>
      </c>
      <c r="D505" s="133">
        <v>0.29020000000000001</v>
      </c>
      <c r="E505" s="133">
        <v>0.53180000000000005</v>
      </c>
      <c r="F505" s="133">
        <v>6.5799999999999997E-2</v>
      </c>
      <c r="G505" s="133">
        <v>0.70179999999999998</v>
      </c>
      <c r="H505" s="133">
        <v>0.13150000000000001</v>
      </c>
      <c r="I505" s="133">
        <v>0.21240000000000001</v>
      </c>
      <c r="J505" s="133">
        <v>5.9999999999999995E-4</v>
      </c>
      <c r="K505" s="133">
        <v>0.39379999999999998</v>
      </c>
      <c r="L505" s="133">
        <v>2.01E-2</v>
      </c>
      <c r="M505" s="133">
        <v>0.71509999999999996</v>
      </c>
      <c r="N505" s="133">
        <v>5.1200000000000002E-2</v>
      </c>
      <c r="O505" s="133">
        <v>1.0181</v>
      </c>
    </row>
    <row r="506" spans="2:15" hidden="1">
      <c r="B506" s="133">
        <v>1995</v>
      </c>
      <c r="C506" s="133">
        <v>7</v>
      </c>
      <c r="D506" s="133">
        <v>0.10199999999999999</v>
      </c>
      <c r="E506" s="133">
        <v>0.19189999999999999</v>
      </c>
      <c r="F506" s="133">
        <v>3.8699999999999998E-2</v>
      </c>
      <c r="G506" s="133">
        <v>0.23599999999999999</v>
      </c>
      <c r="H506" s="133">
        <v>7.5899999999999995E-2</v>
      </c>
      <c r="I506" s="133">
        <v>0.12959999999999999</v>
      </c>
      <c r="J506" s="133">
        <v>4.6300000000000001E-2</v>
      </c>
      <c r="K506" s="133">
        <v>0.2278</v>
      </c>
      <c r="L506" s="133">
        <v>3.3399999999999999E-2</v>
      </c>
      <c r="M506" s="133">
        <v>0.1138</v>
      </c>
      <c r="N506" s="133">
        <v>2.4199999999999999E-2</v>
      </c>
      <c r="O506" s="133">
        <v>0.32500000000000001</v>
      </c>
    </row>
    <row r="507" spans="2:15" hidden="1">
      <c r="B507" s="133">
        <v>1995</v>
      </c>
      <c r="C507" s="133">
        <v>8</v>
      </c>
      <c r="D507" s="133">
        <v>0.63349999999999995</v>
      </c>
      <c r="E507" s="133">
        <v>1.6758999999999999</v>
      </c>
      <c r="F507" s="133">
        <v>0.34689999999999999</v>
      </c>
      <c r="G507" s="133">
        <v>3.0556000000000001</v>
      </c>
      <c r="H507" s="133">
        <v>0.84089999999999998</v>
      </c>
      <c r="I507" s="133">
        <v>2.1053999999999999</v>
      </c>
      <c r="J507" s="133">
        <v>0.3377</v>
      </c>
      <c r="K507" s="133">
        <v>0.95640000000000003</v>
      </c>
      <c r="L507" s="133">
        <v>0.18099999999999999</v>
      </c>
      <c r="M507" s="133">
        <v>0.41670000000000001</v>
      </c>
      <c r="N507" s="133">
        <v>0.36890000000000001</v>
      </c>
      <c r="O507" s="133">
        <v>1.9538</v>
      </c>
    </row>
    <row r="508" spans="2:15" hidden="1">
      <c r="B508" s="133">
        <v>1995</v>
      </c>
      <c r="C508" s="133">
        <v>9</v>
      </c>
      <c r="D508" s="133">
        <v>0.26019999999999999</v>
      </c>
      <c r="E508" s="133">
        <v>0.74629999999999996</v>
      </c>
      <c r="F508" s="133">
        <v>0.1497</v>
      </c>
      <c r="G508" s="133">
        <v>1.1405000000000001</v>
      </c>
      <c r="H508" s="133">
        <v>0.30620000000000003</v>
      </c>
      <c r="I508" s="133">
        <v>0.33960000000000001</v>
      </c>
      <c r="J508" s="133">
        <v>0.1384</v>
      </c>
      <c r="K508" s="133">
        <v>0.46750000000000003</v>
      </c>
      <c r="L508" s="133">
        <v>7.0599999999999996E-2</v>
      </c>
      <c r="M508" s="133">
        <v>0.32350000000000001</v>
      </c>
      <c r="N508" s="133">
        <v>8.3500000000000005E-2</v>
      </c>
      <c r="O508" s="133">
        <v>1.1926000000000001</v>
      </c>
    </row>
    <row r="509" spans="2:15" hidden="1">
      <c r="B509" s="133">
        <v>1995</v>
      </c>
      <c r="C509" s="133">
        <v>10</v>
      </c>
      <c r="D509" s="133">
        <v>0.4612</v>
      </c>
      <c r="E509" s="133">
        <v>0.17699999999999999</v>
      </c>
      <c r="F509" s="133">
        <v>0.25840000000000002</v>
      </c>
      <c r="G509" s="133">
        <v>1.7891999999999999</v>
      </c>
      <c r="H509" s="133">
        <v>0.60489999999999999</v>
      </c>
      <c r="I509" s="133">
        <v>0.58840000000000003</v>
      </c>
      <c r="J509" s="133">
        <v>1.1374</v>
      </c>
      <c r="K509" s="133">
        <v>1.7457</v>
      </c>
      <c r="L509" s="133">
        <v>0.35399999999999998</v>
      </c>
      <c r="M509" s="133">
        <v>0.80059999999999998</v>
      </c>
      <c r="N509" s="133">
        <v>0.18990000000000001</v>
      </c>
      <c r="O509" s="133">
        <v>1.3943000000000001</v>
      </c>
    </row>
    <row r="510" spans="2:15" hidden="1">
      <c r="B510" s="133">
        <v>1995</v>
      </c>
      <c r="C510" s="133">
        <v>11</v>
      </c>
      <c r="D510" s="133">
        <v>0.17530000000000001</v>
      </c>
      <c r="E510" s="133">
        <v>0.59340000000000004</v>
      </c>
      <c r="F510" s="133">
        <v>7.0900000000000005E-2</v>
      </c>
      <c r="G510" s="133">
        <v>0.68020000000000003</v>
      </c>
      <c r="H510" s="133">
        <v>0.1822</v>
      </c>
      <c r="I510" s="133">
        <v>0.61529999999999996</v>
      </c>
      <c r="J510" s="133">
        <v>6.4100000000000004E-2</v>
      </c>
      <c r="K510" s="133">
        <v>0.1429</v>
      </c>
      <c r="L510" s="133">
        <v>8.2699999999999996E-2</v>
      </c>
      <c r="M510" s="133">
        <v>0.12039999999999999</v>
      </c>
      <c r="N510" s="133">
        <v>0.1915</v>
      </c>
      <c r="O510" s="133">
        <v>0.66410000000000002</v>
      </c>
    </row>
    <row r="511" spans="2:15" hidden="1">
      <c r="B511" s="133">
        <v>1995</v>
      </c>
      <c r="C511" s="133">
        <v>12</v>
      </c>
      <c r="D511" s="133">
        <v>0.17369999999999999</v>
      </c>
      <c r="E511" s="133">
        <v>0.4541</v>
      </c>
      <c r="F511" s="133">
        <v>0.1014</v>
      </c>
      <c r="G511" s="133">
        <v>0.77959999999999996</v>
      </c>
      <c r="H511" s="133">
        <v>0.20630000000000001</v>
      </c>
      <c r="I511" s="133">
        <v>0.30590000000000001</v>
      </c>
      <c r="J511" s="133">
        <v>9.2899999999999996E-2</v>
      </c>
      <c r="K511" s="133">
        <v>0.2349</v>
      </c>
      <c r="L511" s="133">
        <v>1.1999999999999999E-3</v>
      </c>
      <c r="M511" s="133">
        <v>0.21990000000000001</v>
      </c>
      <c r="N511" s="133">
        <v>0.09</v>
      </c>
      <c r="O511" s="133">
        <v>0.80469999999999997</v>
      </c>
    </row>
    <row r="512" spans="2:15" hidden="1">
      <c r="B512" s="133">
        <v>1995</v>
      </c>
      <c r="C512" s="133">
        <v>13</v>
      </c>
      <c r="D512" s="133">
        <v>0.63959999999999995</v>
      </c>
      <c r="E512" s="133">
        <v>0.3095</v>
      </c>
      <c r="F512" s="133">
        <v>0.24729999999999999</v>
      </c>
      <c r="G512" s="133">
        <v>1.7904</v>
      </c>
      <c r="H512" s="133">
        <v>0.46060000000000001</v>
      </c>
      <c r="I512" s="133">
        <v>0.49459999999999998</v>
      </c>
      <c r="J512" s="133">
        <v>2.3400000000000001E-2</v>
      </c>
      <c r="K512" s="133">
        <v>1.1809000000000001</v>
      </c>
      <c r="L512" s="133">
        <v>0.3286</v>
      </c>
      <c r="M512" s="133">
        <v>0.14199999999999999</v>
      </c>
      <c r="N512" s="133">
        <v>7.1800000000000003E-2</v>
      </c>
      <c r="O512" s="133">
        <v>2.3809999999999998</v>
      </c>
    </row>
    <row r="513" spans="2:15" hidden="1">
      <c r="B513" s="133">
        <v>1995</v>
      </c>
      <c r="C513" s="133">
        <v>14</v>
      </c>
      <c r="D513" s="133">
        <v>2.92E-2</v>
      </c>
      <c r="E513" s="133">
        <v>9.0399999999999994E-2</v>
      </c>
      <c r="F513" s="133">
        <v>1.3599999999999999E-2</v>
      </c>
      <c r="G513" s="133">
        <v>0.14779999999999999</v>
      </c>
      <c r="H513" s="133">
        <v>3.4200000000000001E-2</v>
      </c>
      <c r="I513" s="133">
        <v>2.8000000000000001E-2</v>
      </c>
      <c r="J513" s="133">
        <v>9.7000000000000003E-3</v>
      </c>
      <c r="K513" s="133">
        <v>3.6999999999999998E-2</v>
      </c>
      <c r="L513" s="133">
        <v>1.26E-2</v>
      </c>
      <c r="M513" s="133">
        <v>2.58E-2</v>
      </c>
      <c r="N513" s="133">
        <v>1.03E-2</v>
      </c>
      <c r="O513" s="133">
        <v>0.1164</v>
      </c>
    </row>
    <row r="514" spans="2:15" hidden="1">
      <c r="B514" s="133">
        <v>1995</v>
      </c>
      <c r="C514" s="133">
        <v>15</v>
      </c>
      <c r="D514" s="133">
        <v>8.6599999999999996E-2</v>
      </c>
      <c r="E514" s="133">
        <v>3.4599999999999999E-2</v>
      </c>
      <c r="F514" s="133">
        <v>2.24E-2</v>
      </c>
      <c r="G514" s="133">
        <v>9.9099999999999994E-2</v>
      </c>
      <c r="H514" s="133">
        <v>3.9600000000000003E-2</v>
      </c>
      <c r="I514" s="133">
        <v>0.13059999999999999</v>
      </c>
      <c r="J514" s="133">
        <v>8.9399999999999993E-2</v>
      </c>
      <c r="K514" s="133">
        <v>4.7300000000000002E-2</v>
      </c>
      <c r="L514" s="133">
        <v>7.2900000000000006E-2</v>
      </c>
      <c r="M514" s="133">
        <v>5.4600000000000003E-2</v>
      </c>
      <c r="N514" s="133">
        <v>1.8700000000000001E-2</v>
      </c>
      <c r="O514" s="133">
        <v>0.17180000000000001</v>
      </c>
    </row>
    <row r="515" spans="2:15" hidden="1">
      <c r="B515" s="133">
        <v>1995</v>
      </c>
      <c r="C515" s="133">
        <v>16</v>
      </c>
      <c r="D515" s="133">
        <v>1.3899999999999999E-2</v>
      </c>
      <c r="E515" s="133">
        <v>4.3799999999999999E-2</v>
      </c>
      <c r="F515" s="133">
        <v>6.4000000000000003E-3</v>
      </c>
      <c r="G515" s="133">
        <v>7.22E-2</v>
      </c>
      <c r="H515" s="133">
        <v>1.67E-2</v>
      </c>
      <c r="I515" s="133">
        <v>1.35E-2</v>
      </c>
      <c r="J515" s="133">
        <v>4.4000000000000003E-3</v>
      </c>
      <c r="K515" s="133">
        <v>1.7000000000000001E-2</v>
      </c>
      <c r="L515" s="133">
        <v>6.1999999999999998E-3</v>
      </c>
      <c r="M515" s="133">
        <v>1.1900000000000001E-2</v>
      </c>
      <c r="N515" s="133">
        <v>5.1000000000000004E-3</v>
      </c>
      <c r="O515" s="133">
        <v>5.5E-2</v>
      </c>
    </row>
    <row r="516" spans="2:15" hidden="1">
      <c r="B516" s="133">
        <v>1996</v>
      </c>
      <c r="C516" s="133">
        <v>1</v>
      </c>
      <c r="D516" s="133">
        <v>0.11169999999999999</v>
      </c>
      <c r="E516" s="133">
        <v>7.4999999999999997E-3</v>
      </c>
      <c r="F516" s="133">
        <v>2.0500000000000001E-2</v>
      </c>
      <c r="G516" s="133">
        <v>8.3500000000000005E-2</v>
      </c>
      <c r="H516" s="133">
        <v>2.9700000000000001E-2</v>
      </c>
      <c r="I516" s="133">
        <v>0.1084</v>
      </c>
      <c r="J516" s="133">
        <v>5.7000000000000002E-3</v>
      </c>
      <c r="K516" s="133">
        <v>1.89E-2</v>
      </c>
      <c r="L516" s="133">
        <v>5.6800000000000003E-2</v>
      </c>
      <c r="M516" s="133">
        <v>0.1227</v>
      </c>
      <c r="N516" s="133">
        <v>2.7099999999999999E-2</v>
      </c>
      <c r="O516" s="133">
        <v>0.80700000000000005</v>
      </c>
    </row>
    <row r="517" spans="2:15" hidden="1">
      <c r="B517" s="133">
        <v>1996</v>
      </c>
      <c r="C517" s="133">
        <v>2</v>
      </c>
      <c r="D517" s="133">
        <v>0.19839999999999999</v>
      </c>
      <c r="E517" s="133">
        <v>0.4778</v>
      </c>
      <c r="F517" s="133">
        <v>7.1800000000000003E-2</v>
      </c>
      <c r="G517" s="133">
        <v>1.2825</v>
      </c>
      <c r="H517" s="133">
        <v>0.43890000000000001</v>
      </c>
      <c r="I517" s="133">
        <v>1.7411000000000001</v>
      </c>
      <c r="J517" s="133">
        <v>9.7900000000000001E-2</v>
      </c>
      <c r="K517" s="133">
        <v>0.25330000000000003</v>
      </c>
      <c r="L517" s="133">
        <v>1.29E-2</v>
      </c>
      <c r="M517" s="133">
        <v>9.4899999999999998E-2</v>
      </c>
      <c r="N517" s="133">
        <v>7.3400000000000007E-2</v>
      </c>
      <c r="O517" s="133">
        <v>0.79790000000000005</v>
      </c>
    </row>
    <row r="518" spans="2:15" hidden="1">
      <c r="B518" s="133">
        <v>1996</v>
      </c>
      <c r="C518" s="133">
        <v>3</v>
      </c>
      <c r="D518" s="133">
        <v>0.51419999999999999</v>
      </c>
      <c r="E518" s="133">
        <v>0.222</v>
      </c>
      <c r="F518" s="133">
        <v>0.122</v>
      </c>
      <c r="G518" s="133">
        <v>0.98180000000000001</v>
      </c>
      <c r="H518" s="133">
        <v>0.33400000000000002</v>
      </c>
      <c r="I518" s="133">
        <v>1.3493999999999999</v>
      </c>
      <c r="J518" s="133">
        <v>0.2172</v>
      </c>
      <c r="K518" s="133">
        <v>0.38740000000000002</v>
      </c>
      <c r="L518" s="133">
        <v>6.8099999999999994E-2</v>
      </c>
      <c r="M518" s="133">
        <v>0.47220000000000001</v>
      </c>
      <c r="N518" s="133">
        <v>0.219</v>
      </c>
      <c r="O518" s="133">
        <v>1.8586</v>
      </c>
    </row>
    <row r="519" spans="2:15" hidden="1">
      <c r="B519" s="133">
        <v>1996</v>
      </c>
      <c r="C519" s="133">
        <v>4</v>
      </c>
      <c r="D519" s="133">
        <v>0.52490000000000003</v>
      </c>
      <c r="E519" s="133">
        <v>1.1031</v>
      </c>
      <c r="F519" s="133">
        <v>0.15429999999999999</v>
      </c>
      <c r="G519" s="133">
        <v>2.2103000000000002</v>
      </c>
      <c r="H519" s="133">
        <v>0.57479999999999998</v>
      </c>
      <c r="I519" s="133">
        <v>0.85750000000000004</v>
      </c>
      <c r="J519" s="133">
        <v>7.9899999999999999E-2</v>
      </c>
      <c r="K519" s="133">
        <v>0.80769999999999997</v>
      </c>
      <c r="L519" s="133">
        <v>0.20649999999999999</v>
      </c>
      <c r="M519" s="133">
        <v>0.5252</v>
      </c>
      <c r="N519" s="133">
        <v>0.4229</v>
      </c>
      <c r="O519" s="133">
        <v>2.1374</v>
      </c>
    </row>
    <row r="520" spans="2:15" hidden="1">
      <c r="B520" s="133">
        <v>1996</v>
      </c>
      <c r="C520" s="133">
        <v>5</v>
      </c>
      <c r="D520" s="133">
        <v>0.31519999999999998</v>
      </c>
      <c r="E520" s="133">
        <v>1.0152000000000001</v>
      </c>
      <c r="F520" s="133">
        <v>8.2299999999999998E-2</v>
      </c>
      <c r="G520" s="133">
        <v>1.0853999999999999</v>
      </c>
      <c r="H520" s="133">
        <v>0.249</v>
      </c>
      <c r="I520" s="133">
        <v>0.97089999999999999</v>
      </c>
      <c r="J520" s="133">
        <v>7.6200000000000004E-2</v>
      </c>
      <c r="K520" s="133">
        <v>0.79400000000000004</v>
      </c>
      <c r="L520" s="133">
        <v>0.3231</v>
      </c>
      <c r="M520" s="133">
        <v>0.1399</v>
      </c>
      <c r="N520" s="133">
        <v>0.26040000000000002</v>
      </c>
      <c r="O520" s="133">
        <v>1.2661</v>
      </c>
    </row>
    <row r="521" spans="2:15" hidden="1">
      <c r="B521" s="133">
        <v>1996</v>
      </c>
      <c r="C521" s="133">
        <v>6</v>
      </c>
      <c r="D521" s="133">
        <v>0.35849999999999999</v>
      </c>
      <c r="E521" s="133">
        <v>0.74629999999999996</v>
      </c>
      <c r="F521" s="133">
        <v>0.10050000000000001</v>
      </c>
      <c r="G521" s="133">
        <v>0.70660000000000001</v>
      </c>
      <c r="H521" s="133">
        <v>0.13780000000000001</v>
      </c>
      <c r="I521" s="133">
        <v>0.71389999999999998</v>
      </c>
      <c r="J521" s="133">
        <v>3.6499999999999998E-2</v>
      </c>
      <c r="K521" s="133">
        <v>0.1459</v>
      </c>
      <c r="L521" s="133">
        <v>8.4500000000000006E-2</v>
      </c>
      <c r="M521" s="133">
        <v>0.187</v>
      </c>
      <c r="N521" s="133">
        <v>9.2499999999999999E-2</v>
      </c>
      <c r="O521" s="133">
        <v>0.54169999999999996</v>
      </c>
    </row>
    <row r="522" spans="2:15" hidden="1">
      <c r="B522" s="133">
        <v>1996</v>
      </c>
      <c r="C522" s="133">
        <v>7</v>
      </c>
      <c r="D522" s="133">
        <v>6.6100000000000006E-2</v>
      </c>
      <c r="E522" s="133">
        <v>0</v>
      </c>
      <c r="F522" s="133">
        <v>2.2499999999999999E-2</v>
      </c>
      <c r="G522" s="133">
        <v>0.39700000000000002</v>
      </c>
      <c r="H522" s="133">
        <v>0.13819999999999999</v>
      </c>
      <c r="I522" s="133">
        <v>7.5499999999999998E-2</v>
      </c>
      <c r="J522" s="133">
        <v>4.7199999999999999E-2</v>
      </c>
      <c r="K522" s="133">
        <v>8.6199999999999999E-2</v>
      </c>
      <c r="L522" s="133">
        <v>5.0000000000000001E-3</v>
      </c>
      <c r="M522" s="133">
        <v>0.17</v>
      </c>
      <c r="N522" s="133">
        <v>1.83E-2</v>
      </c>
      <c r="O522" s="133">
        <v>0.3301</v>
      </c>
    </row>
    <row r="523" spans="2:15" hidden="1">
      <c r="B523" s="133">
        <v>1996</v>
      </c>
      <c r="C523" s="133">
        <v>8</v>
      </c>
      <c r="D523" s="133">
        <v>0.76370000000000005</v>
      </c>
      <c r="E523" s="133">
        <v>1.1956</v>
      </c>
      <c r="F523" s="133">
        <v>0.39500000000000002</v>
      </c>
      <c r="G523" s="133">
        <v>3.431</v>
      </c>
      <c r="H523" s="133">
        <v>0.9103</v>
      </c>
      <c r="I523" s="133">
        <v>2.8307000000000002</v>
      </c>
      <c r="J523" s="133">
        <v>0.21010000000000001</v>
      </c>
      <c r="K523" s="133">
        <v>0.41049999999999998</v>
      </c>
      <c r="L523" s="133">
        <v>0.49270000000000003</v>
      </c>
      <c r="M523" s="133">
        <v>0.38150000000000001</v>
      </c>
      <c r="N523" s="133">
        <v>0.30270000000000002</v>
      </c>
      <c r="O523" s="133">
        <v>3.2656000000000001</v>
      </c>
    </row>
    <row r="524" spans="2:15" hidden="1">
      <c r="B524" s="133">
        <v>1996</v>
      </c>
      <c r="C524" s="133">
        <v>9</v>
      </c>
      <c r="D524" s="133">
        <v>0.3599</v>
      </c>
      <c r="E524" s="133">
        <v>0.58150000000000002</v>
      </c>
      <c r="F524" s="133">
        <v>0.2296</v>
      </c>
      <c r="G524" s="133">
        <v>1.1167</v>
      </c>
      <c r="H524" s="133">
        <v>0.28610000000000002</v>
      </c>
      <c r="I524" s="133">
        <v>0.6008</v>
      </c>
      <c r="J524" s="133">
        <v>5.3800000000000001E-2</v>
      </c>
      <c r="K524" s="133">
        <v>0.28239999999999998</v>
      </c>
      <c r="L524" s="133">
        <v>0.15890000000000001</v>
      </c>
      <c r="M524" s="133">
        <v>0.13370000000000001</v>
      </c>
      <c r="N524" s="133">
        <v>9.64E-2</v>
      </c>
      <c r="O524" s="133">
        <v>1.4080999999999999</v>
      </c>
    </row>
    <row r="525" spans="2:15" hidden="1">
      <c r="B525" s="133">
        <v>1996</v>
      </c>
      <c r="C525" s="133">
        <v>10</v>
      </c>
      <c r="D525" s="133">
        <v>0.54979999999999996</v>
      </c>
      <c r="E525" s="133">
        <v>0.43669999999999998</v>
      </c>
      <c r="F525" s="133">
        <v>0.33779999999999999</v>
      </c>
      <c r="G525" s="133">
        <v>1.9812000000000001</v>
      </c>
      <c r="H525" s="133">
        <v>0.61260000000000003</v>
      </c>
      <c r="I525" s="133">
        <v>1.3957999999999999</v>
      </c>
      <c r="J525" s="133">
        <v>0.1193</v>
      </c>
      <c r="K525" s="133">
        <v>0.92800000000000005</v>
      </c>
      <c r="L525" s="133">
        <v>0.46779999999999999</v>
      </c>
      <c r="M525" s="133">
        <v>0.6331</v>
      </c>
      <c r="N525" s="133">
        <v>0.13139999999999999</v>
      </c>
      <c r="O525" s="133">
        <v>2.0461999999999998</v>
      </c>
    </row>
    <row r="526" spans="2:15" hidden="1">
      <c r="B526" s="133">
        <v>1996</v>
      </c>
      <c r="C526" s="133">
        <v>11</v>
      </c>
      <c r="D526" s="133">
        <v>0.21129999999999999</v>
      </c>
      <c r="E526" s="133">
        <v>0.58689999999999998</v>
      </c>
      <c r="F526" s="133">
        <v>9.8400000000000001E-2</v>
      </c>
      <c r="G526" s="133">
        <v>0.69530000000000003</v>
      </c>
      <c r="H526" s="133">
        <v>0.1835</v>
      </c>
      <c r="I526" s="133">
        <v>0.73140000000000005</v>
      </c>
      <c r="J526" s="133">
        <v>4.1500000000000002E-2</v>
      </c>
      <c r="K526" s="133">
        <v>9.5299999999999996E-2</v>
      </c>
      <c r="L526" s="133">
        <v>0.113</v>
      </c>
      <c r="M526" s="133">
        <v>7.1099999999999997E-2</v>
      </c>
      <c r="N526" s="133">
        <v>0.20669999999999999</v>
      </c>
      <c r="O526" s="133">
        <v>0.7288</v>
      </c>
    </row>
    <row r="527" spans="2:15" hidden="1">
      <c r="B527" s="133">
        <v>1996</v>
      </c>
      <c r="C527" s="133">
        <v>12</v>
      </c>
      <c r="D527" s="133">
        <v>0.24340000000000001</v>
      </c>
      <c r="E527" s="133">
        <v>0.37190000000000001</v>
      </c>
      <c r="F527" s="133">
        <v>0.1608</v>
      </c>
      <c r="G527" s="133">
        <v>0.76249999999999996</v>
      </c>
      <c r="H527" s="133">
        <v>0.19489999999999999</v>
      </c>
      <c r="I527" s="133">
        <v>0.50600000000000001</v>
      </c>
      <c r="J527" s="133">
        <v>3.7199999999999997E-2</v>
      </c>
      <c r="K527" s="133">
        <v>0.1191</v>
      </c>
      <c r="L527" s="133">
        <v>6.5199999999999994E-2</v>
      </c>
      <c r="M527" s="133">
        <v>0.1052</v>
      </c>
      <c r="N527" s="133">
        <v>0.104</v>
      </c>
      <c r="O527" s="133">
        <v>0.90749999999999997</v>
      </c>
    </row>
    <row r="528" spans="2:15" hidden="1">
      <c r="B528" s="133">
        <v>1996</v>
      </c>
      <c r="C528" s="133">
        <v>13</v>
      </c>
      <c r="D528" s="133">
        <v>0.80620000000000003</v>
      </c>
      <c r="E528" s="133">
        <v>0.82010000000000005</v>
      </c>
      <c r="F528" s="133">
        <v>0.17599999999999999</v>
      </c>
      <c r="G528" s="133">
        <v>2.4138000000000002</v>
      </c>
      <c r="H528" s="133">
        <v>0.623</v>
      </c>
      <c r="I528" s="133">
        <v>0.62819999999999998</v>
      </c>
      <c r="J528" s="133">
        <v>4.4000000000000003E-3</v>
      </c>
      <c r="K528" s="133">
        <v>0.68600000000000005</v>
      </c>
      <c r="L528" s="133">
        <v>0.14080000000000001</v>
      </c>
      <c r="M528" s="133">
        <v>0.18590000000000001</v>
      </c>
      <c r="N528" s="133">
        <v>6.2E-2</v>
      </c>
      <c r="O528" s="133">
        <v>1.6990000000000001</v>
      </c>
    </row>
    <row r="529" spans="2:15" hidden="1">
      <c r="B529" s="133">
        <v>1996</v>
      </c>
      <c r="C529" s="133">
        <v>14</v>
      </c>
      <c r="D529" s="133">
        <v>3.9399999999999998E-2</v>
      </c>
      <c r="E529" s="133">
        <v>8.7900000000000006E-2</v>
      </c>
      <c r="F529" s="133">
        <v>1.9900000000000001E-2</v>
      </c>
      <c r="G529" s="133">
        <v>0.15010000000000001</v>
      </c>
      <c r="H529" s="133">
        <v>3.5099999999999999E-2</v>
      </c>
      <c r="I529" s="133">
        <v>4.82E-2</v>
      </c>
      <c r="J529" s="133">
        <v>3.0999999999999999E-3</v>
      </c>
      <c r="K529" s="133">
        <v>2.3099999999999999E-2</v>
      </c>
      <c r="L529" s="133">
        <v>1.9400000000000001E-2</v>
      </c>
      <c r="M529" s="133">
        <v>1.17E-2</v>
      </c>
      <c r="N529" s="133">
        <v>1.17E-2</v>
      </c>
      <c r="O529" s="133">
        <v>0.13719999999999999</v>
      </c>
    </row>
    <row r="530" spans="2:15" hidden="1">
      <c r="B530" s="133">
        <v>1996</v>
      </c>
      <c r="C530" s="133">
        <v>15</v>
      </c>
      <c r="D530" s="133">
        <v>7.5600000000000001E-2</v>
      </c>
      <c r="E530" s="133">
        <v>1.8700000000000001E-2</v>
      </c>
      <c r="F530" s="133">
        <v>7.1000000000000004E-3</v>
      </c>
      <c r="G530" s="133">
        <v>0.122</v>
      </c>
      <c r="H530" s="133">
        <v>4.8800000000000003E-2</v>
      </c>
      <c r="I530" s="133">
        <v>0.1036</v>
      </c>
      <c r="J530" s="133">
        <v>1.47E-2</v>
      </c>
      <c r="K530" s="133">
        <v>0.31929999999999997</v>
      </c>
      <c r="L530" s="133">
        <v>8.0000000000000002E-3</v>
      </c>
      <c r="M530" s="133">
        <v>8.9999999999999993E-3</v>
      </c>
      <c r="N530" s="133">
        <v>4.1200000000000001E-2</v>
      </c>
      <c r="O530" s="133">
        <v>9.6699999999999994E-2</v>
      </c>
    </row>
    <row r="531" spans="2:15" hidden="1">
      <c r="B531" s="133">
        <v>1996</v>
      </c>
      <c r="C531" s="133">
        <v>16</v>
      </c>
      <c r="D531" s="133">
        <v>1.8599999999999998E-2</v>
      </c>
      <c r="E531" s="133">
        <v>4.3400000000000001E-2</v>
      </c>
      <c r="F531" s="133">
        <v>9.2999999999999992E-3</v>
      </c>
      <c r="G531" s="133">
        <v>7.3599999999999999E-2</v>
      </c>
      <c r="H531" s="133">
        <v>1.72E-2</v>
      </c>
      <c r="I531" s="133">
        <v>2.2800000000000001E-2</v>
      </c>
      <c r="J531" s="133">
        <v>1.4E-3</v>
      </c>
      <c r="K531" s="133">
        <v>1.06E-2</v>
      </c>
      <c r="L531" s="133">
        <v>9.2999999999999992E-3</v>
      </c>
      <c r="M531" s="133">
        <v>5.4999999999999997E-3</v>
      </c>
      <c r="N531" s="133">
        <v>5.7999999999999996E-3</v>
      </c>
      <c r="O531" s="133">
        <v>6.4799999999999996E-2</v>
      </c>
    </row>
    <row r="532" spans="2:15" hidden="1">
      <c r="B532" s="133">
        <v>1997</v>
      </c>
      <c r="C532" s="133">
        <v>1</v>
      </c>
      <c r="D532" s="133">
        <v>0.1547</v>
      </c>
      <c r="E532" s="133">
        <v>9.4000000000000004E-3</v>
      </c>
      <c r="F532" s="133">
        <v>2.0400000000000001E-2</v>
      </c>
      <c r="G532" s="133">
        <v>4.7300000000000002E-2</v>
      </c>
      <c r="H532" s="133">
        <v>1.6799999999999999E-2</v>
      </c>
      <c r="I532" s="133">
        <v>0.11070000000000001</v>
      </c>
      <c r="J532" s="133">
        <v>5.7999999999999996E-3</v>
      </c>
      <c r="K532" s="133">
        <v>0.11310000000000001</v>
      </c>
      <c r="L532" s="133">
        <v>1.72E-2</v>
      </c>
      <c r="M532" s="133">
        <v>0.11119999999999999</v>
      </c>
      <c r="N532" s="133">
        <v>3.49E-2</v>
      </c>
      <c r="O532" s="133">
        <v>0.25319999999999998</v>
      </c>
    </row>
    <row r="533" spans="2:15" hidden="1">
      <c r="B533" s="133">
        <v>1997</v>
      </c>
      <c r="C533" s="133">
        <v>2</v>
      </c>
      <c r="D533" s="133">
        <v>0.2223</v>
      </c>
      <c r="E533" s="133">
        <v>0.1915</v>
      </c>
      <c r="F533" s="133">
        <v>5.8000000000000003E-2</v>
      </c>
      <c r="G533" s="133">
        <v>0.32229999999999998</v>
      </c>
      <c r="H533" s="133">
        <v>0.1103</v>
      </c>
      <c r="I533" s="133">
        <v>0.96950000000000003</v>
      </c>
      <c r="J533" s="133">
        <v>9.2700000000000005E-2</v>
      </c>
      <c r="K533" s="133">
        <v>0.26240000000000002</v>
      </c>
      <c r="L533" s="133">
        <v>1.95E-2</v>
      </c>
      <c r="M533" s="133">
        <v>0.38140000000000002</v>
      </c>
      <c r="N533" s="133">
        <v>0.1386</v>
      </c>
      <c r="O533" s="133">
        <v>0.59279999999999999</v>
      </c>
    </row>
    <row r="534" spans="2:15" hidden="1">
      <c r="B534" s="133">
        <v>1997</v>
      </c>
      <c r="C534" s="133">
        <v>3</v>
      </c>
      <c r="D534" s="133">
        <v>0.42970000000000003</v>
      </c>
      <c r="E534" s="133">
        <v>0.1353</v>
      </c>
      <c r="F534" s="133">
        <v>8.3599999999999994E-2</v>
      </c>
      <c r="G534" s="133">
        <v>0.92079999999999995</v>
      </c>
      <c r="H534" s="133">
        <v>0.31330000000000002</v>
      </c>
      <c r="I534" s="133">
        <v>1.4148000000000001</v>
      </c>
      <c r="J534" s="133">
        <v>0.221</v>
      </c>
      <c r="K534" s="133">
        <v>0.41570000000000001</v>
      </c>
      <c r="L534" s="133">
        <v>8.0600000000000005E-2</v>
      </c>
      <c r="M534" s="133">
        <v>0.36809999999999998</v>
      </c>
      <c r="N534" s="133">
        <v>7.6999999999999999E-2</v>
      </c>
      <c r="O534" s="133">
        <v>1.0528999999999999</v>
      </c>
    </row>
    <row r="535" spans="2:15" hidden="1">
      <c r="B535" s="133">
        <v>1997</v>
      </c>
      <c r="C535" s="133">
        <v>4</v>
      </c>
      <c r="D535" s="133">
        <v>0.63049999999999995</v>
      </c>
      <c r="E535" s="133">
        <v>1.6837</v>
      </c>
      <c r="F535" s="133">
        <v>0.223</v>
      </c>
      <c r="G535" s="133">
        <v>2.3628</v>
      </c>
      <c r="H535" s="133">
        <v>0.61450000000000005</v>
      </c>
      <c r="I535" s="133">
        <v>1.3555999999999999</v>
      </c>
      <c r="J535" s="133">
        <v>9.4899999999999998E-2</v>
      </c>
      <c r="K535" s="133">
        <v>0.68730000000000002</v>
      </c>
      <c r="L535" s="133">
        <v>0.12809999999999999</v>
      </c>
      <c r="M535" s="133">
        <v>1.7174</v>
      </c>
      <c r="N535" s="133">
        <v>0.60070000000000001</v>
      </c>
      <c r="O535" s="133">
        <v>2.3460000000000001</v>
      </c>
    </row>
    <row r="536" spans="2:15" hidden="1">
      <c r="B536" s="133">
        <v>1997</v>
      </c>
      <c r="C536" s="133">
        <v>5</v>
      </c>
      <c r="D536" s="133">
        <v>0.37619999999999998</v>
      </c>
      <c r="E536" s="133">
        <v>2.3368000000000002</v>
      </c>
      <c r="F536" s="133">
        <v>0.24049999999999999</v>
      </c>
      <c r="G536" s="133">
        <v>1.5792999999999999</v>
      </c>
      <c r="H536" s="133">
        <v>0.36230000000000001</v>
      </c>
      <c r="I536" s="133">
        <v>1.4543999999999999</v>
      </c>
      <c r="J536" s="133">
        <v>8.1900000000000001E-2</v>
      </c>
      <c r="K536" s="133">
        <v>0.33760000000000001</v>
      </c>
      <c r="L536" s="133">
        <v>0.1744</v>
      </c>
      <c r="M536" s="133">
        <v>1.0751999999999999</v>
      </c>
      <c r="N536" s="133">
        <v>0.24740000000000001</v>
      </c>
      <c r="O536" s="133">
        <v>1.2757000000000001</v>
      </c>
    </row>
    <row r="537" spans="2:15" hidden="1">
      <c r="B537" s="133">
        <v>1997</v>
      </c>
      <c r="C537" s="133">
        <v>6</v>
      </c>
      <c r="D537" s="133">
        <v>0.29880000000000001</v>
      </c>
      <c r="E537" s="133">
        <v>1.4039999999999999</v>
      </c>
      <c r="F537" s="133">
        <v>0.1125</v>
      </c>
      <c r="G537" s="133">
        <v>0.98419999999999996</v>
      </c>
      <c r="H537" s="133">
        <v>0.18410000000000001</v>
      </c>
      <c r="I537" s="133">
        <v>0.14810000000000001</v>
      </c>
      <c r="J537" s="133">
        <v>5.3E-3</v>
      </c>
      <c r="K537" s="133">
        <v>0.3533</v>
      </c>
      <c r="L537" s="133">
        <v>0.1066</v>
      </c>
      <c r="M537" s="133">
        <v>2.35E-2</v>
      </c>
      <c r="N537" s="133">
        <v>6.4799999999999996E-2</v>
      </c>
      <c r="O537" s="133">
        <v>0.56020000000000003</v>
      </c>
    </row>
    <row r="538" spans="2:15" hidden="1">
      <c r="B538" s="133">
        <v>1997</v>
      </c>
      <c r="C538" s="133">
        <v>7</v>
      </c>
      <c r="D538" s="133">
        <v>0.13150000000000001</v>
      </c>
      <c r="E538" s="133">
        <v>6.8099999999999994E-2</v>
      </c>
      <c r="F538" s="133">
        <v>3.4599999999999999E-2</v>
      </c>
      <c r="G538" s="133">
        <v>0.42380000000000001</v>
      </c>
      <c r="H538" s="133">
        <v>0.14560000000000001</v>
      </c>
      <c r="I538" s="133">
        <v>0.10589999999999999</v>
      </c>
      <c r="J538" s="133">
        <v>6.8199999999999997E-2</v>
      </c>
      <c r="K538" s="133">
        <v>7.3400000000000007E-2</v>
      </c>
      <c r="L538" s="133">
        <v>6.7000000000000002E-3</v>
      </c>
      <c r="M538" s="133">
        <v>2.47E-2</v>
      </c>
      <c r="N538" s="133">
        <v>0.02</v>
      </c>
      <c r="O538" s="133">
        <v>0.25180000000000002</v>
      </c>
    </row>
    <row r="539" spans="2:15" hidden="1">
      <c r="B539" s="133">
        <v>1997</v>
      </c>
      <c r="C539" s="133">
        <v>8</v>
      </c>
      <c r="D539" s="133">
        <v>0.4582</v>
      </c>
      <c r="E539" s="133">
        <v>1.9375</v>
      </c>
      <c r="F539" s="133">
        <v>0.35610000000000003</v>
      </c>
      <c r="G539" s="133">
        <v>3.5901000000000001</v>
      </c>
      <c r="H539" s="133">
        <v>0.98180000000000001</v>
      </c>
      <c r="I539" s="133">
        <v>2.5289999999999999</v>
      </c>
      <c r="J539" s="133">
        <v>0.13800000000000001</v>
      </c>
      <c r="K539" s="133">
        <v>0.40129999999999999</v>
      </c>
      <c r="L539" s="133">
        <v>0.26479999999999998</v>
      </c>
      <c r="M539" s="133">
        <v>0.2591</v>
      </c>
      <c r="N539" s="133">
        <v>0.41370000000000001</v>
      </c>
      <c r="O539" s="133">
        <v>2.3784000000000001</v>
      </c>
    </row>
    <row r="540" spans="2:15" hidden="1">
      <c r="B540" s="133">
        <v>1997</v>
      </c>
      <c r="C540" s="133">
        <v>9</v>
      </c>
      <c r="D540" s="133">
        <v>0.2147</v>
      </c>
      <c r="E540" s="133">
        <v>0.35170000000000001</v>
      </c>
      <c r="F540" s="133">
        <v>0.2014</v>
      </c>
      <c r="G540" s="133">
        <v>1.4280999999999999</v>
      </c>
      <c r="H540" s="133">
        <v>0.3659</v>
      </c>
      <c r="I540" s="133">
        <v>0.74950000000000006</v>
      </c>
      <c r="J540" s="133">
        <v>2.6599999999999999E-2</v>
      </c>
      <c r="K540" s="133">
        <v>0.20780000000000001</v>
      </c>
      <c r="L540" s="133">
        <v>0.13420000000000001</v>
      </c>
      <c r="M540" s="133">
        <v>0.25490000000000002</v>
      </c>
      <c r="N540" s="133">
        <v>4.3700000000000003E-2</v>
      </c>
      <c r="O540" s="133">
        <v>1.702</v>
      </c>
    </row>
    <row r="541" spans="2:15" hidden="1">
      <c r="B541" s="133">
        <v>1997</v>
      </c>
      <c r="C541" s="133">
        <v>10</v>
      </c>
      <c r="D541" s="133">
        <v>0.67879999999999996</v>
      </c>
      <c r="E541" s="133">
        <v>0.81720000000000004</v>
      </c>
      <c r="F541" s="133">
        <v>0.52010000000000001</v>
      </c>
      <c r="G541" s="133">
        <v>1.9129</v>
      </c>
      <c r="H541" s="133">
        <v>0.51739999999999997</v>
      </c>
      <c r="I541" s="133">
        <v>2.3205</v>
      </c>
      <c r="J541" s="133">
        <v>0.3664</v>
      </c>
      <c r="K541" s="133">
        <v>1.1969000000000001</v>
      </c>
      <c r="L541" s="133">
        <v>0.13850000000000001</v>
      </c>
      <c r="M541" s="133">
        <v>0.82330000000000003</v>
      </c>
      <c r="N541" s="133">
        <v>9.69E-2</v>
      </c>
      <c r="O541" s="133">
        <v>2.2827999999999999</v>
      </c>
    </row>
    <row r="542" spans="2:15" hidden="1">
      <c r="B542" s="133">
        <v>1997</v>
      </c>
      <c r="C542" s="133">
        <v>11</v>
      </c>
      <c r="D542" s="133">
        <v>0.17860000000000001</v>
      </c>
      <c r="E542" s="133">
        <v>0.5635</v>
      </c>
      <c r="F542" s="133">
        <v>9.4E-2</v>
      </c>
      <c r="G542" s="133">
        <v>0.80879999999999996</v>
      </c>
      <c r="H542" s="133">
        <v>0.21210000000000001</v>
      </c>
      <c r="I542" s="133">
        <v>0.81269999999999998</v>
      </c>
      <c r="J542" s="133">
        <v>3.5299999999999998E-2</v>
      </c>
      <c r="K542" s="133">
        <v>7.9399999999999998E-2</v>
      </c>
      <c r="L542" s="133">
        <v>0.111</v>
      </c>
      <c r="M542" s="133">
        <v>0.1109</v>
      </c>
      <c r="N542" s="133">
        <v>0.2036</v>
      </c>
      <c r="O542" s="133">
        <v>0.83089999999999997</v>
      </c>
    </row>
    <row r="543" spans="2:15" hidden="1">
      <c r="B543" s="133">
        <v>1997</v>
      </c>
      <c r="C543" s="133">
        <v>12</v>
      </c>
      <c r="D543" s="133">
        <v>0.152</v>
      </c>
      <c r="E543" s="133">
        <v>0.24379999999999999</v>
      </c>
      <c r="F543" s="133">
        <v>0.14660000000000001</v>
      </c>
      <c r="G543" s="133">
        <v>0.97170000000000001</v>
      </c>
      <c r="H543" s="133">
        <v>0.248</v>
      </c>
      <c r="I543" s="133">
        <v>0.62539999999999996</v>
      </c>
      <c r="J543" s="133">
        <v>1.95E-2</v>
      </c>
      <c r="K543" s="133">
        <v>7.5700000000000003E-2</v>
      </c>
      <c r="L543" s="133">
        <v>5.3900000000000003E-2</v>
      </c>
      <c r="M543" s="133">
        <v>0.19040000000000001</v>
      </c>
      <c r="N543" s="133">
        <v>7.4899999999999994E-2</v>
      </c>
      <c r="O543" s="133">
        <v>1.0814999999999999</v>
      </c>
    </row>
    <row r="544" spans="2:15" hidden="1">
      <c r="B544" s="133">
        <v>1997</v>
      </c>
      <c r="C544" s="133">
        <v>13</v>
      </c>
      <c r="D544" s="133">
        <v>0.752</v>
      </c>
      <c r="E544" s="133">
        <v>1.3201000000000001</v>
      </c>
      <c r="F544" s="133">
        <v>0.151</v>
      </c>
      <c r="G544" s="133">
        <v>2.2938000000000001</v>
      </c>
      <c r="H544" s="133">
        <v>0.64900000000000002</v>
      </c>
      <c r="I544" s="133">
        <v>1.0129999999999999</v>
      </c>
      <c r="J544" s="133">
        <v>4.48E-2</v>
      </c>
      <c r="K544" s="133">
        <v>0.44490000000000002</v>
      </c>
      <c r="L544" s="133">
        <v>0.25619999999999998</v>
      </c>
      <c r="M544" s="133">
        <v>0.34370000000000001</v>
      </c>
      <c r="N544" s="133">
        <v>0.1976</v>
      </c>
      <c r="O544" s="133">
        <v>1.6355</v>
      </c>
    </row>
    <row r="545" spans="2:15" hidden="1">
      <c r="B545" s="133">
        <v>1997</v>
      </c>
      <c r="C545" s="133">
        <v>14</v>
      </c>
      <c r="D545" s="133">
        <v>3.0300000000000001E-2</v>
      </c>
      <c r="E545" s="133">
        <v>8.1299999999999997E-2</v>
      </c>
      <c r="F545" s="133">
        <v>1.8100000000000002E-2</v>
      </c>
      <c r="G545" s="133">
        <v>0.17929999999999999</v>
      </c>
      <c r="H545" s="133">
        <v>4.2099999999999999E-2</v>
      </c>
      <c r="I545" s="133">
        <v>5.9700000000000003E-2</v>
      </c>
      <c r="J545" s="133">
        <v>8.9999999999999998E-4</v>
      </c>
      <c r="K545" s="133">
        <v>1.78E-2</v>
      </c>
      <c r="L545" s="133">
        <v>1.8100000000000002E-2</v>
      </c>
      <c r="M545" s="133">
        <v>2.18E-2</v>
      </c>
      <c r="N545" s="133">
        <v>8.0999999999999996E-3</v>
      </c>
      <c r="O545" s="133">
        <v>0.16520000000000001</v>
      </c>
    </row>
    <row r="546" spans="2:15" hidden="1">
      <c r="B546" s="133">
        <v>1997</v>
      </c>
      <c r="C546" s="133">
        <v>15</v>
      </c>
      <c r="D546" s="133">
        <v>7.5300000000000006E-2</v>
      </c>
      <c r="E546" s="133">
        <v>0.03</v>
      </c>
      <c r="F546" s="133">
        <v>1.3599999999999999E-2</v>
      </c>
      <c r="G546" s="133">
        <v>8.1600000000000006E-2</v>
      </c>
      <c r="H546" s="133">
        <v>3.2599999999999997E-2</v>
      </c>
      <c r="I546" s="133">
        <v>0.17150000000000001</v>
      </c>
      <c r="J546" s="133">
        <v>2.8500000000000001E-2</v>
      </c>
      <c r="K546" s="133">
        <v>0.112</v>
      </c>
      <c r="L546" s="133">
        <v>4.0000000000000002E-4</v>
      </c>
      <c r="M546" s="133">
        <v>7.0099999999999996E-2</v>
      </c>
      <c r="N546" s="133">
        <v>3.2000000000000002E-3</v>
      </c>
      <c r="O546" s="133">
        <v>0.106</v>
      </c>
    </row>
    <row r="547" spans="2:15" hidden="1">
      <c r="B547" s="133">
        <v>1997</v>
      </c>
      <c r="C547" s="133">
        <v>16</v>
      </c>
      <c r="D547" s="133">
        <v>1.46E-2</v>
      </c>
      <c r="E547" s="133">
        <v>4.1200000000000001E-2</v>
      </c>
      <c r="F547" s="133">
        <v>8.6E-3</v>
      </c>
      <c r="G547" s="133">
        <v>8.7499999999999994E-2</v>
      </c>
      <c r="H547" s="133">
        <v>2.0500000000000001E-2</v>
      </c>
      <c r="I547" s="133">
        <v>2.81E-2</v>
      </c>
      <c r="J547" s="133">
        <v>4.0000000000000002E-4</v>
      </c>
      <c r="K547" s="133">
        <v>8.2000000000000007E-3</v>
      </c>
      <c r="L547" s="133">
        <v>8.8000000000000005E-3</v>
      </c>
      <c r="M547" s="133">
        <v>1.01E-2</v>
      </c>
      <c r="N547" s="133">
        <v>4.1999999999999997E-3</v>
      </c>
      <c r="O547" s="133">
        <v>7.8E-2</v>
      </c>
    </row>
    <row r="548" spans="2:15" hidden="1">
      <c r="B548" s="133">
        <v>1998</v>
      </c>
      <c r="C548" s="133">
        <v>1</v>
      </c>
      <c r="D548" s="133">
        <v>0.2016</v>
      </c>
      <c r="E548" s="133">
        <v>1.15E-2</v>
      </c>
      <c r="F548" s="133">
        <v>8.0000000000000002E-3</v>
      </c>
      <c r="G548" s="133">
        <v>6.0600000000000001E-2</v>
      </c>
      <c r="H548" s="133">
        <v>2.1499999999999998E-2</v>
      </c>
      <c r="I548" s="133">
        <v>0.1116</v>
      </c>
      <c r="J548" s="133">
        <v>5.8999999999999999E-3</v>
      </c>
      <c r="K548" s="133">
        <v>9.5299999999999996E-2</v>
      </c>
      <c r="L548" s="133">
        <v>1.3599999999999999E-2</v>
      </c>
      <c r="M548" s="133">
        <v>6.0900000000000003E-2</v>
      </c>
      <c r="N548" s="133">
        <v>8.3599999999999994E-2</v>
      </c>
      <c r="O548" s="133">
        <v>0.21920000000000001</v>
      </c>
    </row>
    <row r="549" spans="2:15" hidden="1">
      <c r="B549" s="133">
        <v>1998</v>
      </c>
      <c r="C549" s="133">
        <v>2</v>
      </c>
      <c r="D549" s="133">
        <v>0.2402</v>
      </c>
      <c r="E549" s="133">
        <v>0.67610000000000003</v>
      </c>
      <c r="F549" s="133">
        <v>4.1799999999999997E-2</v>
      </c>
      <c r="G549" s="133">
        <v>0.85299999999999998</v>
      </c>
      <c r="H549" s="133">
        <v>0.29189999999999999</v>
      </c>
      <c r="I549" s="133">
        <v>0.70730000000000004</v>
      </c>
      <c r="J549" s="133">
        <v>4.4400000000000002E-2</v>
      </c>
      <c r="K549" s="133">
        <v>8.5099999999999995E-2</v>
      </c>
      <c r="L549" s="133">
        <v>5.8099999999999999E-2</v>
      </c>
      <c r="M549" s="133">
        <v>0.21429999999999999</v>
      </c>
      <c r="N549" s="133">
        <v>6.9900000000000004E-2</v>
      </c>
      <c r="O549" s="133">
        <v>0.37069999999999997</v>
      </c>
    </row>
    <row r="550" spans="2:15" hidden="1">
      <c r="B550" s="133">
        <v>1998</v>
      </c>
      <c r="C550" s="133">
        <v>3</v>
      </c>
      <c r="D550" s="133">
        <v>0.50729999999999997</v>
      </c>
      <c r="E550" s="133">
        <v>0.2135</v>
      </c>
      <c r="F550" s="133">
        <v>0.26929999999999998</v>
      </c>
      <c r="G550" s="133">
        <v>0.87890000000000001</v>
      </c>
      <c r="H550" s="133">
        <v>0.29899999999999999</v>
      </c>
      <c r="I550" s="133">
        <v>0.97970000000000002</v>
      </c>
      <c r="J550" s="133">
        <v>0.20150000000000001</v>
      </c>
      <c r="K550" s="133">
        <v>0.47120000000000001</v>
      </c>
      <c r="L550" s="133">
        <v>0.35709999999999997</v>
      </c>
      <c r="M550" s="133">
        <v>0.81430000000000002</v>
      </c>
      <c r="N550" s="133">
        <v>0.33989999999999998</v>
      </c>
      <c r="O550" s="133">
        <v>1.7283999999999999</v>
      </c>
    </row>
    <row r="551" spans="2:15" hidden="1">
      <c r="B551" s="133">
        <v>1998</v>
      </c>
      <c r="C551" s="133">
        <v>4</v>
      </c>
      <c r="D551" s="133">
        <v>0.83809999999999996</v>
      </c>
      <c r="E551" s="133">
        <v>3.3492000000000002</v>
      </c>
      <c r="F551" s="133">
        <v>0.39119999999999999</v>
      </c>
      <c r="G551" s="133">
        <v>2.4041000000000001</v>
      </c>
      <c r="H551" s="133">
        <v>0.62519999999999998</v>
      </c>
      <c r="I551" s="133">
        <v>2.0592000000000001</v>
      </c>
      <c r="J551" s="133">
        <v>0.18909999999999999</v>
      </c>
      <c r="K551" s="133">
        <v>0.84179999999999999</v>
      </c>
      <c r="L551" s="133">
        <v>0.3402</v>
      </c>
      <c r="M551" s="133">
        <v>0.28489999999999999</v>
      </c>
      <c r="N551" s="133">
        <v>0.95099999999999996</v>
      </c>
      <c r="O551" s="133">
        <v>2.1381999999999999</v>
      </c>
    </row>
    <row r="552" spans="2:15" hidden="1">
      <c r="B552" s="133">
        <v>1998</v>
      </c>
      <c r="C552" s="133">
        <v>5</v>
      </c>
      <c r="D552" s="133">
        <v>0.53649999999999998</v>
      </c>
      <c r="E552" s="133">
        <v>3.75</v>
      </c>
      <c r="F552" s="133">
        <v>0.15229999999999999</v>
      </c>
      <c r="G552" s="133">
        <v>1.2255</v>
      </c>
      <c r="H552" s="133">
        <v>0.28110000000000002</v>
      </c>
      <c r="I552" s="133">
        <v>1.6055999999999999</v>
      </c>
      <c r="J552" s="133">
        <v>0.15390000000000001</v>
      </c>
      <c r="K552" s="133">
        <v>0.63070000000000004</v>
      </c>
      <c r="L552" s="133">
        <v>0.25979999999999998</v>
      </c>
      <c r="M552" s="133">
        <v>0.19620000000000001</v>
      </c>
      <c r="N552" s="133">
        <v>0.36420000000000002</v>
      </c>
      <c r="O552" s="133">
        <v>1.6805000000000001</v>
      </c>
    </row>
    <row r="553" spans="2:15" hidden="1">
      <c r="B553" s="133">
        <v>1998</v>
      </c>
      <c r="C553" s="133">
        <v>6</v>
      </c>
      <c r="D553" s="133">
        <v>0.34560000000000002</v>
      </c>
      <c r="E553" s="133">
        <v>1.2094</v>
      </c>
      <c r="F553" s="133">
        <v>8.8200000000000001E-2</v>
      </c>
      <c r="G553" s="133">
        <v>0.82489999999999997</v>
      </c>
      <c r="H553" s="133">
        <v>0.15609999999999999</v>
      </c>
      <c r="I553" s="133">
        <v>0.37659999999999999</v>
      </c>
      <c r="J553" s="133">
        <v>3.3999999999999998E-3</v>
      </c>
      <c r="K553" s="133">
        <v>0.44419999999999998</v>
      </c>
      <c r="L553" s="133">
        <v>3.15E-2</v>
      </c>
      <c r="M553" s="133">
        <v>1.5223</v>
      </c>
      <c r="N553" s="133">
        <v>0.22259999999999999</v>
      </c>
      <c r="O553" s="133">
        <v>0.95109999999999995</v>
      </c>
    </row>
    <row r="554" spans="2:15" hidden="1">
      <c r="B554" s="133">
        <v>1998</v>
      </c>
      <c r="C554" s="133">
        <v>7</v>
      </c>
      <c r="D554" s="133">
        <v>0.14549999999999999</v>
      </c>
      <c r="E554" s="133">
        <v>2.8500000000000001E-2</v>
      </c>
      <c r="F554" s="133">
        <v>3.8300000000000001E-2</v>
      </c>
      <c r="G554" s="133">
        <v>0.1457</v>
      </c>
      <c r="H554" s="133">
        <v>4.5400000000000003E-2</v>
      </c>
      <c r="I554" s="133">
        <v>0.11360000000000001</v>
      </c>
      <c r="J554" s="133">
        <v>5.7599999999999998E-2</v>
      </c>
      <c r="K554" s="133">
        <v>0.29870000000000002</v>
      </c>
      <c r="L554" s="133">
        <v>9.4500000000000001E-2</v>
      </c>
      <c r="M554" s="133">
        <v>1.1299999999999999E-2</v>
      </c>
      <c r="N554" s="133">
        <v>6.7100000000000007E-2</v>
      </c>
      <c r="O554" s="133">
        <v>0.7671</v>
      </c>
    </row>
    <row r="555" spans="2:15" hidden="1">
      <c r="B555" s="133">
        <v>1998</v>
      </c>
      <c r="C555" s="133">
        <v>8</v>
      </c>
      <c r="D555" s="133">
        <v>0.69789999999999996</v>
      </c>
      <c r="E555" s="133">
        <v>2.0030000000000001</v>
      </c>
      <c r="F555" s="133">
        <v>0.56630000000000003</v>
      </c>
      <c r="G555" s="133">
        <v>4.8647</v>
      </c>
      <c r="H555" s="133">
        <v>1.2717000000000001</v>
      </c>
      <c r="I555" s="133">
        <v>3.6314000000000002</v>
      </c>
      <c r="J555" s="133">
        <v>0.13089999999999999</v>
      </c>
      <c r="K555" s="133">
        <v>0.48809999999999998</v>
      </c>
      <c r="L555" s="133">
        <v>0.30170000000000002</v>
      </c>
      <c r="M555" s="133">
        <v>0.3715</v>
      </c>
      <c r="N555" s="133">
        <v>0.69820000000000004</v>
      </c>
      <c r="O555" s="133">
        <v>3.0055000000000001</v>
      </c>
    </row>
    <row r="556" spans="2:15" hidden="1">
      <c r="B556" s="133">
        <v>1998</v>
      </c>
      <c r="C556" s="133">
        <v>9</v>
      </c>
      <c r="D556" s="133">
        <v>0.28079999999999999</v>
      </c>
      <c r="E556" s="133">
        <v>0.68489999999999995</v>
      </c>
      <c r="F556" s="133">
        <v>0.253</v>
      </c>
      <c r="G556" s="133">
        <v>1.5053000000000001</v>
      </c>
      <c r="H556" s="133">
        <v>0.38700000000000001</v>
      </c>
      <c r="I556" s="133">
        <v>0.79269999999999996</v>
      </c>
      <c r="J556" s="133">
        <v>5.8799999999999998E-2</v>
      </c>
      <c r="K556" s="133">
        <v>0.20169999999999999</v>
      </c>
      <c r="L556" s="133">
        <v>0.1799</v>
      </c>
      <c r="M556" s="133">
        <v>0.34100000000000003</v>
      </c>
      <c r="N556" s="133">
        <v>0.25979999999999998</v>
      </c>
      <c r="O556" s="133">
        <v>1.9564999999999999</v>
      </c>
    </row>
    <row r="557" spans="2:15" hidden="1">
      <c r="B557" s="133">
        <v>1998</v>
      </c>
      <c r="C557" s="133">
        <v>10</v>
      </c>
      <c r="D557" s="133">
        <v>0.66320000000000001</v>
      </c>
      <c r="E557" s="133">
        <v>0.2923</v>
      </c>
      <c r="F557" s="133">
        <v>0.57640000000000002</v>
      </c>
      <c r="G557" s="133">
        <v>3.4895999999999998</v>
      </c>
      <c r="H557" s="133">
        <v>1.0451999999999999</v>
      </c>
      <c r="I557" s="133">
        <v>2.8584999999999998</v>
      </c>
      <c r="J557" s="133">
        <v>4.5600000000000002E-2</v>
      </c>
      <c r="K557" s="133">
        <v>0.67469999999999997</v>
      </c>
      <c r="L557" s="133">
        <v>0.1681</v>
      </c>
      <c r="M557" s="133">
        <v>5.1400000000000001E-2</v>
      </c>
      <c r="N557" s="133">
        <v>0.3417</v>
      </c>
      <c r="O557" s="133">
        <v>4.2516999999999996</v>
      </c>
    </row>
    <row r="558" spans="2:15" hidden="1">
      <c r="B558" s="133">
        <v>1998</v>
      </c>
      <c r="C558" s="133">
        <v>11</v>
      </c>
      <c r="D558" s="133">
        <v>0.20569999999999999</v>
      </c>
      <c r="E558" s="133">
        <v>0.69950000000000001</v>
      </c>
      <c r="F558" s="133">
        <v>0.11169999999999999</v>
      </c>
      <c r="G558" s="133">
        <v>0.85699999999999998</v>
      </c>
      <c r="H558" s="133">
        <v>0.22489999999999999</v>
      </c>
      <c r="I558" s="133">
        <v>0.8599</v>
      </c>
      <c r="J558" s="133">
        <v>4.5900000000000003E-2</v>
      </c>
      <c r="K558" s="133">
        <v>8.0799999999999997E-2</v>
      </c>
      <c r="L558" s="133">
        <v>0.12870000000000001</v>
      </c>
      <c r="M558" s="133">
        <v>0.1358</v>
      </c>
      <c r="N558" s="133">
        <v>0.27510000000000001</v>
      </c>
      <c r="O558" s="133">
        <v>0.92800000000000005</v>
      </c>
    </row>
    <row r="559" spans="2:15" hidden="1">
      <c r="B559" s="133">
        <v>1998</v>
      </c>
      <c r="C559" s="133">
        <v>12</v>
      </c>
      <c r="D559" s="133">
        <v>0.1993</v>
      </c>
      <c r="E559" s="133">
        <v>0.4824</v>
      </c>
      <c r="F559" s="133">
        <v>0.18190000000000001</v>
      </c>
      <c r="G559" s="133">
        <v>1.0286999999999999</v>
      </c>
      <c r="H559" s="133">
        <v>0.26329999999999998</v>
      </c>
      <c r="I559" s="133">
        <v>0.66549999999999998</v>
      </c>
      <c r="J559" s="133">
        <v>4.0899999999999999E-2</v>
      </c>
      <c r="K559" s="133">
        <v>7.2099999999999997E-2</v>
      </c>
      <c r="L559" s="133">
        <v>8.7599999999999997E-2</v>
      </c>
      <c r="M559" s="133">
        <v>0.24460000000000001</v>
      </c>
      <c r="N559" s="133">
        <v>0.2228</v>
      </c>
      <c r="O559" s="133">
        <v>1.2528999999999999</v>
      </c>
    </row>
    <row r="560" spans="2:15" hidden="1">
      <c r="B560" s="133">
        <v>1998</v>
      </c>
      <c r="C560" s="133">
        <v>13</v>
      </c>
      <c r="D560" s="133">
        <v>0.77539999999999998</v>
      </c>
      <c r="E560" s="133">
        <v>1.0134000000000001</v>
      </c>
      <c r="F560" s="133">
        <v>0.24859999999999999</v>
      </c>
      <c r="G560" s="133">
        <v>2.0895000000000001</v>
      </c>
      <c r="H560" s="133">
        <v>0.61990000000000001</v>
      </c>
      <c r="I560" s="133">
        <v>1.1599999999999999</v>
      </c>
      <c r="J560" s="133">
        <v>2.8E-3</v>
      </c>
      <c r="K560" s="133">
        <v>0.5141</v>
      </c>
      <c r="L560" s="133">
        <v>0.1903</v>
      </c>
      <c r="M560" s="133">
        <v>0.28139999999999998</v>
      </c>
      <c r="N560" s="133">
        <v>0.6603</v>
      </c>
      <c r="O560" s="133">
        <v>2.4207000000000001</v>
      </c>
    </row>
    <row r="561" spans="2:15" hidden="1">
      <c r="B561" s="133">
        <v>1998</v>
      </c>
      <c r="C561" s="133">
        <v>14</v>
      </c>
      <c r="D561" s="133">
        <v>3.6499999999999998E-2</v>
      </c>
      <c r="E561" s="133">
        <v>0.1179</v>
      </c>
      <c r="F561" s="133">
        <v>2.2700000000000001E-2</v>
      </c>
      <c r="G561" s="133">
        <v>0.19089999999999999</v>
      </c>
      <c r="H561" s="133">
        <v>4.4699999999999997E-2</v>
      </c>
      <c r="I561" s="133">
        <v>6.2899999999999998E-2</v>
      </c>
      <c r="J561" s="133">
        <v>3.2000000000000002E-3</v>
      </c>
      <c r="K561" s="133">
        <v>1.7299999999999999E-2</v>
      </c>
      <c r="L561" s="133">
        <v>2.2700000000000001E-2</v>
      </c>
      <c r="M561" s="133">
        <v>2.8400000000000002E-2</v>
      </c>
      <c r="N561" s="133">
        <v>2.46E-2</v>
      </c>
      <c r="O561" s="133">
        <v>0.18959999999999999</v>
      </c>
    </row>
    <row r="562" spans="2:15" hidden="1">
      <c r="B562" s="133">
        <v>1998</v>
      </c>
      <c r="C562" s="133">
        <v>15</v>
      </c>
      <c r="D562" s="133">
        <v>0.1108</v>
      </c>
      <c r="E562" s="133">
        <v>2.2700000000000001E-2</v>
      </c>
      <c r="F562" s="133">
        <v>1.11E-2</v>
      </c>
      <c r="G562" s="133">
        <v>0.1024</v>
      </c>
      <c r="H562" s="133">
        <v>4.0899999999999999E-2</v>
      </c>
      <c r="I562" s="133">
        <v>0.20130000000000001</v>
      </c>
      <c r="J562" s="133">
        <v>1.4E-3</v>
      </c>
      <c r="K562" s="133">
        <v>4.1500000000000002E-2</v>
      </c>
      <c r="L562" s="133">
        <v>1E-4</v>
      </c>
      <c r="M562" s="133">
        <v>7.9699999999999993E-2</v>
      </c>
      <c r="N562" s="133">
        <v>7.1999999999999998E-3</v>
      </c>
      <c r="O562" s="133">
        <v>0.153</v>
      </c>
    </row>
    <row r="563" spans="2:15" hidden="1">
      <c r="B563" s="133">
        <v>1998</v>
      </c>
      <c r="C563" s="133">
        <v>16</v>
      </c>
      <c r="D563" s="133">
        <v>1.7600000000000001E-2</v>
      </c>
      <c r="E563" s="133">
        <v>5.8700000000000002E-2</v>
      </c>
      <c r="F563" s="133">
        <v>1.0699999999999999E-2</v>
      </c>
      <c r="G563" s="133">
        <v>9.3200000000000005E-2</v>
      </c>
      <c r="H563" s="133">
        <v>2.18E-2</v>
      </c>
      <c r="I563" s="133">
        <v>2.9600000000000001E-2</v>
      </c>
      <c r="J563" s="133">
        <v>1.5E-3</v>
      </c>
      <c r="K563" s="133">
        <v>8.0000000000000002E-3</v>
      </c>
      <c r="L563" s="133">
        <v>1.0999999999999999E-2</v>
      </c>
      <c r="M563" s="133">
        <v>1.32E-2</v>
      </c>
      <c r="N563" s="133">
        <v>1.17E-2</v>
      </c>
      <c r="O563" s="133">
        <v>8.9499999999999996E-2</v>
      </c>
    </row>
    <row r="564" spans="2:15" hidden="1">
      <c r="B564" s="133">
        <v>1999</v>
      </c>
      <c r="C564" s="133">
        <v>1</v>
      </c>
      <c r="D564" s="133">
        <v>0.14549999999999999</v>
      </c>
      <c r="E564" s="133">
        <v>4.7399999999999998E-2</v>
      </c>
      <c r="F564" s="133">
        <v>1.89E-2</v>
      </c>
      <c r="G564" s="133">
        <v>0.15190000000000001</v>
      </c>
      <c r="H564" s="133">
        <v>5.3900000000000003E-2</v>
      </c>
      <c r="I564" s="133">
        <v>0.16500000000000001</v>
      </c>
      <c r="J564" s="133">
        <v>8.6999999999999994E-3</v>
      </c>
      <c r="K564" s="133">
        <v>7.0400000000000004E-2</v>
      </c>
      <c r="L564" s="133">
        <v>1.23E-2</v>
      </c>
      <c r="M564" s="133">
        <v>5.8999999999999997E-2</v>
      </c>
      <c r="N564" s="133">
        <v>9.4700000000000006E-2</v>
      </c>
      <c r="O564" s="133">
        <v>0.2949</v>
      </c>
    </row>
    <row r="565" spans="2:15" hidden="1">
      <c r="B565" s="133">
        <v>1999</v>
      </c>
      <c r="C565" s="133">
        <v>2</v>
      </c>
      <c r="D565" s="133">
        <v>0.33750000000000002</v>
      </c>
      <c r="E565" s="133">
        <v>0.53410000000000002</v>
      </c>
      <c r="F565" s="133">
        <v>6.6600000000000006E-2</v>
      </c>
      <c r="G565" s="133">
        <v>0.41799999999999998</v>
      </c>
      <c r="H565" s="133">
        <v>0.1431</v>
      </c>
      <c r="I565" s="133">
        <v>1.9351</v>
      </c>
      <c r="J565" s="133">
        <v>0.1636</v>
      </c>
      <c r="K565" s="133">
        <v>0.2606</v>
      </c>
      <c r="L565" s="133">
        <v>1.4800000000000001E-2</v>
      </c>
      <c r="M565" s="133">
        <v>6.4100000000000004E-2</v>
      </c>
      <c r="N565" s="133">
        <v>0.41139999999999999</v>
      </c>
      <c r="O565" s="133">
        <v>0.63819999999999999</v>
      </c>
    </row>
    <row r="566" spans="2:15" hidden="1">
      <c r="B566" s="133">
        <v>1999</v>
      </c>
      <c r="C566" s="133">
        <v>3</v>
      </c>
      <c r="D566" s="133">
        <v>0.51019999999999999</v>
      </c>
      <c r="E566" s="133">
        <v>0.34439999999999998</v>
      </c>
      <c r="F566" s="133">
        <v>0.1348</v>
      </c>
      <c r="G566" s="133">
        <v>1.1796</v>
      </c>
      <c r="H566" s="133">
        <v>0.40129999999999999</v>
      </c>
      <c r="I566" s="133">
        <v>1.2395</v>
      </c>
      <c r="J566" s="133">
        <v>0.2354</v>
      </c>
      <c r="K566" s="133">
        <v>1.2968</v>
      </c>
      <c r="L566" s="133">
        <v>0.1241</v>
      </c>
      <c r="M566" s="133">
        <v>0.60709999999999997</v>
      </c>
      <c r="N566" s="133">
        <v>0.25380000000000003</v>
      </c>
      <c r="O566" s="133">
        <v>1.9605999999999999</v>
      </c>
    </row>
    <row r="567" spans="2:15" hidden="1">
      <c r="B567" s="133">
        <v>1999</v>
      </c>
      <c r="C567" s="133">
        <v>4</v>
      </c>
      <c r="D567" s="133">
        <v>0.70379999999999998</v>
      </c>
      <c r="E567" s="133">
        <v>7.2502000000000004</v>
      </c>
      <c r="F567" s="133">
        <v>0.22570000000000001</v>
      </c>
      <c r="G567" s="133">
        <v>2.0874000000000001</v>
      </c>
      <c r="H567" s="133">
        <v>0.54290000000000005</v>
      </c>
      <c r="I567" s="133">
        <v>3.5392000000000001</v>
      </c>
      <c r="J567" s="133">
        <v>0.2132</v>
      </c>
      <c r="K567" s="133">
        <v>1.4363999999999999</v>
      </c>
      <c r="L567" s="133">
        <v>0.3649</v>
      </c>
      <c r="M567" s="133">
        <v>0.68610000000000004</v>
      </c>
      <c r="N567" s="133">
        <v>1.6033999999999999</v>
      </c>
      <c r="O567" s="133">
        <v>3.4914000000000001</v>
      </c>
    </row>
    <row r="568" spans="2:15" hidden="1">
      <c r="B568" s="133">
        <v>1999</v>
      </c>
      <c r="C568" s="133">
        <v>5</v>
      </c>
      <c r="D568" s="133">
        <v>0.52610000000000001</v>
      </c>
      <c r="E568" s="133">
        <v>5.2228000000000003</v>
      </c>
      <c r="F568" s="133">
        <v>0.25</v>
      </c>
      <c r="G568" s="133">
        <v>2.3826999999999998</v>
      </c>
      <c r="H568" s="133">
        <v>0.54659999999999997</v>
      </c>
      <c r="I568" s="133">
        <v>3.0084</v>
      </c>
      <c r="J568" s="133">
        <v>0.36470000000000002</v>
      </c>
      <c r="K568" s="133">
        <v>0.61099999999999999</v>
      </c>
      <c r="L568" s="133">
        <v>0.30649999999999999</v>
      </c>
      <c r="M568" s="133">
        <v>0.83150000000000002</v>
      </c>
      <c r="N568" s="133">
        <v>1.6986000000000001</v>
      </c>
      <c r="O568" s="133">
        <v>5.7210000000000001</v>
      </c>
    </row>
    <row r="569" spans="2:15" hidden="1">
      <c r="B569" s="133">
        <v>1999</v>
      </c>
      <c r="C569" s="133">
        <v>6</v>
      </c>
      <c r="D569" s="133">
        <v>0.4405</v>
      </c>
      <c r="E569" s="133">
        <v>2.3862999999999999</v>
      </c>
      <c r="F569" s="133">
        <v>8.3199999999999996E-2</v>
      </c>
      <c r="G569" s="133">
        <v>1.2451000000000001</v>
      </c>
      <c r="H569" s="133">
        <v>0.2329</v>
      </c>
      <c r="I569" s="133">
        <v>0.1009</v>
      </c>
      <c r="J569" s="133">
        <v>0</v>
      </c>
      <c r="K569" s="133">
        <v>0.25740000000000002</v>
      </c>
      <c r="L569" s="133">
        <v>2.1499999999999998E-2</v>
      </c>
      <c r="M569" s="133">
        <v>0.18090000000000001</v>
      </c>
      <c r="N569" s="133">
        <v>0.50380000000000003</v>
      </c>
      <c r="O569" s="133">
        <v>1.9449000000000001</v>
      </c>
    </row>
    <row r="570" spans="2:15" hidden="1">
      <c r="B570" s="133">
        <v>1999</v>
      </c>
      <c r="C570" s="133">
        <v>7</v>
      </c>
      <c r="D570" s="133">
        <v>0.1366</v>
      </c>
      <c r="E570" s="133">
        <v>1.7299999999999999E-2</v>
      </c>
      <c r="F570" s="133">
        <v>6.54E-2</v>
      </c>
      <c r="G570" s="133">
        <v>0.30599999999999999</v>
      </c>
      <c r="H570" s="133">
        <v>0.105</v>
      </c>
      <c r="I570" s="133">
        <v>9.06E-2</v>
      </c>
      <c r="J570" s="133">
        <v>0.15029999999999999</v>
      </c>
      <c r="K570" s="133">
        <v>0.1608</v>
      </c>
      <c r="L570" s="133">
        <v>8.3999999999999995E-3</v>
      </c>
      <c r="M570" s="133">
        <v>0.1079</v>
      </c>
      <c r="N570" s="133">
        <v>9.8000000000000004E-2</v>
      </c>
      <c r="O570" s="133">
        <v>0.73980000000000001</v>
      </c>
    </row>
    <row r="571" spans="2:15" hidden="1">
      <c r="B571" s="133">
        <v>1999</v>
      </c>
      <c r="C571" s="133">
        <v>8</v>
      </c>
      <c r="D571" s="133">
        <v>0.81859999999999999</v>
      </c>
      <c r="E571" s="133">
        <v>2.9310999999999998</v>
      </c>
      <c r="F571" s="133">
        <v>0.84360000000000002</v>
      </c>
      <c r="G571" s="133">
        <v>5.4943</v>
      </c>
      <c r="H571" s="133">
        <v>1.397</v>
      </c>
      <c r="I571" s="133">
        <v>4.5769000000000002</v>
      </c>
      <c r="J571" s="133">
        <v>0.2084</v>
      </c>
      <c r="K571" s="133">
        <v>0.80659999999999998</v>
      </c>
      <c r="L571" s="133">
        <v>0.42680000000000001</v>
      </c>
      <c r="M571" s="133">
        <v>0.2792</v>
      </c>
      <c r="N571" s="133">
        <v>1.0107999999999999</v>
      </c>
      <c r="O571" s="133">
        <v>3.9009999999999998</v>
      </c>
    </row>
    <row r="572" spans="2:15" hidden="1">
      <c r="B572" s="133">
        <v>1999</v>
      </c>
      <c r="C572" s="133">
        <v>9</v>
      </c>
      <c r="D572" s="133">
        <v>0.32319999999999999</v>
      </c>
      <c r="E572" s="133">
        <v>1.2311000000000001</v>
      </c>
      <c r="F572" s="133">
        <v>0.2366</v>
      </c>
      <c r="G572" s="133">
        <v>1.4524999999999999</v>
      </c>
      <c r="H572" s="133">
        <v>0.3619</v>
      </c>
      <c r="I572" s="133">
        <v>1.0044</v>
      </c>
      <c r="J572" s="133">
        <v>0.06</v>
      </c>
      <c r="K572" s="133">
        <v>0.45669999999999999</v>
      </c>
      <c r="L572" s="133">
        <v>0.20319999999999999</v>
      </c>
      <c r="M572" s="133">
        <v>0.26719999999999999</v>
      </c>
      <c r="N572" s="133">
        <v>0.55069999999999997</v>
      </c>
      <c r="O572" s="133">
        <v>1.5902000000000001</v>
      </c>
    </row>
    <row r="573" spans="2:15" hidden="1">
      <c r="B573" s="133">
        <v>1999</v>
      </c>
      <c r="C573" s="133">
        <v>10</v>
      </c>
      <c r="D573" s="133">
        <v>0.75639999999999996</v>
      </c>
      <c r="E573" s="133">
        <v>0.36980000000000002</v>
      </c>
      <c r="F573" s="133">
        <v>0.80020000000000002</v>
      </c>
      <c r="G573" s="133">
        <v>2.5219999999999998</v>
      </c>
      <c r="H573" s="133">
        <v>0.57930000000000004</v>
      </c>
      <c r="I573" s="133">
        <v>4.3795999999999999</v>
      </c>
      <c r="J573" s="133">
        <v>0.14580000000000001</v>
      </c>
      <c r="K573" s="133">
        <v>1.4198</v>
      </c>
      <c r="L573" s="133">
        <v>0.2495</v>
      </c>
      <c r="M573" s="133">
        <v>0.3221</v>
      </c>
      <c r="N573" s="133">
        <v>0.28320000000000001</v>
      </c>
      <c r="O573" s="133">
        <v>3.6316000000000002</v>
      </c>
    </row>
    <row r="574" spans="2:15" hidden="1">
      <c r="B574" s="133">
        <v>1999</v>
      </c>
      <c r="C574" s="133">
        <v>11</v>
      </c>
      <c r="D574" s="133">
        <v>0.22409999999999999</v>
      </c>
      <c r="E574" s="133">
        <v>0.89929999999999999</v>
      </c>
      <c r="F574" s="133">
        <v>0.1118</v>
      </c>
      <c r="G574" s="133">
        <v>0.86560000000000004</v>
      </c>
      <c r="H574" s="133">
        <v>0.2253</v>
      </c>
      <c r="I574" s="133">
        <v>0.95860000000000001</v>
      </c>
      <c r="J574" s="133">
        <v>4.7699999999999999E-2</v>
      </c>
      <c r="K574" s="133">
        <v>0.15629999999999999</v>
      </c>
      <c r="L574" s="133">
        <v>0.14099999999999999</v>
      </c>
      <c r="M574" s="133">
        <v>0.122</v>
      </c>
      <c r="N574" s="133">
        <v>0.3553</v>
      </c>
      <c r="O574" s="133">
        <v>0.83450000000000002</v>
      </c>
    </row>
    <row r="575" spans="2:15" hidden="1">
      <c r="B575" s="133">
        <v>1999</v>
      </c>
      <c r="C575" s="133">
        <v>12</v>
      </c>
      <c r="D575" s="133">
        <v>0.23180000000000001</v>
      </c>
      <c r="E575" s="133">
        <v>0.86699999999999999</v>
      </c>
      <c r="F575" s="133">
        <v>0.17649999999999999</v>
      </c>
      <c r="G575" s="133">
        <v>0.99280000000000002</v>
      </c>
      <c r="H575" s="133">
        <v>0.24840000000000001</v>
      </c>
      <c r="I575" s="133">
        <v>0.82850000000000001</v>
      </c>
      <c r="J575" s="133">
        <v>4.1700000000000001E-2</v>
      </c>
      <c r="K575" s="133">
        <v>0.2419</v>
      </c>
      <c r="L575" s="133">
        <v>0.1085</v>
      </c>
      <c r="M575" s="133">
        <v>0.2077</v>
      </c>
      <c r="N575" s="133">
        <v>0.38750000000000001</v>
      </c>
      <c r="O575" s="133">
        <v>0.98150000000000004</v>
      </c>
    </row>
    <row r="576" spans="2:15" hidden="1">
      <c r="B576" s="133">
        <v>1999</v>
      </c>
      <c r="C576" s="133">
        <v>13</v>
      </c>
      <c r="D576" s="133">
        <v>0.88849999999999996</v>
      </c>
      <c r="E576" s="133">
        <v>2.6461000000000001</v>
      </c>
      <c r="F576" s="133">
        <v>0.4178</v>
      </c>
      <c r="G576" s="133">
        <v>1.7986</v>
      </c>
      <c r="H576" s="133">
        <v>0.77569999999999995</v>
      </c>
      <c r="I576" s="133">
        <v>2.6884000000000001</v>
      </c>
      <c r="J576" s="133">
        <v>7.9000000000000008E-3</v>
      </c>
      <c r="K576" s="133">
        <v>1.2169000000000001</v>
      </c>
      <c r="L576" s="133">
        <v>0.25969999999999999</v>
      </c>
      <c r="M576" s="133">
        <v>0.27510000000000001</v>
      </c>
      <c r="N576" s="133">
        <v>0.6643</v>
      </c>
      <c r="O576" s="133">
        <v>2.5394999999999999</v>
      </c>
    </row>
    <row r="577" spans="2:15" hidden="1">
      <c r="B577" s="133">
        <v>1999</v>
      </c>
      <c r="C577" s="133">
        <v>14</v>
      </c>
      <c r="D577" s="133">
        <v>4.1300000000000003E-2</v>
      </c>
      <c r="E577" s="133">
        <v>0.1706</v>
      </c>
      <c r="F577" s="133">
        <v>2.1700000000000001E-2</v>
      </c>
      <c r="G577" s="133">
        <v>0.1905</v>
      </c>
      <c r="H577" s="133">
        <v>4.4900000000000002E-2</v>
      </c>
      <c r="I577" s="133">
        <v>7.8600000000000003E-2</v>
      </c>
      <c r="J577" s="133">
        <v>3.0999999999999999E-3</v>
      </c>
      <c r="K577" s="133">
        <v>3.6200000000000003E-2</v>
      </c>
      <c r="L577" s="133">
        <v>2.4899999999999999E-2</v>
      </c>
      <c r="M577" s="133">
        <v>2.3900000000000001E-2</v>
      </c>
      <c r="N577" s="133">
        <v>4.3299999999999998E-2</v>
      </c>
      <c r="O577" s="133">
        <v>0.16619999999999999</v>
      </c>
    </row>
    <row r="578" spans="2:15" hidden="1">
      <c r="B578" s="133">
        <v>1999</v>
      </c>
      <c r="C578" s="133">
        <v>15</v>
      </c>
      <c r="D578" s="133">
        <v>0.16539999999999999</v>
      </c>
      <c r="E578" s="133">
        <v>1.9699999999999999E-2</v>
      </c>
      <c r="F578" s="133">
        <v>4.2500000000000003E-2</v>
      </c>
      <c r="G578" s="133">
        <v>0.12790000000000001</v>
      </c>
      <c r="H578" s="133">
        <v>5.11E-2</v>
      </c>
      <c r="I578" s="133">
        <v>0.36220000000000002</v>
      </c>
      <c r="J578" s="133">
        <v>1.5E-3</v>
      </c>
      <c r="K578" s="133">
        <v>0.109</v>
      </c>
      <c r="L578" s="133">
        <v>4.8999999999999998E-3</v>
      </c>
      <c r="M578" s="133">
        <v>1.24E-2</v>
      </c>
      <c r="N578" s="133">
        <v>3.8399999999999997E-2</v>
      </c>
      <c r="O578" s="133">
        <v>0.13800000000000001</v>
      </c>
    </row>
    <row r="579" spans="2:15" hidden="1">
      <c r="B579" s="133">
        <v>1999</v>
      </c>
      <c r="C579" s="133">
        <v>16</v>
      </c>
      <c r="D579" s="133">
        <v>1.9800000000000002E-2</v>
      </c>
      <c r="E579" s="133">
        <v>8.3500000000000005E-2</v>
      </c>
      <c r="F579" s="133">
        <v>1.03E-2</v>
      </c>
      <c r="G579" s="133">
        <v>9.3299999999999994E-2</v>
      </c>
      <c r="H579" s="133">
        <v>2.1899999999999999E-2</v>
      </c>
      <c r="I579" s="133">
        <v>3.6700000000000003E-2</v>
      </c>
      <c r="J579" s="133">
        <v>1.4E-3</v>
      </c>
      <c r="K579" s="133">
        <v>1.66E-2</v>
      </c>
      <c r="L579" s="133">
        <v>1.21E-2</v>
      </c>
      <c r="M579" s="133">
        <v>1.11E-2</v>
      </c>
      <c r="N579" s="133">
        <v>2.0199999999999999E-2</v>
      </c>
      <c r="O579" s="133">
        <v>7.9000000000000001E-2</v>
      </c>
    </row>
    <row r="580" spans="2:15" hidden="1">
      <c r="B580" s="133">
        <v>2000</v>
      </c>
      <c r="C580" s="133">
        <v>1</v>
      </c>
      <c r="D580" s="133">
        <v>9.2899999999999996E-2</v>
      </c>
      <c r="E580" s="133">
        <v>0.1045</v>
      </c>
      <c r="F580" s="133">
        <v>2.5700000000000001E-2</v>
      </c>
      <c r="G580" s="133">
        <v>0.1331</v>
      </c>
      <c r="H580" s="133">
        <v>4.7300000000000002E-2</v>
      </c>
      <c r="I580" s="133">
        <v>0.15390000000000001</v>
      </c>
      <c r="J580" s="133">
        <v>8.0999999999999996E-3</v>
      </c>
      <c r="K580" s="133">
        <v>8.1299999999999997E-2</v>
      </c>
      <c r="L580" s="133">
        <v>1.34E-2</v>
      </c>
      <c r="M580" s="133">
        <v>7.9399999999999998E-2</v>
      </c>
      <c r="N580" s="133">
        <v>1.9800000000000002E-2</v>
      </c>
      <c r="O580" s="133">
        <v>0.1338</v>
      </c>
    </row>
    <row r="581" spans="2:15" hidden="1">
      <c r="B581" s="133">
        <v>2000</v>
      </c>
      <c r="C581" s="133">
        <v>2</v>
      </c>
      <c r="D581" s="133">
        <v>0.30690000000000001</v>
      </c>
      <c r="E581" s="133">
        <v>0.77200000000000002</v>
      </c>
      <c r="F581" s="133">
        <v>0.1027</v>
      </c>
      <c r="G581" s="133">
        <v>0.99109999999999998</v>
      </c>
      <c r="H581" s="133">
        <v>0.3392</v>
      </c>
      <c r="I581" s="133">
        <v>1.1509</v>
      </c>
      <c r="J581" s="133">
        <v>6.1800000000000001E-2</v>
      </c>
      <c r="K581" s="133">
        <v>0.22989999999999999</v>
      </c>
      <c r="L581" s="133">
        <v>3.61E-2</v>
      </c>
      <c r="M581" s="133">
        <v>0.24909999999999999</v>
      </c>
      <c r="N581" s="133">
        <v>0.25059999999999999</v>
      </c>
      <c r="O581" s="133">
        <v>0.61850000000000005</v>
      </c>
    </row>
    <row r="582" spans="2:15" hidden="1">
      <c r="B582" s="133">
        <v>2000</v>
      </c>
      <c r="C582" s="133">
        <v>3</v>
      </c>
      <c r="D582" s="133">
        <v>0.59930000000000005</v>
      </c>
      <c r="E582" s="133">
        <v>0.46660000000000001</v>
      </c>
      <c r="F582" s="133">
        <v>0.16650000000000001</v>
      </c>
      <c r="G582" s="133">
        <v>1.2402</v>
      </c>
      <c r="H582" s="133">
        <v>0.4219</v>
      </c>
      <c r="I582" s="133">
        <v>2.3163</v>
      </c>
      <c r="J582" s="133">
        <v>0.35239999999999999</v>
      </c>
      <c r="K582" s="133">
        <v>0.45810000000000001</v>
      </c>
      <c r="L582" s="133">
        <v>8.6199999999999999E-2</v>
      </c>
      <c r="M582" s="133">
        <v>0.33229999999999998</v>
      </c>
      <c r="N582" s="133">
        <v>0.16830000000000001</v>
      </c>
      <c r="O582" s="133">
        <v>1.7964</v>
      </c>
    </row>
    <row r="583" spans="2:15" hidden="1">
      <c r="B583" s="133">
        <v>2000</v>
      </c>
      <c r="C583" s="133">
        <v>4</v>
      </c>
      <c r="D583" s="133">
        <v>0.79620000000000002</v>
      </c>
      <c r="E583" s="133">
        <v>4.5853000000000002</v>
      </c>
      <c r="F583" s="133">
        <v>0.2185</v>
      </c>
      <c r="G583" s="133">
        <v>2.7145999999999999</v>
      </c>
      <c r="H583" s="133">
        <v>0.70599999999999996</v>
      </c>
      <c r="I583" s="133">
        <v>4.3579999999999997</v>
      </c>
      <c r="J583" s="133">
        <v>0.39229999999999998</v>
      </c>
      <c r="K583" s="133">
        <v>1.1121000000000001</v>
      </c>
      <c r="L583" s="133">
        <v>0.24709999999999999</v>
      </c>
      <c r="M583" s="133">
        <v>0.55549999999999999</v>
      </c>
      <c r="N583" s="133">
        <v>1.4702999999999999</v>
      </c>
      <c r="O583" s="133">
        <v>3.5575999999999999</v>
      </c>
    </row>
    <row r="584" spans="2:15" hidden="1">
      <c r="B584" s="133">
        <v>2000</v>
      </c>
      <c r="C584" s="133">
        <v>5</v>
      </c>
      <c r="D584" s="133">
        <v>0.49109999999999998</v>
      </c>
      <c r="E584" s="133">
        <v>6.1738999999999997</v>
      </c>
      <c r="F584" s="133">
        <v>0.25829999999999997</v>
      </c>
      <c r="G584" s="133">
        <v>1.5828</v>
      </c>
      <c r="H584" s="133">
        <v>0.36309999999999998</v>
      </c>
      <c r="I584" s="133">
        <v>2.1490999999999998</v>
      </c>
      <c r="J584" s="133">
        <v>0.19450000000000001</v>
      </c>
      <c r="K584" s="133">
        <v>0.54949999999999999</v>
      </c>
      <c r="L584" s="133">
        <v>0.21249999999999999</v>
      </c>
      <c r="M584" s="133">
        <v>0.38919999999999999</v>
      </c>
      <c r="N584" s="133">
        <v>2.2290000000000001</v>
      </c>
      <c r="O584" s="133">
        <v>4.0147000000000004</v>
      </c>
    </row>
    <row r="585" spans="2:15" hidden="1">
      <c r="B585" s="133">
        <v>2000</v>
      </c>
      <c r="C585" s="133">
        <v>6</v>
      </c>
      <c r="D585" s="133">
        <v>0.39439999999999997</v>
      </c>
      <c r="E585" s="133">
        <v>2.8363</v>
      </c>
      <c r="F585" s="133">
        <v>0.21990000000000001</v>
      </c>
      <c r="G585" s="133">
        <v>1.4742</v>
      </c>
      <c r="H585" s="133">
        <v>0.28399999999999997</v>
      </c>
      <c r="I585" s="133">
        <v>0.76719999999999999</v>
      </c>
      <c r="J585" s="133">
        <v>4.0899999999999999E-2</v>
      </c>
      <c r="K585" s="133">
        <v>0.16950000000000001</v>
      </c>
      <c r="L585" s="133">
        <v>0.1308</v>
      </c>
      <c r="M585" s="133">
        <v>0.1048</v>
      </c>
      <c r="N585" s="133">
        <v>8.5400000000000004E-2</v>
      </c>
      <c r="O585" s="133">
        <v>0.9204</v>
      </c>
    </row>
    <row r="586" spans="2:15" hidden="1">
      <c r="B586" s="133">
        <v>2000</v>
      </c>
      <c r="C586" s="133">
        <v>7</v>
      </c>
      <c r="D586" s="133">
        <v>0.12920000000000001</v>
      </c>
      <c r="E586" s="133">
        <v>3.1600000000000003E-2</v>
      </c>
      <c r="F586" s="133">
        <v>9.1300000000000006E-2</v>
      </c>
      <c r="G586" s="133">
        <v>0.37419999999999998</v>
      </c>
      <c r="H586" s="133">
        <v>8.7300000000000003E-2</v>
      </c>
      <c r="I586" s="133">
        <v>0.63329999999999997</v>
      </c>
      <c r="J586" s="133">
        <v>0.20910000000000001</v>
      </c>
      <c r="K586" s="133">
        <v>9.7600000000000006E-2</v>
      </c>
      <c r="L586" s="133">
        <v>3.6499999999999998E-2</v>
      </c>
      <c r="M586" s="133">
        <v>0.22570000000000001</v>
      </c>
      <c r="N586" s="133">
        <v>8.0399999999999999E-2</v>
      </c>
      <c r="O586" s="133">
        <v>0.82140000000000002</v>
      </c>
    </row>
    <row r="587" spans="2:15" hidden="1">
      <c r="B587" s="133">
        <v>2000</v>
      </c>
      <c r="C587" s="133">
        <v>8</v>
      </c>
      <c r="D587" s="133">
        <v>1.0638000000000001</v>
      </c>
      <c r="E587" s="133">
        <v>7.1712999999999996</v>
      </c>
      <c r="F587" s="133">
        <v>1.1442000000000001</v>
      </c>
      <c r="G587" s="133">
        <v>5.4805000000000001</v>
      </c>
      <c r="H587" s="133">
        <v>1.2331000000000001</v>
      </c>
      <c r="I587" s="133">
        <v>7.4962999999999997</v>
      </c>
      <c r="J587" s="133">
        <v>0.20619999999999999</v>
      </c>
      <c r="K587" s="133">
        <v>0.94750000000000001</v>
      </c>
      <c r="L587" s="133">
        <v>0.55859999999999999</v>
      </c>
      <c r="M587" s="133">
        <v>0.62819999999999998</v>
      </c>
      <c r="N587" s="133">
        <v>1.0706</v>
      </c>
      <c r="O587" s="133">
        <v>7.0742000000000003</v>
      </c>
    </row>
    <row r="588" spans="2:15" hidden="1">
      <c r="B588" s="133">
        <v>2000</v>
      </c>
      <c r="C588" s="133">
        <v>9</v>
      </c>
      <c r="D588" s="133">
        <v>0.3387</v>
      </c>
      <c r="E588" s="133">
        <v>2.2347999999999999</v>
      </c>
      <c r="F588" s="133">
        <v>0.38569999999999999</v>
      </c>
      <c r="G588" s="133">
        <v>2.3075000000000001</v>
      </c>
      <c r="H588" s="133">
        <v>0.52190000000000003</v>
      </c>
      <c r="I588" s="133">
        <v>2.3271999999999999</v>
      </c>
      <c r="J588" s="133">
        <v>2.2200000000000001E-2</v>
      </c>
      <c r="K588" s="133">
        <v>0.25950000000000001</v>
      </c>
      <c r="L588" s="133">
        <v>0.13120000000000001</v>
      </c>
      <c r="M588" s="133">
        <v>0.24199999999999999</v>
      </c>
      <c r="N588" s="133">
        <v>0.71179999999999999</v>
      </c>
      <c r="O588" s="133">
        <v>3.2845</v>
      </c>
    </row>
    <row r="589" spans="2:15" hidden="1">
      <c r="B589" s="133">
        <v>2000</v>
      </c>
      <c r="C589" s="133">
        <v>10</v>
      </c>
      <c r="D589" s="133">
        <v>0.78110000000000002</v>
      </c>
      <c r="E589" s="133">
        <v>0.74180000000000001</v>
      </c>
      <c r="F589" s="133">
        <v>0.61599999999999999</v>
      </c>
      <c r="G589" s="133">
        <v>2.5453000000000001</v>
      </c>
      <c r="H589" s="133">
        <v>0.65700000000000003</v>
      </c>
      <c r="I589" s="133">
        <v>3.5177</v>
      </c>
      <c r="J589" s="133">
        <v>0.1628</v>
      </c>
      <c r="K589" s="133">
        <v>0.75229999999999997</v>
      </c>
      <c r="L589" s="133">
        <v>0.42670000000000002</v>
      </c>
      <c r="M589" s="133">
        <v>0.31169999999999998</v>
      </c>
      <c r="N589" s="133">
        <v>0.1003</v>
      </c>
      <c r="O589" s="133">
        <v>5.085</v>
      </c>
    </row>
    <row r="590" spans="2:15" hidden="1">
      <c r="B590" s="133">
        <v>2000</v>
      </c>
      <c r="C590" s="133">
        <v>11</v>
      </c>
      <c r="D590" s="133">
        <v>0.2414</v>
      </c>
      <c r="E590" s="133">
        <v>1.2461</v>
      </c>
      <c r="F590" s="133">
        <v>0.17019999999999999</v>
      </c>
      <c r="G590" s="133">
        <v>1.1149</v>
      </c>
      <c r="H590" s="133">
        <v>0.2747</v>
      </c>
      <c r="I590" s="133">
        <v>1.4025000000000001</v>
      </c>
      <c r="J590" s="133">
        <v>3.8199999999999998E-2</v>
      </c>
      <c r="K590" s="133">
        <v>0.1133</v>
      </c>
      <c r="L590" s="133">
        <v>0.1328</v>
      </c>
      <c r="M590" s="133">
        <v>0.1336</v>
      </c>
      <c r="N590" s="133">
        <v>0.35399999999999998</v>
      </c>
      <c r="O590" s="133">
        <v>1.2285999999999999</v>
      </c>
    </row>
    <row r="591" spans="2:15" hidden="1">
      <c r="B591" s="133">
        <v>2000</v>
      </c>
      <c r="C591" s="133">
        <v>12</v>
      </c>
      <c r="D591" s="133">
        <v>0.2495</v>
      </c>
      <c r="E591" s="133">
        <v>1.5954999999999999</v>
      </c>
      <c r="F591" s="133">
        <v>0.30809999999999998</v>
      </c>
      <c r="G591" s="133">
        <v>1.5210999999999999</v>
      </c>
      <c r="H591" s="133">
        <v>0.35189999999999999</v>
      </c>
      <c r="I591" s="133">
        <v>1.8067</v>
      </c>
      <c r="J591" s="133">
        <v>1.61E-2</v>
      </c>
      <c r="K591" s="133">
        <v>0.1328</v>
      </c>
      <c r="L591" s="133">
        <v>8.0100000000000005E-2</v>
      </c>
      <c r="M591" s="133">
        <v>0.2429</v>
      </c>
      <c r="N591" s="133">
        <v>0.3639</v>
      </c>
      <c r="O591" s="133">
        <v>1.8452</v>
      </c>
    </row>
    <row r="592" spans="2:15" hidden="1">
      <c r="B592" s="133">
        <v>2000</v>
      </c>
      <c r="C592" s="133">
        <v>13</v>
      </c>
      <c r="D592" s="133">
        <v>0.93200000000000005</v>
      </c>
      <c r="E592" s="133">
        <v>5.2163000000000004</v>
      </c>
      <c r="F592" s="133">
        <v>0.23269999999999999</v>
      </c>
      <c r="G592" s="133">
        <v>2.1949000000000001</v>
      </c>
      <c r="H592" s="133">
        <v>0.82489999999999997</v>
      </c>
      <c r="I592" s="133">
        <v>2.4171</v>
      </c>
      <c r="J592" s="133">
        <v>9.6000000000000002E-2</v>
      </c>
      <c r="K592" s="133">
        <v>0.64180000000000004</v>
      </c>
      <c r="L592" s="133">
        <v>0.17119999999999999</v>
      </c>
      <c r="M592" s="133">
        <v>0.74690000000000001</v>
      </c>
      <c r="N592" s="133">
        <v>1.0373000000000001</v>
      </c>
      <c r="O592" s="133">
        <v>3.3976000000000002</v>
      </c>
    </row>
    <row r="593" spans="2:15" hidden="1">
      <c r="B593" s="133">
        <v>2000</v>
      </c>
      <c r="C593" s="133">
        <v>14</v>
      </c>
      <c r="D593" s="133">
        <v>5.2299999999999999E-2</v>
      </c>
      <c r="E593" s="133">
        <v>0.25790000000000002</v>
      </c>
      <c r="F593" s="133">
        <v>3.1399999999999997E-2</v>
      </c>
      <c r="G593" s="133">
        <v>0.25269999999999998</v>
      </c>
      <c r="H593" s="133">
        <v>6.1600000000000002E-2</v>
      </c>
      <c r="I593" s="133">
        <v>0.1792</v>
      </c>
      <c r="J593" s="133">
        <v>1E-4</v>
      </c>
      <c r="K593" s="133">
        <v>2.1399999999999999E-2</v>
      </c>
      <c r="L593" s="133">
        <v>1.5800000000000002E-2</v>
      </c>
      <c r="M593" s="133">
        <v>2.1299999999999999E-2</v>
      </c>
      <c r="N593" s="133">
        <v>4.0300000000000002E-2</v>
      </c>
      <c r="O593" s="133">
        <v>0.29809999999999998</v>
      </c>
    </row>
    <row r="594" spans="2:15" hidden="1">
      <c r="B594" s="133">
        <v>2000</v>
      </c>
      <c r="C594" s="133">
        <v>15</v>
      </c>
      <c r="D594" s="133">
        <v>0.1196</v>
      </c>
      <c r="E594" s="133">
        <v>4.3999999999999997E-2</v>
      </c>
      <c r="F594" s="133">
        <v>1.3100000000000001E-2</v>
      </c>
      <c r="G594" s="133">
        <v>0.1658</v>
      </c>
      <c r="H594" s="133">
        <v>6.6299999999999998E-2</v>
      </c>
      <c r="I594" s="133">
        <v>0.30309999999999998</v>
      </c>
      <c r="J594" s="133">
        <v>3.4200000000000001E-2</v>
      </c>
      <c r="K594" s="133">
        <v>0.1239</v>
      </c>
      <c r="L594" s="133">
        <v>1.1900000000000001E-2</v>
      </c>
      <c r="M594" s="133">
        <v>6.5000000000000002E-2</v>
      </c>
      <c r="N594" s="133">
        <v>4.7100000000000003E-2</v>
      </c>
      <c r="O594" s="133">
        <v>0.23219999999999999</v>
      </c>
    </row>
    <row r="595" spans="2:15" hidden="1">
      <c r="B595" s="133">
        <v>2000</v>
      </c>
      <c r="C595" s="133">
        <v>16</v>
      </c>
      <c r="D595" s="133">
        <v>2.4899999999999999E-2</v>
      </c>
      <c r="E595" s="133">
        <v>0.12379999999999999</v>
      </c>
      <c r="F595" s="133">
        <v>1.47E-2</v>
      </c>
      <c r="G595" s="133">
        <v>0.12180000000000001</v>
      </c>
      <c r="H595" s="133">
        <v>2.9499999999999998E-2</v>
      </c>
      <c r="I595" s="133">
        <v>8.2199999999999995E-2</v>
      </c>
      <c r="J595" s="133">
        <v>0</v>
      </c>
      <c r="K595" s="133">
        <v>9.7999999999999997E-3</v>
      </c>
      <c r="L595" s="133">
        <v>8.0999999999999996E-3</v>
      </c>
      <c r="M595" s="133">
        <v>0.01</v>
      </c>
      <c r="N595" s="133">
        <v>1.89E-2</v>
      </c>
      <c r="O595" s="133">
        <v>0.13900000000000001</v>
      </c>
    </row>
    <row r="596" spans="2:15" hidden="1">
      <c r="B596" s="133">
        <v>2001</v>
      </c>
      <c r="C596" s="133">
        <v>1</v>
      </c>
      <c r="D596" s="133">
        <v>0.16830000000000001</v>
      </c>
      <c r="E596" s="133">
        <v>5.0099999999999999E-2</v>
      </c>
      <c r="F596" s="133">
        <v>1.37E-2</v>
      </c>
      <c r="G596" s="133">
        <v>0.25430000000000003</v>
      </c>
      <c r="H596" s="133">
        <v>9.0300000000000005E-2</v>
      </c>
      <c r="I596" s="133">
        <v>0.121</v>
      </c>
      <c r="J596" s="133">
        <v>6.4000000000000003E-3</v>
      </c>
      <c r="K596" s="133">
        <v>6.25E-2</v>
      </c>
      <c r="L596" s="133">
        <v>1.46E-2</v>
      </c>
      <c r="M596" s="133">
        <v>0.14410000000000001</v>
      </c>
      <c r="N596" s="133">
        <v>7.7799999999999994E-2</v>
      </c>
      <c r="O596" s="133">
        <v>0.40550000000000003</v>
      </c>
    </row>
    <row r="597" spans="2:15" hidden="1">
      <c r="B597" s="133">
        <v>2001</v>
      </c>
      <c r="C597" s="133">
        <v>2</v>
      </c>
      <c r="D597" s="133">
        <v>0.28939999999999999</v>
      </c>
      <c r="E597" s="133">
        <v>1.2543</v>
      </c>
      <c r="F597" s="133">
        <v>9.6600000000000005E-2</v>
      </c>
      <c r="G597" s="133">
        <v>1.6861999999999999</v>
      </c>
      <c r="H597" s="133">
        <v>0.57709999999999995</v>
      </c>
      <c r="I597" s="133">
        <v>4.0856000000000003</v>
      </c>
      <c r="J597" s="133">
        <v>0.21629999999999999</v>
      </c>
      <c r="K597" s="133">
        <v>0.31319999999999998</v>
      </c>
      <c r="L597" s="133">
        <v>2.86E-2</v>
      </c>
      <c r="M597" s="133">
        <v>0.16539999999999999</v>
      </c>
      <c r="N597" s="133">
        <v>0.1096</v>
      </c>
      <c r="O597" s="133">
        <v>0.82410000000000005</v>
      </c>
    </row>
    <row r="598" spans="2:15" hidden="1">
      <c r="B598" s="133">
        <v>2001</v>
      </c>
      <c r="C598" s="133">
        <v>3</v>
      </c>
      <c r="D598" s="133">
        <v>0.61160000000000003</v>
      </c>
      <c r="E598" s="133">
        <v>0.60529999999999995</v>
      </c>
      <c r="F598" s="133">
        <v>0.1231</v>
      </c>
      <c r="G598" s="133">
        <v>1.4015</v>
      </c>
      <c r="H598" s="133">
        <v>0.4768</v>
      </c>
      <c r="I598" s="133">
        <v>1.4437</v>
      </c>
      <c r="J598" s="133">
        <v>0.41489999999999999</v>
      </c>
      <c r="K598" s="133">
        <v>0.8992</v>
      </c>
      <c r="L598" s="133">
        <v>8.6800000000000002E-2</v>
      </c>
      <c r="M598" s="133">
        <v>0.46210000000000001</v>
      </c>
      <c r="N598" s="133">
        <v>0.18640000000000001</v>
      </c>
      <c r="O598" s="133">
        <v>2.4464999999999999</v>
      </c>
    </row>
    <row r="599" spans="2:15" hidden="1">
      <c r="B599" s="133">
        <v>2001</v>
      </c>
      <c r="C599" s="133">
        <v>4</v>
      </c>
      <c r="D599" s="133">
        <v>0.89670000000000005</v>
      </c>
      <c r="E599" s="133">
        <v>5.1616</v>
      </c>
      <c r="F599" s="133">
        <v>0.26190000000000002</v>
      </c>
      <c r="G599" s="133">
        <v>1.9137999999999999</v>
      </c>
      <c r="H599" s="133">
        <v>0.49769999999999998</v>
      </c>
      <c r="I599" s="133">
        <v>2.6760000000000002</v>
      </c>
      <c r="J599" s="133">
        <v>0.25540000000000002</v>
      </c>
      <c r="K599" s="133">
        <v>1.3022</v>
      </c>
      <c r="L599" s="133">
        <v>0.28649999999999998</v>
      </c>
      <c r="M599" s="133">
        <v>0.67249999999999999</v>
      </c>
      <c r="N599" s="133">
        <v>2.1543000000000001</v>
      </c>
      <c r="O599" s="133">
        <v>2.54</v>
      </c>
    </row>
    <row r="600" spans="2:15" hidden="1">
      <c r="B600" s="133">
        <v>2001</v>
      </c>
      <c r="C600" s="133">
        <v>5</v>
      </c>
      <c r="D600" s="133">
        <v>0.42680000000000001</v>
      </c>
      <c r="E600" s="133">
        <v>5.4612999999999996</v>
      </c>
      <c r="F600" s="133">
        <v>0.2329</v>
      </c>
      <c r="G600" s="133">
        <v>1.5241</v>
      </c>
      <c r="H600" s="133">
        <v>0.34960000000000002</v>
      </c>
      <c r="I600" s="133">
        <v>1.5265</v>
      </c>
      <c r="J600" s="133">
        <v>8.8300000000000003E-2</v>
      </c>
      <c r="K600" s="133">
        <v>0.77900000000000003</v>
      </c>
      <c r="L600" s="133">
        <v>0.2046</v>
      </c>
      <c r="M600" s="133">
        <v>0.85299999999999998</v>
      </c>
      <c r="N600" s="133">
        <v>1.127</v>
      </c>
      <c r="O600" s="133">
        <v>2.3809</v>
      </c>
    </row>
    <row r="601" spans="2:15" hidden="1">
      <c r="B601" s="133">
        <v>2001</v>
      </c>
      <c r="C601" s="133">
        <v>6</v>
      </c>
      <c r="D601" s="133">
        <v>0.44069999999999998</v>
      </c>
      <c r="E601" s="133">
        <v>1.4</v>
      </c>
      <c r="F601" s="133">
        <v>0.17050000000000001</v>
      </c>
      <c r="G601" s="133">
        <v>1.7864</v>
      </c>
      <c r="H601" s="133">
        <v>0.34910000000000002</v>
      </c>
      <c r="I601" s="133">
        <v>1.2706</v>
      </c>
      <c r="J601" s="133">
        <v>3.2899999999999999E-2</v>
      </c>
      <c r="K601" s="133">
        <v>0.47199999999999998</v>
      </c>
      <c r="L601" s="133">
        <v>0.12690000000000001</v>
      </c>
      <c r="M601" s="133">
        <v>9.0899999999999995E-2</v>
      </c>
      <c r="N601" s="133">
        <v>0.443</v>
      </c>
      <c r="O601" s="133">
        <v>0.89929999999999999</v>
      </c>
    </row>
    <row r="602" spans="2:15" hidden="1">
      <c r="B602" s="133">
        <v>2001</v>
      </c>
      <c r="C602" s="133">
        <v>7</v>
      </c>
      <c r="D602" s="133">
        <v>0.13700000000000001</v>
      </c>
      <c r="E602" s="133">
        <v>3.5799999999999998E-2</v>
      </c>
      <c r="F602" s="133">
        <v>4.6699999999999998E-2</v>
      </c>
      <c r="G602" s="133">
        <v>0.14749999999999999</v>
      </c>
      <c r="H602" s="133">
        <v>3.1099999999999999E-2</v>
      </c>
      <c r="I602" s="133">
        <v>0.31319999999999998</v>
      </c>
      <c r="J602" s="133">
        <v>6.5699999999999995E-2</v>
      </c>
      <c r="K602" s="133">
        <v>0.1108</v>
      </c>
      <c r="L602" s="133">
        <v>3.1300000000000001E-2</v>
      </c>
      <c r="M602" s="133">
        <v>5.16E-2</v>
      </c>
      <c r="N602" s="133">
        <v>5.4399999999999997E-2</v>
      </c>
      <c r="O602" s="133">
        <v>1.2248000000000001</v>
      </c>
    </row>
    <row r="603" spans="2:15" hidden="1">
      <c r="B603" s="133">
        <v>2001</v>
      </c>
      <c r="C603" s="133">
        <v>8</v>
      </c>
      <c r="D603" s="133">
        <v>0.97</v>
      </c>
      <c r="E603" s="133">
        <v>4.9192</v>
      </c>
      <c r="F603" s="133">
        <v>0.87819999999999998</v>
      </c>
      <c r="G603" s="133">
        <v>5.4043999999999999</v>
      </c>
      <c r="H603" s="133">
        <v>1.2559</v>
      </c>
      <c r="I603" s="133">
        <v>6.9356</v>
      </c>
      <c r="J603" s="133">
        <v>0.23250000000000001</v>
      </c>
      <c r="K603" s="133">
        <v>1.0516000000000001</v>
      </c>
      <c r="L603" s="133">
        <v>0.74919999999999998</v>
      </c>
      <c r="M603" s="133">
        <v>0.40529999999999999</v>
      </c>
      <c r="N603" s="133">
        <v>3.3083</v>
      </c>
      <c r="O603" s="133">
        <v>6.0194999999999999</v>
      </c>
    </row>
    <row r="604" spans="2:15" hidden="1">
      <c r="B604" s="133">
        <v>2001</v>
      </c>
      <c r="C604" s="133">
        <v>9</v>
      </c>
      <c r="D604" s="133">
        <v>0.3846</v>
      </c>
      <c r="E604" s="133">
        <v>1.8106</v>
      </c>
      <c r="F604" s="133">
        <v>0.39610000000000001</v>
      </c>
      <c r="G604" s="133">
        <v>2.2006999999999999</v>
      </c>
      <c r="H604" s="133">
        <v>0.495</v>
      </c>
      <c r="I604" s="133">
        <v>2.3193999999999999</v>
      </c>
      <c r="J604" s="133">
        <v>0.16850000000000001</v>
      </c>
      <c r="K604" s="133">
        <v>0.44190000000000002</v>
      </c>
      <c r="L604" s="133">
        <v>0.40839999999999999</v>
      </c>
      <c r="M604" s="133">
        <v>0.40189999999999998</v>
      </c>
      <c r="N604" s="133">
        <v>0.31480000000000002</v>
      </c>
      <c r="O604" s="133">
        <v>2.8277999999999999</v>
      </c>
    </row>
    <row r="605" spans="2:15" hidden="1">
      <c r="B605" s="133">
        <v>2001</v>
      </c>
      <c r="C605" s="133">
        <v>10</v>
      </c>
      <c r="D605" s="133">
        <v>0.8972</v>
      </c>
      <c r="E605" s="133">
        <v>0.66569999999999996</v>
      </c>
      <c r="F605" s="133">
        <v>0.92169999999999996</v>
      </c>
      <c r="G605" s="133">
        <v>2.7488000000000001</v>
      </c>
      <c r="H605" s="133">
        <v>0.57399999999999995</v>
      </c>
      <c r="I605" s="133">
        <v>5.5362999999999998</v>
      </c>
      <c r="J605" s="133">
        <v>2.24E-2</v>
      </c>
      <c r="K605" s="133">
        <v>0.68730000000000002</v>
      </c>
      <c r="L605" s="133">
        <v>0.46600000000000003</v>
      </c>
      <c r="M605" s="133">
        <v>0.37930000000000003</v>
      </c>
      <c r="N605" s="133">
        <v>0.25309999999999999</v>
      </c>
      <c r="O605" s="133">
        <v>4.8188000000000004</v>
      </c>
    </row>
    <row r="606" spans="2:15" hidden="1">
      <c r="B606" s="133">
        <v>2001</v>
      </c>
      <c r="C606" s="133">
        <v>11</v>
      </c>
      <c r="D606" s="133">
        <v>0.26279999999999998</v>
      </c>
      <c r="E606" s="133">
        <v>1.1776</v>
      </c>
      <c r="F606" s="133">
        <v>0.17560000000000001</v>
      </c>
      <c r="G606" s="133">
        <v>1.0991</v>
      </c>
      <c r="H606" s="133">
        <v>0.27150000000000002</v>
      </c>
      <c r="I606" s="133">
        <v>1.4283999999999999</v>
      </c>
      <c r="J606" s="133">
        <v>8.0100000000000005E-2</v>
      </c>
      <c r="K606" s="133">
        <v>0.16489999999999999</v>
      </c>
      <c r="L606" s="133">
        <v>0.21490000000000001</v>
      </c>
      <c r="M606" s="133">
        <v>0.18279999999999999</v>
      </c>
      <c r="N606" s="133">
        <v>0.32440000000000002</v>
      </c>
      <c r="O606" s="133">
        <v>1.1252</v>
      </c>
    </row>
    <row r="607" spans="2:15" hidden="1">
      <c r="B607" s="133">
        <v>2001</v>
      </c>
      <c r="C607" s="133">
        <v>12</v>
      </c>
      <c r="D607" s="133">
        <v>0.28239999999999998</v>
      </c>
      <c r="E607" s="133">
        <v>1.3328</v>
      </c>
      <c r="F607" s="133">
        <v>0.31330000000000002</v>
      </c>
      <c r="G607" s="133">
        <v>1.4548000000000001</v>
      </c>
      <c r="H607" s="133">
        <v>0.33579999999999999</v>
      </c>
      <c r="I607" s="133">
        <v>1.7983</v>
      </c>
      <c r="J607" s="133">
        <v>0.1115</v>
      </c>
      <c r="K607" s="133">
        <v>0.25040000000000001</v>
      </c>
      <c r="L607" s="133">
        <v>0.26340000000000002</v>
      </c>
      <c r="M607" s="133">
        <v>0.34470000000000001</v>
      </c>
      <c r="N607" s="133">
        <v>0.27279999999999999</v>
      </c>
      <c r="O607" s="133">
        <v>1.5346</v>
      </c>
    </row>
    <row r="608" spans="2:15" hidden="1">
      <c r="B608" s="133">
        <v>2001</v>
      </c>
      <c r="C608" s="133">
        <v>13</v>
      </c>
      <c r="D608" s="133">
        <v>0.89539999999999997</v>
      </c>
      <c r="E608" s="133">
        <v>3.7673999999999999</v>
      </c>
      <c r="F608" s="133">
        <v>0.29049999999999998</v>
      </c>
      <c r="G608" s="133">
        <v>2.6848000000000001</v>
      </c>
      <c r="H608" s="133">
        <v>1.0391999999999999</v>
      </c>
      <c r="I608" s="133">
        <v>3.1101999999999999</v>
      </c>
      <c r="J608" s="133">
        <v>1.2699999999999999E-2</v>
      </c>
      <c r="K608" s="133">
        <v>0.65439999999999998</v>
      </c>
      <c r="L608" s="133">
        <v>0.24010000000000001</v>
      </c>
      <c r="M608" s="133">
        <v>0.66290000000000004</v>
      </c>
      <c r="N608" s="133">
        <v>0.85150000000000003</v>
      </c>
      <c r="O608" s="133">
        <v>5.0364000000000004</v>
      </c>
    </row>
    <row r="609" spans="2:15" hidden="1">
      <c r="B609" s="133">
        <v>2001</v>
      </c>
      <c r="C609" s="133">
        <v>14</v>
      </c>
      <c r="D609" s="133">
        <v>5.6399999999999999E-2</v>
      </c>
      <c r="E609" s="133">
        <v>0.2394</v>
      </c>
      <c r="F609" s="133">
        <v>3.2800000000000003E-2</v>
      </c>
      <c r="G609" s="133">
        <v>0.24590000000000001</v>
      </c>
      <c r="H609" s="133">
        <v>5.9900000000000002E-2</v>
      </c>
      <c r="I609" s="133">
        <v>0.17730000000000001</v>
      </c>
      <c r="J609" s="133">
        <v>1.0800000000000001E-2</v>
      </c>
      <c r="K609" s="133">
        <v>3.4200000000000001E-2</v>
      </c>
      <c r="L609" s="133">
        <v>3.7900000000000003E-2</v>
      </c>
      <c r="M609" s="133">
        <v>3.4599999999999999E-2</v>
      </c>
      <c r="N609" s="133">
        <v>2.9700000000000001E-2</v>
      </c>
      <c r="O609" s="133">
        <v>0.2671</v>
      </c>
    </row>
    <row r="610" spans="2:15" hidden="1">
      <c r="B610" s="133">
        <v>2001</v>
      </c>
      <c r="C610" s="133">
        <v>15</v>
      </c>
      <c r="D610" s="133">
        <v>0.2051</v>
      </c>
      <c r="E610" s="133">
        <v>4.82E-2</v>
      </c>
      <c r="F610" s="133">
        <v>1.3100000000000001E-2</v>
      </c>
      <c r="G610" s="133">
        <v>8.8999999999999996E-2</v>
      </c>
      <c r="H610" s="133">
        <v>3.56E-2</v>
      </c>
      <c r="I610" s="133">
        <v>0.59909999999999997</v>
      </c>
      <c r="J610" s="133">
        <v>1.44E-2</v>
      </c>
      <c r="K610" s="133">
        <v>3.4799999999999998E-2</v>
      </c>
      <c r="L610" s="133">
        <v>1.2E-2</v>
      </c>
      <c r="M610" s="133">
        <v>1.26E-2</v>
      </c>
      <c r="N610" s="133">
        <v>1.6799999999999999E-2</v>
      </c>
      <c r="O610" s="133">
        <v>0.2636</v>
      </c>
    </row>
    <row r="611" spans="2:15" hidden="1">
      <c r="B611" s="133">
        <v>2001</v>
      </c>
      <c r="C611" s="133">
        <v>16</v>
      </c>
      <c r="D611" s="133">
        <v>2.7E-2</v>
      </c>
      <c r="E611" s="133">
        <v>0.11700000000000001</v>
      </c>
      <c r="F611" s="133">
        <v>1.55E-2</v>
      </c>
      <c r="G611" s="133">
        <v>0.1197</v>
      </c>
      <c r="H611" s="133">
        <v>2.9000000000000001E-2</v>
      </c>
      <c r="I611" s="133">
        <v>8.1900000000000001E-2</v>
      </c>
      <c r="J611" s="133">
        <v>4.8999999999999998E-3</v>
      </c>
      <c r="K611" s="133">
        <v>1.5800000000000002E-2</v>
      </c>
      <c r="L611" s="133">
        <v>1.83E-2</v>
      </c>
      <c r="M611" s="133">
        <v>1.6199999999999999E-2</v>
      </c>
      <c r="N611" s="133">
        <v>1.4200000000000001E-2</v>
      </c>
      <c r="O611" s="133">
        <v>0.12620000000000001</v>
      </c>
    </row>
    <row r="612" spans="2:15" hidden="1">
      <c r="B612" s="133">
        <v>2002</v>
      </c>
      <c r="C612" s="133">
        <v>1</v>
      </c>
      <c r="D612" s="133">
        <v>0.15629999999999999</v>
      </c>
      <c r="E612" s="133">
        <v>0.68300000000000005</v>
      </c>
      <c r="F612" s="133">
        <v>1.2699999999999999E-2</v>
      </c>
      <c r="G612" s="133">
        <v>0.12740000000000001</v>
      </c>
      <c r="H612" s="133">
        <v>4.5199999999999997E-2</v>
      </c>
      <c r="I612" s="133">
        <v>8.9899999999999994E-2</v>
      </c>
      <c r="J612" s="133">
        <v>4.7000000000000002E-3</v>
      </c>
      <c r="K612" s="133">
        <v>0.1061</v>
      </c>
      <c r="L612" s="133">
        <v>2.5899999999999999E-2</v>
      </c>
      <c r="M612" s="133">
        <v>0.34570000000000001</v>
      </c>
      <c r="N612" s="133">
        <v>0.3125</v>
      </c>
      <c r="O612" s="133">
        <v>0.32529999999999998</v>
      </c>
    </row>
    <row r="613" spans="2:15" hidden="1">
      <c r="B613" s="133">
        <v>2002</v>
      </c>
      <c r="C613" s="133">
        <v>2</v>
      </c>
      <c r="D613" s="133">
        <v>0.28310000000000002</v>
      </c>
      <c r="E613" s="133">
        <v>1.1926000000000001</v>
      </c>
      <c r="F613" s="133">
        <v>9.3299999999999994E-2</v>
      </c>
      <c r="G613" s="133">
        <v>0.89559999999999995</v>
      </c>
      <c r="H613" s="133">
        <v>0.30649999999999999</v>
      </c>
      <c r="I613" s="133">
        <v>2.2290999999999999</v>
      </c>
      <c r="J613" s="133">
        <v>0.1186</v>
      </c>
      <c r="K613" s="133">
        <v>0.51870000000000005</v>
      </c>
      <c r="L613" s="133">
        <v>0.15429999999999999</v>
      </c>
      <c r="M613" s="133">
        <v>6.0900000000000003E-2</v>
      </c>
      <c r="N613" s="133">
        <v>0.128</v>
      </c>
      <c r="O613" s="133">
        <v>1.639</v>
      </c>
    </row>
    <row r="614" spans="2:15" hidden="1">
      <c r="B614" s="133">
        <v>2002</v>
      </c>
      <c r="C614" s="133">
        <v>3</v>
      </c>
      <c r="D614" s="133">
        <v>0.61319999999999997</v>
      </c>
      <c r="E614" s="133">
        <v>0.2389</v>
      </c>
      <c r="F614" s="133">
        <v>0.19289999999999999</v>
      </c>
      <c r="G614" s="133">
        <v>1.9594</v>
      </c>
      <c r="H614" s="133">
        <v>0.66659999999999997</v>
      </c>
      <c r="I614" s="133">
        <v>2.6223999999999998</v>
      </c>
      <c r="J614" s="133">
        <v>0.30220000000000002</v>
      </c>
      <c r="K614" s="133">
        <v>1.0932999999999999</v>
      </c>
      <c r="L614" s="133">
        <v>0.24390000000000001</v>
      </c>
      <c r="M614" s="133">
        <v>0.72609999999999997</v>
      </c>
      <c r="N614" s="133">
        <v>0.38059999999999999</v>
      </c>
      <c r="O614" s="133">
        <v>1.2828999999999999</v>
      </c>
    </row>
    <row r="615" spans="2:15" hidden="1">
      <c r="B615" s="133">
        <v>2002</v>
      </c>
      <c r="C615" s="133">
        <v>4</v>
      </c>
      <c r="D615" s="133">
        <v>0.89739999999999998</v>
      </c>
      <c r="E615" s="133">
        <v>7.8265000000000002</v>
      </c>
      <c r="F615" s="133">
        <v>0.2334</v>
      </c>
      <c r="G615" s="133">
        <v>3.0304000000000002</v>
      </c>
      <c r="H615" s="133">
        <v>0.78810000000000002</v>
      </c>
      <c r="I615" s="133">
        <v>2.9626999999999999</v>
      </c>
      <c r="J615" s="133">
        <v>0.16650000000000001</v>
      </c>
      <c r="K615" s="133">
        <v>1.1889000000000001</v>
      </c>
      <c r="L615" s="133">
        <v>0.31140000000000001</v>
      </c>
      <c r="M615" s="133">
        <v>0.88539999999999996</v>
      </c>
      <c r="N615" s="133">
        <v>2.1753999999999998</v>
      </c>
      <c r="O615" s="133">
        <v>4.1388999999999996</v>
      </c>
    </row>
    <row r="616" spans="2:15" hidden="1">
      <c r="B616" s="133">
        <v>2002</v>
      </c>
      <c r="C616" s="133">
        <v>5</v>
      </c>
      <c r="D616" s="133">
        <v>0.53939999999999999</v>
      </c>
      <c r="E616" s="133">
        <v>8.4174000000000007</v>
      </c>
      <c r="F616" s="133">
        <v>0.16850000000000001</v>
      </c>
      <c r="G616" s="133">
        <v>1.9345000000000001</v>
      </c>
      <c r="H616" s="133">
        <v>0.44379999999999997</v>
      </c>
      <c r="I616" s="133">
        <v>1.5663</v>
      </c>
      <c r="J616" s="133">
        <v>8.5699999999999998E-2</v>
      </c>
      <c r="K616" s="133">
        <v>0.80869999999999997</v>
      </c>
      <c r="L616" s="133">
        <v>0.1537</v>
      </c>
      <c r="M616" s="133">
        <v>0.25840000000000002</v>
      </c>
      <c r="N616" s="133">
        <v>2.0059999999999998</v>
      </c>
      <c r="O616" s="133">
        <v>2.6621999999999999</v>
      </c>
    </row>
    <row r="617" spans="2:15" hidden="1">
      <c r="B617" s="133">
        <v>2002</v>
      </c>
      <c r="C617" s="133">
        <v>6</v>
      </c>
      <c r="D617" s="133">
        <v>0.52490000000000003</v>
      </c>
      <c r="E617" s="133">
        <v>2.4041000000000001</v>
      </c>
      <c r="F617" s="133">
        <v>0.14879999999999999</v>
      </c>
      <c r="G617" s="133">
        <v>1.1028</v>
      </c>
      <c r="H617" s="133">
        <v>0.2135</v>
      </c>
      <c r="I617" s="133">
        <v>0.80469999999999997</v>
      </c>
      <c r="J617" s="133">
        <v>1.0500000000000001E-2</v>
      </c>
      <c r="K617" s="133">
        <v>0.52259999999999995</v>
      </c>
      <c r="L617" s="133">
        <v>6.3E-2</v>
      </c>
      <c r="M617" s="133">
        <v>0.1857</v>
      </c>
      <c r="N617" s="133">
        <v>0.51090000000000002</v>
      </c>
      <c r="O617" s="133">
        <v>0.82030000000000003</v>
      </c>
    </row>
    <row r="618" spans="2:15" hidden="1">
      <c r="B618" s="133">
        <v>2002</v>
      </c>
      <c r="C618" s="133">
        <v>7</v>
      </c>
      <c r="D618" s="133">
        <v>0.13339999999999999</v>
      </c>
      <c r="E618" s="133">
        <v>6.7900000000000002E-2</v>
      </c>
      <c r="F618" s="133">
        <v>5.16E-2</v>
      </c>
      <c r="G618" s="133">
        <v>0.2271</v>
      </c>
      <c r="H618" s="133">
        <v>7.0300000000000001E-2</v>
      </c>
      <c r="I618" s="133">
        <v>0.17899999999999999</v>
      </c>
      <c r="J618" s="133">
        <v>8.6999999999999994E-2</v>
      </c>
      <c r="K618" s="133">
        <v>0.3231</v>
      </c>
      <c r="L618" s="133">
        <v>4.1000000000000002E-2</v>
      </c>
      <c r="M618" s="133">
        <v>6.2799999999999995E-2</v>
      </c>
      <c r="N618" s="133">
        <v>2.4899999999999999E-2</v>
      </c>
      <c r="O618" s="133">
        <v>0.24940000000000001</v>
      </c>
    </row>
    <row r="619" spans="2:15" hidden="1">
      <c r="B619" s="133">
        <v>2002</v>
      </c>
      <c r="C619" s="133">
        <v>8</v>
      </c>
      <c r="D619" s="133">
        <v>0.78749999999999998</v>
      </c>
      <c r="E619" s="133">
        <v>4.3598999999999997</v>
      </c>
      <c r="F619" s="133">
        <v>0.68110000000000004</v>
      </c>
      <c r="G619" s="133">
        <v>4.3449999999999998</v>
      </c>
      <c r="H619" s="133">
        <v>1.0983000000000001</v>
      </c>
      <c r="I619" s="133">
        <v>4.9196999999999997</v>
      </c>
      <c r="J619" s="133">
        <v>0.15090000000000001</v>
      </c>
      <c r="K619" s="133">
        <v>0.96130000000000004</v>
      </c>
      <c r="L619" s="133">
        <v>0.40920000000000001</v>
      </c>
      <c r="M619" s="133">
        <v>0.83499999999999996</v>
      </c>
      <c r="N619" s="133">
        <v>1.8871</v>
      </c>
      <c r="O619" s="133">
        <v>5.1840999999999999</v>
      </c>
    </row>
    <row r="620" spans="2:15" hidden="1">
      <c r="B620" s="133">
        <v>2002</v>
      </c>
      <c r="C620" s="133">
        <v>9</v>
      </c>
      <c r="D620" s="133">
        <v>0.42249999999999999</v>
      </c>
      <c r="E620" s="133">
        <v>1.4968999999999999</v>
      </c>
      <c r="F620" s="133">
        <v>0.50470000000000004</v>
      </c>
      <c r="G620" s="133">
        <v>2.3001999999999998</v>
      </c>
      <c r="H620" s="133">
        <v>0.49380000000000002</v>
      </c>
      <c r="I620" s="133">
        <v>2.8338000000000001</v>
      </c>
      <c r="J620" s="133">
        <v>2.5999999999999999E-2</v>
      </c>
      <c r="K620" s="133">
        <v>0.50749999999999995</v>
      </c>
      <c r="L620" s="133">
        <v>0.31419999999999998</v>
      </c>
      <c r="M620" s="133">
        <v>0.5887</v>
      </c>
      <c r="N620" s="133">
        <v>0.17510000000000001</v>
      </c>
      <c r="O620" s="133">
        <v>2.9058999999999999</v>
      </c>
    </row>
    <row r="621" spans="2:15" hidden="1">
      <c r="B621" s="133">
        <v>2002</v>
      </c>
      <c r="C621" s="133">
        <v>10</v>
      </c>
      <c r="D621" s="133">
        <v>1.3574999999999999</v>
      </c>
      <c r="E621" s="133">
        <v>1.4581999999999999</v>
      </c>
      <c r="F621" s="133">
        <v>1.7724</v>
      </c>
      <c r="G621" s="133">
        <v>5.2005999999999997</v>
      </c>
      <c r="H621" s="133">
        <v>0.89300000000000002</v>
      </c>
      <c r="I621" s="133">
        <v>12.7684</v>
      </c>
      <c r="J621" s="133">
        <v>3.3599999999999998E-2</v>
      </c>
      <c r="K621" s="133">
        <v>1.0714999999999999</v>
      </c>
      <c r="L621" s="133">
        <v>1.0004</v>
      </c>
      <c r="M621" s="133">
        <v>0.26800000000000002</v>
      </c>
      <c r="N621" s="133">
        <v>0.57440000000000002</v>
      </c>
      <c r="O621" s="133">
        <v>8.3534000000000006</v>
      </c>
    </row>
    <row r="622" spans="2:15" hidden="1">
      <c r="B622" s="133">
        <v>2002</v>
      </c>
      <c r="C622" s="133">
        <v>11</v>
      </c>
      <c r="D622" s="133">
        <v>0.28239999999999998</v>
      </c>
      <c r="E622" s="133">
        <v>1.1460999999999999</v>
      </c>
      <c r="F622" s="133">
        <v>0.21329999999999999</v>
      </c>
      <c r="G622" s="133">
        <v>1.1584000000000001</v>
      </c>
      <c r="H622" s="133">
        <v>0.28160000000000002</v>
      </c>
      <c r="I622" s="133">
        <v>1.6101000000000001</v>
      </c>
      <c r="J622" s="133">
        <v>4.2000000000000003E-2</v>
      </c>
      <c r="K622" s="133">
        <v>0.1842</v>
      </c>
      <c r="L622" s="133">
        <v>0.19719999999999999</v>
      </c>
      <c r="M622" s="133">
        <v>0.24660000000000001</v>
      </c>
      <c r="N622" s="133">
        <v>0.29630000000000001</v>
      </c>
      <c r="O622" s="133">
        <v>1.1224000000000001</v>
      </c>
    </row>
    <row r="623" spans="2:15" hidden="1">
      <c r="B623" s="133">
        <v>2002</v>
      </c>
      <c r="C623" s="133">
        <v>12</v>
      </c>
      <c r="D623" s="133">
        <v>0.31219999999999998</v>
      </c>
      <c r="E623" s="133">
        <v>1.1684000000000001</v>
      </c>
      <c r="F623" s="133">
        <v>0.3962</v>
      </c>
      <c r="G623" s="133">
        <v>1.5024999999999999</v>
      </c>
      <c r="H623" s="133">
        <v>0.33439999999999998</v>
      </c>
      <c r="I623" s="133">
        <v>2.1758000000000002</v>
      </c>
      <c r="J623" s="133">
        <v>1.8599999999999998E-2</v>
      </c>
      <c r="K623" s="133">
        <v>0.27960000000000002</v>
      </c>
      <c r="L623" s="133">
        <v>0.2112</v>
      </c>
      <c r="M623" s="133">
        <v>0.48320000000000002</v>
      </c>
      <c r="N623" s="133">
        <v>0.1865</v>
      </c>
      <c r="O623" s="133">
        <v>1.5146999999999999</v>
      </c>
    </row>
    <row r="624" spans="2:15" hidden="1">
      <c r="B624" s="133">
        <v>2002</v>
      </c>
      <c r="C624" s="133">
        <v>13</v>
      </c>
      <c r="D624" s="133">
        <v>1.0592999999999999</v>
      </c>
      <c r="E624" s="133">
        <v>2.9754999999999998</v>
      </c>
      <c r="F624" s="133">
        <v>0.28060000000000002</v>
      </c>
      <c r="G624" s="133">
        <v>2.7576000000000001</v>
      </c>
      <c r="H624" s="133">
        <v>0.9587</v>
      </c>
      <c r="I624" s="133">
        <v>2.4741</v>
      </c>
      <c r="J624" s="133">
        <v>1.38E-2</v>
      </c>
      <c r="K624" s="133">
        <v>0.76559999999999995</v>
      </c>
      <c r="L624" s="133">
        <v>0.62060000000000004</v>
      </c>
      <c r="M624" s="133">
        <v>0.56230000000000002</v>
      </c>
      <c r="N624" s="133">
        <v>1.5631999999999999</v>
      </c>
      <c r="O624" s="133">
        <v>2.3923999999999999</v>
      </c>
    </row>
    <row r="625" spans="2:15" hidden="1">
      <c r="B625" s="133">
        <v>2002</v>
      </c>
      <c r="C625" s="133">
        <v>14</v>
      </c>
      <c r="D625" s="133">
        <v>6.3E-2</v>
      </c>
      <c r="E625" s="133">
        <v>0.2288</v>
      </c>
      <c r="F625" s="133">
        <v>4.0599999999999997E-2</v>
      </c>
      <c r="G625" s="133">
        <v>0.2581</v>
      </c>
      <c r="H625" s="133">
        <v>6.3500000000000001E-2</v>
      </c>
      <c r="I625" s="133">
        <v>0.21410000000000001</v>
      </c>
      <c r="J625" s="133">
        <v>1E-4</v>
      </c>
      <c r="K625" s="133">
        <v>3.7400000000000003E-2</v>
      </c>
      <c r="L625" s="133">
        <v>3.0599999999999999E-2</v>
      </c>
      <c r="M625" s="133">
        <v>4.9599999999999998E-2</v>
      </c>
      <c r="N625" s="133">
        <v>1.9800000000000002E-2</v>
      </c>
      <c r="O625" s="133">
        <v>0.27460000000000001</v>
      </c>
    </row>
    <row r="626" spans="2:15" hidden="1">
      <c r="B626" s="133">
        <v>2002</v>
      </c>
      <c r="C626" s="133">
        <v>15</v>
      </c>
      <c r="D626" s="133">
        <v>0.24579999999999999</v>
      </c>
      <c r="E626" s="133">
        <v>0.1031</v>
      </c>
      <c r="F626" s="133">
        <v>1.4800000000000001E-2</v>
      </c>
      <c r="G626" s="133">
        <v>0.15</v>
      </c>
      <c r="H626" s="133">
        <v>0.06</v>
      </c>
      <c r="I626" s="133">
        <v>0.91010000000000002</v>
      </c>
      <c r="J626" s="133">
        <v>2E-3</v>
      </c>
      <c r="K626" s="133">
        <v>8.7099999999999997E-2</v>
      </c>
      <c r="L626" s="133">
        <v>1.55E-2</v>
      </c>
      <c r="M626" s="133">
        <v>0.10489999999999999</v>
      </c>
      <c r="N626" s="133">
        <v>0.1052</v>
      </c>
      <c r="O626" s="133">
        <v>0.19670000000000001</v>
      </c>
    </row>
    <row r="627" spans="2:15" hidden="1">
      <c r="B627" s="133">
        <v>2002</v>
      </c>
      <c r="C627" s="133">
        <v>16</v>
      </c>
      <c r="D627" s="133">
        <v>3.0200000000000001E-2</v>
      </c>
      <c r="E627" s="133">
        <v>0.1135</v>
      </c>
      <c r="F627" s="133">
        <v>1.9300000000000001E-2</v>
      </c>
      <c r="G627" s="133">
        <v>0.12609999999999999</v>
      </c>
      <c r="H627" s="133">
        <v>3.09E-2</v>
      </c>
      <c r="I627" s="133">
        <v>9.9400000000000002E-2</v>
      </c>
      <c r="J627" s="133">
        <v>0</v>
      </c>
      <c r="K627" s="133">
        <v>1.7299999999999999E-2</v>
      </c>
      <c r="L627" s="133">
        <v>1.52E-2</v>
      </c>
      <c r="M627" s="133">
        <v>2.3199999999999998E-2</v>
      </c>
      <c r="N627" s="133">
        <v>9.7999999999999997E-3</v>
      </c>
      <c r="O627" s="133">
        <v>0.1308</v>
      </c>
    </row>
    <row r="628" spans="2:15" hidden="1">
      <c r="B628" s="133">
        <v>2003</v>
      </c>
      <c r="C628" s="133">
        <v>1</v>
      </c>
      <c r="D628" s="133">
        <v>0.17730000000000001</v>
      </c>
      <c r="E628" s="133">
        <v>5.45E-2</v>
      </c>
      <c r="F628" s="133">
        <v>1.41E-2</v>
      </c>
      <c r="G628" s="133">
        <v>0.2228</v>
      </c>
      <c r="H628" s="133">
        <v>7.9100000000000004E-2</v>
      </c>
      <c r="I628" s="133">
        <v>0.30170000000000002</v>
      </c>
      <c r="J628" s="133">
        <v>1.5900000000000001E-2</v>
      </c>
      <c r="K628" s="133">
        <v>0.18659999999999999</v>
      </c>
      <c r="L628" s="133">
        <v>4.8099999999999997E-2</v>
      </c>
      <c r="M628" s="133">
        <v>9.2999999999999999E-2</v>
      </c>
      <c r="N628" s="133">
        <v>0.22359999999999999</v>
      </c>
      <c r="O628" s="133">
        <v>0.34089999999999998</v>
      </c>
    </row>
    <row r="629" spans="2:15" hidden="1">
      <c r="B629" s="133">
        <v>2003</v>
      </c>
      <c r="C629" s="133">
        <v>2</v>
      </c>
      <c r="D629" s="133">
        <v>0.29459999999999997</v>
      </c>
      <c r="E629" s="133">
        <v>0.55079999999999996</v>
      </c>
      <c r="F629" s="133">
        <v>0.11459999999999999</v>
      </c>
      <c r="G629" s="133">
        <v>1.5559000000000001</v>
      </c>
      <c r="H629" s="133">
        <v>0.53249999999999997</v>
      </c>
      <c r="I629" s="133">
        <v>1.6314</v>
      </c>
      <c r="J629" s="133">
        <v>9.8699999999999996E-2</v>
      </c>
      <c r="K629" s="133">
        <v>0.70630000000000004</v>
      </c>
      <c r="L629" s="133">
        <v>7.7799999999999994E-2</v>
      </c>
      <c r="M629" s="133">
        <v>0.3004</v>
      </c>
      <c r="N629" s="133">
        <v>0.16650000000000001</v>
      </c>
      <c r="O629" s="133">
        <v>1.2472000000000001</v>
      </c>
    </row>
    <row r="630" spans="2:15" hidden="1">
      <c r="B630" s="133">
        <v>2003</v>
      </c>
      <c r="C630" s="133">
        <v>3</v>
      </c>
      <c r="D630" s="133">
        <v>0.76849999999999996</v>
      </c>
      <c r="E630" s="133">
        <v>0.43440000000000001</v>
      </c>
      <c r="F630" s="133">
        <v>0.1555</v>
      </c>
      <c r="G630" s="133">
        <v>0.98280000000000001</v>
      </c>
      <c r="H630" s="133">
        <v>0.33429999999999999</v>
      </c>
      <c r="I630" s="133">
        <v>2.2349999999999999</v>
      </c>
      <c r="J630" s="133">
        <v>0.15140000000000001</v>
      </c>
      <c r="K630" s="133">
        <v>0.90429999999999999</v>
      </c>
      <c r="L630" s="133">
        <v>0.2165</v>
      </c>
      <c r="M630" s="133">
        <v>0.85870000000000002</v>
      </c>
      <c r="N630" s="133">
        <v>0.1236</v>
      </c>
      <c r="O630" s="133">
        <v>1.6183000000000001</v>
      </c>
    </row>
    <row r="631" spans="2:15" hidden="1">
      <c r="B631" s="133">
        <v>2003</v>
      </c>
      <c r="C631" s="133">
        <v>4</v>
      </c>
      <c r="D631" s="133">
        <v>0.72809999999999997</v>
      </c>
      <c r="E631" s="133">
        <v>6.0277000000000003</v>
      </c>
      <c r="F631" s="133">
        <v>0.2223</v>
      </c>
      <c r="G631" s="133">
        <v>1.8286</v>
      </c>
      <c r="H631" s="133">
        <v>0.47560000000000002</v>
      </c>
      <c r="I631" s="133">
        <v>1.56</v>
      </c>
      <c r="J631" s="133">
        <v>9.5200000000000007E-2</v>
      </c>
      <c r="K631" s="133">
        <v>1.4232</v>
      </c>
      <c r="L631" s="133">
        <v>1.0978000000000001</v>
      </c>
      <c r="M631" s="133">
        <v>1.4417</v>
      </c>
      <c r="N631" s="133">
        <v>0.58009999999999995</v>
      </c>
      <c r="O631" s="133">
        <v>3.2222</v>
      </c>
    </row>
    <row r="632" spans="2:15" hidden="1">
      <c r="B632" s="133">
        <v>2003</v>
      </c>
      <c r="C632" s="133">
        <v>5</v>
      </c>
      <c r="D632" s="133">
        <v>0.4345</v>
      </c>
      <c r="E632" s="133">
        <v>5.6639999999999997</v>
      </c>
      <c r="F632" s="133">
        <v>0.12690000000000001</v>
      </c>
      <c r="G632" s="133">
        <v>1.4816</v>
      </c>
      <c r="H632" s="133">
        <v>0.33989999999999998</v>
      </c>
      <c r="I632" s="133">
        <v>1.1574</v>
      </c>
      <c r="J632" s="133">
        <v>7.2599999999999998E-2</v>
      </c>
      <c r="K632" s="133">
        <v>0.91520000000000001</v>
      </c>
      <c r="L632" s="133">
        <v>0.34770000000000001</v>
      </c>
      <c r="M632" s="133">
        <v>0.3498</v>
      </c>
      <c r="N632" s="133">
        <v>0.69979999999999998</v>
      </c>
      <c r="O632" s="133">
        <v>4.0872000000000002</v>
      </c>
    </row>
    <row r="633" spans="2:15" hidden="1">
      <c r="B633" s="133">
        <v>2003</v>
      </c>
      <c r="C633" s="133">
        <v>6</v>
      </c>
      <c r="D633" s="133">
        <v>0.46529999999999999</v>
      </c>
      <c r="E633" s="133">
        <v>2.9075000000000002</v>
      </c>
      <c r="F633" s="133">
        <v>0.19889999999999999</v>
      </c>
      <c r="G633" s="133">
        <v>1.2495000000000001</v>
      </c>
      <c r="H633" s="133">
        <v>0.24310000000000001</v>
      </c>
      <c r="I633" s="133">
        <v>0.94289999999999996</v>
      </c>
      <c r="J633" s="133">
        <v>1.2800000000000001E-2</v>
      </c>
      <c r="K633" s="133">
        <v>0.44190000000000002</v>
      </c>
      <c r="L633" s="133">
        <v>0.1162</v>
      </c>
      <c r="M633" s="133">
        <v>0.22639999999999999</v>
      </c>
      <c r="N633" s="133">
        <v>0.26700000000000002</v>
      </c>
      <c r="O633" s="133">
        <v>0.89770000000000005</v>
      </c>
    </row>
    <row r="634" spans="2:15" hidden="1">
      <c r="B634" s="133">
        <v>2003</v>
      </c>
      <c r="C634" s="133">
        <v>7</v>
      </c>
      <c r="D634" s="133">
        <v>0.1241</v>
      </c>
      <c r="E634" s="133">
        <v>7.3400000000000007E-2</v>
      </c>
      <c r="F634" s="133">
        <v>5.0900000000000001E-2</v>
      </c>
      <c r="G634" s="133">
        <v>0.32979999999999998</v>
      </c>
      <c r="H634" s="133">
        <v>0.1016</v>
      </c>
      <c r="I634" s="133">
        <v>0.25380000000000003</v>
      </c>
      <c r="J634" s="133">
        <v>6.08E-2</v>
      </c>
      <c r="K634" s="133">
        <v>0.1951</v>
      </c>
      <c r="L634" s="133">
        <v>1.7500000000000002E-2</v>
      </c>
      <c r="M634" s="133">
        <v>6.7500000000000004E-2</v>
      </c>
      <c r="N634" s="133">
        <v>1.9699999999999999E-2</v>
      </c>
      <c r="O634" s="133">
        <v>0.42409999999999998</v>
      </c>
    </row>
    <row r="635" spans="2:15" hidden="1">
      <c r="B635" s="133">
        <v>2003</v>
      </c>
      <c r="C635" s="133">
        <v>8</v>
      </c>
      <c r="D635" s="133">
        <v>0.91920000000000002</v>
      </c>
      <c r="E635" s="133">
        <v>4.7065999999999999</v>
      </c>
      <c r="F635" s="133">
        <v>0.67069999999999996</v>
      </c>
      <c r="G635" s="133">
        <v>5.9424999999999999</v>
      </c>
      <c r="H635" s="133">
        <v>1.4939</v>
      </c>
      <c r="I635" s="133">
        <v>5.6772999999999998</v>
      </c>
      <c r="J635" s="133">
        <v>0.1789</v>
      </c>
      <c r="K635" s="133">
        <v>0.9839</v>
      </c>
      <c r="L635" s="133">
        <v>0.7248</v>
      </c>
      <c r="M635" s="133">
        <v>0.8024</v>
      </c>
      <c r="N635" s="133">
        <v>1.0087999999999999</v>
      </c>
      <c r="O635" s="133">
        <v>5.0724999999999998</v>
      </c>
    </row>
    <row r="636" spans="2:15" hidden="1">
      <c r="B636" s="133">
        <v>2003</v>
      </c>
      <c r="C636" s="133">
        <v>9</v>
      </c>
      <c r="D636" s="133">
        <v>0.37430000000000002</v>
      </c>
      <c r="E636" s="133">
        <v>2.3441000000000001</v>
      </c>
      <c r="F636" s="133">
        <v>0.41460000000000002</v>
      </c>
      <c r="G636" s="133">
        <v>2.5348999999999999</v>
      </c>
      <c r="H636" s="133">
        <v>0.59740000000000004</v>
      </c>
      <c r="I636" s="133">
        <v>2.2317</v>
      </c>
      <c r="J636" s="133">
        <v>8.1500000000000003E-2</v>
      </c>
      <c r="K636" s="133">
        <v>0.48509999999999998</v>
      </c>
      <c r="L636" s="133">
        <v>0.36180000000000001</v>
      </c>
      <c r="M636" s="133">
        <v>0.90210000000000001</v>
      </c>
      <c r="N636" s="133">
        <v>0.32129999999999997</v>
      </c>
      <c r="O636" s="133">
        <v>2.4358</v>
      </c>
    </row>
    <row r="637" spans="2:15" hidden="1">
      <c r="B637" s="133">
        <v>2003</v>
      </c>
      <c r="C637" s="133">
        <v>10</v>
      </c>
      <c r="D637" s="133">
        <v>1.1673</v>
      </c>
      <c r="E637" s="133">
        <v>1.9480999999999999</v>
      </c>
      <c r="F637" s="133">
        <v>1.2721</v>
      </c>
      <c r="G637" s="133">
        <v>4.8220999999999998</v>
      </c>
      <c r="H637" s="133">
        <v>1.0951</v>
      </c>
      <c r="I637" s="133">
        <v>8.4647000000000006</v>
      </c>
      <c r="J637" s="133">
        <v>9.7000000000000003E-2</v>
      </c>
      <c r="K637" s="133">
        <v>2.1061999999999999</v>
      </c>
      <c r="L637" s="133">
        <v>0.4894</v>
      </c>
      <c r="M637" s="133">
        <v>0.39960000000000001</v>
      </c>
      <c r="N637" s="133">
        <v>1.0005999999999999</v>
      </c>
      <c r="O637" s="133">
        <v>6.8897000000000004</v>
      </c>
    </row>
    <row r="638" spans="2:15" hidden="1">
      <c r="B638" s="133">
        <v>2003</v>
      </c>
      <c r="C638" s="133">
        <v>11</v>
      </c>
      <c r="D638" s="133">
        <v>0.28000000000000003</v>
      </c>
      <c r="E638" s="133">
        <v>1.4215</v>
      </c>
      <c r="F638" s="133">
        <v>0.18210000000000001</v>
      </c>
      <c r="G638" s="133">
        <v>1.2516</v>
      </c>
      <c r="H638" s="133">
        <v>0.31430000000000002</v>
      </c>
      <c r="I638" s="133">
        <v>1.4494</v>
      </c>
      <c r="J638" s="133">
        <v>5.8700000000000002E-2</v>
      </c>
      <c r="K638" s="133">
        <v>0.18240000000000001</v>
      </c>
      <c r="L638" s="133">
        <v>0.20300000000000001</v>
      </c>
      <c r="M638" s="133">
        <v>0.32440000000000002</v>
      </c>
      <c r="N638" s="133">
        <v>0.3458</v>
      </c>
      <c r="O638" s="133">
        <v>1.0907</v>
      </c>
    </row>
    <row r="639" spans="2:15" hidden="1">
      <c r="B639" s="133">
        <v>2003</v>
      </c>
      <c r="C639" s="133">
        <v>12</v>
      </c>
      <c r="D639" s="133">
        <v>0.28100000000000003</v>
      </c>
      <c r="E639" s="133">
        <v>1.7098</v>
      </c>
      <c r="F639" s="133">
        <v>0.31280000000000002</v>
      </c>
      <c r="G639" s="133">
        <v>1.6647000000000001</v>
      </c>
      <c r="H639" s="133">
        <v>0.39860000000000001</v>
      </c>
      <c r="I639" s="133">
        <v>1.7239</v>
      </c>
      <c r="J639" s="133">
        <v>5.5300000000000002E-2</v>
      </c>
      <c r="K639" s="133">
        <v>0.27379999999999999</v>
      </c>
      <c r="L639" s="133">
        <v>0.22470000000000001</v>
      </c>
      <c r="M639" s="133">
        <v>0.66049999999999998</v>
      </c>
      <c r="N639" s="133">
        <v>0.28520000000000001</v>
      </c>
      <c r="O639" s="133">
        <v>1.3236000000000001</v>
      </c>
    </row>
    <row r="640" spans="2:15" hidden="1">
      <c r="B640" s="133">
        <v>2003</v>
      </c>
      <c r="C640" s="133">
        <v>13</v>
      </c>
      <c r="D640" s="133">
        <v>0.98599999999999999</v>
      </c>
      <c r="E640" s="133">
        <v>3.5436999999999999</v>
      </c>
      <c r="F640" s="133">
        <v>0.25430000000000003</v>
      </c>
      <c r="G640" s="133">
        <v>1.5630999999999999</v>
      </c>
      <c r="H640" s="133">
        <v>0.49270000000000003</v>
      </c>
      <c r="I640" s="133">
        <v>1.2345999999999999</v>
      </c>
      <c r="J640" s="133">
        <v>4.0000000000000001E-3</v>
      </c>
      <c r="K640" s="133">
        <v>0.65269999999999995</v>
      </c>
      <c r="L640" s="133">
        <v>0.2505</v>
      </c>
      <c r="M640" s="133">
        <v>0.80369999999999997</v>
      </c>
      <c r="N640" s="133">
        <v>1.9061999999999999</v>
      </c>
      <c r="O640" s="133">
        <v>3.0438000000000001</v>
      </c>
    </row>
    <row r="641" spans="2:15" hidden="1">
      <c r="B641" s="133">
        <v>2003</v>
      </c>
      <c r="C641" s="133">
        <v>14</v>
      </c>
      <c r="D641" s="133">
        <v>5.7500000000000002E-2</v>
      </c>
      <c r="E641" s="133">
        <v>0.30580000000000002</v>
      </c>
      <c r="F641" s="133">
        <v>3.5099999999999999E-2</v>
      </c>
      <c r="G641" s="133">
        <v>0.2838</v>
      </c>
      <c r="H641" s="133">
        <v>6.8400000000000002E-2</v>
      </c>
      <c r="I641" s="133">
        <v>0.16839999999999999</v>
      </c>
      <c r="J641" s="133">
        <v>4.1000000000000003E-3</v>
      </c>
      <c r="K641" s="133">
        <v>3.6900000000000002E-2</v>
      </c>
      <c r="L641" s="133">
        <v>3.5400000000000001E-2</v>
      </c>
      <c r="M641" s="133">
        <v>7.3200000000000001E-2</v>
      </c>
      <c r="N641" s="133">
        <v>3.0800000000000001E-2</v>
      </c>
      <c r="O641" s="133">
        <v>0.25180000000000002</v>
      </c>
    </row>
    <row r="642" spans="2:15" hidden="1">
      <c r="B642" s="133">
        <v>2003</v>
      </c>
      <c r="C642" s="133">
        <v>15</v>
      </c>
      <c r="D642" s="133">
        <v>0.15379999999999999</v>
      </c>
      <c r="E642" s="133">
        <v>0.15690000000000001</v>
      </c>
      <c r="F642" s="133">
        <v>1.9E-2</v>
      </c>
      <c r="G642" s="133">
        <v>0.24199999999999999</v>
      </c>
      <c r="H642" s="133">
        <v>9.6799999999999997E-2</v>
      </c>
      <c r="I642" s="133">
        <v>0.26590000000000003</v>
      </c>
      <c r="J642" s="133">
        <v>8.0000000000000002E-3</v>
      </c>
      <c r="K642" s="133">
        <v>0.15989999999999999</v>
      </c>
      <c r="L642" s="133">
        <v>2.9999999999999997E-4</v>
      </c>
      <c r="M642" s="133">
        <v>0.03</v>
      </c>
      <c r="N642" s="133">
        <v>0.1071</v>
      </c>
      <c r="O642" s="133">
        <v>0.46700000000000003</v>
      </c>
    </row>
    <row r="643" spans="2:15" hidden="1">
      <c r="B643" s="133">
        <v>2003</v>
      </c>
      <c r="C643" s="133">
        <v>16</v>
      </c>
      <c r="D643" s="133">
        <v>2.7799999999999998E-2</v>
      </c>
      <c r="E643" s="133">
        <v>0.14979999999999999</v>
      </c>
      <c r="F643" s="133">
        <v>1.6799999999999999E-2</v>
      </c>
      <c r="G643" s="133">
        <v>0.1381</v>
      </c>
      <c r="H643" s="133">
        <v>3.3099999999999997E-2</v>
      </c>
      <c r="I643" s="133">
        <v>7.8399999999999997E-2</v>
      </c>
      <c r="J643" s="133">
        <v>1.9E-3</v>
      </c>
      <c r="K643" s="133">
        <v>1.7100000000000001E-2</v>
      </c>
      <c r="L643" s="133">
        <v>1.7500000000000002E-2</v>
      </c>
      <c r="M643" s="133">
        <v>3.4000000000000002E-2</v>
      </c>
      <c r="N643" s="133">
        <v>1.4800000000000001E-2</v>
      </c>
      <c r="O643" s="133">
        <v>0.1207</v>
      </c>
    </row>
    <row r="644" spans="2:15" hidden="1">
      <c r="B644" s="133">
        <v>2004</v>
      </c>
      <c r="C644" s="133">
        <v>1</v>
      </c>
      <c r="D644" s="133">
        <v>0.14729999999999999</v>
      </c>
      <c r="E644" s="133">
        <v>2.7699999999999999E-2</v>
      </c>
      <c r="F644" s="133">
        <v>1.5900000000000001E-2</v>
      </c>
      <c r="G644" s="133">
        <v>0.24399999999999999</v>
      </c>
      <c r="H644" s="133">
        <v>8.6699999999999999E-2</v>
      </c>
      <c r="I644" s="133">
        <v>0.25890000000000002</v>
      </c>
      <c r="J644" s="133">
        <v>1.3599999999999999E-2</v>
      </c>
      <c r="K644" s="133">
        <v>0.37</v>
      </c>
      <c r="L644" s="133">
        <v>4.4200000000000003E-2</v>
      </c>
      <c r="M644" s="133">
        <v>0.1067</v>
      </c>
      <c r="N644" s="133">
        <v>3.9399999999999998E-2</v>
      </c>
      <c r="O644" s="133">
        <v>0.18970000000000001</v>
      </c>
    </row>
    <row r="645" spans="2:15" hidden="1">
      <c r="B645" s="133">
        <v>2004</v>
      </c>
      <c r="C645" s="133">
        <v>2</v>
      </c>
      <c r="D645" s="133">
        <v>0.3775</v>
      </c>
      <c r="E645" s="133">
        <v>0.90610000000000002</v>
      </c>
      <c r="F645" s="133">
        <v>0.1153</v>
      </c>
      <c r="G645" s="133">
        <v>1.4314</v>
      </c>
      <c r="H645" s="133">
        <v>0.4899</v>
      </c>
      <c r="I645" s="133">
        <v>2.3249</v>
      </c>
      <c r="J645" s="133">
        <v>0.12379999999999999</v>
      </c>
      <c r="K645" s="133">
        <v>1.0581</v>
      </c>
      <c r="L645" s="133">
        <v>0.22170000000000001</v>
      </c>
      <c r="M645" s="133">
        <v>0.2016</v>
      </c>
      <c r="N645" s="133">
        <v>0.32029999999999997</v>
      </c>
      <c r="O645" s="133">
        <v>1.3512999999999999</v>
      </c>
    </row>
    <row r="646" spans="2:15" hidden="1">
      <c r="B646" s="133">
        <v>2004</v>
      </c>
      <c r="C646" s="133">
        <v>3</v>
      </c>
      <c r="D646" s="133">
        <v>0.79720000000000002</v>
      </c>
      <c r="E646" s="133">
        <v>1.4056</v>
      </c>
      <c r="F646" s="133">
        <v>0.10730000000000001</v>
      </c>
      <c r="G646" s="133">
        <v>1.5236000000000001</v>
      </c>
      <c r="H646" s="133">
        <v>0.51829999999999998</v>
      </c>
      <c r="I646" s="133">
        <v>2.6084999999999998</v>
      </c>
      <c r="J646" s="133">
        <v>0.18720000000000001</v>
      </c>
      <c r="K646" s="133">
        <v>1.087</v>
      </c>
      <c r="L646" s="133">
        <v>0.22020000000000001</v>
      </c>
      <c r="M646" s="133">
        <v>0.41510000000000002</v>
      </c>
      <c r="N646" s="133">
        <v>0.48970000000000002</v>
      </c>
      <c r="O646" s="133">
        <v>2.7044999999999999</v>
      </c>
    </row>
    <row r="647" spans="2:15" hidden="1">
      <c r="B647" s="133">
        <v>2004</v>
      </c>
      <c r="C647" s="133">
        <v>4</v>
      </c>
      <c r="D647" s="133">
        <v>0.64849999999999997</v>
      </c>
      <c r="E647" s="133">
        <v>1.7323999999999999</v>
      </c>
      <c r="F647" s="133">
        <v>0.21859999999999999</v>
      </c>
      <c r="G647" s="133">
        <v>2.2038000000000002</v>
      </c>
      <c r="H647" s="133">
        <v>0.57310000000000005</v>
      </c>
      <c r="I647" s="133">
        <v>2.3209</v>
      </c>
      <c r="J647" s="133">
        <v>0.1593</v>
      </c>
      <c r="K647" s="133">
        <v>1.2010000000000001</v>
      </c>
      <c r="L647" s="133">
        <v>0.3891</v>
      </c>
      <c r="M647" s="133">
        <v>0.8196</v>
      </c>
      <c r="N647" s="133">
        <v>0.63800000000000001</v>
      </c>
      <c r="O647" s="133">
        <v>2.6549999999999998</v>
      </c>
    </row>
    <row r="648" spans="2:15" hidden="1">
      <c r="B648" s="133">
        <v>2004</v>
      </c>
      <c r="C648" s="133">
        <v>5</v>
      </c>
      <c r="D648" s="133">
        <v>0.20200000000000001</v>
      </c>
      <c r="E648" s="133">
        <v>1.1052</v>
      </c>
      <c r="F648" s="133">
        <v>0.16350000000000001</v>
      </c>
      <c r="G648" s="133">
        <v>1.2414000000000001</v>
      </c>
      <c r="H648" s="133">
        <v>0.2848</v>
      </c>
      <c r="I648" s="133">
        <v>0.83699999999999997</v>
      </c>
      <c r="J648" s="133">
        <v>4.8300000000000003E-2</v>
      </c>
      <c r="K648" s="133">
        <v>0.33279999999999998</v>
      </c>
      <c r="L648" s="133">
        <v>0.2883</v>
      </c>
      <c r="M648" s="133">
        <v>0.3468</v>
      </c>
      <c r="N648" s="133">
        <v>0.68189999999999995</v>
      </c>
      <c r="O648" s="133">
        <v>2.5265</v>
      </c>
    </row>
    <row r="649" spans="2:15" hidden="1">
      <c r="B649" s="133">
        <v>2004</v>
      </c>
      <c r="C649" s="133">
        <v>6</v>
      </c>
      <c r="D649" s="133">
        <v>0.52829999999999999</v>
      </c>
      <c r="E649" s="133">
        <v>0.82989999999999997</v>
      </c>
      <c r="F649" s="133">
        <v>0.20219999999999999</v>
      </c>
      <c r="G649" s="133">
        <v>1.8426</v>
      </c>
      <c r="H649" s="133">
        <v>0.35670000000000002</v>
      </c>
      <c r="I649" s="133">
        <v>0.97989999999999999</v>
      </c>
      <c r="J649" s="133">
        <v>8.7499999999999994E-2</v>
      </c>
      <c r="K649" s="133">
        <v>0.71089999999999998</v>
      </c>
      <c r="L649" s="133">
        <v>6.88E-2</v>
      </c>
      <c r="M649" s="133">
        <v>0.38300000000000001</v>
      </c>
      <c r="N649" s="133">
        <v>0.22600000000000001</v>
      </c>
      <c r="O649" s="133">
        <v>1.1113</v>
      </c>
    </row>
    <row r="650" spans="2:15" hidden="1">
      <c r="B650" s="133">
        <v>2004</v>
      </c>
      <c r="C650" s="133">
        <v>7</v>
      </c>
      <c r="D650" s="133">
        <v>0.1489</v>
      </c>
      <c r="E650" s="133">
        <v>2.5999999999999999E-2</v>
      </c>
      <c r="F650" s="133">
        <v>7.4899999999999994E-2</v>
      </c>
      <c r="G650" s="133">
        <v>0.76490000000000002</v>
      </c>
      <c r="H650" s="133">
        <v>0.25080000000000002</v>
      </c>
      <c r="I650" s="133">
        <v>0.34699999999999998</v>
      </c>
      <c r="J650" s="133">
        <v>2.0899999999999998E-2</v>
      </c>
      <c r="K650" s="133">
        <v>0.33510000000000001</v>
      </c>
      <c r="L650" s="133">
        <v>5.4199999999999998E-2</v>
      </c>
      <c r="M650" s="133">
        <v>1.5299999999999999E-2</v>
      </c>
      <c r="N650" s="133">
        <v>5.45E-2</v>
      </c>
      <c r="O650" s="133">
        <v>0.54949999999999999</v>
      </c>
    </row>
    <row r="651" spans="2:15" hidden="1">
      <c r="B651" s="133">
        <v>2004</v>
      </c>
      <c r="C651" s="133">
        <v>8</v>
      </c>
      <c r="D651" s="133">
        <v>0.76780000000000004</v>
      </c>
      <c r="E651" s="133">
        <v>2.8927</v>
      </c>
      <c r="F651" s="133">
        <v>0.43509999999999999</v>
      </c>
      <c r="G651" s="133">
        <v>3.7509000000000001</v>
      </c>
      <c r="H651" s="133">
        <v>0.99519999999999997</v>
      </c>
      <c r="I651" s="133">
        <v>4.2521000000000004</v>
      </c>
      <c r="J651" s="133">
        <v>0.23050000000000001</v>
      </c>
      <c r="K651" s="133">
        <v>1.1709000000000001</v>
      </c>
      <c r="L651" s="133">
        <v>0.51470000000000005</v>
      </c>
      <c r="M651" s="133">
        <v>1.3672</v>
      </c>
      <c r="N651" s="133">
        <v>1.0697000000000001</v>
      </c>
      <c r="O651" s="133">
        <v>3.4603999999999999</v>
      </c>
    </row>
    <row r="652" spans="2:15" hidden="1">
      <c r="B652" s="133">
        <v>2004</v>
      </c>
      <c r="C652" s="133">
        <v>9</v>
      </c>
      <c r="D652" s="133">
        <v>0.3392</v>
      </c>
      <c r="E652" s="133">
        <v>1.2673000000000001</v>
      </c>
      <c r="F652" s="133">
        <v>0.33600000000000002</v>
      </c>
      <c r="G652" s="133">
        <v>1.4448000000000001</v>
      </c>
      <c r="H652" s="133">
        <v>0.30990000000000001</v>
      </c>
      <c r="I652" s="133">
        <v>2.0131000000000001</v>
      </c>
      <c r="J652" s="133">
        <v>0.16139999999999999</v>
      </c>
      <c r="K652" s="133">
        <v>0.77400000000000002</v>
      </c>
      <c r="L652" s="133">
        <v>0.1206</v>
      </c>
      <c r="M652" s="133">
        <v>0.88719999999999999</v>
      </c>
      <c r="N652" s="133">
        <v>6.0900000000000003E-2</v>
      </c>
      <c r="O652" s="133">
        <v>2.4563000000000001</v>
      </c>
    </row>
    <row r="653" spans="2:15" hidden="1">
      <c r="B653" s="133">
        <v>2004</v>
      </c>
      <c r="C653" s="133">
        <v>10</v>
      </c>
      <c r="D653" s="133">
        <v>1.0589999999999999</v>
      </c>
      <c r="E653" s="133">
        <v>1.1757</v>
      </c>
      <c r="F653" s="133">
        <v>1.2672000000000001</v>
      </c>
      <c r="G653" s="133">
        <v>4.4897</v>
      </c>
      <c r="H653" s="133">
        <v>1.0304</v>
      </c>
      <c r="I653" s="133">
        <v>7.7801999999999998</v>
      </c>
      <c r="J653" s="133">
        <v>2.7900000000000001E-2</v>
      </c>
      <c r="K653" s="133">
        <v>2.5165999999999999</v>
      </c>
      <c r="L653" s="133">
        <v>0.64100000000000001</v>
      </c>
      <c r="M653" s="133">
        <v>0.54139999999999999</v>
      </c>
      <c r="N653" s="133">
        <v>0.57730000000000004</v>
      </c>
      <c r="O653" s="133">
        <v>5.5928000000000004</v>
      </c>
    </row>
    <row r="654" spans="2:15" hidden="1">
      <c r="B654" s="133">
        <v>2004</v>
      </c>
      <c r="C654" s="133">
        <v>11</v>
      </c>
      <c r="D654" s="133">
        <v>0.27989999999999998</v>
      </c>
      <c r="E654" s="133">
        <v>1.1863999999999999</v>
      </c>
      <c r="F654" s="133">
        <v>0.16569999999999999</v>
      </c>
      <c r="G654" s="133">
        <v>0.98240000000000005</v>
      </c>
      <c r="H654" s="133">
        <v>0.247</v>
      </c>
      <c r="I654" s="133">
        <v>1.4118999999999999</v>
      </c>
      <c r="J654" s="133">
        <v>8.1699999999999995E-2</v>
      </c>
      <c r="K654" s="133">
        <v>0.25590000000000002</v>
      </c>
      <c r="L654" s="133">
        <v>0.1542</v>
      </c>
      <c r="M654" s="133">
        <v>0.31940000000000002</v>
      </c>
      <c r="N654" s="133">
        <v>0.28349999999999997</v>
      </c>
      <c r="O654" s="133">
        <v>1.1414</v>
      </c>
    </row>
    <row r="655" spans="2:15" hidden="1">
      <c r="B655" s="133">
        <v>2004</v>
      </c>
      <c r="C655" s="133">
        <v>12</v>
      </c>
      <c r="D655" s="133">
        <v>0.26200000000000001</v>
      </c>
      <c r="E655" s="133">
        <v>1.0259</v>
      </c>
      <c r="F655" s="133">
        <v>0.26529999999999998</v>
      </c>
      <c r="G655" s="133">
        <v>0.97750000000000004</v>
      </c>
      <c r="H655" s="133">
        <v>0.22009999999999999</v>
      </c>
      <c r="I655" s="133">
        <v>1.5806</v>
      </c>
      <c r="J655" s="133">
        <v>0.10680000000000001</v>
      </c>
      <c r="K655" s="133">
        <v>0.42670000000000002</v>
      </c>
      <c r="L655" s="133">
        <v>8.4599999999999995E-2</v>
      </c>
      <c r="M655" s="133">
        <v>0.64070000000000005</v>
      </c>
      <c r="N655" s="133">
        <v>0.12130000000000001</v>
      </c>
      <c r="O655" s="133">
        <v>1.3805000000000001</v>
      </c>
    </row>
    <row r="656" spans="2:15" hidden="1">
      <c r="B656" s="133">
        <v>2004</v>
      </c>
      <c r="C656" s="133">
        <v>13</v>
      </c>
      <c r="D656" s="133">
        <v>0.95879999999999999</v>
      </c>
      <c r="E656" s="133">
        <v>1.9464999999999999</v>
      </c>
      <c r="F656" s="133">
        <v>0.2137</v>
      </c>
      <c r="G656" s="133">
        <v>1.7418</v>
      </c>
      <c r="H656" s="133">
        <v>0.7006</v>
      </c>
      <c r="I656" s="133">
        <v>2.3713000000000002</v>
      </c>
      <c r="J656" s="133">
        <v>4.3E-3</v>
      </c>
      <c r="K656" s="133">
        <v>1.6847000000000001</v>
      </c>
      <c r="L656" s="133">
        <v>0.29110000000000003</v>
      </c>
      <c r="M656" s="133">
        <v>0.73229999999999995</v>
      </c>
      <c r="N656" s="133">
        <v>1.2471000000000001</v>
      </c>
      <c r="O656" s="133">
        <v>2.4005999999999998</v>
      </c>
    </row>
    <row r="657" spans="2:15" hidden="1">
      <c r="B657" s="133">
        <v>2004</v>
      </c>
      <c r="C657" s="133">
        <v>14</v>
      </c>
      <c r="D657" s="133">
        <v>5.4699999999999999E-2</v>
      </c>
      <c r="E657" s="133">
        <v>0.24360000000000001</v>
      </c>
      <c r="F657" s="133">
        <v>3.15E-2</v>
      </c>
      <c r="G657" s="133">
        <v>0.2079</v>
      </c>
      <c r="H657" s="133">
        <v>5.0299999999999997E-2</v>
      </c>
      <c r="I657" s="133">
        <v>0.15279999999999999</v>
      </c>
      <c r="J657" s="133">
        <v>9.7999999999999997E-3</v>
      </c>
      <c r="K657" s="133">
        <v>5.57E-2</v>
      </c>
      <c r="L657" s="133">
        <v>2.3400000000000001E-2</v>
      </c>
      <c r="M657" s="133">
        <v>7.2599999999999998E-2</v>
      </c>
      <c r="N657" s="133">
        <v>1.21E-2</v>
      </c>
      <c r="O657" s="133">
        <v>0.25929999999999997</v>
      </c>
    </row>
    <row r="658" spans="2:15" hidden="1">
      <c r="B658" s="133">
        <v>2004</v>
      </c>
      <c r="C658" s="133">
        <v>15</v>
      </c>
      <c r="D658" s="133">
        <v>0.1817</v>
      </c>
      <c r="E658" s="133">
        <v>0.15310000000000001</v>
      </c>
      <c r="F658" s="133">
        <v>4.8599999999999997E-2</v>
      </c>
      <c r="G658" s="133">
        <v>0.26350000000000001</v>
      </c>
      <c r="H658" s="133">
        <v>0.10539999999999999</v>
      </c>
      <c r="I658" s="133">
        <v>0.46939999999999998</v>
      </c>
      <c r="J658" s="133">
        <v>9.7999999999999997E-3</v>
      </c>
      <c r="K658" s="133">
        <v>0.23780000000000001</v>
      </c>
      <c r="L658" s="133">
        <v>1.23E-2</v>
      </c>
      <c r="M658" s="133">
        <v>4.2500000000000003E-2</v>
      </c>
      <c r="N658" s="133">
        <v>0.1024</v>
      </c>
      <c r="O658" s="133">
        <v>0.17829999999999999</v>
      </c>
    </row>
    <row r="659" spans="2:15" hidden="1">
      <c r="B659" s="133">
        <v>2004</v>
      </c>
      <c r="C659" s="133">
        <v>16</v>
      </c>
      <c r="D659" s="133">
        <v>2.6700000000000002E-2</v>
      </c>
      <c r="E659" s="133">
        <v>0.1225</v>
      </c>
      <c r="F659" s="133">
        <v>1.52E-2</v>
      </c>
      <c r="G659" s="133">
        <v>0.10390000000000001</v>
      </c>
      <c r="H659" s="133">
        <v>2.5000000000000001E-2</v>
      </c>
      <c r="I659" s="133">
        <v>7.1400000000000005E-2</v>
      </c>
      <c r="J659" s="133">
        <v>4.4999999999999997E-3</v>
      </c>
      <c r="K659" s="133">
        <v>2.58E-2</v>
      </c>
      <c r="L659" s="133">
        <v>1.21E-2</v>
      </c>
      <c r="M659" s="133">
        <v>3.39E-2</v>
      </c>
      <c r="N659" s="133">
        <v>6.3E-3</v>
      </c>
      <c r="O659" s="133">
        <v>0.12479999999999999</v>
      </c>
    </row>
    <row r="660" spans="2:15" hidden="1">
      <c r="B660" s="133">
        <v>2005</v>
      </c>
      <c r="C660" s="133">
        <v>1</v>
      </c>
      <c r="D660" s="133">
        <v>0.15909999999999999</v>
      </c>
      <c r="E660" s="133">
        <v>0.1186</v>
      </c>
      <c r="F660" s="133">
        <v>3.5499999999999997E-2</v>
      </c>
      <c r="G660" s="133">
        <v>0.22059999999999999</v>
      </c>
      <c r="H660" s="133">
        <v>7.8299999999999995E-2</v>
      </c>
      <c r="I660" s="133">
        <v>0.31850000000000001</v>
      </c>
      <c r="J660" s="133">
        <v>3.1099999999999999E-2</v>
      </c>
      <c r="K660" s="133">
        <v>8.8400000000000006E-2</v>
      </c>
      <c r="L660" s="133">
        <v>5.8299999999999998E-2</v>
      </c>
      <c r="M660" s="133">
        <v>8.7499999999999994E-2</v>
      </c>
      <c r="N660" s="133">
        <v>0.1363</v>
      </c>
      <c r="O660" s="133">
        <v>0.54559999999999997</v>
      </c>
    </row>
    <row r="661" spans="2:15" hidden="1">
      <c r="B661" s="133">
        <v>2005</v>
      </c>
      <c r="C661" s="133">
        <v>2</v>
      </c>
      <c r="D661" s="133">
        <v>0.52869999999999995</v>
      </c>
      <c r="E661" s="133">
        <v>1.1067</v>
      </c>
      <c r="F661" s="133">
        <v>6.5699999999999995E-2</v>
      </c>
      <c r="G661" s="133">
        <v>1.1415</v>
      </c>
      <c r="H661" s="133">
        <v>0.3906</v>
      </c>
      <c r="I661" s="133">
        <v>1.7568999999999999</v>
      </c>
      <c r="J661" s="133">
        <v>9.4E-2</v>
      </c>
      <c r="K661" s="133">
        <v>0.96179999999999999</v>
      </c>
      <c r="L661" s="133">
        <v>0.1099</v>
      </c>
      <c r="M661" s="133">
        <v>0.2477</v>
      </c>
      <c r="N661" s="133">
        <v>0.10489999999999999</v>
      </c>
      <c r="O661" s="133">
        <v>1.0042</v>
      </c>
    </row>
    <row r="662" spans="2:15" hidden="1">
      <c r="B662" s="133">
        <v>2005</v>
      </c>
      <c r="C662" s="133">
        <v>3</v>
      </c>
      <c r="D662" s="133">
        <v>0.78559999999999997</v>
      </c>
      <c r="E662" s="133">
        <v>0.90449999999999997</v>
      </c>
      <c r="F662" s="133">
        <v>0.14099999999999999</v>
      </c>
      <c r="G662" s="133">
        <v>1.5023</v>
      </c>
      <c r="H662" s="133">
        <v>0.5111</v>
      </c>
      <c r="I662" s="133">
        <v>3.4243000000000001</v>
      </c>
      <c r="J662" s="133">
        <v>0.45040000000000002</v>
      </c>
      <c r="K662" s="133">
        <v>1.0517000000000001</v>
      </c>
      <c r="L662" s="133">
        <v>0.27939999999999998</v>
      </c>
      <c r="M662" s="133">
        <v>1.1275999999999999</v>
      </c>
      <c r="N662" s="133">
        <v>0.44929999999999998</v>
      </c>
      <c r="O662" s="133">
        <v>2.2124000000000001</v>
      </c>
    </row>
    <row r="663" spans="2:15" hidden="1">
      <c r="B663" s="133">
        <v>2005</v>
      </c>
      <c r="C663" s="133">
        <v>4</v>
      </c>
      <c r="D663" s="133">
        <v>0.79490000000000005</v>
      </c>
      <c r="E663" s="133">
        <v>2.1669999999999998</v>
      </c>
      <c r="F663" s="133">
        <v>0.2099</v>
      </c>
      <c r="G663" s="133">
        <v>2.8443000000000001</v>
      </c>
      <c r="H663" s="133">
        <v>0.73970000000000002</v>
      </c>
      <c r="I663" s="133">
        <v>1.1272</v>
      </c>
      <c r="J663" s="133">
        <v>9.2899999999999996E-2</v>
      </c>
      <c r="K663" s="133">
        <v>1.4136</v>
      </c>
      <c r="L663" s="133">
        <v>0.36470000000000002</v>
      </c>
      <c r="M663" s="133">
        <v>0.57650000000000001</v>
      </c>
      <c r="N663" s="133">
        <v>0.74109999999999998</v>
      </c>
      <c r="O663" s="133">
        <v>2.4605000000000001</v>
      </c>
    </row>
    <row r="664" spans="2:15" hidden="1">
      <c r="B664" s="133">
        <v>2005</v>
      </c>
      <c r="C664" s="133">
        <v>5</v>
      </c>
      <c r="D664" s="133">
        <v>0.32779999999999998</v>
      </c>
      <c r="E664" s="133">
        <v>2.1787000000000001</v>
      </c>
      <c r="F664" s="133">
        <v>0.19270000000000001</v>
      </c>
      <c r="G664" s="133">
        <v>2.0478999999999998</v>
      </c>
      <c r="H664" s="133">
        <v>0.4698</v>
      </c>
      <c r="I664" s="133">
        <v>0.59709999999999996</v>
      </c>
      <c r="J664" s="133">
        <v>5.8799999999999998E-2</v>
      </c>
      <c r="K664" s="133">
        <v>0.97550000000000003</v>
      </c>
      <c r="L664" s="133">
        <v>0.14399999999999999</v>
      </c>
      <c r="M664" s="133">
        <v>0.13270000000000001</v>
      </c>
      <c r="N664" s="133">
        <v>0.42399999999999999</v>
      </c>
      <c r="O664" s="133">
        <v>2.0413000000000001</v>
      </c>
    </row>
    <row r="665" spans="2:15" hidden="1">
      <c r="B665" s="133">
        <v>2005</v>
      </c>
      <c r="C665" s="133">
        <v>6</v>
      </c>
      <c r="D665" s="133">
        <v>0.61480000000000001</v>
      </c>
      <c r="E665" s="133">
        <v>2.6551</v>
      </c>
      <c r="F665" s="133">
        <v>0.23130000000000001</v>
      </c>
      <c r="G665" s="133">
        <v>1.3797999999999999</v>
      </c>
      <c r="H665" s="133">
        <v>0.26750000000000002</v>
      </c>
      <c r="I665" s="133">
        <v>0.87939999999999996</v>
      </c>
      <c r="J665" s="133">
        <v>1.7000000000000001E-2</v>
      </c>
      <c r="K665" s="133">
        <v>0.94979999999999998</v>
      </c>
      <c r="L665" s="133">
        <v>0.34200000000000003</v>
      </c>
      <c r="M665" s="133">
        <v>0.1971</v>
      </c>
      <c r="N665" s="133">
        <v>0.1842</v>
      </c>
      <c r="O665" s="133">
        <v>0.746</v>
      </c>
    </row>
    <row r="666" spans="2:15" hidden="1">
      <c r="B666" s="133">
        <v>2005</v>
      </c>
      <c r="C666" s="133">
        <v>7</v>
      </c>
      <c r="D666" s="133">
        <v>0.1714</v>
      </c>
      <c r="E666" s="133">
        <v>6.7799999999999999E-2</v>
      </c>
      <c r="F666" s="133">
        <v>6.4100000000000004E-2</v>
      </c>
      <c r="G666" s="133">
        <v>0.39639999999999997</v>
      </c>
      <c r="H666" s="133">
        <v>0.1106</v>
      </c>
      <c r="I666" s="133">
        <v>0.44879999999999998</v>
      </c>
      <c r="J666" s="133">
        <v>2.4799999999999999E-2</v>
      </c>
      <c r="K666" s="133">
        <v>0.1399</v>
      </c>
      <c r="L666" s="133">
        <v>7.5499999999999998E-2</v>
      </c>
      <c r="M666" s="133">
        <v>3.3799999999999997E-2</v>
      </c>
      <c r="N666" s="133">
        <v>3.5499999999999997E-2</v>
      </c>
      <c r="O666" s="133">
        <v>0.9123</v>
      </c>
    </row>
    <row r="667" spans="2:15" hidden="1">
      <c r="B667" s="133">
        <v>2005</v>
      </c>
      <c r="C667" s="133">
        <v>8</v>
      </c>
      <c r="D667" s="133">
        <v>0.77559999999999996</v>
      </c>
      <c r="E667" s="133">
        <v>2.5950000000000002</v>
      </c>
      <c r="F667" s="133">
        <v>0.50629999999999997</v>
      </c>
      <c r="G667" s="133">
        <v>3.5720999999999998</v>
      </c>
      <c r="H667" s="133">
        <v>0.9345</v>
      </c>
      <c r="I667" s="133">
        <v>4.5960999999999999</v>
      </c>
      <c r="J667" s="133">
        <v>0.2185</v>
      </c>
      <c r="K667" s="133">
        <v>1.613</v>
      </c>
      <c r="L667" s="133">
        <v>0.33279999999999998</v>
      </c>
      <c r="M667" s="133">
        <v>0.88560000000000005</v>
      </c>
      <c r="N667" s="133">
        <v>0.91869999999999996</v>
      </c>
      <c r="O667" s="133">
        <v>3.7570999999999999</v>
      </c>
    </row>
    <row r="668" spans="2:15" hidden="1">
      <c r="B668" s="133">
        <v>2005</v>
      </c>
      <c r="C668" s="133">
        <v>9</v>
      </c>
      <c r="D668" s="133">
        <v>0.30609999999999998</v>
      </c>
      <c r="E668" s="133">
        <v>0.8216</v>
      </c>
      <c r="F668" s="133">
        <v>0.25330000000000003</v>
      </c>
      <c r="G668" s="133">
        <v>1.6085</v>
      </c>
      <c r="H668" s="133">
        <v>0.37630000000000002</v>
      </c>
      <c r="I668" s="133">
        <v>1.6962999999999999</v>
      </c>
      <c r="J668" s="133">
        <v>5.0900000000000001E-2</v>
      </c>
      <c r="K668" s="133">
        <v>1.3671</v>
      </c>
      <c r="L668" s="133">
        <v>0.19289999999999999</v>
      </c>
      <c r="M668" s="133">
        <v>0.69379999999999997</v>
      </c>
      <c r="N668" s="133">
        <v>7.0699999999999999E-2</v>
      </c>
      <c r="O668" s="133">
        <v>1.7594000000000001</v>
      </c>
    </row>
    <row r="669" spans="2:15" hidden="1">
      <c r="B669" s="133">
        <v>2005</v>
      </c>
      <c r="C669" s="133">
        <v>10</v>
      </c>
      <c r="D669" s="133">
        <v>0.94140000000000001</v>
      </c>
      <c r="E669" s="133">
        <v>2.1223000000000001</v>
      </c>
      <c r="F669" s="133">
        <v>1.0945</v>
      </c>
      <c r="G669" s="133">
        <v>5.5514000000000001</v>
      </c>
      <c r="H669" s="133">
        <v>1.5673999999999999</v>
      </c>
      <c r="I669" s="133">
        <v>5.8243999999999998</v>
      </c>
      <c r="J669" s="133">
        <v>2.8400000000000002E-2</v>
      </c>
      <c r="K669" s="133">
        <v>3.2841</v>
      </c>
      <c r="L669" s="133">
        <v>0.70789999999999997</v>
      </c>
      <c r="M669" s="133">
        <v>0.439</v>
      </c>
      <c r="N669" s="133">
        <v>0.96460000000000001</v>
      </c>
      <c r="O669" s="133">
        <v>5.4318</v>
      </c>
    </row>
    <row r="670" spans="2:15" hidden="1">
      <c r="B670" s="133">
        <v>2005</v>
      </c>
      <c r="C670" s="133">
        <v>11</v>
      </c>
      <c r="D670" s="133">
        <v>0.28120000000000001</v>
      </c>
      <c r="E670" s="133">
        <v>1.1202000000000001</v>
      </c>
      <c r="F670" s="133">
        <v>0.1439</v>
      </c>
      <c r="G670" s="133">
        <v>1.0555000000000001</v>
      </c>
      <c r="H670" s="133">
        <v>0.27060000000000001</v>
      </c>
      <c r="I670" s="133">
        <v>1.3371999999999999</v>
      </c>
      <c r="J670" s="133">
        <v>5.2699999999999997E-2</v>
      </c>
      <c r="K670" s="133">
        <v>0.43109999999999998</v>
      </c>
      <c r="L670" s="133">
        <v>0.18010000000000001</v>
      </c>
      <c r="M670" s="133">
        <v>0.25950000000000001</v>
      </c>
      <c r="N670" s="133">
        <v>0.29399999999999998</v>
      </c>
      <c r="O670" s="133">
        <v>0.99750000000000005</v>
      </c>
    </row>
    <row r="671" spans="2:15" hidden="1">
      <c r="B671" s="133">
        <v>2005</v>
      </c>
      <c r="C671" s="133">
        <v>12</v>
      </c>
      <c r="D671" s="133">
        <v>0.24429999999999999</v>
      </c>
      <c r="E671" s="133">
        <v>0.75349999999999995</v>
      </c>
      <c r="F671" s="133">
        <v>0.2056</v>
      </c>
      <c r="G671" s="133">
        <v>1.1017999999999999</v>
      </c>
      <c r="H671" s="133">
        <v>0.2641</v>
      </c>
      <c r="I671" s="133">
        <v>1.3609</v>
      </c>
      <c r="J671" s="133">
        <v>3.6400000000000002E-2</v>
      </c>
      <c r="K671" s="133">
        <v>0.83209999999999995</v>
      </c>
      <c r="L671" s="133">
        <v>0.13289999999999999</v>
      </c>
      <c r="M671" s="133">
        <v>0.49349999999999999</v>
      </c>
      <c r="N671" s="133">
        <v>0.13139999999999999</v>
      </c>
      <c r="O671" s="133">
        <v>0.98019999999999996</v>
      </c>
    </row>
    <row r="672" spans="2:15" hidden="1">
      <c r="B672" s="133">
        <v>2005</v>
      </c>
      <c r="C672" s="133">
        <v>13</v>
      </c>
      <c r="D672" s="133">
        <v>0.98980000000000001</v>
      </c>
      <c r="E672" s="133">
        <v>0.96009999999999995</v>
      </c>
      <c r="F672" s="133">
        <v>0.28770000000000001</v>
      </c>
      <c r="G672" s="133">
        <v>3.2128000000000001</v>
      </c>
      <c r="H672" s="133">
        <v>0.88890000000000002</v>
      </c>
      <c r="I672" s="133">
        <v>1.3414999999999999</v>
      </c>
      <c r="J672" s="133">
        <v>4.4000000000000003E-3</v>
      </c>
      <c r="K672" s="133">
        <v>1.5518000000000001</v>
      </c>
      <c r="L672" s="133">
        <v>0.92200000000000004</v>
      </c>
      <c r="M672" s="133">
        <v>0.35339999999999999</v>
      </c>
      <c r="N672" s="133">
        <v>1.0188999999999999</v>
      </c>
      <c r="O672" s="133">
        <v>2.819</v>
      </c>
    </row>
    <row r="673" spans="2:15" hidden="1">
      <c r="B673" s="133">
        <v>2005</v>
      </c>
      <c r="C673" s="133">
        <v>14</v>
      </c>
      <c r="D673" s="133">
        <v>5.1700000000000003E-2</v>
      </c>
      <c r="E673" s="133">
        <v>0.2271</v>
      </c>
      <c r="F673" s="133">
        <v>2.7E-2</v>
      </c>
      <c r="G673" s="133">
        <v>0.22620000000000001</v>
      </c>
      <c r="H673" s="133">
        <v>5.3999999999999999E-2</v>
      </c>
      <c r="I673" s="133">
        <v>0.12889999999999999</v>
      </c>
      <c r="J673" s="133">
        <v>1.8E-3</v>
      </c>
      <c r="K673" s="133">
        <v>0.1016</v>
      </c>
      <c r="L673" s="133">
        <v>3.1899999999999998E-2</v>
      </c>
      <c r="M673" s="133">
        <v>5.7700000000000001E-2</v>
      </c>
      <c r="N673" s="133">
        <v>1.3100000000000001E-2</v>
      </c>
      <c r="O673" s="133">
        <v>0.2127</v>
      </c>
    </row>
    <row r="674" spans="2:15" hidden="1">
      <c r="B674" s="133">
        <v>2005</v>
      </c>
      <c r="C674" s="133">
        <v>15</v>
      </c>
      <c r="D674" s="133">
        <v>0.1918</v>
      </c>
      <c r="E674" s="133">
        <v>9.98E-2</v>
      </c>
      <c r="F674" s="133">
        <v>6.6400000000000001E-2</v>
      </c>
      <c r="G674" s="133">
        <v>0.92300000000000004</v>
      </c>
      <c r="H674" s="133">
        <v>0.36909999999999998</v>
      </c>
      <c r="I674" s="133">
        <v>0.51459999999999995</v>
      </c>
      <c r="J674" s="133">
        <v>2.4500000000000001E-2</v>
      </c>
      <c r="K674" s="133">
        <v>0.22359999999999999</v>
      </c>
      <c r="L674" s="133">
        <v>2.7900000000000001E-2</v>
      </c>
      <c r="M674" s="133">
        <v>4.5100000000000001E-2</v>
      </c>
      <c r="N674" s="133">
        <v>7.9000000000000001E-2</v>
      </c>
      <c r="O674" s="133">
        <v>0.25890000000000002</v>
      </c>
    </row>
    <row r="675" spans="2:15" hidden="1">
      <c r="B675" s="133">
        <v>2005</v>
      </c>
      <c r="C675" s="133">
        <v>16</v>
      </c>
      <c r="D675" s="133">
        <v>2.5399999999999999E-2</v>
      </c>
      <c r="E675" s="133">
        <v>0.11609999999999999</v>
      </c>
      <c r="F675" s="133">
        <v>1.32E-2</v>
      </c>
      <c r="G675" s="133">
        <v>0.1125</v>
      </c>
      <c r="H675" s="133">
        <v>2.6700000000000002E-2</v>
      </c>
      <c r="I675" s="133">
        <v>6.0400000000000002E-2</v>
      </c>
      <c r="J675" s="133">
        <v>8.0000000000000004E-4</v>
      </c>
      <c r="K675" s="133">
        <v>4.6699999999999998E-2</v>
      </c>
      <c r="L675" s="133">
        <v>1.61E-2</v>
      </c>
      <c r="M675" s="133">
        <v>2.7099999999999999E-2</v>
      </c>
      <c r="N675" s="133">
        <v>6.7999999999999996E-3</v>
      </c>
      <c r="O675" s="133">
        <v>0.10390000000000001</v>
      </c>
    </row>
    <row r="676" spans="2:15" hidden="1">
      <c r="B676" s="133">
        <v>2006</v>
      </c>
      <c r="C676" s="133">
        <v>1</v>
      </c>
      <c r="D676" s="133">
        <v>0.14480000000000001</v>
      </c>
      <c r="E676" s="133">
        <v>5.8500000000000003E-2</v>
      </c>
      <c r="F676" s="133">
        <v>3.0099999999999998E-2</v>
      </c>
      <c r="G676" s="133">
        <v>0.14990000000000001</v>
      </c>
      <c r="H676" s="133">
        <v>5.3199999999999997E-2</v>
      </c>
      <c r="I676" s="133">
        <v>0.1105</v>
      </c>
      <c r="J676" s="133">
        <v>5.7999999999999996E-3</v>
      </c>
      <c r="K676" s="133">
        <v>0.52610000000000001</v>
      </c>
      <c r="L676" s="133">
        <v>0.1111</v>
      </c>
      <c r="M676" s="133">
        <v>8.3900000000000002E-2</v>
      </c>
      <c r="N676" s="133">
        <v>0.1963</v>
      </c>
      <c r="O676" s="133">
        <v>0.39019999999999999</v>
      </c>
    </row>
    <row r="677" spans="2:15" hidden="1">
      <c r="B677" s="133">
        <v>2006</v>
      </c>
      <c r="C677" s="133">
        <v>2</v>
      </c>
      <c r="D677" s="133">
        <v>0.34749999999999998</v>
      </c>
      <c r="E677" s="133">
        <v>1.0680000000000001</v>
      </c>
      <c r="F677" s="133">
        <v>3.1300000000000001E-2</v>
      </c>
      <c r="G677" s="133">
        <v>1.2221</v>
      </c>
      <c r="H677" s="133">
        <v>0.41820000000000002</v>
      </c>
      <c r="I677" s="133">
        <v>1.3672</v>
      </c>
      <c r="J677" s="133">
        <v>8.3699999999999997E-2</v>
      </c>
      <c r="K677" s="133">
        <v>0.56310000000000004</v>
      </c>
      <c r="L677" s="133">
        <v>9.6600000000000005E-2</v>
      </c>
      <c r="M677" s="133">
        <v>0.20710000000000001</v>
      </c>
      <c r="N677" s="133">
        <v>9.5799999999999996E-2</v>
      </c>
      <c r="O677" s="133">
        <v>0.87480000000000002</v>
      </c>
    </row>
    <row r="678" spans="2:15" hidden="1">
      <c r="B678" s="133">
        <v>2006</v>
      </c>
      <c r="C678" s="133">
        <v>3</v>
      </c>
      <c r="D678" s="133">
        <v>0.64470000000000005</v>
      </c>
      <c r="E678" s="133">
        <v>0.62819999999999998</v>
      </c>
      <c r="F678" s="133">
        <v>0.15870000000000001</v>
      </c>
      <c r="G678" s="133">
        <v>1.3903000000000001</v>
      </c>
      <c r="H678" s="133">
        <v>0.47289999999999999</v>
      </c>
      <c r="I678" s="133">
        <v>0.85160000000000002</v>
      </c>
      <c r="J678" s="133">
        <v>5.9299999999999999E-2</v>
      </c>
      <c r="K678" s="133">
        <v>2.0059999999999998</v>
      </c>
      <c r="L678" s="133">
        <v>0.57989999999999997</v>
      </c>
      <c r="M678" s="133">
        <v>0.79300000000000004</v>
      </c>
      <c r="N678" s="133">
        <v>0.74550000000000005</v>
      </c>
      <c r="O678" s="133">
        <v>1.8183</v>
      </c>
    </row>
    <row r="679" spans="2:15" hidden="1">
      <c r="B679" s="133">
        <v>2006</v>
      </c>
      <c r="C679" s="133">
        <v>4</v>
      </c>
      <c r="D679" s="133">
        <v>0.57240000000000002</v>
      </c>
      <c r="E679" s="133">
        <v>1.2850999999999999</v>
      </c>
      <c r="F679" s="133">
        <v>0.25409999999999999</v>
      </c>
      <c r="G679" s="133">
        <v>2.1838000000000002</v>
      </c>
      <c r="H679" s="133">
        <v>0.56789999999999996</v>
      </c>
      <c r="I679" s="133">
        <v>0.9415</v>
      </c>
      <c r="J679" s="133">
        <v>7.7899999999999997E-2</v>
      </c>
      <c r="K679" s="133">
        <v>1.2841</v>
      </c>
      <c r="L679" s="133">
        <v>0.72819999999999996</v>
      </c>
      <c r="M679" s="133">
        <v>0.54449999999999998</v>
      </c>
      <c r="N679" s="133">
        <v>0.69789999999999996</v>
      </c>
      <c r="O679" s="133">
        <v>2.5095999999999998</v>
      </c>
    </row>
    <row r="680" spans="2:15" hidden="1">
      <c r="B680" s="133">
        <v>2006</v>
      </c>
      <c r="C680" s="133">
        <v>5</v>
      </c>
      <c r="D680" s="133">
        <v>0.24660000000000001</v>
      </c>
      <c r="E680" s="133">
        <v>1.0293000000000001</v>
      </c>
      <c r="F680" s="133">
        <v>0.17219999999999999</v>
      </c>
      <c r="G680" s="133">
        <v>3.1873</v>
      </c>
      <c r="H680" s="133">
        <v>0.73109999999999997</v>
      </c>
      <c r="I680" s="133">
        <v>0.70799999999999996</v>
      </c>
      <c r="J680" s="133">
        <v>4.2599999999999999E-2</v>
      </c>
      <c r="K680" s="133">
        <v>0.72350000000000003</v>
      </c>
      <c r="L680" s="133">
        <v>0.65900000000000003</v>
      </c>
      <c r="M680" s="133">
        <v>0.2797</v>
      </c>
      <c r="N680" s="133">
        <v>0.18770000000000001</v>
      </c>
      <c r="O680" s="133">
        <v>1.7376</v>
      </c>
    </row>
    <row r="681" spans="2:15" hidden="1">
      <c r="B681" s="133">
        <v>2006</v>
      </c>
      <c r="C681" s="133">
        <v>6</v>
      </c>
      <c r="D681" s="133">
        <v>0.57169999999999999</v>
      </c>
      <c r="E681" s="133">
        <v>0.76219999999999999</v>
      </c>
      <c r="F681" s="133">
        <v>0.13100000000000001</v>
      </c>
      <c r="G681" s="133">
        <v>1.3383</v>
      </c>
      <c r="H681" s="133">
        <v>0.25559999999999999</v>
      </c>
      <c r="I681" s="133">
        <v>0.50390000000000001</v>
      </c>
      <c r="J681" s="133">
        <v>8.8000000000000005E-3</v>
      </c>
      <c r="K681" s="133">
        <v>0.5413</v>
      </c>
      <c r="L681" s="133">
        <v>0.1229</v>
      </c>
      <c r="M681" s="133">
        <v>0.14249999999999999</v>
      </c>
      <c r="N681" s="133">
        <v>0.29520000000000002</v>
      </c>
      <c r="O681" s="133">
        <v>0.73719999999999997</v>
      </c>
    </row>
    <row r="682" spans="2:15" hidden="1">
      <c r="B682" s="133">
        <v>2006</v>
      </c>
      <c r="C682" s="133">
        <v>7</v>
      </c>
      <c r="D682" s="133">
        <v>0.18429999999999999</v>
      </c>
      <c r="E682" s="133">
        <v>1.7500000000000002E-2</v>
      </c>
      <c r="F682" s="133">
        <v>6.4199999999999993E-2</v>
      </c>
      <c r="G682" s="133">
        <v>0.30209999999999998</v>
      </c>
      <c r="H682" s="133">
        <v>9.35E-2</v>
      </c>
      <c r="I682" s="133">
        <v>0.23630000000000001</v>
      </c>
      <c r="J682" s="133">
        <v>5.5999999999999999E-3</v>
      </c>
      <c r="K682" s="133">
        <v>0.39079999999999998</v>
      </c>
      <c r="L682" s="133">
        <v>3.3099999999999997E-2</v>
      </c>
      <c r="M682" s="133">
        <v>6.8199999999999997E-2</v>
      </c>
      <c r="N682" s="133">
        <v>0.18540000000000001</v>
      </c>
      <c r="O682" s="133">
        <v>0.53049999999999997</v>
      </c>
    </row>
    <row r="683" spans="2:15" hidden="1">
      <c r="B683" s="133">
        <v>2006</v>
      </c>
      <c r="C683" s="133">
        <v>8</v>
      </c>
      <c r="D683" s="133">
        <v>0.6633</v>
      </c>
      <c r="E683" s="133">
        <v>2.468</v>
      </c>
      <c r="F683" s="133">
        <v>0.37669999999999998</v>
      </c>
      <c r="G683" s="133">
        <v>3.6791999999999998</v>
      </c>
      <c r="H683" s="133">
        <v>1.0242</v>
      </c>
      <c r="I683" s="133">
        <v>3.6673</v>
      </c>
      <c r="J683" s="133">
        <v>0.19350000000000001</v>
      </c>
      <c r="K683" s="133">
        <v>1.8404</v>
      </c>
      <c r="L683" s="133">
        <v>0.54790000000000005</v>
      </c>
      <c r="M683" s="133">
        <v>0.85980000000000001</v>
      </c>
      <c r="N683" s="133">
        <v>1.1276999999999999</v>
      </c>
      <c r="O683" s="133">
        <v>2.9796999999999998</v>
      </c>
    </row>
    <row r="684" spans="2:15" hidden="1">
      <c r="B684" s="133">
        <v>2006</v>
      </c>
      <c r="C684" s="133">
        <v>9</v>
      </c>
      <c r="D684" s="133">
        <v>0.30349999999999999</v>
      </c>
      <c r="E684" s="133">
        <v>1.1080000000000001</v>
      </c>
      <c r="F684" s="133">
        <v>0.2717</v>
      </c>
      <c r="G684" s="133">
        <v>1.3957999999999999</v>
      </c>
      <c r="H684" s="133">
        <v>0.32340000000000002</v>
      </c>
      <c r="I684" s="133">
        <v>1.6213</v>
      </c>
      <c r="J684" s="133">
        <v>5.3800000000000001E-2</v>
      </c>
      <c r="K684" s="133">
        <v>1.2424999999999999</v>
      </c>
      <c r="L684" s="133">
        <v>0.28620000000000001</v>
      </c>
      <c r="M684" s="133">
        <v>1.3568</v>
      </c>
      <c r="N684" s="133">
        <v>0.219</v>
      </c>
      <c r="O684" s="133">
        <v>1.8968</v>
      </c>
    </row>
    <row r="685" spans="2:15" hidden="1">
      <c r="B685" s="133">
        <v>2006</v>
      </c>
      <c r="C685" s="133">
        <v>10</v>
      </c>
      <c r="D685" s="133">
        <v>0.96089999999999998</v>
      </c>
      <c r="E685" s="133">
        <v>0.98419999999999996</v>
      </c>
      <c r="F685" s="133">
        <v>0.93620000000000003</v>
      </c>
      <c r="G685" s="133">
        <v>4.6780999999999997</v>
      </c>
      <c r="H685" s="133">
        <v>1.2739</v>
      </c>
      <c r="I685" s="133">
        <v>5.5683999999999996</v>
      </c>
      <c r="J685" s="133">
        <v>3.2800000000000003E-2</v>
      </c>
      <c r="K685" s="133">
        <v>2.4643999999999999</v>
      </c>
      <c r="L685" s="133">
        <v>0.47689999999999999</v>
      </c>
      <c r="M685" s="133">
        <v>0.54669999999999996</v>
      </c>
      <c r="N685" s="133">
        <v>0.70679999999999998</v>
      </c>
      <c r="O685" s="133">
        <v>4.3775000000000004</v>
      </c>
    </row>
    <row r="686" spans="2:15" hidden="1">
      <c r="B686" s="133">
        <v>2006</v>
      </c>
      <c r="C686" s="133">
        <v>11</v>
      </c>
      <c r="D686" s="133">
        <v>0.29010000000000002</v>
      </c>
      <c r="E686" s="133">
        <v>1.2587999999999999</v>
      </c>
      <c r="F686" s="133">
        <v>0.15240000000000001</v>
      </c>
      <c r="G686" s="133">
        <v>1.0201</v>
      </c>
      <c r="H686" s="133">
        <v>0.26269999999999999</v>
      </c>
      <c r="I686" s="133">
        <v>1.3326</v>
      </c>
      <c r="J686" s="133">
        <v>5.4399999999999997E-2</v>
      </c>
      <c r="K686" s="133">
        <v>0.40160000000000001</v>
      </c>
      <c r="L686" s="133">
        <v>0.21340000000000001</v>
      </c>
      <c r="M686" s="133">
        <v>0.44690000000000002</v>
      </c>
      <c r="N686" s="133">
        <v>0.34079999999999999</v>
      </c>
      <c r="O686" s="133">
        <v>1.0799000000000001</v>
      </c>
    </row>
    <row r="687" spans="2:15" hidden="1">
      <c r="B687" s="133">
        <v>2006</v>
      </c>
      <c r="C687" s="133">
        <v>12</v>
      </c>
      <c r="D687" s="133">
        <v>0.24679999999999999</v>
      </c>
      <c r="E687" s="133">
        <v>0.96120000000000005</v>
      </c>
      <c r="F687" s="133">
        <v>0.21659999999999999</v>
      </c>
      <c r="G687" s="133">
        <v>0.97250000000000003</v>
      </c>
      <c r="H687" s="133">
        <v>0.23219999999999999</v>
      </c>
      <c r="I687" s="133">
        <v>1.3121</v>
      </c>
      <c r="J687" s="133">
        <v>3.85E-2</v>
      </c>
      <c r="K687" s="133">
        <v>0.751</v>
      </c>
      <c r="L687" s="133">
        <v>0.1976</v>
      </c>
      <c r="M687" s="133">
        <v>0.93210000000000004</v>
      </c>
      <c r="N687" s="133">
        <v>0.23019999999999999</v>
      </c>
      <c r="O687" s="133">
        <v>1.1173</v>
      </c>
    </row>
    <row r="688" spans="2:15" hidden="1">
      <c r="B688" s="133">
        <v>2006</v>
      </c>
      <c r="C688" s="133">
        <v>13</v>
      </c>
      <c r="D688" s="133">
        <v>0.91890000000000005</v>
      </c>
      <c r="E688" s="133">
        <v>2.3250999999999999</v>
      </c>
      <c r="F688" s="133">
        <v>0.16950000000000001</v>
      </c>
      <c r="G688" s="133">
        <v>1.4474</v>
      </c>
      <c r="H688" s="133">
        <v>0.41880000000000001</v>
      </c>
      <c r="I688" s="133">
        <v>0.96870000000000001</v>
      </c>
      <c r="J688" s="133">
        <v>4.5999999999999999E-3</v>
      </c>
      <c r="K688" s="133">
        <v>1.7803</v>
      </c>
      <c r="L688" s="133">
        <v>0.54320000000000002</v>
      </c>
      <c r="M688" s="133">
        <v>0.39329999999999998</v>
      </c>
      <c r="N688" s="133">
        <v>0.1449</v>
      </c>
      <c r="O688" s="133">
        <v>1.26</v>
      </c>
    </row>
    <row r="689" spans="2:15" hidden="1">
      <c r="B689" s="133">
        <v>2006</v>
      </c>
      <c r="C689" s="133">
        <v>14</v>
      </c>
      <c r="D689" s="133">
        <v>5.21E-2</v>
      </c>
      <c r="E689" s="133">
        <v>0.26419999999999999</v>
      </c>
      <c r="F689" s="133">
        <v>2.9399999999999999E-2</v>
      </c>
      <c r="G689" s="133">
        <v>0.21390000000000001</v>
      </c>
      <c r="H689" s="133">
        <v>5.0900000000000001E-2</v>
      </c>
      <c r="I689" s="133">
        <v>0.123</v>
      </c>
      <c r="J689" s="133">
        <v>1.9E-3</v>
      </c>
      <c r="K689" s="133">
        <v>9.2299999999999993E-2</v>
      </c>
      <c r="L689" s="133">
        <v>4.1099999999999998E-2</v>
      </c>
      <c r="M689" s="133">
        <v>0.1077</v>
      </c>
      <c r="N689" s="133">
        <v>2.4E-2</v>
      </c>
      <c r="O689" s="133">
        <v>0.23219999999999999</v>
      </c>
    </row>
    <row r="690" spans="2:15" hidden="1">
      <c r="B690" s="133">
        <v>2006</v>
      </c>
      <c r="C690" s="133">
        <v>15</v>
      </c>
      <c r="D690" s="133">
        <v>0.1152</v>
      </c>
      <c r="E690" s="133">
        <v>4.9500000000000002E-2</v>
      </c>
      <c r="F690" s="133">
        <v>2.0299999999999999E-2</v>
      </c>
      <c r="G690" s="133">
        <v>0.61409999999999998</v>
      </c>
      <c r="H690" s="133">
        <v>0.24560000000000001</v>
      </c>
      <c r="I690" s="133">
        <v>0.2525</v>
      </c>
      <c r="J690" s="133">
        <v>2.7000000000000001E-3</v>
      </c>
      <c r="K690" s="133">
        <v>0.15540000000000001</v>
      </c>
      <c r="L690" s="133">
        <v>2.5999999999999999E-3</v>
      </c>
      <c r="M690" s="133">
        <v>2.41E-2</v>
      </c>
      <c r="N690" s="133">
        <v>7.7200000000000005E-2</v>
      </c>
      <c r="O690" s="133">
        <v>0.17499999999999999</v>
      </c>
    </row>
    <row r="691" spans="2:15" hidden="1">
      <c r="B691" s="133">
        <v>2006</v>
      </c>
      <c r="C691" s="133">
        <v>16</v>
      </c>
      <c r="D691" s="133">
        <v>2.5700000000000001E-2</v>
      </c>
      <c r="E691" s="133">
        <v>0.13420000000000001</v>
      </c>
      <c r="F691" s="133">
        <v>1.44E-2</v>
      </c>
      <c r="G691" s="133">
        <v>0.1071</v>
      </c>
      <c r="H691" s="133">
        <v>2.5399999999999999E-2</v>
      </c>
      <c r="I691" s="133">
        <v>5.7700000000000001E-2</v>
      </c>
      <c r="J691" s="133">
        <v>8.9999999999999998E-4</v>
      </c>
      <c r="K691" s="133">
        <v>4.24E-2</v>
      </c>
      <c r="L691" s="133">
        <v>2.0500000000000001E-2</v>
      </c>
      <c r="M691" s="133">
        <v>4.99E-2</v>
      </c>
      <c r="N691" s="133">
        <v>1.18E-2</v>
      </c>
      <c r="O691" s="133">
        <v>0.1133</v>
      </c>
    </row>
    <row r="692" spans="2:15" hidden="1">
      <c r="B692" s="133">
        <v>2007</v>
      </c>
      <c r="C692" s="133">
        <v>1</v>
      </c>
      <c r="D692" s="133">
        <v>0.26950000000000002</v>
      </c>
      <c r="E692" s="133">
        <v>0.11550000000000001</v>
      </c>
      <c r="F692" s="133">
        <v>4.3900000000000002E-2</v>
      </c>
      <c r="G692" s="133">
        <v>0.39119999999999999</v>
      </c>
      <c r="H692" s="133">
        <v>0.1389</v>
      </c>
      <c r="I692" s="133">
        <v>0.19070000000000001</v>
      </c>
      <c r="J692" s="133">
        <v>0.01</v>
      </c>
      <c r="K692" s="133">
        <v>0.1016</v>
      </c>
      <c r="L692" s="133">
        <v>2.4E-2</v>
      </c>
      <c r="M692" s="133">
        <v>6.8900000000000003E-2</v>
      </c>
      <c r="N692" s="133">
        <v>0.1318</v>
      </c>
      <c r="O692" s="133">
        <v>0.26650000000000001</v>
      </c>
    </row>
    <row r="693" spans="2:15" hidden="1">
      <c r="B693" s="133">
        <v>2007</v>
      </c>
      <c r="C693" s="133">
        <v>2</v>
      </c>
      <c r="D693" s="133">
        <v>0.41660000000000003</v>
      </c>
      <c r="E693" s="133">
        <v>0.6875</v>
      </c>
      <c r="F693" s="133">
        <v>8.5800000000000001E-2</v>
      </c>
      <c r="G693" s="133">
        <v>1.2892999999999999</v>
      </c>
      <c r="H693" s="133">
        <v>0.44119999999999998</v>
      </c>
      <c r="I693" s="133">
        <v>0.77439999999999998</v>
      </c>
      <c r="J693" s="133">
        <v>4.2500000000000003E-2</v>
      </c>
      <c r="K693" s="133">
        <v>0.68859999999999999</v>
      </c>
      <c r="L693" s="133">
        <v>0.15720000000000001</v>
      </c>
      <c r="M693" s="133">
        <v>0.38869999999999999</v>
      </c>
      <c r="N693" s="133">
        <v>0.25040000000000001</v>
      </c>
      <c r="O693" s="133">
        <v>0.71279999999999999</v>
      </c>
    </row>
    <row r="694" spans="2:15" hidden="1">
      <c r="B694" s="133">
        <v>2007</v>
      </c>
      <c r="C694" s="133">
        <v>3</v>
      </c>
      <c r="D694" s="133">
        <v>0.70879999999999999</v>
      </c>
      <c r="E694" s="133">
        <v>0.92120000000000002</v>
      </c>
      <c r="F694" s="133">
        <v>0.25380000000000003</v>
      </c>
      <c r="G694" s="133">
        <v>1.8824000000000001</v>
      </c>
      <c r="H694" s="133">
        <v>0.64039999999999997</v>
      </c>
      <c r="I694" s="133">
        <v>2.9055</v>
      </c>
      <c r="J694" s="133">
        <v>0.21079999999999999</v>
      </c>
      <c r="K694" s="133">
        <v>1.6633</v>
      </c>
      <c r="L694" s="133">
        <v>0.53249999999999997</v>
      </c>
      <c r="M694" s="133">
        <v>0.8075</v>
      </c>
      <c r="N694" s="133">
        <v>0.40570000000000001</v>
      </c>
      <c r="O694" s="133">
        <v>1.7369000000000001</v>
      </c>
    </row>
    <row r="695" spans="2:15" hidden="1">
      <c r="B695" s="133">
        <v>2007</v>
      </c>
      <c r="C695" s="133">
        <v>4</v>
      </c>
      <c r="D695" s="133">
        <v>0.85050000000000003</v>
      </c>
      <c r="E695" s="133">
        <v>1.8698999999999999</v>
      </c>
      <c r="F695" s="133">
        <v>0.2732</v>
      </c>
      <c r="G695" s="133">
        <v>2.9411</v>
      </c>
      <c r="H695" s="133">
        <v>0.76490000000000002</v>
      </c>
      <c r="I695" s="133">
        <v>1.4816</v>
      </c>
      <c r="J695" s="133">
        <v>0.17960000000000001</v>
      </c>
      <c r="K695" s="133">
        <v>1.1722999999999999</v>
      </c>
      <c r="L695" s="133">
        <v>0.53400000000000003</v>
      </c>
      <c r="M695" s="133">
        <v>1.3485</v>
      </c>
      <c r="N695" s="133">
        <v>0.56520000000000004</v>
      </c>
      <c r="O695" s="133">
        <v>1.8617999999999999</v>
      </c>
    </row>
    <row r="696" spans="2:15" hidden="1">
      <c r="B696" s="133">
        <v>2007</v>
      </c>
      <c r="C696" s="133">
        <v>5</v>
      </c>
      <c r="D696" s="133">
        <v>0.49730000000000002</v>
      </c>
      <c r="E696" s="133">
        <v>0.97650000000000003</v>
      </c>
      <c r="F696" s="133">
        <v>0.19489999999999999</v>
      </c>
      <c r="G696" s="133">
        <v>1.6843999999999999</v>
      </c>
      <c r="H696" s="133">
        <v>0.38640000000000002</v>
      </c>
      <c r="I696" s="133">
        <v>0.96930000000000005</v>
      </c>
      <c r="J696" s="133">
        <v>5.6899999999999999E-2</v>
      </c>
      <c r="K696" s="133">
        <v>0.55730000000000002</v>
      </c>
      <c r="L696" s="133">
        <v>0.75280000000000002</v>
      </c>
      <c r="M696" s="133">
        <v>0.77880000000000005</v>
      </c>
      <c r="N696" s="133">
        <v>0.70399999999999996</v>
      </c>
      <c r="O696" s="133">
        <v>2.8420999999999998</v>
      </c>
    </row>
    <row r="697" spans="2:15" hidden="1">
      <c r="B697" s="133">
        <v>2007</v>
      </c>
      <c r="C697" s="133">
        <v>6</v>
      </c>
      <c r="D697" s="133">
        <v>0.57940000000000003</v>
      </c>
      <c r="E697" s="133">
        <v>1.2708999999999999</v>
      </c>
      <c r="F697" s="133">
        <v>0.125</v>
      </c>
      <c r="G697" s="133">
        <v>1.8357000000000001</v>
      </c>
      <c r="H697" s="133">
        <v>0.3513</v>
      </c>
      <c r="I697" s="133">
        <v>0.56230000000000002</v>
      </c>
      <c r="J697" s="133">
        <v>1.06E-2</v>
      </c>
      <c r="K697" s="133">
        <v>0.59499999999999997</v>
      </c>
      <c r="L697" s="133">
        <v>0.29559999999999997</v>
      </c>
      <c r="M697" s="133">
        <v>0.70109999999999995</v>
      </c>
      <c r="N697" s="133">
        <v>0.6472</v>
      </c>
      <c r="O697" s="133">
        <v>0.76229999999999998</v>
      </c>
    </row>
    <row r="698" spans="2:15" hidden="1">
      <c r="B698" s="133">
        <v>2007</v>
      </c>
      <c r="C698" s="133">
        <v>7</v>
      </c>
      <c r="D698" s="133">
        <v>0.21679999999999999</v>
      </c>
      <c r="E698" s="133">
        <v>0.17680000000000001</v>
      </c>
      <c r="F698" s="133">
        <v>0.1</v>
      </c>
      <c r="G698" s="133">
        <v>0.83640000000000003</v>
      </c>
      <c r="H698" s="133">
        <v>0.26319999999999999</v>
      </c>
      <c r="I698" s="133">
        <v>0.52229999999999999</v>
      </c>
      <c r="J698" s="133">
        <v>2.3599999999999999E-2</v>
      </c>
      <c r="K698" s="133">
        <v>0.32190000000000002</v>
      </c>
      <c r="L698" s="133">
        <v>8.8599999999999998E-2</v>
      </c>
      <c r="M698" s="133">
        <v>1.5900000000000001E-2</v>
      </c>
      <c r="N698" s="133">
        <v>6.6100000000000006E-2</v>
      </c>
      <c r="O698" s="133">
        <v>0.8347</v>
      </c>
    </row>
    <row r="699" spans="2:15" hidden="1">
      <c r="B699" s="133">
        <v>2007</v>
      </c>
      <c r="C699" s="133">
        <v>8</v>
      </c>
      <c r="D699" s="133">
        <v>0.78720000000000001</v>
      </c>
      <c r="E699" s="133">
        <v>3.8142</v>
      </c>
      <c r="F699" s="133">
        <v>0.45179999999999998</v>
      </c>
      <c r="G699" s="133">
        <v>3.8620000000000001</v>
      </c>
      <c r="H699" s="133">
        <v>1.0454000000000001</v>
      </c>
      <c r="I699" s="133">
        <v>4.2374999999999998</v>
      </c>
      <c r="J699" s="133">
        <v>0.18990000000000001</v>
      </c>
      <c r="K699" s="133">
        <v>1.0432999999999999</v>
      </c>
      <c r="L699" s="133">
        <v>0.88639999999999997</v>
      </c>
      <c r="M699" s="133">
        <v>1.5464</v>
      </c>
      <c r="N699" s="133">
        <v>0.56389999999999996</v>
      </c>
      <c r="O699" s="133">
        <v>3.1827000000000001</v>
      </c>
    </row>
    <row r="700" spans="2:15" hidden="1">
      <c r="B700" s="133">
        <v>2007</v>
      </c>
      <c r="C700" s="133">
        <v>9</v>
      </c>
      <c r="D700" s="133">
        <v>0.29220000000000002</v>
      </c>
      <c r="E700" s="133">
        <v>1.2366999999999999</v>
      </c>
      <c r="F700" s="133">
        <v>0.23039999999999999</v>
      </c>
      <c r="G700" s="133">
        <v>1.7663</v>
      </c>
      <c r="H700" s="133">
        <v>0.44</v>
      </c>
      <c r="I700" s="133">
        <v>1.4193</v>
      </c>
      <c r="J700" s="133">
        <v>3.4000000000000002E-2</v>
      </c>
      <c r="K700" s="133">
        <v>0.85260000000000002</v>
      </c>
      <c r="L700" s="133">
        <v>0.29759999999999998</v>
      </c>
      <c r="M700" s="133">
        <v>0.2203</v>
      </c>
      <c r="N700" s="133">
        <v>0.35020000000000001</v>
      </c>
      <c r="O700" s="133">
        <v>1.9961</v>
      </c>
    </row>
    <row r="701" spans="2:15" hidden="1">
      <c r="B701" s="133">
        <v>2007</v>
      </c>
      <c r="C701" s="133">
        <v>10</v>
      </c>
      <c r="D701" s="133">
        <v>1.1631</v>
      </c>
      <c r="E701" s="133">
        <v>2.4331</v>
      </c>
      <c r="F701" s="133">
        <v>1.2358</v>
      </c>
      <c r="G701" s="133">
        <v>5.8787000000000003</v>
      </c>
      <c r="H701" s="133">
        <v>1.4630000000000001</v>
      </c>
      <c r="I701" s="133">
        <v>8.6922999999999995</v>
      </c>
      <c r="J701" s="133">
        <v>5.0799999999999998E-2</v>
      </c>
      <c r="K701" s="133">
        <v>2.0272000000000001</v>
      </c>
      <c r="L701" s="133">
        <v>0.84609999999999996</v>
      </c>
      <c r="M701" s="133">
        <v>0.54290000000000005</v>
      </c>
      <c r="N701" s="133">
        <v>0.57199999999999995</v>
      </c>
      <c r="O701" s="133">
        <v>6.5759999999999996</v>
      </c>
    </row>
    <row r="702" spans="2:15" hidden="1">
      <c r="B702" s="133">
        <v>2007</v>
      </c>
      <c r="C702" s="133">
        <v>11</v>
      </c>
      <c r="D702" s="133">
        <v>0.29699999999999999</v>
      </c>
      <c r="E702" s="133">
        <v>1.3543000000000001</v>
      </c>
      <c r="F702" s="133">
        <v>0.14319999999999999</v>
      </c>
      <c r="G702" s="133">
        <v>1.1447000000000001</v>
      </c>
      <c r="H702" s="133">
        <v>0.2984</v>
      </c>
      <c r="I702" s="133">
        <v>1.2827999999999999</v>
      </c>
      <c r="J702" s="133">
        <v>4.9799999999999997E-2</v>
      </c>
      <c r="K702" s="133">
        <v>0.30080000000000001</v>
      </c>
      <c r="L702" s="133">
        <v>0.2243</v>
      </c>
      <c r="M702" s="133">
        <v>0.1293</v>
      </c>
      <c r="N702" s="133">
        <v>0.32</v>
      </c>
      <c r="O702" s="133">
        <v>1.1423000000000001</v>
      </c>
    </row>
    <row r="703" spans="2:15" hidden="1">
      <c r="B703" s="133">
        <v>2007</v>
      </c>
      <c r="C703" s="133">
        <v>12</v>
      </c>
      <c r="D703" s="133">
        <v>0.24310000000000001</v>
      </c>
      <c r="E703" s="133">
        <v>1.0647</v>
      </c>
      <c r="F703" s="133">
        <v>0.186</v>
      </c>
      <c r="G703" s="133">
        <v>1.2273000000000001</v>
      </c>
      <c r="H703" s="133">
        <v>0.30790000000000001</v>
      </c>
      <c r="I703" s="133">
        <v>1.1705000000000001</v>
      </c>
      <c r="J703" s="133">
        <v>2.5999999999999999E-2</v>
      </c>
      <c r="K703" s="133">
        <v>0.49780000000000002</v>
      </c>
      <c r="L703" s="133">
        <v>0.20880000000000001</v>
      </c>
      <c r="M703" s="133">
        <v>0.16739999999999999</v>
      </c>
      <c r="N703" s="133">
        <v>0.17069999999999999</v>
      </c>
      <c r="O703" s="133">
        <v>1.2149000000000001</v>
      </c>
    </row>
    <row r="704" spans="2:15" hidden="1">
      <c r="B704" s="133">
        <v>2007</v>
      </c>
      <c r="C704" s="133">
        <v>13</v>
      </c>
      <c r="D704" s="133">
        <v>0.98719999999999997</v>
      </c>
      <c r="E704" s="133">
        <v>2.7563</v>
      </c>
      <c r="F704" s="133">
        <v>0.2142</v>
      </c>
      <c r="G704" s="133">
        <v>2.2709999999999999</v>
      </c>
      <c r="H704" s="133">
        <v>0.57169999999999999</v>
      </c>
      <c r="I704" s="133">
        <v>0.71560000000000001</v>
      </c>
      <c r="J704" s="133">
        <v>7.4999999999999997E-3</v>
      </c>
      <c r="K704" s="133">
        <v>1.2271000000000001</v>
      </c>
      <c r="L704" s="133">
        <v>0.51419999999999999</v>
      </c>
      <c r="M704" s="133">
        <v>0.76849999999999996</v>
      </c>
      <c r="N704" s="133">
        <v>1.268</v>
      </c>
      <c r="O704" s="133">
        <v>2.0219</v>
      </c>
    </row>
    <row r="705" spans="2:15" hidden="1">
      <c r="B705" s="133">
        <v>2007</v>
      </c>
      <c r="C705" s="133">
        <v>14</v>
      </c>
      <c r="D705" s="133">
        <v>5.1200000000000002E-2</v>
      </c>
      <c r="E705" s="133">
        <v>0.28999999999999998</v>
      </c>
      <c r="F705" s="133">
        <v>2.76E-2</v>
      </c>
      <c r="G705" s="133">
        <v>0.24540000000000001</v>
      </c>
      <c r="H705" s="133">
        <v>5.79E-2</v>
      </c>
      <c r="I705" s="133">
        <v>0.1069</v>
      </c>
      <c r="J705" s="133">
        <v>4.0000000000000002E-4</v>
      </c>
      <c r="K705" s="133">
        <v>6.4000000000000001E-2</v>
      </c>
      <c r="L705" s="133">
        <v>4.4900000000000002E-2</v>
      </c>
      <c r="M705" s="133">
        <v>2.3699999999999999E-2</v>
      </c>
      <c r="N705" s="133">
        <v>1.72E-2</v>
      </c>
      <c r="O705" s="133">
        <v>0.24360000000000001</v>
      </c>
    </row>
    <row r="706" spans="2:15" hidden="1">
      <c r="B706" s="133">
        <v>2007</v>
      </c>
      <c r="C706" s="133">
        <v>15</v>
      </c>
      <c r="D706" s="133">
        <v>0.20649999999999999</v>
      </c>
      <c r="E706" s="133">
        <v>0.17299999999999999</v>
      </c>
      <c r="F706" s="133">
        <v>3.5799999999999998E-2</v>
      </c>
      <c r="G706" s="133">
        <v>0.27539999999999998</v>
      </c>
      <c r="H706" s="133">
        <v>0.1101</v>
      </c>
      <c r="I706" s="133">
        <v>0.74939999999999996</v>
      </c>
      <c r="J706" s="133">
        <v>4.0000000000000001E-3</v>
      </c>
      <c r="K706" s="133">
        <v>0.3256</v>
      </c>
      <c r="L706" s="133">
        <v>2.23E-2</v>
      </c>
      <c r="M706" s="133">
        <v>4.0800000000000003E-2</v>
      </c>
      <c r="N706" s="133">
        <v>3.3799999999999997E-2</v>
      </c>
      <c r="O706" s="133">
        <v>0.317</v>
      </c>
    </row>
    <row r="707" spans="2:15" hidden="1">
      <c r="B707" s="133">
        <v>2007</v>
      </c>
      <c r="C707" s="133">
        <v>16</v>
      </c>
      <c r="D707" s="133">
        <v>2.5399999999999999E-2</v>
      </c>
      <c r="E707" s="133">
        <v>0.14729999999999999</v>
      </c>
      <c r="F707" s="133">
        <v>1.3599999999999999E-2</v>
      </c>
      <c r="G707" s="133">
        <v>0.12180000000000001</v>
      </c>
      <c r="H707" s="133">
        <v>2.86E-2</v>
      </c>
      <c r="I707" s="133">
        <v>5.0500000000000003E-2</v>
      </c>
      <c r="J707" s="133">
        <v>2.0000000000000001E-4</v>
      </c>
      <c r="K707" s="133">
        <v>2.9600000000000001E-2</v>
      </c>
      <c r="L707" s="133">
        <v>2.24E-2</v>
      </c>
      <c r="M707" s="133">
        <v>1.17E-2</v>
      </c>
      <c r="N707" s="133">
        <v>8.6999999999999994E-3</v>
      </c>
      <c r="O707" s="133">
        <v>0.1192</v>
      </c>
    </row>
    <row r="708" spans="2:15" hidden="1">
      <c r="B708" s="133">
        <v>2008</v>
      </c>
      <c r="C708" s="133">
        <v>1</v>
      </c>
      <c r="D708" s="133">
        <v>0.29699999999999999</v>
      </c>
      <c r="E708" s="133">
        <v>0.12640000000000001</v>
      </c>
      <c r="F708" s="133">
        <v>3.04E-2</v>
      </c>
      <c r="G708" s="133">
        <v>0.28839999999999999</v>
      </c>
      <c r="H708" s="133">
        <v>0.1024</v>
      </c>
      <c r="I708" s="133">
        <v>0.12839999999999999</v>
      </c>
      <c r="J708" s="133">
        <v>1.14E-2</v>
      </c>
      <c r="K708" s="133">
        <v>0.1361</v>
      </c>
      <c r="L708" s="133">
        <v>5.33E-2</v>
      </c>
      <c r="M708" s="133">
        <v>5.0999999999999997E-2</v>
      </c>
      <c r="N708" s="133">
        <v>8.9700000000000002E-2</v>
      </c>
      <c r="O708" s="133">
        <v>0.32890000000000003</v>
      </c>
    </row>
    <row r="709" spans="2:15" hidden="1">
      <c r="B709" s="133">
        <v>2008</v>
      </c>
      <c r="C709" s="133">
        <v>2</v>
      </c>
      <c r="D709" s="133">
        <v>0.40329999999999999</v>
      </c>
      <c r="E709" s="133">
        <v>1.2015</v>
      </c>
      <c r="F709" s="133">
        <v>4.5499999999999999E-2</v>
      </c>
      <c r="G709" s="133">
        <v>1.5994999999999999</v>
      </c>
      <c r="H709" s="133">
        <v>0.5474</v>
      </c>
      <c r="I709" s="133">
        <v>1.7849999999999999</v>
      </c>
      <c r="J709" s="133">
        <v>9.5799999999999996E-2</v>
      </c>
      <c r="K709" s="133">
        <v>0.99129999999999996</v>
      </c>
      <c r="L709" s="133">
        <v>0.2419</v>
      </c>
      <c r="M709" s="133">
        <v>0.29980000000000001</v>
      </c>
      <c r="N709" s="133">
        <v>9.8199999999999996E-2</v>
      </c>
      <c r="O709" s="133">
        <v>0.36849999999999999</v>
      </c>
    </row>
    <row r="710" spans="2:15" hidden="1">
      <c r="B710" s="133">
        <v>2008</v>
      </c>
      <c r="C710" s="133">
        <v>3</v>
      </c>
      <c r="D710" s="133">
        <v>0.76880000000000004</v>
      </c>
      <c r="E710" s="133">
        <v>0.38179999999999997</v>
      </c>
      <c r="F710" s="133">
        <v>0.1711</v>
      </c>
      <c r="G710" s="133">
        <v>0.95430000000000004</v>
      </c>
      <c r="H710" s="133">
        <v>0.32469999999999999</v>
      </c>
      <c r="I710" s="133">
        <v>0.63319999999999999</v>
      </c>
      <c r="J710" s="133">
        <v>7.6700000000000004E-2</v>
      </c>
      <c r="K710" s="133">
        <v>1.1299999999999999</v>
      </c>
      <c r="L710" s="133">
        <v>0.2253</v>
      </c>
      <c r="M710" s="133">
        <v>0.59309999999999996</v>
      </c>
      <c r="N710" s="133">
        <v>0.6421</v>
      </c>
      <c r="O710" s="133">
        <v>1.0906</v>
      </c>
    </row>
    <row r="711" spans="2:15" hidden="1">
      <c r="B711" s="133">
        <v>2008</v>
      </c>
      <c r="C711" s="133">
        <v>4</v>
      </c>
      <c r="D711" s="133">
        <v>0.75529999999999997</v>
      </c>
      <c r="E711" s="133">
        <v>3.4468999999999999</v>
      </c>
      <c r="F711" s="133">
        <v>0.24890000000000001</v>
      </c>
      <c r="G711" s="133">
        <v>2.4647000000000001</v>
      </c>
      <c r="H711" s="133">
        <v>0.64100000000000001</v>
      </c>
      <c r="I711" s="133">
        <v>1.1077999999999999</v>
      </c>
      <c r="J711" s="133">
        <v>7.6999999999999999E-2</v>
      </c>
      <c r="K711" s="133">
        <v>1.2473000000000001</v>
      </c>
      <c r="L711" s="133">
        <v>0.68500000000000005</v>
      </c>
      <c r="M711" s="133">
        <v>2.1646999999999998</v>
      </c>
      <c r="N711" s="133">
        <v>1.1606000000000001</v>
      </c>
      <c r="O711" s="133">
        <v>3.4820000000000002</v>
      </c>
    </row>
    <row r="712" spans="2:15" hidden="1">
      <c r="B712" s="133">
        <v>2008</v>
      </c>
      <c r="C712" s="133">
        <v>5</v>
      </c>
      <c r="D712" s="133">
        <v>0.38019999999999998</v>
      </c>
      <c r="E712" s="133">
        <v>2.4544000000000001</v>
      </c>
      <c r="F712" s="133">
        <v>0.1893</v>
      </c>
      <c r="G712" s="133">
        <v>1.9754</v>
      </c>
      <c r="H712" s="133">
        <v>0.4531</v>
      </c>
      <c r="I712" s="133">
        <v>0.79410000000000003</v>
      </c>
      <c r="J712" s="133">
        <v>8.9700000000000002E-2</v>
      </c>
      <c r="K712" s="133">
        <v>0.79949999999999999</v>
      </c>
      <c r="L712" s="133">
        <v>0.32990000000000003</v>
      </c>
      <c r="M712" s="133">
        <v>0.82089999999999996</v>
      </c>
      <c r="N712" s="133">
        <v>0.4738</v>
      </c>
      <c r="O712" s="133">
        <v>3.2766999999999999</v>
      </c>
    </row>
    <row r="713" spans="2:15" hidden="1">
      <c r="B713" s="133">
        <v>2008</v>
      </c>
      <c r="C713" s="133">
        <v>6</v>
      </c>
      <c r="D713" s="133">
        <v>0.59160000000000001</v>
      </c>
      <c r="E713" s="133">
        <v>0.93220000000000003</v>
      </c>
      <c r="F713" s="133">
        <v>0.1095</v>
      </c>
      <c r="G713" s="133">
        <v>1.1577</v>
      </c>
      <c r="H713" s="133">
        <v>0.219</v>
      </c>
      <c r="I713" s="133">
        <v>0.25719999999999998</v>
      </c>
      <c r="J713" s="133">
        <v>3.2000000000000002E-3</v>
      </c>
      <c r="K713" s="133">
        <v>0.64149999999999996</v>
      </c>
      <c r="L713" s="133">
        <v>0.32040000000000002</v>
      </c>
      <c r="M713" s="133">
        <v>0.26400000000000001</v>
      </c>
      <c r="N713" s="133">
        <v>0.30709999999999998</v>
      </c>
      <c r="O713" s="133">
        <v>0.72399999999999998</v>
      </c>
    </row>
    <row r="714" spans="2:15" hidden="1">
      <c r="B714" s="133">
        <v>2008</v>
      </c>
      <c r="C714" s="133">
        <v>7</v>
      </c>
      <c r="D714" s="133">
        <v>0.22159999999999999</v>
      </c>
      <c r="E714" s="133">
        <v>5.1799999999999999E-2</v>
      </c>
      <c r="F714" s="133">
        <v>2.6100000000000002E-2</v>
      </c>
      <c r="G714" s="133">
        <v>0.76590000000000003</v>
      </c>
      <c r="H714" s="133">
        <v>0.27100000000000002</v>
      </c>
      <c r="I714" s="133">
        <v>9.8599999999999993E-2</v>
      </c>
      <c r="J714" s="133">
        <v>5.5999999999999999E-3</v>
      </c>
      <c r="K714" s="133">
        <v>0.4677</v>
      </c>
      <c r="L714" s="133">
        <v>1.03E-2</v>
      </c>
      <c r="M714" s="133">
        <v>0.29580000000000001</v>
      </c>
      <c r="N714" s="133">
        <v>0.1249</v>
      </c>
      <c r="O714" s="133">
        <v>0.27550000000000002</v>
      </c>
    </row>
    <row r="715" spans="2:15" hidden="1">
      <c r="B715" s="133">
        <v>2008</v>
      </c>
      <c r="C715" s="133">
        <v>8</v>
      </c>
      <c r="D715" s="133">
        <v>0.72750000000000004</v>
      </c>
      <c r="E715" s="133">
        <v>5.0433000000000003</v>
      </c>
      <c r="F715" s="133">
        <v>0.34449999999999997</v>
      </c>
      <c r="G715" s="133">
        <v>3.7292999999999998</v>
      </c>
      <c r="H715" s="133">
        <v>1.0399</v>
      </c>
      <c r="I715" s="133">
        <v>3.7867999999999999</v>
      </c>
      <c r="J715" s="133">
        <v>0.22839999999999999</v>
      </c>
      <c r="K715" s="133">
        <v>1.0732999999999999</v>
      </c>
      <c r="L715" s="133">
        <v>0.72019999999999995</v>
      </c>
      <c r="M715" s="133">
        <v>1.3396999999999999</v>
      </c>
      <c r="N715" s="133">
        <v>1.2934000000000001</v>
      </c>
      <c r="O715" s="133">
        <v>2.5825</v>
      </c>
    </row>
    <row r="716" spans="2:15" hidden="1">
      <c r="B716" s="133">
        <v>2008</v>
      </c>
      <c r="C716" s="133">
        <v>9</v>
      </c>
      <c r="D716" s="133">
        <v>0.28360000000000002</v>
      </c>
      <c r="E716" s="133">
        <v>1.0463</v>
      </c>
      <c r="F716" s="133">
        <v>0.16850000000000001</v>
      </c>
      <c r="G716" s="133">
        <v>1.5588</v>
      </c>
      <c r="H716" s="133">
        <v>0.4194</v>
      </c>
      <c r="I716" s="133">
        <v>0.82579999999999998</v>
      </c>
      <c r="J716" s="133">
        <v>2.8500000000000001E-2</v>
      </c>
      <c r="K716" s="133">
        <v>0.9466</v>
      </c>
      <c r="L716" s="133">
        <v>0.4224</v>
      </c>
      <c r="M716" s="133">
        <v>0.97570000000000001</v>
      </c>
      <c r="N716" s="133">
        <v>0.73760000000000003</v>
      </c>
      <c r="O716" s="133">
        <v>1.7884</v>
      </c>
    </row>
    <row r="717" spans="2:15" hidden="1">
      <c r="B717" s="133">
        <v>2008</v>
      </c>
      <c r="C717" s="133">
        <v>10</v>
      </c>
      <c r="D717" s="133">
        <v>1.1851</v>
      </c>
      <c r="E717" s="133">
        <v>2.7031999999999998</v>
      </c>
      <c r="F717" s="133">
        <v>1.0658000000000001</v>
      </c>
      <c r="G717" s="133">
        <v>5.6932999999999998</v>
      </c>
      <c r="H717" s="133">
        <v>1.5042</v>
      </c>
      <c r="I717" s="133">
        <v>7.3231999999999999</v>
      </c>
      <c r="J717" s="133">
        <v>2.8899999999999999E-2</v>
      </c>
      <c r="K717" s="133">
        <v>1.5865</v>
      </c>
      <c r="L717" s="133">
        <v>1.3295999999999999</v>
      </c>
      <c r="M717" s="133">
        <v>0.52149999999999996</v>
      </c>
      <c r="N717" s="133">
        <v>1.121</v>
      </c>
      <c r="O717" s="133">
        <v>5.2727000000000004</v>
      </c>
    </row>
    <row r="718" spans="2:15" hidden="1">
      <c r="B718" s="133">
        <v>2008</v>
      </c>
      <c r="C718" s="133">
        <v>11</v>
      </c>
      <c r="D718" s="133">
        <v>0.30380000000000001</v>
      </c>
      <c r="E718" s="133">
        <v>1.3573999999999999</v>
      </c>
      <c r="F718" s="133">
        <v>0.1255</v>
      </c>
      <c r="G718" s="133">
        <v>1.113</v>
      </c>
      <c r="H718" s="133">
        <v>0.29759999999999998</v>
      </c>
      <c r="I718" s="133">
        <v>1.1169</v>
      </c>
      <c r="J718" s="133">
        <v>4.9000000000000002E-2</v>
      </c>
      <c r="K718" s="133">
        <v>0.32900000000000001</v>
      </c>
      <c r="L718" s="133">
        <v>0.2651</v>
      </c>
      <c r="M718" s="133">
        <v>0.33610000000000001</v>
      </c>
      <c r="N718" s="133">
        <v>0.49099999999999999</v>
      </c>
      <c r="O718" s="133">
        <v>1.1677</v>
      </c>
    </row>
    <row r="719" spans="2:15" hidden="1">
      <c r="B719" s="133">
        <v>2008</v>
      </c>
      <c r="C719" s="133">
        <v>12</v>
      </c>
      <c r="D719" s="133">
        <v>0.2392</v>
      </c>
      <c r="E719" s="133">
        <v>0.94299999999999995</v>
      </c>
      <c r="F719" s="133">
        <v>0.13189999999999999</v>
      </c>
      <c r="G719" s="133">
        <v>1.1135999999999999</v>
      </c>
      <c r="H719" s="133">
        <v>0.29580000000000001</v>
      </c>
      <c r="I719" s="133">
        <v>0.74260000000000004</v>
      </c>
      <c r="J719" s="133">
        <v>2.3099999999999999E-2</v>
      </c>
      <c r="K719" s="133">
        <v>0.54869999999999997</v>
      </c>
      <c r="L719" s="133">
        <v>0.28849999999999998</v>
      </c>
      <c r="M719" s="133">
        <v>0.66010000000000002</v>
      </c>
      <c r="N719" s="133">
        <v>0.57050000000000001</v>
      </c>
      <c r="O719" s="133">
        <v>1.2186999999999999</v>
      </c>
    </row>
    <row r="720" spans="2:15" hidden="1">
      <c r="B720" s="133">
        <v>2008</v>
      </c>
      <c r="C720" s="133">
        <v>13</v>
      </c>
      <c r="D720" s="133">
        <v>0.96970000000000001</v>
      </c>
      <c r="E720" s="133">
        <v>2.1707000000000001</v>
      </c>
      <c r="F720" s="133">
        <v>0.1542</v>
      </c>
      <c r="G720" s="133">
        <v>1.3942000000000001</v>
      </c>
      <c r="H720" s="133">
        <v>0.378</v>
      </c>
      <c r="I720" s="133">
        <v>0.8024</v>
      </c>
      <c r="J720" s="133">
        <v>1.14E-2</v>
      </c>
      <c r="K720" s="133">
        <v>1.1042000000000001</v>
      </c>
      <c r="L720" s="133">
        <v>0.70940000000000003</v>
      </c>
      <c r="M720" s="133">
        <v>0.59540000000000004</v>
      </c>
      <c r="N720" s="133">
        <v>2.2309999999999999</v>
      </c>
      <c r="O720" s="133">
        <v>1.2034</v>
      </c>
    </row>
    <row r="721" spans="2:33" hidden="1">
      <c r="B721" s="133">
        <v>2008</v>
      </c>
      <c r="C721" s="133">
        <v>14</v>
      </c>
      <c r="D721" s="133">
        <v>4.82E-2</v>
      </c>
      <c r="E721" s="133">
        <v>0.29289999999999999</v>
      </c>
      <c r="F721" s="133">
        <v>2.5100000000000001E-2</v>
      </c>
      <c r="G721" s="133">
        <v>0.2356</v>
      </c>
      <c r="H721" s="133">
        <v>5.4600000000000003E-2</v>
      </c>
      <c r="I721" s="133">
        <v>6.4000000000000001E-2</v>
      </c>
      <c r="J721" s="133">
        <v>1E-4</v>
      </c>
      <c r="K721" s="133">
        <v>7.0699999999999999E-2</v>
      </c>
      <c r="L721" s="133">
        <v>5.8500000000000003E-2</v>
      </c>
      <c r="M721" s="133">
        <v>8.0500000000000002E-2</v>
      </c>
      <c r="N721" s="133">
        <v>6.1499999999999999E-2</v>
      </c>
      <c r="O721" s="133">
        <v>0.23799999999999999</v>
      </c>
    </row>
    <row r="722" spans="2:33" hidden="1">
      <c r="B722" s="133">
        <v>2008</v>
      </c>
      <c r="C722" s="133">
        <v>15</v>
      </c>
      <c r="D722" s="133">
        <v>0.127</v>
      </c>
      <c r="E722" s="133">
        <v>9.3299999999999994E-2</v>
      </c>
      <c r="F722" s="133">
        <v>1.5800000000000002E-2</v>
      </c>
      <c r="G722" s="133">
        <v>0.67710000000000004</v>
      </c>
      <c r="H722" s="133">
        <v>0.27079999999999999</v>
      </c>
      <c r="I722" s="133">
        <v>0.30280000000000001</v>
      </c>
      <c r="J722" s="133">
        <v>2.5000000000000001E-3</v>
      </c>
      <c r="K722" s="133">
        <v>0.31709999999999999</v>
      </c>
      <c r="L722" s="133">
        <v>2.0500000000000001E-2</v>
      </c>
      <c r="M722" s="133">
        <v>2.0199999999999999E-2</v>
      </c>
      <c r="N722" s="133">
        <v>0.17910000000000001</v>
      </c>
      <c r="O722" s="133">
        <v>0.17030000000000001</v>
      </c>
    </row>
    <row r="723" spans="2:33" hidden="1">
      <c r="B723" s="133">
        <v>2008</v>
      </c>
      <c r="C723" s="133">
        <v>16</v>
      </c>
      <c r="D723" s="133">
        <v>2.4199999999999999E-2</v>
      </c>
      <c r="E723" s="133">
        <v>0.1502</v>
      </c>
      <c r="F723" s="133">
        <v>1.26E-2</v>
      </c>
      <c r="G723" s="133">
        <v>0.11799999999999999</v>
      </c>
      <c r="H723" s="133">
        <v>2.7300000000000001E-2</v>
      </c>
      <c r="I723" s="133">
        <v>3.1099999999999999E-2</v>
      </c>
      <c r="J723" s="133">
        <v>0</v>
      </c>
      <c r="K723" s="133">
        <v>3.3000000000000002E-2</v>
      </c>
      <c r="L723" s="133">
        <v>2.8899999999999999E-2</v>
      </c>
      <c r="M723" s="133">
        <v>3.8100000000000002E-2</v>
      </c>
      <c r="N723" s="133">
        <v>2.92E-2</v>
      </c>
      <c r="O723" s="133">
        <v>0.1179</v>
      </c>
    </row>
    <row r="724" spans="2:33" hidden="1">
      <c r="B724" s="133">
        <v>2009</v>
      </c>
      <c r="C724" s="133">
        <v>1</v>
      </c>
      <c r="D724" s="133">
        <v>0.16769999999999999</v>
      </c>
      <c r="E724" s="133">
        <v>0.16900000000000001</v>
      </c>
      <c r="F724" s="133">
        <v>2.5000000000000001E-2</v>
      </c>
      <c r="G724" s="133">
        <v>9.4600000000000004E-2</v>
      </c>
      <c r="H724" s="133">
        <v>3.3599999999999998E-2</v>
      </c>
      <c r="I724" s="133">
        <v>0.74660000000000004</v>
      </c>
      <c r="J724" s="133">
        <v>3.9300000000000002E-2</v>
      </c>
      <c r="K724" s="133">
        <v>4.6100000000000002E-2</v>
      </c>
      <c r="L724" s="133">
        <v>8.3000000000000004E-2</v>
      </c>
      <c r="M724" s="133">
        <v>0.30780000000000002</v>
      </c>
      <c r="N724" s="133">
        <v>0.14860000000000001</v>
      </c>
      <c r="O724" s="133">
        <v>0.44269999999999998</v>
      </c>
    </row>
    <row r="725" spans="2:33" hidden="1">
      <c r="B725" s="133">
        <v>2009</v>
      </c>
      <c r="C725" s="133">
        <v>2</v>
      </c>
      <c r="D725" s="133">
        <v>0.24179999999999999</v>
      </c>
      <c r="E725" s="133">
        <v>1.2663</v>
      </c>
      <c r="F725" s="133">
        <v>4.7100000000000003E-2</v>
      </c>
      <c r="G725" s="133">
        <v>1.4294</v>
      </c>
      <c r="H725" s="133">
        <v>0.48920000000000002</v>
      </c>
      <c r="I725" s="133">
        <v>0.79159999999999997</v>
      </c>
      <c r="J725" s="133">
        <v>4.36E-2</v>
      </c>
      <c r="K725" s="133">
        <v>0.46529999999999999</v>
      </c>
      <c r="L725" s="133">
        <v>0.15609999999999999</v>
      </c>
      <c r="M725" s="133">
        <v>0.70279999999999998</v>
      </c>
      <c r="N725" s="133">
        <v>0.2883</v>
      </c>
      <c r="O725" s="133">
        <v>0.68799999999999994</v>
      </c>
    </row>
    <row r="726" spans="2:33" hidden="1">
      <c r="B726" s="133">
        <v>2009</v>
      </c>
      <c r="C726" s="133">
        <v>3</v>
      </c>
      <c r="D726" s="133">
        <v>0.78869999999999996</v>
      </c>
      <c r="E726" s="133">
        <v>1.2139</v>
      </c>
      <c r="F726" s="133">
        <v>0.11</v>
      </c>
      <c r="G726" s="133">
        <v>1.508</v>
      </c>
      <c r="H726" s="133">
        <v>0.51300000000000001</v>
      </c>
      <c r="I726" s="133">
        <v>0.99109999999999998</v>
      </c>
      <c r="J726" s="133">
        <v>0.1176</v>
      </c>
      <c r="K726" s="133">
        <v>0.94340000000000002</v>
      </c>
      <c r="L726" s="133">
        <v>0.2601</v>
      </c>
      <c r="M726" s="133">
        <v>1.0168999999999999</v>
      </c>
      <c r="N726" s="133">
        <v>0.61170000000000002</v>
      </c>
      <c r="O726" s="133">
        <v>1.3091999999999999</v>
      </c>
    </row>
    <row r="727" spans="2:33" hidden="1">
      <c r="B727" s="133">
        <v>2009</v>
      </c>
      <c r="C727" s="133">
        <v>4</v>
      </c>
      <c r="D727" s="133">
        <v>0.56559999999999999</v>
      </c>
      <c r="E727" s="133">
        <v>3.8064</v>
      </c>
      <c r="F727" s="133">
        <v>0.2271</v>
      </c>
      <c r="G727" s="133">
        <v>2.5703999999999998</v>
      </c>
      <c r="H727" s="133">
        <v>0.66849999999999998</v>
      </c>
      <c r="I727" s="133">
        <v>1.0297000000000001</v>
      </c>
      <c r="J727" s="133">
        <v>6.4299999999999996E-2</v>
      </c>
      <c r="K727" s="133">
        <v>1.1516</v>
      </c>
      <c r="L727" s="133">
        <v>0.66400000000000003</v>
      </c>
      <c r="M727" s="133">
        <v>0.49930000000000002</v>
      </c>
      <c r="N727" s="133">
        <v>0.4713</v>
      </c>
      <c r="O727" s="133">
        <v>2.5943000000000001</v>
      </c>
    </row>
    <row r="728" spans="2:33" hidden="1">
      <c r="B728" s="133">
        <v>2009</v>
      </c>
      <c r="C728" s="133">
        <v>5</v>
      </c>
      <c r="D728" s="133">
        <v>0.19869999999999999</v>
      </c>
      <c r="E728" s="133">
        <v>1.6223000000000001</v>
      </c>
      <c r="F728" s="133">
        <v>0.16930000000000001</v>
      </c>
      <c r="G728" s="133">
        <v>1.7001999999999999</v>
      </c>
      <c r="H728" s="133">
        <v>0.39</v>
      </c>
      <c r="I728" s="133">
        <v>1.2172000000000001</v>
      </c>
      <c r="J728" s="133">
        <v>7.1099999999999997E-2</v>
      </c>
      <c r="K728" s="133">
        <v>0.82689999999999997</v>
      </c>
      <c r="L728" s="133">
        <v>0.38129999999999997</v>
      </c>
      <c r="M728" s="133">
        <v>0.94669999999999999</v>
      </c>
      <c r="N728" s="133">
        <v>0.2409</v>
      </c>
      <c r="O728" s="133">
        <v>2.0167000000000002</v>
      </c>
    </row>
    <row r="729" spans="2:33" hidden="1">
      <c r="B729" s="133">
        <v>2009</v>
      </c>
      <c r="C729" s="133">
        <v>6</v>
      </c>
      <c r="D729" s="133">
        <v>0.6018</v>
      </c>
      <c r="E729" s="133">
        <v>2.0794000000000001</v>
      </c>
      <c r="F729" s="133">
        <v>0.1108</v>
      </c>
      <c r="G729" s="133">
        <v>1.948</v>
      </c>
      <c r="H729" s="133">
        <v>0.37080000000000002</v>
      </c>
      <c r="I729" s="133">
        <v>0.33079999999999998</v>
      </c>
      <c r="J729" s="133">
        <v>4.5999999999999999E-3</v>
      </c>
      <c r="K729" s="133">
        <v>0.52600000000000002</v>
      </c>
      <c r="L729" s="133">
        <v>9.8900000000000002E-2</v>
      </c>
      <c r="M729" s="133">
        <v>0.48139999999999999</v>
      </c>
      <c r="N729" s="133">
        <v>0.24610000000000001</v>
      </c>
      <c r="O729" s="133">
        <v>0.96</v>
      </c>
    </row>
    <row r="730" spans="2:33" hidden="1">
      <c r="B730" s="133">
        <v>2009</v>
      </c>
      <c r="C730" s="133">
        <v>7</v>
      </c>
      <c r="D730" s="133">
        <v>0.25040000000000001</v>
      </c>
      <c r="E730" s="133">
        <v>0.18229999999999999</v>
      </c>
      <c r="F730" s="133">
        <v>4.2599999999999999E-2</v>
      </c>
      <c r="G730" s="133">
        <v>0.68930000000000002</v>
      </c>
      <c r="H730" s="133">
        <v>0.2369</v>
      </c>
      <c r="I730" s="133">
        <v>0.18410000000000001</v>
      </c>
      <c r="J730" s="133">
        <v>2.9899999999999999E-2</v>
      </c>
      <c r="K730" s="133">
        <v>0.1173</v>
      </c>
      <c r="L730" s="133">
        <v>7.5200000000000003E-2</v>
      </c>
      <c r="M730" s="133">
        <v>0.1198</v>
      </c>
      <c r="N730" s="133">
        <v>3.8300000000000001E-2</v>
      </c>
      <c r="O730" s="133">
        <v>0.2787</v>
      </c>
    </row>
    <row r="731" spans="2:33" hidden="1">
      <c r="B731" s="133">
        <v>2009</v>
      </c>
      <c r="C731" s="133">
        <v>8</v>
      </c>
      <c r="D731" s="133">
        <v>0.58560000000000001</v>
      </c>
      <c r="E731" s="133">
        <v>3.0022000000000002</v>
      </c>
      <c r="F731" s="133">
        <v>0.30890000000000001</v>
      </c>
      <c r="G731" s="133">
        <v>2.6339999999999999</v>
      </c>
      <c r="H731" s="133">
        <v>0.76659999999999995</v>
      </c>
      <c r="I731" s="133">
        <v>3.4561999999999999</v>
      </c>
      <c r="J731" s="133">
        <v>0.17299999999999999</v>
      </c>
      <c r="K731" s="133">
        <v>1.1594</v>
      </c>
      <c r="L731" s="133">
        <v>0.88949999999999996</v>
      </c>
      <c r="M731" s="133">
        <v>0.86609999999999998</v>
      </c>
      <c r="N731" s="133">
        <v>1.1865000000000001</v>
      </c>
      <c r="O731" s="133">
        <v>2.2873999999999999</v>
      </c>
    </row>
    <row r="732" spans="2:33" hidden="1">
      <c r="B732" s="133">
        <v>2009</v>
      </c>
      <c r="C732" s="133">
        <v>9</v>
      </c>
      <c r="D732" s="133">
        <v>0.2203</v>
      </c>
      <c r="E732" s="133">
        <v>1.4359</v>
      </c>
      <c r="F732" s="133">
        <v>0.1241</v>
      </c>
      <c r="G732" s="133">
        <v>1.2989999999999999</v>
      </c>
      <c r="H732" s="133">
        <v>0.35799999999999998</v>
      </c>
      <c r="I732" s="133">
        <v>0.66510000000000002</v>
      </c>
      <c r="J732" s="133">
        <v>2.9499999999999998E-2</v>
      </c>
      <c r="K732" s="133">
        <v>0.74390000000000001</v>
      </c>
      <c r="L732" s="133">
        <v>0.56169999999999998</v>
      </c>
      <c r="M732" s="133">
        <v>0.55859999999999999</v>
      </c>
      <c r="N732" s="133">
        <v>0.72240000000000004</v>
      </c>
      <c r="O732" s="133">
        <v>1.6158999999999999</v>
      </c>
    </row>
    <row r="733" spans="2:33" hidden="1">
      <c r="B733" s="133">
        <v>2009</v>
      </c>
      <c r="C733" s="133">
        <v>10</v>
      </c>
      <c r="D733" s="133">
        <v>0.94030000000000002</v>
      </c>
      <c r="E733" s="133">
        <v>3.1414</v>
      </c>
      <c r="F733" s="133">
        <v>1.0486</v>
      </c>
      <c r="G733" s="133">
        <v>6.0797999999999996</v>
      </c>
      <c r="H733" s="133">
        <v>1.6178999999999999</v>
      </c>
      <c r="I733" s="133">
        <v>7.6566999999999998</v>
      </c>
      <c r="J733" s="133">
        <v>2.9600000000000001E-2</v>
      </c>
      <c r="K733" s="133">
        <v>1.9715</v>
      </c>
      <c r="L733" s="133">
        <v>0.72219999999999995</v>
      </c>
      <c r="M733" s="133">
        <v>1.1226</v>
      </c>
      <c r="N733" s="133">
        <v>0.63300000000000001</v>
      </c>
      <c r="O733" s="133">
        <v>4.8723999999999998</v>
      </c>
    </row>
    <row r="734" spans="2:33" hidden="1">
      <c r="B734" s="133">
        <v>2009</v>
      </c>
      <c r="C734" s="133">
        <v>11</v>
      </c>
      <c r="D734" s="133">
        <v>0.29709999999999998</v>
      </c>
      <c r="E734" s="133">
        <v>1.5386</v>
      </c>
      <c r="F734" s="133">
        <v>0.11799999999999999</v>
      </c>
      <c r="G734" s="133">
        <v>1.0702</v>
      </c>
      <c r="H734" s="133">
        <v>0.2883</v>
      </c>
      <c r="I734" s="133">
        <v>1.0797000000000001</v>
      </c>
      <c r="J734" s="133">
        <v>4.9599999999999998E-2</v>
      </c>
      <c r="K734" s="133">
        <v>0.2863</v>
      </c>
      <c r="L734" s="133">
        <v>0.31769999999999998</v>
      </c>
      <c r="M734" s="133">
        <v>0.2344</v>
      </c>
      <c r="N734" s="133">
        <v>0.496</v>
      </c>
      <c r="O734" s="133">
        <v>1.1697</v>
      </c>
      <c r="Q734" s="22"/>
      <c r="R734" s="22" t="s">
        <v>424</v>
      </c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</row>
    <row r="735" spans="2:33">
      <c r="B735" s="133">
        <v>2009</v>
      </c>
      <c r="C735" s="133">
        <v>12</v>
      </c>
      <c r="D735" s="133">
        <v>0.19989999999999999</v>
      </c>
      <c r="E735" s="133">
        <v>1.2027000000000001</v>
      </c>
      <c r="F735" s="133">
        <v>9.9000000000000005E-2</v>
      </c>
      <c r="G735" s="133">
        <v>0.94240000000000002</v>
      </c>
      <c r="H735" s="133">
        <v>0.255</v>
      </c>
      <c r="I735" s="133">
        <v>0.62270000000000003</v>
      </c>
      <c r="J735" s="133">
        <v>2.3900000000000001E-2</v>
      </c>
      <c r="K735" s="133">
        <v>0.40849999999999997</v>
      </c>
      <c r="L735" s="133">
        <v>0.378</v>
      </c>
      <c r="M735" s="133">
        <v>0.37869999999999998</v>
      </c>
      <c r="N735" s="133">
        <v>0.55610000000000004</v>
      </c>
      <c r="O735" s="133">
        <v>1.1293</v>
      </c>
      <c r="Q735" s="22" t="s">
        <v>139</v>
      </c>
      <c r="R735" s="22">
        <v>1</v>
      </c>
      <c r="S735" s="22">
        <v>2</v>
      </c>
      <c r="T735" s="22">
        <v>3</v>
      </c>
      <c r="U735" s="22">
        <v>4</v>
      </c>
      <c r="V735" s="22">
        <v>5</v>
      </c>
      <c r="W735" s="22">
        <v>6</v>
      </c>
      <c r="X735" s="22">
        <v>7</v>
      </c>
      <c r="Y735" s="22">
        <v>8</v>
      </c>
      <c r="Z735" s="22">
        <v>9</v>
      </c>
      <c r="AA735" s="22">
        <v>10</v>
      </c>
      <c r="AB735" s="22">
        <v>11</v>
      </c>
      <c r="AC735" s="22">
        <v>12</v>
      </c>
      <c r="AD735" s="22">
        <v>13</v>
      </c>
      <c r="AE735" s="22">
        <v>14</v>
      </c>
      <c r="AF735" s="22">
        <v>15</v>
      </c>
      <c r="AG735" s="22">
        <v>16</v>
      </c>
    </row>
    <row r="736" spans="2:33">
      <c r="B736" s="133">
        <v>2009</v>
      </c>
      <c r="C736" s="133">
        <v>13</v>
      </c>
      <c r="D736" s="133">
        <v>0.98380000000000001</v>
      </c>
      <c r="E736" s="133">
        <v>2.7292999999999998</v>
      </c>
      <c r="F736" s="133">
        <v>0.2777</v>
      </c>
      <c r="G736" s="133">
        <v>0.77800000000000002</v>
      </c>
      <c r="H736" s="133">
        <v>0.21859999999999999</v>
      </c>
      <c r="I736" s="133">
        <v>0.70779999999999998</v>
      </c>
      <c r="J736" s="133">
        <v>4.8999999999999998E-3</v>
      </c>
      <c r="K736" s="133">
        <v>0.76939999999999997</v>
      </c>
      <c r="L736" s="133">
        <v>0.3634</v>
      </c>
      <c r="M736" s="133">
        <v>1.6375</v>
      </c>
      <c r="N736" s="133">
        <v>0.89380000000000004</v>
      </c>
      <c r="O736" s="133">
        <v>1.5771999999999999</v>
      </c>
      <c r="Q736" s="22">
        <v>1</v>
      </c>
      <c r="R736" s="22">
        <v>0.22509165929084093</v>
      </c>
      <c r="S736" s="22">
        <v>0.20618227805854089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9.795478305256114E-2</v>
      </c>
      <c r="AC736" s="22">
        <v>0.33143279709307938</v>
      </c>
      <c r="AD736" s="22">
        <v>1.6294985038389741E-3</v>
      </c>
      <c r="AE736" s="22">
        <v>0</v>
      </c>
      <c r="AF736" s="22">
        <v>0</v>
      </c>
      <c r="AG736" s="22">
        <v>0.13770898400113868</v>
      </c>
    </row>
    <row r="737" spans="2:33">
      <c r="B737" s="133">
        <v>2009</v>
      </c>
      <c r="C737" s="133">
        <v>14</v>
      </c>
      <c r="D737" s="133">
        <v>4.3700000000000003E-2</v>
      </c>
      <c r="E737" s="133">
        <v>0.3372</v>
      </c>
      <c r="F737" s="133">
        <v>2.3099999999999999E-2</v>
      </c>
      <c r="G737" s="133">
        <v>0.21870000000000001</v>
      </c>
      <c r="H737" s="133">
        <v>5.04E-2</v>
      </c>
      <c r="I737" s="133">
        <v>5.2200000000000003E-2</v>
      </c>
      <c r="J737" s="133">
        <v>1E-4</v>
      </c>
      <c r="K737" s="133">
        <v>5.6099999999999997E-2</v>
      </c>
      <c r="L737" s="133">
        <v>7.1499999999999994E-2</v>
      </c>
      <c r="M737" s="133">
        <v>5.2400000000000002E-2</v>
      </c>
      <c r="N737" s="133">
        <v>6.0400000000000002E-2</v>
      </c>
      <c r="O737" s="133">
        <v>0.23219999999999999</v>
      </c>
      <c r="Q737" s="22">
        <v>2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0.22004671810824875</v>
      </c>
      <c r="AC737" s="22">
        <v>0.75695180949639651</v>
      </c>
      <c r="AD737" s="22">
        <v>0</v>
      </c>
      <c r="AE737" s="22">
        <v>0</v>
      </c>
      <c r="AF737" s="22">
        <v>0</v>
      </c>
      <c r="AG737" s="22">
        <v>2.3001472395354758E-2</v>
      </c>
    </row>
    <row r="738" spans="2:33">
      <c r="B738" s="133">
        <v>2009</v>
      </c>
      <c r="C738" s="133">
        <v>15</v>
      </c>
      <c r="D738" s="133">
        <v>0.1615</v>
      </c>
      <c r="E738" s="133">
        <v>0.21840000000000001</v>
      </c>
      <c r="F738" s="133">
        <v>1.2200000000000001E-2</v>
      </c>
      <c r="G738" s="133">
        <v>0.42320000000000002</v>
      </c>
      <c r="H738" s="133">
        <v>0.16919999999999999</v>
      </c>
      <c r="I738" s="133">
        <v>0.51480000000000004</v>
      </c>
      <c r="J738" s="133">
        <v>2.5999999999999999E-3</v>
      </c>
      <c r="K738" s="133">
        <v>0.1207</v>
      </c>
      <c r="L738" s="133">
        <v>8.4900000000000003E-2</v>
      </c>
      <c r="M738" s="133">
        <v>5.91E-2</v>
      </c>
      <c r="N738" s="133">
        <v>4.24E-2</v>
      </c>
      <c r="O738" s="133">
        <v>0.1062</v>
      </c>
      <c r="Q738" s="22">
        <v>3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0.20949883684869208</v>
      </c>
      <c r="AC738" s="22">
        <v>0.22761181172271763</v>
      </c>
      <c r="AD738" s="22">
        <v>0.54499705638039631</v>
      </c>
      <c r="AE738" s="22">
        <v>0</v>
      </c>
      <c r="AF738" s="22">
        <v>0</v>
      </c>
      <c r="AG738" s="22">
        <v>1.7892295048193983E-2</v>
      </c>
    </row>
    <row r="739" spans="2:33">
      <c r="B739" s="133">
        <v>2009</v>
      </c>
      <c r="C739" s="133">
        <v>16</v>
      </c>
      <c r="D739" s="133">
        <v>2.2200000000000001E-2</v>
      </c>
      <c r="E739" s="133">
        <v>0.17199999999999999</v>
      </c>
      <c r="F739" s="133">
        <v>1.18E-2</v>
      </c>
      <c r="G739" s="133">
        <v>0.1104</v>
      </c>
      <c r="H739" s="133">
        <v>2.5399999999999999E-2</v>
      </c>
      <c r="I739" s="133">
        <v>2.58E-2</v>
      </c>
      <c r="J739" s="133">
        <v>1E-4</v>
      </c>
      <c r="K739" s="133">
        <v>2.64E-2</v>
      </c>
      <c r="L739" s="133">
        <v>3.5200000000000002E-2</v>
      </c>
      <c r="M739" s="133">
        <v>2.52E-2</v>
      </c>
      <c r="N739" s="133">
        <v>2.8799999999999999E-2</v>
      </c>
      <c r="O739" s="133">
        <v>0.1159</v>
      </c>
      <c r="Q739" s="22">
        <v>4</v>
      </c>
      <c r="R739" s="22">
        <v>1.4E-3</v>
      </c>
      <c r="S739" s="22">
        <v>0.13726763070427903</v>
      </c>
      <c r="T739" s="22">
        <v>8.3558160114565863E-2</v>
      </c>
      <c r="U739" s="22">
        <v>0.46028680546162221</v>
      </c>
      <c r="V739" s="22">
        <v>8.9370707491877172E-2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0.22800000000000001</v>
      </c>
      <c r="AD739" s="22">
        <v>0</v>
      </c>
      <c r="AE739" s="22">
        <v>0</v>
      </c>
      <c r="AF739" s="22">
        <v>0</v>
      </c>
      <c r="AG739" s="22">
        <v>0</v>
      </c>
    </row>
    <row r="740" spans="2:33">
      <c r="B740" s="133">
        <v>2010</v>
      </c>
      <c r="C740" s="133">
        <v>1</v>
      </c>
      <c r="D740" s="133">
        <v>0.1308</v>
      </c>
      <c r="E740" s="133">
        <v>0.05</v>
      </c>
      <c r="F740" s="133">
        <v>2.92E-2</v>
      </c>
      <c r="G740" s="133">
        <v>9.7799999999999998E-2</v>
      </c>
      <c r="H740" s="133">
        <v>3.4700000000000002E-2</v>
      </c>
      <c r="I740" s="133">
        <v>6.3100000000000003E-2</v>
      </c>
      <c r="J740" s="133">
        <v>3.3E-3</v>
      </c>
      <c r="K740" s="133">
        <v>0.13869999999999999</v>
      </c>
      <c r="L740" s="133">
        <v>3.49E-2</v>
      </c>
      <c r="M740" s="133">
        <v>0.27910000000000001</v>
      </c>
      <c r="N740" s="133">
        <v>1.06E-2</v>
      </c>
      <c r="O740" s="133">
        <v>0.189</v>
      </c>
      <c r="Q740" s="22">
        <v>5</v>
      </c>
      <c r="R740" s="22">
        <v>0</v>
      </c>
      <c r="S740" s="22">
        <v>4.2294630429674081E-2</v>
      </c>
      <c r="T740" s="22">
        <v>0.89127490012834187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6.6430469441984052E-2</v>
      </c>
      <c r="AD740" s="22">
        <v>0</v>
      </c>
      <c r="AE740" s="22">
        <v>0</v>
      </c>
      <c r="AF740" s="22">
        <v>0</v>
      </c>
      <c r="AG740" s="22">
        <v>0</v>
      </c>
    </row>
    <row r="741" spans="2:33">
      <c r="B741" s="133">
        <v>2010</v>
      </c>
      <c r="C741" s="133">
        <v>2</v>
      </c>
      <c r="D741" s="133">
        <v>0.2412</v>
      </c>
      <c r="E741" s="133">
        <v>0.24629999999999999</v>
      </c>
      <c r="F741" s="133">
        <v>0.11650000000000001</v>
      </c>
      <c r="G741" s="133">
        <v>0.27500000000000002</v>
      </c>
      <c r="H741" s="133">
        <v>9.4100000000000003E-2</v>
      </c>
      <c r="I741" s="133">
        <v>1.8252999999999999</v>
      </c>
      <c r="J741" s="133">
        <v>0.1173</v>
      </c>
      <c r="K741" s="133">
        <v>0.1613</v>
      </c>
      <c r="L741" s="133">
        <v>0.1434</v>
      </c>
      <c r="M741" s="133">
        <v>0.1003</v>
      </c>
      <c r="N741" s="133">
        <v>0.2402</v>
      </c>
      <c r="O741" s="133">
        <v>0.34939999999999999</v>
      </c>
      <c r="Q741" s="22">
        <v>6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1</v>
      </c>
      <c r="AD741" s="22">
        <v>0</v>
      </c>
      <c r="AE741" s="22">
        <v>0</v>
      </c>
      <c r="AF741" s="22">
        <v>0</v>
      </c>
      <c r="AG741" s="22">
        <v>0</v>
      </c>
    </row>
    <row r="742" spans="2:33">
      <c r="B742" s="133">
        <v>2010</v>
      </c>
      <c r="C742" s="133">
        <v>3</v>
      </c>
      <c r="D742" s="133">
        <v>0.49359999999999998</v>
      </c>
      <c r="E742" s="133">
        <v>0.63539999999999996</v>
      </c>
      <c r="F742" s="133">
        <v>9.3299999999999994E-2</v>
      </c>
      <c r="G742" s="133">
        <v>0.63229999999999997</v>
      </c>
      <c r="H742" s="133">
        <v>0.21510000000000001</v>
      </c>
      <c r="I742" s="133">
        <v>1.9421999999999999</v>
      </c>
      <c r="J742" s="133">
        <v>0.2014</v>
      </c>
      <c r="K742" s="133">
        <v>0.6966</v>
      </c>
      <c r="L742" s="133">
        <v>0.3347</v>
      </c>
      <c r="M742" s="133">
        <v>0.45450000000000002</v>
      </c>
      <c r="N742" s="133">
        <v>0.2984</v>
      </c>
      <c r="O742" s="133">
        <v>1.2537</v>
      </c>
      <c r="Q742" s="22">
        <v>7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0.7580462094128243</v>
      </c>
      <c r="AE742" s="22">
        <v>7.076390739736603E-2</v>
      </c>
      <c r="AF742" s="22">
        <v>0</v>
      </c>
      <c r="AG742" s="22">
        <v>0.17118988318980966</v>
      </c>
    </row>
    <row r="743" spans="2:33">
      <c r="B743" s="133">
        <v>2010</v>
      </c>
      <c r="C743" s="133">
        <v>4</v>
      </c>
      <c r="D743" s="133">
        <v>0.3649</v>
      </c>
      <c r="E743" s="133">
        <v>2.2814999999999999</v>
      </c>
      <c r="F743" s="133">
        <v>0.20399999999999999</v>
      </c>
      <c r="G743" s="133">
        <v>1.9694</v>
      </c>
      <c r="H743" s="133">
        <v>0.51219999999999999</v>
      </c>
      <c r="I743" s="133">
        <v>1.7383999999999999</v>
      </c>
      <c r="J743" s="133">
        <v>0.1022</v>
      </c>
      <c r="K743" s="133">
        <v>1.01</v>
      </c>
      <c r="L743" s="133">
        <v>0.66649999999999998</v>
      </c>
      <c r="M743" s="133">
        <v>1.0246999999999999</v>
      </c>
      <c r="N743" s="133">
        <v>0.51780000000000004</v>
      </c>
      <c r="O743" s="133">
        <v>2.5129000000000001</v>
      </c>
      <c r="Q743" s="22">
        <v>8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0.40076518433531011</v>
      </c>
      <c r="X743" s="22">
        <v>0</v>
      </c>
      <c r="Y743" s="22">
        <v>0.5082143807025763</v>
      </c>
      <c r="Z743" s="22">
        <v>8.6515907398896294E-2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4.5045275632172909E-3</v>
      </c>
    </row>
    <row r="744" spans="2:33">
      <c r="B744" s="133">
        <v>2010</v>
      </c>
      <c r="C744" s="133">
        <v>5</v>
      </c>
      <c r="D744" s="133">
        <v>0.13950000000000001</v>
      </c>
      <c r="E744" s="133">
        <v>1.5468999999999999</v>
      </c>
      <c r="F744" s="133">
        <v>0.17219999999999999</v>
      </c>
      <c r="G744" s="133">
        <v>1.4063000000000001</v>
      </c>
      <c r="H744" s="133">
        <v>0.3226</v>
      </c>
      <c r="I744" s="133">
        <v>0.72309999999999997</v>
      </c>
      <c r="J744" s="133">
        <v>4.5600000000000002E-2</v>
      </c>
      <c r="K744" s="133">
        <v>1.0530999999999999</v>
      </c>
      <c r="L744" s="133">
        <v>0.74770000000000003</v>
      </c>
      <c r="M744" s="133">
        <v>0.39219999999999999</v>
      </c>
      <c r="N744" s="133">
        <v>0.23730000000000001</v>
      </c>
      <c r="O744" s="133">
        <v>2.1436000000000002</v>
      </c>
      <c r="Q744" s="22">
        <v>9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6.3600000000000004E-2</v>
      </c>
      <c r="X744" s="22">
        <v>0</v>
      </c>
      <c r="Y744" s="22">
        <v>0.26930435888776155</v>
      </c>
      <c r="Z744" s="22">
        <v>0.5483490763640243</v>
      </c>
      <c r="AA744" s="22">
        <v>0</v>
      </c>
      <c r="AB744" s="22">
        <v>0</v>
      </c>
      <c r="AC744" s="22">
        <v>0</v>
      </c>
      <c r="AD744" s="22">
        <v>0</v>
      </c>
      <c r="AE744" s="22">
        <v>6.0882728404930433E-2</v>
      </c>
      <c r="AF744" s="22">
        <v>0</v>
      </c>
      <c r="AG744" s="22">
        <v>5.7918917904714838E-2</v>
      </c>
    </row>
    <row r="745" spans="2:33">
      <c r="B745" s="133">
        <v>2010</v>
      </c>
      <c r="C745" s="133">
        <v>6</v>
      </c>
      <c r="D745" s="133">
        <v>0.4733</v>
      </c>
      <c r="E745" s="133">
        <v>0.73250000000000004</v>
      </c>
      <c r="F745" s="133">
        <v>6.6199999999999995E-2</v>
      </c>
      <c r="G745" s="133">
        <v>0.76639999999999997</v>
      </c>
      <c r="H745" s="133">
        <v>0.1426</v>
      </c>
      <c r="I745" s="133">
        <v>4.5699999999999998E-2</v>
      </c>
      <c r="J745" s="133">
        <v>4.0000000000000002E-4</v>
      </c>
      <c r="K745" s="133">
        <v>0.15379999999999999</v>
      </c>
      <c r="L745" s="133">
        <v>0.16550000000000001</v>
      </c>
      <c r="M745" s="133">
        <v>0.20880000000000001</v>
      </c>
      <c r="N745" s="133">
        <v>0.15010000000000001</v>
      </c>
      <c r="O745" s="133">
        <v>0.71899999999999997</v>
      </c>
      <c r="Q745" s="22">
        <v>10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0.74902261319579944</v>
      </c>
      <c r="AB745" s="22">
        <v>0</v>
      </c>
      <c r="AC745" s="22">
        <v>0</v>
      </c>
      <c r="AD745" s="22">
        <v>0</v>
      </c>
      <c r="AE745" s="22">
        <v>0.12271375998387171</v>
      </c>
      <c r="AF745" s="22">
        <v>7.8976655058059439E-2</v>
      </c>
      <c r="AG745" s="22">
        <v>4.9286971762269392E-2</v>
      </c>
    </row>
    <row r="746" spans="2:33">
      <c r="B746" s="133">
        <v>2010</v>
      </c>
      <c r="C746" s="133">
        <v>7</v>
      </c>
      <c r="D746" s="133">
        <v>0.15279999999999999</v>
      </c>
      <c r="E746" s="133">
        <v>3.95E-2</v>
      </c>
      <c r="F746" s="133">
        <v>1.9300000000000001E-2</v>
      </c>
      <c r="G746" s="133">
        <v>0.1396</v>
      </c>
      <c r="H746" s="133">
        <v>4.41E-2</v>
      </c>
      <c r="I746" s="133">
        <v>0.125</v>
      </c>
      <c r="J746" s="133">
        <v>0.29530000000000001</v>
      </c>
      <c r="K746" s="133">
        <v>0.1159</v>
      </c>
      <c r="L746" s="133">
        <v>3.7499999999999999E-2</v>
      </c>
      <c r="M746" s="133">
        <v>2.3900000000000001E-2</v>
      </c>
      <c r="N746" s="133">
        <v>1.32E-2</v>
      </c>
      <c r="O746" s="133">
        <v>0.29930000000000001</v>
      </c>
      <c r="Q746" s="22">
        <v>11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0.26986289636970395</v>
      </c>
      <c r="X746" s="22">
        <v>0</v>
      </c>
      <c r="Y746" s="22">
        <v>0.30643708205915571</v>
      </c>
      <c r="Z746" s="22">
        <v>0.42370002157114034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2:33">
      <c r="B747" s="133">
        <v>2010</v>
      </c>
      <c r="C747" s="133">
        <v>8</v>
      </c>
      <c r="D747" s="133">
        <v>0.52090000000000003</v>
      </c>
      <c r="E747" s="133">
        <v>2.0748000000000002</v>
      </c>
      <c r="F747" s="133">
        <v>0.38890000000000002</v>
      </c>
      <c r="G747" s="133">
        <v>3.5148999999999999</v>
      </c>
      <c r="H747" s="133">
        <v>1.0223</v>
      </c>
      <c r="I747" s="133">
        <v>3.1608999999999998</v>
      </c>
      <c r="J747" s="133">
        <v>0.17780000000000001</v>
      </c>
      <c r="K747" s="133">
        <v>1.5569</v>
      </c>
      <c r="L747" s="133">
        <v>0.81950000000000001</v>
      </c>
      <c r="M747" s="133">
        <v>0.4894</v>
      </c>
      <c r="N747" s="133">
        <v>0.66139999999999999</v>
      </c>
      <c r="O747" s="133">
        <v>2.0232999999999999</v>
      </c>
      <c r="Q747" s="22">
        <v>12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6.595769839041045E-4</v>
      </c>
      <c r="X747" s="22">
        <v>0</v>
      </c>
      <c r="Y747" s="22">
        <v>4.2044799503377327E-2</v>
      </c>
      <c r="Z747" s="22">
        <v>0.95636953678111647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9.2608673160205152E-4</v>
      </c>
    </row>
    <row r="748" spans="2:33">
      <c r="B748" s="133">
        <v>2010</v>
      </c>
      <c r="C748" s="133">
        <v>9</v>
      </c>
      <c r="D748" s="133">
        <v>0.1812</v>
      </c>
      <c r="E748" s="133">
        <v>0.52669999999999995</v>
      </c>
      <c r="F748" s="133">
        <v>0.1037</v>
      </c>
      <c r="G748" s="133">
        <v>0.93979999999999997</v>
      </c>
      <c r="H748" s="133">
        <v>0.25330000000000003</v>
      </c>
      <c r="I748" s="133">
        <v>0.75890000000000002</v>
      </c>
      <c r="J748" s="133">
        <v>4.3999999999999997E-2</v>
      </c>
      <c r="K748" s="133">
        <v>1.0999000000000001</v>
      </c>
      <c r="L748" s="133">
        <v>0.4173</v>
      </c>
      <c r="M748" s="133">
        <v>0.42499999999999999</v>
      </c>
      <c r="N748" s="133">
        <v>5.1200000000000002E-2</v>
      </c>
      <c r="O748" s="133">
        <v>1.4089</v>
      </c>
      <c r="Q748" s="22">
        <v>13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0.6956</v>
      </c>
      <c r="Y748" s="22">
        <v>0</v>
      </c>
      <c r="Z748" s="22">
        <v>0</v>
      </c>
      <c r="AA748" s="22">
        <v>0.2878</v>
      </c>
      <c r="AB748" s="22">
        <v>0</v>
      </c>
      <c r="AC748" s="22">
        <v>0</v>
      </c>
      <c r="AD748" s="22">
        <v>0</v>
      </c>
      <c r="AE748" s="22">
        <v>1.5699999999999999E-2</v>
      </c>
      <c r="AF748" s="22">
        <v>8.7645198079253821E-4</v>
      </c>
      <c r="AG748" s="22">
        <v>0</v>
      </c>
    </row>
    <row r="749" spans="2:33">
      <c r="B749" s="133">
        <v>2010</v>
      </c>
      <c r="C749" s="133">
        <v>10</v>
      </c>
      <c r="D749" s="133">
        <v>0.80279999999999996</v>
      </c>
      <c r="E749" s="133">
        <v>0.68420000000000003</v>
      </c>
      <c r="F749" s="133">
        <v>0.96919999999999995</v>
      </c>
      <c r="G749" s="133">
        <v>2.3414999999999999</v>
      </c>
      <c r="H749" s="133">
        <v>0.3014</v>
      </c>
      <c r="I749" s="133">
        <v>7.2721</v>
      </c>
      <c r="J749" s="133">
        <v>4.6199999999999998E-2</v>
      </c>
      <c r="K749" s="133">
        <v>1.8734</v>
      </c>
      <c r="L749" s="133">
        <v>0.72829999999999995</v>
      </c>
      <c r="M749" s="133">
        <v>0.78300000000000003</v>
      </c>
      <c r="N749" s="133">
        <v>0.49859999999999999</v>
      </c>
      <c r="O749" s="133">
        <v>5.7207999999999997</v>
      </c>
      <c r="Q749" s="22">
        <v>14</v>
      </c>
      <c r="R749" s="22">
        <v>2.9457023521653112E-2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0.97054297647834686</v>
      </c>
    </row>
    <row r="750" spans="2:33">
      <c r="B750" s="133">
        <v>2010</v>
      </c>
      <c r="C750" s="133">
        <v>11</v>
      </c>
      <c r="D750" s="133">
        <v>0.29470000000000002</v>
      </c>
      <c r="E750" s="133">
        <v>1.3480000000000001</v>
      </c>
      <c r="F750" s="133">
        <v>0.11840000000000001</v>
      </c>
      <c r="G750" s="133">
        <v>0.97740000000000005</v>
      </c>
      <c r="H750" s="133">
        <v>0.26290000000000002</v>
      </c>
      <c r="I750" s="133">
        <v>1.1111</v>
      </c>
      <c r="J750" s="133">
        <v>5.3600000000000002E-2</v>
      </c>
      <c r="K750" s="133">
        <v>0.39129999999999998</v>
      </c>
      <c r="L750" s="133">
        <v>0.2878</v>
      </c>
      <c r="M750" s="133">
        <v>0.20300000000000001</v>
      </c>
      <c r="N750" s="133">
        <v>0.30809999999999998</v>
      </c>
      <c r="O750" s="133">
        <v>1.1165</v>
      </c>
      <c r="Q750" s="22">
        <v>15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1.2263680379236501E-3</v>
      </c>
      <c r="AF750" s="22">
        <v>0.99877363196207636</v>
      </c>
      <c r="AG750" s="22">
        <v>0</v>
      </c>
    </row>
    <row r="751" spans="2:33">
      <c r="B751" s="133">
        <v>2010</v>
      </c>
      <c r="C751" s="133">
        <v>12</v>
      </c>
      <c r="D751" s="133">
        <v>0.1784</v>
      </c>
      <c r="E751" s="133">
        <v>0.65100000000000002</v>
      </c>
      <c r="F751" s="133">
        <v>8.9399999999999993E-2</v>
      </c>
      <c r="G751" s="133">
        <v>0.71099999999999997</v>
      </c>
      <c r="H751" s="133">
        <v>0.19</v>
      </c>
      <c r="I751" s="133">
        <v>0.69020000000000004</v>
      </c>
      <c r="J751" s="133">
        <v>3.3099999999999997E-2</v>
      </c>
      <c r="K751" s="133">
        <v>0.6321</v>
      </c>
      <c r="L751" s="133">
        <v>0.29299999999999998</v>
      </c>
      <c r="M751" s="133">
        <v>0.29730000000000001</v>
      </c>
      <c r="N751" s="133">
        <v>0.12770000000000001</v>
      </c>
      <c r="O751" s="133">
        <v>0.98240000000000005</v>
      </c>
      <c r="Q751" s="22">
        <v>16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1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2:33">
      <c r="B752" s="133">
        <v>2010</v>
      </c>
      <c r="C752" s="133">
        <v>13</v>
      </c>
      <c r="D752" s="133">
        <v>0.92190000000000005</v>
      </c>
      <c r="E752" s="133">
        <v>0.32169999999999999</v>
      </c>
      <c r="F752" s="133">
        <v>0.20899999999999999</v>
      </c>
      <c r="G752" s="133">
        <v>0.66239999999999999</v>
      </c>
      <c r="H752" s="133">
        <v>0.12839999999999999</v>
      </c>
      <c r="I752" s="133">
        <v>0.2893</v>
      </c>
      <c r="J752" s="133">
        <v>4.8999999999999998E-3</v>
      </c>
      <c r="K752" s="133">
        <v>0.88090000000000002</v>
      </c>
      <c r="L752" s="133">
        <v>0.86419999999999997</v>
      </c>
      <c r="M752" s="133">
        <v>0.97699999999999998</v>
      </c>
      <c r="N752" s="133">
        <v>0.32150000000000001</v>
      </c>
      <c r="O752" s="133">
        <v>1.4864999999999999</v>
      </c>
    </row>
    <row r="753" spans="1:46">
      <c r="B753" s="133">
        <v>2010</v>
      </c>
      <c r="C753" s="133">
        <v>14</v>
      </c>
      <c r="D753" s="133">
        <v>4.24E-2</v>
      </c>
      <c r="E753" s="133">
        <v>0.28839999999999999</v>
      </c>
      <c r="F753" s="133">
        <v>2.24E-2</v>
      </c>
      <c r="G753" s="133">
        <v>0.192</v>
      </c>
      <c r="H753" s="133">
        <v>4.4299999999999999E-2</v>
      </c>
      <c r="I753" s="133">
        <v>5.9299999999999999E-2</v>
      </c>
      <c r="J753" s="133">
        <v>1.1999999999999999E-3</v>
      </c>
      <c r="K753" s="133">
        <v>8.1199999999999994E-2</v>
      </c>
      <c r="L753" s="133">
        <v>6.3399999999999998E-2</v>
      </c>
      <c r="M753" s="133">
        <v>4.3700000000000003E-2</v>
      </c>
      <c r="N753" s="133">
        <v>1.2500000000000001E-2</v>
      </c>
      <c r="O753" s="133">
        <v>0.2225</v>
      </c>
    </row>
    <row r="754" spans="1:46">
      <c r="B754" s="133">
        <v>2010</v>
      </c>
      <c r="C754" s="133">
        <v>15</v>
      </c>
      <c r="D754" s="133">
        <v>0.1321</v>
      </c>
      <c r="E754" s="133">
        <v>3.04E-2</v>
      </c>
      <c r="F754" s="133">
        <v>9.1999999999999998E-3</v>
      </c>
      <c r="G754" s="133">
        <v>9.0399999999999994E-2</v>
      </c>
      <c r="H754" s="133">
        <v>3.61E-2</v>
      </c>
      <c r="I754" s="133">
        <v>0.36380000000000001</v>
      </c>
      <c r="J754" s="133">
        <v>2.5999999999999999E-3</v>
      </c>
      <c r="K754" s="133">
        <v>9.9000000000000005E-2</v>
      </c>
      <c r="L754" s="133">
        <v>8.2000000000000007E-3</v>
      </c>
      <c r="M754" s="133">
        <v>2.7E-2</v>
      </c>
      <c r="N754" s="133">
        <v>4.7800000000000002E-2</v>
      </c>
      <c r="O754" s="133">
        <v>0.19370000000000001</v>
      </c>
      <c r="Q754" s="3"/>
      <c r="R754" s="22" t="s">
        <v>139</v>
      </c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</row>
    <row r="755" spans="1:46" s="3" customFormat="1">
      <c r="A755" s="22" t="s">
        <v>425</v>
      </c>
      <c r="B755" s="3">
        <v>2010</v>
      </c>
      <c r="C755" s="3">
        <v>16</v>
      </c>
      <c r="D755" s="3">
        <v>2.18E-2</v>
      </c>
      <c r="E755" s="3">
        <v>0.15060000000000001</v>
      </c>
      <c r="F755" s="3">
        <v>1.1599999999999999E-2</v>
      </c>
      <c r="G755" s="3">
        <v>9.8299999999999998E-2</v>
      </c>
      <c r="H755" s="3">
        <v>2.2700000000000001E-2</v>
      </c>
      <c r="I755" s="3">
        <v>2.93E-2</v>
      </c>
      <c r="J755" s="3">
        <v>5.9999999999999995E-4</v>
      </c>
      <c r="K755" s="3">
        <v>3.8399999999999997E-2</v>
      </c>
      <c r="L755" s="3">
        <v>3.1800000000000002E-2</v>
      </c>
      <c r="M755" s="3">
        <v>2.1399999999999999E-2</v>
      </c>
      <c r="N755" s="3">
        <v>6.6E-3</v>
      </c>
      <c r="O755" s="3">
        <v>0.1123</v>
      </c>
      <c r="Q755" s="22" t="s">
        <v>424</v>
      </c>
      <c r="R755" s="22">
        <v>1</v>
      </c>
      <c r="S755" s="22">
        <v>2</v>
      </c>
      <c r="T755" s="22">
        <v>3</v>
      </c>
      <c r="U755" s="22">
        <v>4</v>
      </c>
      <c r="V755" s="22">
        <v>5</v>
      </c>
      <c r="W755" s="22">
        <v>6</v>
      </c>
      <c r="X755" s="22">
        <v>7</v>
      </c>
      <c r="Y755" s="22">
        <v>8</v>
      </c>
      <c r="Z755" s="22">
        <v>9</v>
      </c>
      <c r="AA755" s="22">
        <v>10</v>
      </c>
      <c r="AB755" s="22">
        <v>11</v>
      </c>
      <c r="AC755" s="22">
        <v>12</v>
      </c>
      <c r="AD755" s="22">
        <v>13</v>
      </c>
      <c r="AE755" s="22">
        <v>14</v>
      </c>
      <c r="AF755" s="22">
        <v>15</v>
      </c>
      <c r="AG755" s="22">
        <v>16</v>
      </c>
      <c r="AI755" s="3" t="s">
        <v>426</v>
      </c>
    </row>
    <row r="756" spans="1:46" s="22" customFormat="1" ht="15">
      <c r="A756" s="22" t="s">
        <v>424</v>
      </c>
      <c r="B756" s="22">
        <v>2011</v>
      </c>
      <c r="C756" s="22">
        <v>1</v>
      </c>
      <c r="D756" s="22">
        <f>(R756*AI756)+(S756*AI757)+(T756*AI758)+(U756*AI759)+(V756*AI760)+(W756*AI761)+(X756*AI762)+(Y756*AI763)+(Z756*AI764)+(AA756*AI765)+(AB756*AI766)+(AC756*AI767)+(AD756*AI768)+(AE756*AI769)+(AF756*AI770)+(AG756*AI771)</f>
        <v>2.1079923419673015</v>
      </c>
      <c r="E756" s="22">
        <f>(R756*AJ756)+(S756*AJ757)+(T756*AJ758)+(U756*AJ759)+(V756*AJ760)+(W756*AJ761)+(X756*AJ762)+(Y756*AJ763)+(Z756*AJ764)+(AA756*AJ765)+(AB756*AJ766)+(AC756*AJ767)+(AD756*AJ768)+(AE756*AJ769)+(AF756*AJ770)+(AG756*AJ771)</f>
        <v>2.1963515954753747</v>
      </c>
      <c r="F756" s="22">
        <f>(R756*AK756)+(S756*AK757)+(T756*AK758)+(U756*AK759)+(V756*AK760)+(W756*AK761)+(X756*AK762)+(Y756*AK763)+(Z756*AK764)+(AA756*AK765)+(AB756*AK766)+(AC756*AK767)+(AD756*AK768)+(AE756*AK769)+(AF756*AK770)+(AG756*AK771)</f>
        <v>0.69697781149046656</v>
      </c>
      <c r="G756" s="22">
        <f>(R756*AL756)+(S756*AL757)+(T756*AL758)+(U756*AL759)+(V756*AL760)+(W756*AL761)+(X756*AL762)+(Y756*AL763)+(Z756*AL764)+(AA756*AL765)+(AB756*AL766)+(AC756*AL767)+(AD756*AL768)+(AE756*AL769)+(AF756*AL770)+(AG756*AL771)</f>
        <v>3.590274090680992</v>
      </c>
      <c r="H756" s="22">
        <f>(R756*AM756)+(S756*AM757)+(T756*AM758)+(U756*AM759)+(V756*AM760)+(W756*AM761)+(X756*AM762)+(Y756*AM763)+(Z756*AM764)+(AA756*AM765)+(AB756*AM766)+(AC756*AM767)+(AD756*AM768)+(AE756*AM769)+(AF756*AM770)+(AG756*AM771)</f>
        <v>1.2177770678668005</v>
      </c>
      <c r="I756" s="22">
        <f>(R756*AN756)+(S756*AN757)+(T756*AN758)+(U756*AN759)+(V756*AN760)+(W756*AN761)+(X756*AN762)+(Y756*AN763)+(Z756*AN764)+(AA756*AN765)+(AB756*AN766)+(AC756*AN767)+(AD756*AN768)+(AE756*AN769)+(AF756*AN770)+(AG756*AN771)</f>
        <v>1.7890491165374505</v>
      </c>
      <c r="J756" s="22">
        <f>(R756*AO756)+(S756*AO757)+(T756*AO758)+(U756*AO759)+(V756*AO760)+(W756*AO761)+(X756*AO762)+(Y756*AO763)+(Z756*AO764)+(AA756*AO765)+(AB756*AO766)+(AC756*AO767)+(AD756*AO768)+(AE756*AO769)+(AF756*AO770)+(AG756*AO771)</f>
        <v>9.9603536271336904E-2</v>
      </c>
      <c r="K756" s="22">
        <f>(R756*AP756)+(S756*AP757)+(T756*AP758)+(U756*AP759)+(V756*AP760)+(W756*AP761)+(X756*AP762)+(Y756*AP763)+(Z756*AP764)+(AA756*AP765)+(AB756*AP766)+(AC756*AP767)+(AD756*AP768)+(AE756*AP769)+(AF756*AP770)+(AG756*AP771)</f>
        <v>2.5790461539131608</v>
      </c>
      <c r="L756" s="22">
        <f>(R756*AQ756)+(S756*AQ757)+(T756*AQ758)+(U756*AQ759)+(V756*AQ760)+(W756*AQ761)+(X756*AQ762)+(Y756*AQ763)+(Z756*AQ764)+(AA756*AQ765)+(AB756*AQ766)+(AC756*AQ767)+(AD756*AQ768)+(AE756*AQ769)+(AF756*AQ770)+(AG756*AQ771)</f>
        <v>1.3707812494565417</v>
      </c>
      <c r="M756" s="22">
        <f>(R756*AR756)+(S756*AR757)+(T756*AR758)+(U756*AR759)+(V756*AR760)+(W756*AR761)+(X756*AR762)+(Y756*AR763)+(Z756*AR764)+(AA756*AR765)+(AB756*AR766)+(AC756*AR767)+(AD756*AR768)+(AE756*AR769)+(AF756*AR770)+(AG756*AR771)</f>
        <v>1.5287885738234792</v>
      </c>
      <c r="N756" s="22">
        <f>(R756*AS756)+(S756*AS757)+(T756*AS758)+(U756*AS759)+(V756*AS760)+(W756*AS761)+(X756*AS762)+(Y756*AS763)+(Z756*AS764)+(AA756*AS765)+(AB756*AS766)+(AC756*AS767)+(AD756*AS768)+(AE756*AS769)+(AF756*AS770)+(AG756*AS771)</f>
        <v>1.2387364279551851</v>
      </c>
      <c r="O756" s="22">
        <f>(R756*AT756)+(S756*AT757)+(T756*AT758)+(U756*AT759)+(V756*AT760)+(W756*AT761)+(X756*AT762)+(Y756*AT763)+(Z756*AT764)+(AA756*AT765)+(AB756*AT766)+(AC756*AT767)+(AD756*AT768)+(AE756*AT769)+(AF756*AT770)+(AG756*AT771)</f>
        <v>4.2920443191580535</v>
      </c>
      <c r="Q756" s="22">
        <v>1</v>
      </c>
      <c r="R756" s="22">
        <v>0.22509165929084093</v>
      </c>
      <c r="S756" s="22">
        <v>0</v>
      </c>
      <c r="T756" s="22">
        <v>0</v>
      </c>
      <c r="U756" s="22">
        <v>1.4E-3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2.9457023521653112E-2</v>
      </c>
      <c r="AF756" s="22">
        <v>0</v>
      </c>
      <c r="AG756" s="22">
        <v>0</v>
      </c>
      <c r="AH756" s="208">
        <v>2011</v>
      </c>
      <c r="AI756" s="208">
        <v>8.7205999999999992</v>
      </c>
      <c r="AJ756" s="208">
        <v>5.9356999999999998</v>
      </c>
      <c r="AK756" s="208">
        <v>2.7582</v>
      </c>
      <c r="AL756" s="208">
        <v>13.610099999999999</v>
      </c>
      <c r="AM756" s="208">
        <v>4.8324999999999996</v>
      </c>
      <c r="AN756" s="208">
        <v>6.6020000000000003</v>
      </c>
      <c r="AO756" s="208">
        <v>0.37630000000000002</v>
      </c>
      <c r="AP756" s="208">
        <v>10.696400000000001</v>
      </c>
      <c r="AQ756" s="208">
        <v>5.2843999999999998</v>
      </c>
      <c r="AR756" s="208">
        <v>6.0472999999999999</v>
      </c>
      <c r="AS756" s="208">
        <v>4.9523000000000001</v>
      </c>
      <c r="AT756" s="208">
        <v>16.207100000000001</v>
      </c>
    </row>
    <row r="757" spans="1:46" s="22" customFormat="1" ht="15">
      <c r="B757" s="22">
        <v>2011</v>
      </c>
      <c r="C757" s="22">
        <v>2</v>
      </c>
      <c r="D757" s="22">
        <f>(R757*AI756)+(S757*AI757)+(T757*AI758)+(U757*AI759)+(V757*AI760)+(W757*AI761)+(X757*AI762)+(Y757*AI763)+(Z757*AI764)+(AA757*AI765)+(AB757*AI766)+(AC757*AI767)+(AD757*AI768)+(AE757*AI769)+(AF757*AI770)+(AG757*AI771)</f>
        <v>8.9813440129958142</v>
      </c>
      <c r="E757" s="22">
        <f>(R757*AJ756)+(S757*AJ757)+(T757*AJ758)+(U757*AJ759)+(V757*AJ760)+(W757*AJ761)+(X757*AJ762)+(Y757*AJ763)+(Z757*AJ764)+(AA757*AJ765)+(AB757*AJ766)+(AC757*AJ767)+(AD757*AJ768)+(AE757*AJ769)+(AF757*AJ770)+(AG757*AJ771)</f>
        <v>30.281832656795142</v>
      </c>
      <c r="F757" s="22">
        <f>(R757*AK756)+(S757*AK757)+(T757*AK758)+(U757*AK759)+(V757*AK760)+(W757*AK761)+(X757*AK762)+(Y757*AK763)+(Z757*AK764)+(AA757*AK765)+(AB757*AK766)+(AC757*AK767)+(AD757*AK768)+(AE757*AK769)+(AF757*AK770)+(AG757*AK771)</f>
        <v>3.5141262813552383</v>
      </c>
      <c r="G757" s="22">
        <f>(R757*AL756)+(S757*AL757)+(T757*AL758)+(U757*AL759)+(V757*AL760)+(W757*AL761)+(X757*AL762)+(Y757*AL763)+(Z757*AL764)+(AA757*AL765)+(AB757*AL766)+(AC757*AL767)+(AD757*AL768)+(AE757*AL769)+(AF757*AL770)+(AG757*AL771)</f>
        <v>26.781571266753073</v>
      </c>
      <c r="H757" s="22">
        <f>(R757*AM756)+(S757*AM757)+(T757*AM758)+(U757*AM759)+(V757*AM760)+(W757*AM761)+(X757*AM762)+(Y757*AM763)+(Z757*AM764)+(AA757*AM765)+(AB757*AM766)+(AC757*AM767)+(AD757*AM768)+(AE757*AM769)+(AF757*AM770)+(AG757*AM771)</f>
        <v>7.08240735928507</v>
      </c>
      <c r="I757" s="22">
        <f>(R757*AN756)+(S757*AN757)+(T757*AN758)+(U757*AN759)+(V757*AN760)+(W757*AN761)+(X757*AN762)+(Y757*AN763)+(Z757*AN764)+(AA757*AN765)+(AB757*AN766)+(AC757*AN767)+(AD757*AN768)+(AE757*AN769)+(AF757*AN770)+(AG757*AN771)</f>
        <v>18.423909896748608</v>
      </c>
      <c r="J757" s="22">
        <f>(R757*AO756)+(S757*AO757)+(T757*AO758)+(U757*AO759)+(V757*AO760)+(W757*AO761)+(X757*AO762)+(Y757*AO763)+(Z757*AO764)+(AA757*AO765)+(AB757*AO766)+(AC757*AO767)+(AD757*AO768)+(AE757*AO769)+(AF757*AO770)+(AG757*AO771)</f>
        <v>1.4630316190245203</v>
      </c>
      <c r="K757" s="22">
        <f>(R757*AP756)+(S757*AP757)+(T757*AP758)+(U757*AP759)+(V757*AP760)+(W757*AP761)+(X757*AP762)+(Y757*AP763)+(Z757*AP764)+(AA757*AP765)+(AB757*AP766)+(AC757*AP767)+(AD757*AP768)+(AE757*AP769)+(AF757*AP770)+(AG757*AP771)</f>
        <v>14.644662137141902</v>
      </c>
      <c r="L757" s="22">
        <f>(R757*AQ756)+(S757*AQ757)+(T757*AQ758)+(U757*AQ759)+(V757*AQ760)+(W757*AQ761)+(X757*AQ762)+(Y757*AQ763)+(Z757*AQ764)+(AA757*AQ765)+(AB757*AQ766)+(AC757*AQ767)+(AD757*AQ768)+(AE757*AQ769)+(AF757*AQ770)+(AG757*AQ771)</f>
        <v>8.0892241505058564</v>
      </c>
      <c r="M757" s="22">
        <f>(R757*AR756)+(S757*AR757)+(T757*AR758)+(U757*AR759)+(V757*AR760)+(W757*AR761)+(X757*AR762)+(Y757*AR763)+(Z757*AR764)+(AA757*AR765)+(AB757*AR766)+(AC757*AR767)+(AD757*AR768)+(AE757*AR769)+(AF757*AR770)+(AG757*AR771)</f>
        <v>9.5079935147469339</v>
      </c>
      <c r="N757" s="22">
        <f>(R757*AS756)+(S757*AS757)+(T757*AS758)+(U757*AS759)+(V757*AS760)+(W757*AS761)+(X757*AS762)+(Y757*AS763)+(Z757*AS764)+(AA757*AS765)+(AB757*AS766)+(AC757*AS767)+(AD757*AS768)+(AE757*AS769)+(AF757*AS770)+(AG757*AS771)</f>
        <v>9.2603631936358752</v>
      </c>
      <c r="O757" s="22">
        <f>(R757*AT756)+(S757*AT757)+(T757*AT758)+(U757*AT759)+(V757*AT760)+(W757*AT761)+(X757*AT762)+(Y757*AT763)+(Z757*AT764)+(AA757*AT765)+(AB757*AT766)+(AC757*AT767)+(AD757*AT768)+(AE757*AT769)+(AF757*AT770)+(AG757*AT771)</f>
        <v>33.41806404773012</v>
      </c>
      <c r="Q757" s="22">
        <v>2</v>
      </c>
      <c r="R757" s="22">
        <v>0.20618227805854089</v>
      </c>
      <c r="S757" s="22">
        <v>0</v>
      </c>
      <c r="T757" s="22">
        <v>0</v>
      </c>
      <c r="U757" s="22">
        <v>0.13726763070427903</v>
      </c>
      <c r="V757" s="22">
        <v>4.2294630429674081E-2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  <c r="AH757" s="208">
        <v>2011</v>
      </c>
      <c r="AI757" s="208">
        <v>15.1427</v>
      </c>
      <c r="AJ757" s="208">
        <v>20.3964</v>
      </c>
      <c r="AK757" s="208">
        <v>4.0106999999999999</v>
      </c>
      <c r="AL757" s="208">
        <v>33.876800000000003</v>
      </c>
      <c r="AM757" s="208">
        <v>11.5937</v>
      </c>
      <c r="AN757" s="208">
        <v>49.448999999999998</v>
      </c>
      <c r="AO757" s="208">
        <v>4.5667999999999997</v>
      </c>
      <c r="AP757" s="208">
        <v>19.846399999999999</v>
      </c>
      <c r="AQ757" s="208">
        <v>7.9099000000000004</v>
      </c>
      <c r="AR757" s="208">
        <v>11.9543</v>
      </c>
      <c r="AS757" s="208">
        <v>6.7312000000000003</v>
      </c>
      <c r="AT757" s="208">
        <v>35.2072</v>
      </c>
    </row>
    <row r="758" spans="1:46" s="22" customFormat="1" ht="15">
      <c r="B758" s="22">
        <v>2011</v>
      </c>
      <c r="C758" s="22">
        <v>3</v>
      </c>
      <c r="D758" s="22">
        <f>(R758*AI756)+(S758*AI757)+(T758*AI758)+(U758*AI759)+(V758*AI760)+(W758*AI761)+(X758*AI762)+(Y758*AI763)+(Z758*AI764)+(AA758*AI765)+(AB758*AI766)+(AC758*AI767)+(AD758*AI768)+(AE758*AI769)+(AF758*AI770)+(AG758*AI771)</f>
        <v>28.311374785086663</v>
      </c>
      <c r="E758" s="22">
        <f>(R758*AJ756)+(S758*AJ757)+(T758*AJ758)+(U758*AJ759)+(V758*AJ760)+(W758*AJ761)+(X758*AJ762)+(Y758*AJ763)+(Z758*AJ764)+(AA758*AJ765)+(AB758*AJ766)+(AC758*AJ767)+(AD758*AJ768)+(AE758*AJ769)+(AF758*AJ770)+(AG758*AJ771)</f>
        <v>182.86866031071276</v>
      </c>
      <c r="F758" s="22">
        <f>(R758*AK756)+(S758*AK757)+(T758*AK758)+(U758*AK759)+(V758*AK760)+(W758*AK761)+(X758*AK762)+(Y758*AK763)+(Z758*AK764)+(AA758*AK765)+(AB758*AK766)+(AC758*AK767)+(AD758*AK768)+(AE758*AK769)+(AF758*AK770)+(AG758*AK771)</f>
        <v>14.185517289860476</v>
      </c>
      <c r="G758" s="22">
        <f>(R758*AL756)+(S758*AL757)+(T758*AL758)+(U758*AL759)+(V758*AL760)+(W758*AL761)+(X758*AL762)+(Y758*AL763)+(Z758*AL764)+(AA758*AL765)+(AB758*AL766)+(AC758*AL767)+(AD758*AL768)+(AE758*AL769)+(AF758*AL770)+(AG758*AL771)</f>
        <v>114.11598585358659</v>
      </c>
      <c r="H758" s="22">
        <f>(R758*AM756)+(S758*AM757)+(T758*AM758)+(U758*AM759)+(V758*AM760)+(W758*AM761)+(X758*AM762)+(Y758*AM763)+(Z758*AM764)+(AA758*AM765)+(AB758*AM766)+(AC758*AM767)+(AD758*AM768)+(AE758*AM769)+(AF758*AM770)+(AG758*AM771)</f>
        <v>26.534345025167624</v>
      </c>
      <c r="I758" s="22">
        <f>(R758*AN756)+(S758*AN757)+(T758*AN758)+(U758*AN759)+(V758*AN760)+(W758*AN761)+(X758*AN762)+(Y758*AN763)+(Z758*AN764)+(AA758*AN765)+(AB758*AN766)+(AC758*AN767)+(AD758*AN768)+(AE758*AN769)+(AF758*AN770)+(AG758*AN771)</f>
        <v>97.367741865497067</v>
      </c>
      <c r="J758" s="22">
        <f>(R758*AO756)+(S758*AO757)+(T758*AO758)+(U758*AO759)+(V758*AO760)+(W758*AO761)+(X758*AO762)+(Y758*AO763)+(Z758*AO764)+(AA758*AO765)+(AB758*AO766)+(AC758*AO767)+(AD758*AO768)+(AE758*AO769)+(AF758*AO770)+(AG758*AO771)</f>
        <v>6.7843462716909571</v>
      </c>
      <c r="K758" s="22">
        <f>(R758*AP756)+(S758*AP757)+(T758*AP758)+(U758*AP759)+(V758*AP760)+(W758*AP761)+(X758*AP762)+(Y758*AP763)+(Z758*AP764)+(AA758*AP765)+(AB758*AP766)+(AC758*AP767)+(AD758*AP768)+(AE758*AP769)+(AF758*AP770)+(AG758*AP771)</f>
        <v>57.916877669771942</v>
      </c>
      <c r="L758" s="22">
        <f>(R758*AQ756)+(S758*AQ757)+(T758*AQ758)+(U758*AQ759)+(V758*AQ760)+(W758*AQ761)+(X758*AQ762)+(Y758*AQ763)+(Z758*AQ764)+(AA758*AQ765)+(AB758*AQ766)+(AC758*AQ767)+(AD758*AQ768)+(AE758*AQ769)+(AF758*AQ770)+(AG758*AQ771)</f>
        <v>34.491381742963739</v>
      </c>
      <c r="M758" s="22">
        <f>(R758*AR756)+(S758*AR757)+(T758*AR758)+(U758*AR759)+(V758*AR760)+(W758*AR761)+(X758*AR762)+(Y758*AR763)+(Z758*AR764)+(AA758*AR765)+(AB758*AR766)+(AC758*AR767)+(AD758*AR768)+(AE758*AR769)+(AF758*AR770)+(AG758*AR771)</f>
        <v>36.060924192202769</v>
      </c>
      <c r="N758" s="22">
        <f>(R758*AS756)+(S758*AS757)+(T758*AS758)+(U758*AS759)+(V758*AS760)+(W758*AS761)+(X758*AS762)+(Y758*AS763)+(Z758*AS764)+(AA758*AS765)+(AB758*AS766)+(AC758*AS767)+(AD758*AS768)+(AE758*AS769)+(AF758*AS770)+(AG758*AS771)</f>
        <v>43.268207209368711</v>
      </c>
      <c r="O758" s="22">
        <f>(R758*AT756)+(S758*AT757)+(T758*AT758)+(U758*AT759)+(V758*AT760)+(W758*AT761)+(X758*AT762)+(Y758*AT763)+(Z758*AT764)+(AA758*AT765)+(AB758*AT766)+(AC758*AT767)+(AD758*AT768)+(AE758*AT769)+(AF758*AT770)+(AG758*AT771)</f>
        <v>151.48853299136883</v>
      </c>
      <c r="Q758" s="22">
        <v>3</v>
      </c>
      <c r="R758" s="22">
        <v>0</v>
      </c>
      <c r="S758" s="22">
        <v>0</v>
      </c>
      <c r="T758" s="22">
        <v>0</v>
      </c>
      <c r="U758" s="22">
        <v>8.3558160114565863E-2</v>
      </c>
      <c r="V758" s="22">
        <v>0.89127490012834187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  <c r="AH758" s="208">
        <v>2011</v>
      </c>
      <c r="AI758" s="208">
        <v>33.831299999999999</v>
      </c>
      <c r="AJ758" s="208">
        <v>31.8109</v>
      </c>
      <c r="AK758" s="208">
        <v>10.342599999999999</v>
      </c>
      <c r="AL758" s="208">
        <v>71.142899999999997</v>
      </c>
      <c r="AM758" s="208">
        <v>24.201799999999999</v>
      </c>
      <c r="AN758" s="208">
        <v>66.116299999999995</v>
      </c>
      <c r="AO758" s="208">
        <v>9.3962000000000003</v>
      </c>
      <c r="AP758" s="208">
        <v>49.164700000000003</v>
      </c>
      <c r="AQ758" s="208">
        <v>21.631599999999999</v>
      </c>
      <c r="AR758" s="208">
        <v>30.2027</v>
      </c>
      <c r="AS758" s="208">
        <v>16.7179</v>
      </c>
      <c r="AT758" s="208">
        <v>82.061499999999995</v>
      </c>
    </row>
    <row r="759" spans="1:46" s="22" customFormat="1" ht="15">
      <c r="B759" s="22">
        <v>2011</v>
      </c>
      <c r="C759" s="22">
        <v>4</v>
      </c>
      <c r="D759" s="22">
        <f>(R759*AI756)+(S759*AI757)+(T759*AI758)+(U759*AI759)+(V759*AI760)+(W759*AI761)+(X759*AI762)+(Y759*AI763)+(Z759*AI764)+(AA759*AI765)+(AB759*AI766)+(AC759*AI767)+(AD759*AI768)+(AE759*AI769)+(AF759*AI770)+(AG759*AI771)</f>
        <v>20.164612603107113</v>
      </c>
      <c r="E759" s="22">
        <f>(R759*AJ756)+(S759*AJ757)+(T759*AJ758)+(U759*AJ759)+(V759*AJ760)+(W759*AJ761)+(X759*AJ762)+(Y759*AJ763)+(Z759*AJ764)+(AA759*AJ765)+(AB759*AJ766)+(AC759*AJ767)+(AD759*AJ768)+(AE759*AJ769)+(AF759*AJ770)+(AG759*AJ771)</f>
        <v>70.37159265452776</v>
      </c>
      <c r="F759" s="22">
        <f>(R759*AK756)+(S759*AK757)+(T759*AK758)+(U759*AK759)+(V759*AK760)+(W759*AK761)+(X759*AK762)+(Y759*AK763)+(Z759*AK764)+(AA759*AK765)+(AB759*AK766)+(AC759*AK767)+(AD759*AK768)+(AE759*AK769)+(AF759*AK770)+(AG759*AK771)</f>
        <v>7.8460488858988118</v>
      </c>
      <c r="G759" s="22">
        <f>(R759*AL756)+(S759*AL757)+(T759*AL758)+(U759*AL759)+(V759*AL760)+(W759*AL761)+(X759*AL762)+(Y759*AL763)+(Z759*AL764)+(AA759*AL765)+(AB759*AL766)+(AC759*AL767)+(AD759*AL768)+(AE759*AL769)+(AF759*AL770)+(AG759*AL771)</f>
        <v>64.087250870879686</v>
      </c>
      <c r="H759" s="22">
        <f>(R759*AM756)+(S759*AM757)+(T759*AM758)+(U759*AM759)+(V759*AM760)+(W759*AM761)+(X759*AM762)+(Y759*AM763)+(Z759*AM764)+(AA759*AM765)+(AB759*AM766)+(AC759*AM767)+(AD759*AM768)+(AE759*AM769)+(AF759*AM770)+(AG759*AM771)</f>
        <v>16.666939197084794</v>
      </c>
      <c r="I759" s="22">
        <f>(R759*AN756)+(S759*AN757)+(T759*AN758)+(U759*AN759)+(V759*AN760)+(W759*AN761)+(X759*AN762)+(Y759*AN763)+(Z759*AN764)+(AA759*AN765)+(AB759*AN766)+(AC759*AN767)+(AD759*AN768)+(AE759*AN769)+(AF759*AN770)+(AG759*AN771)</f>
        <v>42.962295876857439</v>
      </c>
      <c r="J759" s="22">
        <f>(R759*AO756)+(S759*AO757)+(T759*AO758)+(U759*AO759)+(V759*AO760)+(W759*AO761)+(X759*AO762)+(Y759*AO763)+(Z759*AO764)+(AA759*AO765)+(AB759*AO766)+(AC759*AO767)+(AD759*AO768)+(AE759*AO769)+(AF759*AO770)+(AG759*AO771)</f>
        <v>3.6722141626533684</v>
      </c>
      <c r="K759" s="22">
        <f>(R759*AP756)+(S759*AP757)+(T759*AP758)+(U759*AP759)+(V759*AP760)+(W759*AP761)+(X759*AP762)+(Y759*AP763)+(Z759*AP764)+(AA759*AP765)+(AB759*AP766)+(AC759*AP767)+(AD759*AP768)+(AE759*AP769)+(AF759*AP770)+(AG759*AP771)</f>
        <v>33.462068269490651</v>
      </c>
      <c r="L759" s="22">
        <f>(R759*AQ756)+(S759*AQ757)+(T759*AQ758)+(U759*AQ759)+(V759*AQ760)+(W759*AQ761)+(X759*AQ762)+(Y759*AQ763)+(Z759*AQ764)+(AA759*AQ765)+(AB759*AQ766)+(AC759*AQ767)+(AD759*AQ768)+(AE759*AQ769)+(AF759*AQ770)+(AG759*AQ771)</f>
        <v>18.517890527887616</v>
      </c>
      <c r="M759" s="22">
        <f>(R759*AR756)+(S759*AR757)+(T759*AR758)+(U759*AR759)+(V759*AR760)+(W759*AR761)+(X759*AR762)+(Y759*AR763)+(Z759*AR764)+(AA759*AR765)+(AB759*AR766)+(AC759*AR767)+(AD759*AR768)+(AE759*AR769)+(AF759*AR770)+(AG759*AR771)</f>
        <v>22.616514387120631</v>
      </c>
      <c r="N759" s="22">
        <f>(R759*AS756)+(S759*AS757)+(T759*AS758)+(U759*AS759)+(V759*AS760)+(W759*AS761)+(X759*AS762)+(Y759*AS763)+(Z759*AS764)+(AA759*AS765)+(AB759*AS766)+(AC759*AS767)+(AD759*AS768)+(AE759*AS769)+(AF759*AS770)+(AG759*AS771)</f>
        <v>21.360069494252041</v>
      </c>
      <c r="O759" s="22">
        <f>(R759*AT756)+(S759*AT757)+(T759*AT758)+(U759*AT759)+(V759*AT760)+(W759*AT761)+(X759*AT762)+(Y759*AT763)+(Z759*AT764)+(AA759*AT765)+(AB759*AT766)+(AC759*AT767)+(AD759*AT768)+(AE759*AT769)+(AF759*AT770)+(AG759*AT771)</f>
        <v>79.030093780746881</v>
      </c>
      <c r="Q759" s="22">
        <v>4</v>
      </c>
      <c r="R759" s="22">
        <v>0</v>
      </c>
      <c r="S759" s="22">
        <v>0</v>
      </c>
      <c r="T759" s="22">
        <v>0</v>
      </c>
      <c r="U759" s="22">
        <v>0.46028680546162221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  <c r="AH759" s="208">
        <v>2011</v>
      </c>
      <c r="AI759" s="208">
        <v>43.808799999999998</v>
      </c>
      <c r="AJ759" s="208">
        <v>152.88640000000001</v>
      </c>
      <c r="AK759" s="208">
        <v>17.045999999999999</v>
      </c>
      <c r="AL759" s="208">
        <v>139.23330000000001</v>
      </c>
      <c r="AM759" s="208">
        <v>36.209899999999998</v>
      </c>
      <c r="AN759" s="208">
        <v>93.338099999999997</v>
      </c>
      <c r="AO759" s="208">
        <v>7.9781000000000004</v>
      </c>
      <c r="AP759" s="208">
        <v>72.698300000000003</v>
      </c>
      <c r="AQ759" s="208">
        <v>40.231200000000001</v>
      </c>
      <c r="AR759" s="208">
        <v>49.1357</v>
      </c>
      <c r="AS759" s="208">
        <v>46.405999999999999</v>
      </c>
      <c r="AT759" s="208">
        <v>171.69749999999999</v>
      </c>
    </row>
    <row r="760" spans="1:46" s="22" customFormat="1" ht="15">
      <c r="B760" s="22">
        <v>2011</v>
      </c>
      <c r="C760" s="22">
        <v>5</v>
      </c>
      <c r="D760" s="22">
        <f>(R760*AI756)+(S760*AI757)+(T760*AI758)+(U760*AI759)+(V760*AI760)+(W760*AI761)+(X760*AI762)+(Y760*AI763)+(Z760*AI764)+(AA760*AI765)+(AB760*AI766)+(AC760*AI767)+(AD760*AI768)+(AE760*AI769)+(AF760*AI770)+(AG760*AI771)</f>
        <v>3.9152234503701484</v>
      </c>
      <c r="E760" s="22">
        <f>(R760*AJ756)+(S760*AJ757)+(T760*AJ758)+(U760*AJ759)+(V760*AJ760)+(W760*AJ761)+(X760*AJ762)+(Y760*AJ763)+(Z760*AJ764)+(AA760*AJ765)+(AB760*AJ766)+(AC760*AJ767)+(AD760*AJ768)+(AE760*AJ769)+(AF760*AJ770)+(AG760*AJ771)</f>
        <v>13.663565733886131</v>
      </c>
      <c r="F760" s="22">
        <f>(R760*AK756)+(S760*AK757)+(T760*AK758)+(U760*AK759)+(V760*AK760)+(W760*AK761)+(X760*AK762)+(Y760*AK763)+(Z760*AK764)+(AA760*AK765)+(AB760*AK766)+(AC760*AK767)+(AD760*AK768)+(AE760*AK769)+(AF760*AK770)+(AG760*AK771)</f>
        <v>1.5234130799065382</v>
      </c>
      <c r="G760" s="22">
        <f>(R760*AL756)+(S760*AL757)+(T760*AL758)+(U760*AL759)+(V760*AL760)+(W760*AL761)+(X760*AL762)+(Y760*AL763)+(Z760*AL764)+(AA760*AL765)+(AB760*AL766)+(AC760*AL767)+(AD760*AL768)+(AE760*AL769)+(AF760*AL770)+(AG760*AL771)</f>
        <v>12.443378527428782</v>
      </c>
      <c r="H760" s="22">
        <f>(R760*AM756)+(S760*AM757)+(T760*AM758)+(U760*AM759)+(V760*AM760)+(W760*AM761)+(X760*AM762)+(Y760*AM763)+(Z760*AM764)+(AA760*AM765)+(AB760*AM766)+(AC760*AM767)+(AD760*AM768)+(AE760*AM769)+(AF760*AM770)+(AG760*AM771)</f>
        <v>3.2361043812101231</v>
      </c>
      <c r="I760" s="22">
        <f>(R760*AN756)+(S760*AN757)+(T760*AN758)+(U760*AN759)+(V760*AN760)+(W760*AN761)+(X760*AN762)+(Y760*AN763)+(Z760*AN764)+(AA760*AN765)+(AB760*AN766)+(AC760*AN767)+(AD760*AN768)+(AE760*AN769)+(AF760*AN770)+(AG760*AN771)</f>
        <v>8.3416920329475808</v>
      </c>
      <c r="J760" s="22">
        <f>(R760*AO756)+(S760*AO757)+(T760*AO758)+(U760*AO759)+(V760*AO760)+(W760*AO761)+(X760*AO762)+(Y760*AO763)+(Z760*AO764)+(AA760*AO765)+(AB760*AO766)+(AC760*AO767)+(AD760*AO768)+(AE760*AO769)+(AF760*AO770)+(AG760*AO771)</f>
        <v>0.71300844144094533</v>
      </c>
      <c r="K760" s="22">
        <f>(R760*AP756)+(S760*AP757)+(T760*AP758)+(U760*AP759)+(V760*AP760)+(W760*AP761)+(X760*AP762)+(Y760*AP763)+(Z760*AP764)+(AA760*AP765)+(AB760*AP766)+(AC760*AP767)+(AD760*AP768)+(AE760*AP769)+(AF760*AP770)+(AG760*AP771)</f>
        <v>6.4970985044567344</v>
      </c>
      <c r="L760" s="22">
        <f>(R760*AQ756)+(S760*AQ757)+(T760*AQ758)+(U760*AQ759)+(V760*AQ760)+(W760*AQ761)+(X760*AQ762)+(Y760*AQ763)+(Z760*AQ764)+(AA760*AQ765)+(AB760*AQ766)+(AC760*AQ767)+(AD760*AQ768)+(AE760*AQ769)+(AF760*AQ770)+(AG760*AQ771)</f>
        <v>3.5954908072472089</v>
      </c>
      <c r="M760" s="22">
        <f>(R760*AR756)+(S760*AR757)+(T760*AR758)+(U760*AR759)+(V760*AR760)+(W760*AR761)+(X760*AR762)+(Y760*AR763)+(Z760*AR764)+(AA760*AR765)+(AB760*AR766)+(AC760*AR767)+(AD760*AR768)+(AE760*AR769)+(AF760*AR770)+(AG760*AR771)</f>
        <v>4.3912922721086289</v>
      </c>
      <c r="N760" s="22">
        <f>(R760*AS756)+(S760*AS757)+(T760*AS758)+(U760*AS759)+(V760*AS760)+(W760*AS761)+(X760*AS762)+(Y760*AS763)+(Z760*AS764)+(AA760*AS765)+(AB760*AS766)+(AC760*AS767)+(AD760*AS768)+(AE760*AS769)+(AF760*AS770)+(AG760*AS771)</f>
        <v>4.1473370518680523</v>
      </c>
      <c r="O760" s="22">
        <f>(R760*AT756)+(S760*AT757)+(T760*AT758)+(U760*AT759)+(V760*AT760)+(W760*AT761)+(X760*AT762)+(Y760*AT763)+(Z760*AT764)+(AA760*AT765)+(AB760*AT766)+(AC760*AT767)+(AD760*AT768)+(AE760*AT769)+(AF760*AT770)+(AG760*AT771)</f>
        <v>15.344727049586579</v>
      </c>
      <c r="Q760" s="22">
        <v>5</v>
      </c>
      <c r="R760" s="22">
        <v>0</v>
      </c>
      <c r="S760" s="22">
        <v>0</v>
      </c>
      <c r="T760" s="22">
        <v>0</v>
      </c>
      <c r="U760" s="22">
        <v>8.9370707491877172E-2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  <c r="AH760" s="208">
        <v>2011</v>
      </c>
      <c r="AI760" s="208">
        <v>27.657900000000001</v>
      </c>
      <c r="AJ760" s="208">
        <v>190.8432</v>
      </c>
      <c r="AK760" s="208">
        <v>14.3179</v>
      </c>
      <c r="AL760" s="208">
        <v>114.98350000000001</v>
      </c>
      <c r="AM760" s="208">
        <v>26.3765</v>
      </c>
      <c r="AN760" s="208">
        <v>100.4949</v>
      </c>
      <c r="AO760" s="208">
        <v>6.8639999999999999</v>
      </c>
      <c r="AP760" s="208">
        <v>58.166499999999999</v>
      </c>
      <c r="AQ760" s="208">
        <v>34.927199999999999</v>
      </c>
      <c r="AR760" s="208">
        <v>35.853400000000001</v>
      </c>
      <c r="AS760" s="208">
        <v>44.195799999999998</v>
      </c>
      <c r="AT760" s="208">
        <v>153.8715</v>
      </c>
    </row>
    <row r="761" spans="1:46" s="22" customFormat="1" ht="15">
      <c r="B761" s="22">
        <v>2011</v>
      </c>
      <c r="C761" s="22">
        <v>6</v>
      </c>
      <c r="D761" s="22">
        <f>(R761*AI756)+(S761*AI757)+(T761*AI758)+(U761*AI759)+(V761*AI760)+(W761*AI761)+(X761*AI762)+(Y761*AI763)+(Z761*AI764)+(AA761*AI765)+(AB761*AI766)+(AC761*AI767)+(AD761*AI768)+(AE761*AI769)+(AF761*AI770)+(AG761*AI771)</f>
        <v>29.700193611405414</v>
      </c>
      <c r="E761" s="22">
        <f>(R761*AJ756)+(S761*AJ757)+(T761*AJ758)+(U761*AJ759)+(V761*AJ760)+(W761*AJ761)+(X761*AJ762)+(Y761*AJ763)+(Z761*AJ764)+(AA761*AJ765)+(AB761*AJ766)+(AC761*AJ767)+(AD761*AJ768)+(AE761*AJ769)+(AF761*AJ770)+(AG761*AJ771)</f>
        <v>138.69544044672574</v>
      </c>
      <c r="F761" s="22">
        <f>(R761*AK756)+(S761*AK757)+(T761*AK758)+(U761*AK759)+(V761*AK760)+(W761*AK761)+(X761*AK762)+(Y761*AK763)+(Z761*AK764)+(AA761*AK765)+(AB761*AK766)+(AC761*AK767)+(AD761*AK768)+(AE761*AK769)+(AF761*AK770)+(AG761*AK771)</f>
        <v>19.007598964222016</v>
      </c>
      <c r="G761" s="22">
        <f>(R761*AL756)+(S761*AL757)+(T761*AL758)+(U761*AL759)+(V761*AL760)+(W761*AL761)+(X761*AL762)+(Y761*AL763)+(Z761*AL764)+(AA761*AL765)+(AB761*AL766)+(AC761*AL767)+(AD761*AL768)+(AE761*AL769)+(AF761*AL770)+(AG761*AL771)</f>
        <v>112.60030534389416</v>
      </c>
      <c r="H761" s="22">
        <f>(R761*AM756)+(S761*AM757)+(T761*AM758)+(U761*AM759)+(V761*AM760)+(W761*AM761)+(X761*AM762)+(Y761*AM763)+(Z761*AM764)+(AA761*AM765)+(AB761*AM766)+(AC761*AM767)+(AD761*AM768)+(AE761*AM769)+(AF761*AM770)+(AG761*AM771)</f>
        <v>28.446860332735135</v>
      </c>
      <c r="I761" s="22">
        <f>(R761*AN756)+(S761*AN757)+(T761*AN758)+(U761*AN759)+(V761*AN760)+(W761*AN761)+(X761*AN762)+(Y761*AN763)+(Z761*AN764)+(AA761*AN765)+(AB761*AN766)+(AC761*AN767)+(AD761*AN768)+(AE761*AN769)+(AF761*AN770)+(AG761*AN771)</f>
        <v>108.70570467004222</v>
      </c>
      <c r="J761" s="22">
        <f>(R761*AO756)+(S761*AO757)+(T761*AO758)+(U761*AO759)+(V761*AO760)+(W761*AO761)+(X761*AO762)+(Y761*AO763)+(Z761*AO764)+(AA761*AO765)+(AB761*AO766)+(AC761*AO767)+(AD761*AO768)+(AE761*AO769)+(AF761*AO770)+(AG761*AO771)</f>
        <v>4.5478463604889034</v>
      </c>
      <c r="K761" s="22">
        <f>(R761*AP756)+(S761*AP757)+(T761*AP758)+(U761*AP759)+(V761*AP760)+(W761*AP761)+(X761*AP762)+(Y761*AP763)+(Z761*AP764)+(AA761*AP765)+(AB761*AP766)+(AC761*AP767)+(AD761*AP768)+(AE761*AP769)+(AF761*AP770)+(AG761*AP771)</f>
        <v>51.399387338158732</v>
      </c>
      <c r="L761" s="22">
        <f>(R761*AQ756)+(S761*AQ757)+(T761*AQ758)+(U761*AQ759)+(V761*AQ760)+(W761*AQ761)+(X761*AQ762)+(Y761*AQ763)+(Z761*AQ764)+(AA761*AQ765)+(AB761*AQ766)+(AC761*AQ767)+(AD761*AQ768)+(AE761*AQ769)+(AF761*AQ770)+(AG761*AQ771)</f>
        <v>28.863190384478678</v>
      </c>
      <c r="M761" s="22">
        <f>(R761*AR756)+(S761*AR757)+(T761*AR758)+(U761*AR759)+(V761*AR760)+(W761*AR761)+(X761*AR762)+(Y761*AR763)+(Z761*AR764)+(AA761*AR765)+(AB761*AR766)+(AC761*AR767)+(AD761*AR768)+(AE761*AR769)+(AF761*AR770)+(AG761*AR771)</f>
        <v>29.120618937747491</v>
      </c>
      <c r="N761" s="22">
        <f>(R761*AS756)+(S761*AS757)+(T761*AS758)+(U761*AS759)+(V761*AS760)+(W761*AS761)+(X761*AS762)+(Y761*AS763)+(Z761*AS764)+(AA761*AS765)+(AB761*AS766)+(AC761*AS767)+(AD761*AS768)+(AE761*AS769)+(AF761*AS770)+(AG761*AS771)</f>
        <v>31.309267376174958</v>
      </c>
      <c r="O761" s="22">
        <f>(R761*AT756)+(S761*AT757)+(T761*AT758)+(U761*AT759)+(V761*AT760)+(W761*AT761)+(X761*AT762)+(Y761*AT763)+(Z761*AT764)+(AA761*AT765)+(AB761*AT766)+(AC761*AT767)+(AD761*AT768)+(AE761*AT769)+(AF761*AT770)+(AG761*AT771)</f>
        <v>132.48884654230514</v>
      </c>
      <c r="Q761" s="22">
        <v>6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0.40076518433531011</v>
      </c>
      <c r="Z761" s="22">
        <v>6.3600000000000004E-2</v>
      </c>
      <c r="AA761" s="22">
        <v>0</v>
      </c>
      <c r="AB761" s="22">
        <v>0.26986289636970395</v>
      </c>
      <c r="AC761" s="22">
        <v>6.595769839041045E-4</v>
      </c>
      <c r="AD761" s="22">
        <v>0</v>
      </c>
      <c r="AE761" s="22">
        <v>0</v>
      </c>
      <c r="AF761" s="22">
        <v>0</v>
      </c>
      <c r="AG761" s="22">
        <v>0</v>
      </c>
      <c r="AH761" s="208">
        <v>2011</v>
      </c>
      <c r="AI761" s="208">
        <v>24.184100000000001</v>
      </c>
      <c r="AJ761" s="208">
        <v>57.744799999999998</v>
      </c>
      <c r="AK761" s="208">
        <v>5.6482000000000001</v>
      </c>
      <c r="AL761" s="208">
        <v>47.910499999999999</v>
      </c>
      <c r="AM761" s="208">
        <v>9.2903000000000002</v>
      </c>
      <c r="AN761" s="208">
        <v>35.904400000000003</v>
      </c>
      <c r="AO761" s="208">
        <v>1.2302999999999999</v>
      </c>
      <c r="AP761" s="208">
        <v>18.152999999999999</v>
      </c>
      <c r="AQ761" s="208">
        <v>7.9743000000000004</v>
      </c>
      <c r="AR761" s="208">
        <v>14.382199999999999</v>
      </c>
      <c r="AS761" s="208">
        <v>11.388500000000001</v>
      </c>
      <c r="AT761" s="208">
        <v>40.635599999999997</v>
      </c>
    </row>
    <row r="762" spans="1:46" s="22" customFormat="1" ht="15">
      <c r="B762" s="22">
        <v>2011</v>
      </c>
      <c r="C762" s="22">
        <v>7</v>
      </c>
      <c r="D762" s="22">
        <f>(R762*AI756)+(S762*AI757)+(T762*AI758)+(U762*AI759)+(V762*AI760)+(W762*AI761)+(X762*AI762)+(Y762*AI763)+(Z762*AI764)+(AA762*AI765)+(AB762*AI766)+(AC762*AI767)+(AD762*AI768)+(AE762*AI769)+(AF762*AI770)+(AG762*AI771)</f>
        <v>36.578195559999997</v>
      </c>
      <c r="E762" s="22">
        <f>(R762*AJ756)+(S762*AJ757)+(T762*AJ758)+(U762*AJ759)+(V762*AJ760)+(W762*AJ761)+(X762*AJ762)+(Y762*AJ763)+(Z762*AJ764)+(AA762*AJ765)+(AB762*AJ766)+(AC762*AJ767)+(AD762*AJ768)+(AE762*AJ769)+(AF762*AJ770)+(AG762*AJ771)</f>
        <v>73.956748480000002</v>
      </c>
      <c r="F762" s="22">
        <f>(R762*AK756)+(S762*AK757)+(T762*AK758)+(U762*AK759)+(V762*AK760)+(W762*AK761)+(X762*AK762)+(Y762*AK763)+(Z762*AK764)+(AA762*AK765)+(AB762*AK766)+(AC762*AK767)+(AD762*AK768)+(AE762*AK769)+(AF762*AK770)+(AG762*AK771)</f>
        <v>10.27275992</v>
      </c>
      <c r="G762" s="22">
        <f>(R762*AL756)+(S762*AL757)+(T762*AL758)+(U762*AL759)+(V762*AL760)+(W762*AL761)+(X762*AL762)+(Y762*AL763)+(Z762*AL764)+(AA762*AL765)+(AB762*AL766)+(AC762*AL767)+(AD762*AL768)+(AE762*AL769)+(AF762*AL770)+(AG762*AL771)</f>
        <v>68.56800484</v>
      </c>
      <c r="H762" s="22">
        <f>(R762*AM756)+(S762*AM757)+(T762*AM758)+(U762*AM759)+(V762*AM760)+(W762*AM761)+(X762*AM762)+(Y762*AM763)+(Z762*AM764)+(AA762*AM765)+(AB762*AM766)+(AC762*AM767)+(AD762*AM768)+(AE762*AM769)+(AF762*AM770)+(AG762*AM771)</f>
        <v>20.406052039999999</v>
      </c>
      <c r="I762" s="22">
        <f>(R762*AN756)+(S762*AN757)+(T762*AN758)+(U762*AN759)+(V762*AN760)+(W762*AN761)+(X762*AN762)+(Y762*AN763)+(Z762*AN764)+(AA762*AN765)+(AB762*AN766)+(AC762*AN767)+(AD762*AN768)+(AE762*AN769)+(AF762*AN770)+(AG762*AN771)</f>
        <v>46.511850479999993</v>
      </c>
      <c r="J762" s="22">
        <f>(R762*AO756)+(S762*AO757)+(T762*AO758)+(U762*AO759)+(V762*AO760)+(W762*AO761)+(X762*AO762)+(Y762*AO763)+(Z762*AO764)+(AA762*AO765)+(AB762*AO766)+(AC762*AO767)+(AD762*AO768)+(AE762*AO769)+(AF762*AO770)+(AG762*AO771)</f>
        <v>0.44400148</v>
      </c>
      <c r="K762" s="22">
        <f>(R762*AP756)+(S762*AP757)+(T762*AP758)+(U762*AP759)+(V762*AP760)+(W762*AP761)+(X762*AP762)+(Y762*AP763)+(Z762*AP764)+(AA762*AP765)+(AB762*AP766)+(AC762*AP767)+(AD762*AP768)+(AE762*AP769)+(AF762*AP770)+(AG762*AP771)</f>
        <v>32.226174159999999</v>
      </c>
      <c r="L762" s="22">
        <f>(R762*AQ756)+(S762*AQ757)+(T762*AQ758)+(U762*AQ759)+(V762*AQ760)+(W762*AQ761)+(X762*AQ762)+(Y762*AQ763)+(Z762*AQ764)+(AA762*AQ765)+(AB762*AQ766)+(AC762*AQ767)+(AD762*AQ768)+(AE762*AQ769)+(AF762*AQ770)+(AG762*AQ771)</f>
        <v>17.52139884</v>
      </c>
      <c r="M762" s="22">
        <f>(R762*AR756)+(S762*AR757)+(T762*AR758)+(U762*AR759)+(V762*AR760)+(W762*AR761)+(X762*AR762)+(Y762*AR763)+(Z762*AR764)+(AA762*AR765)+(AB762*AR766)+(AC762*AR767)+(AD762*AR768)+(AE762*AR769)+(AF762*AR770)+(AG762*AR771)</f>
        <v>23.420434640000003</v>
      </c>
      <c r="N762" s="22">
        <f>(R762*AS756)+(S762*AS757)+(T762*AS758)+(U762*AS759)+(V762*AS760)+(W762*AS761)+(X762*AS762)+(Y762*AS763)+(Z762*AS764)+(AA762*AS765)+(AB762*AS766)+(AC762*AS767)+(AD762*AS768)+(AE762*AS769)+(AF762*AS770)+(AG762*AS771)</f>
        <v>28.924717439999998</v>
      </c>
      <c r="O762" s="22">
        <f>(R762*AT756)+(S762*AT757)+(T762*AT758)+(U762*AT759)+(V762*AT760)+(W762*AT761)+(X762*AT762)+(Y762*AT763)+(Z762*AT764)+(AA762*AT765)+(AB762*AT766)+(AC762*AT767)+(AD762*AT768)+(AE762*AT769)+(AF762*AT770)+(AG762*AT771)</f>
        <v>66.606969320000005</v>
      </c>
      <c r="Q762" s="22">
        <v>7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0.6956</v>
      </c>
      <c r="AE762" s="22">
        <v>0</v>
      </c>
      <c r="AF762" s="22">
        <v>0</v>
      </c>
      <c r="AG762" s="22">
        <v>0</v>
      </c>
      <c r="AH762" s="208">
        <v>2011</v>
      </c>
      <c r="AI762" s="208">
        <v>7.2209000000000003</v>
      </c>
      <c r="AJ762" s="208">
        <v>4.4100999999999999</v>
      </c>
      <c r="AK762" s="208">
        <v>2.0528</v>
      </c>
      <c r="AL762" s="208">
        <v>15.167199999999999</v>
      </c>
      <c r="AM762" s="208">
        <v>4.9645999999999999</v>
      </c>
      <c r="AN762" s="208">
        <v>7.7530000000000001</v>
      </c>
      <c r="AO762" s="208">
        <v>2.9224000000000001</v>
      </c>
      <c r="AP762" s="208">
        <v>10.436500000000001</v>
      </c>
      <c r="AQ762" s="208">
        <v>2.2400000000000002</v>
      </c>
      <c r="AR762" s="208">
        <v>3.8313000000000001</v>
      </c>
      <c r="AS762" s="208">
        <v>2.6503999999999999</v>
      </c>
      <c r="AT762" s="208">
        <v>19.517700000000001</v>
      </c>
    </row>
    <row r="763" spans="1:46" s="22" customFormat="1" ht="15">
      <c r="B763" s="22">
        <v>2011</v>
      </c>
      <c r="C763" s="22">
        <v>8</v>
      </c>
      <c r="D763" s="22">
        <f>(R763*AI756)+(S763*AI757)+(T763*AI758)+(U763*AI759)+(V763*AI760)+(W763*AI761)+(X763*AI762)+(Y763*AI763)+(Z763*AI764)+(AA763*AI765)+(AB763*AI766)+(AC763*AI767)+(AD763*AI768)+(AE763*AI769)+(AF763*AI770)+(AG763*AI771)</f>
        <v>40.842744599460325</v>
      </c>
      <c r="E763" s="22">
        <f>(R763*AJ756)+(S763*AJ757)+(T763*AJ758)+(U763*AJ759)+(V763*AJ760)+(W763*AJ761)+(X763*AJ762)+(Y763*AJ763)+(Z763*AJ764)+(AA763*AJ765)+(AB763*AJ766)+(AC763*AJ767)+(AD763*AJ768)+(AE763*AJ769)+(AF763*AJ770)+(AG763*AJ771)</f>
        <v>199.47468630847297</v>
      </c>
      <c r="F763" s="22">
        <f>(R763*AK756)+(S763*AK757)+(T763*AK758)+(U763*AK759)+(V763*AK760)+(W763*AK761)+(X763*AK762)+(Y763*AK763)+(Z763*AK764)+(AA763*AK765)+(AB763*AK766)+(AC763*AK767)+(AD763*AK768)+(AE763*AK769)+(AF763*AK770)+(AG763*AK771)</f>
        <v>26.943746720167649</v>
      </c>
      <c r="G763" s="22">
        <f>(R763*AL756)+(S763*AL757)+(T763*AL758)+(U763*AL759)+(V763*AL760)+(W763*AL761)+(X763*AL762)+(Y763*AL763)+(Z763*AL764)+(AA763*AL765)+(AB763*AL766)+(AC763*AL767)+(AD763*AL768)+(AE763*AL769)+(AF763*AL770)+(AG763*AL771)</f>
        <v>159.43930466973288</v>
      </c>
      <c r="H763" s="22">
        <f>(R763*AM756)+(S763*AM757)+(T763*AM758)+(U763*AM759)+(V763*AM760)+(W763*AM761)+(X763*AM762)+(Y763*AM763)+(Z763*AM764)+(AA763*AM765)+(AB763*AM766)+(AC763*AM767)+(AD763*AM768)+(AE763*AM769)+(AF763*AM770)+(AG763*AM771)</f>
        <v>40.137490413927793</v>
      </c>
      <c r="I763" s="22">
        <f>(R763*AN756)+(S763*AN757)+(T763*AN758)+(U763*AN759)+(V763*AN760)+(W763*AN761)+(X763*AN762)+(Y763*AN763)+(Z763*AN764)+(AA763*AN765)+(AB763*AN766)+(AC763*AN767)+(AD763*AN768)+(AE763*AN769)+(AF763*AN770)+(AG763*AN771)</f>
        <v>151.59482273432405</v>
      </c>
      <c r="J763" s="22">
        <f>(R763*AO756)+(S763*AO757)+(T763*AO758)+(U763*AO759)+(V763*AO760)+(W763*AO761)+(X763*AO762)+(Y763*AO763)+(Z763*AO764)+(AA763*AO765)+(AB763*AO766)+(AC763*AO767)+(AD763*AO768)+(AE763*AO769)+(AF763*AO770)+(AG763*AO771)</f>
        <v>6.2618247182793336</v>
      </c>
      <c r="K763" s="22">
        <f>(R763*AP756)+(S763*AP757)+(T763*AP758)+(U763*AP759)+(V763*AP760)+(W763*AP761)+(X763*AP762)+(Y763*AP763)+(Z763*AP764)+(AA763*AP765)+(AB763*AP766)+(AC763*AP767)+(AD763*AP768)+(AE763*AP769)+(AF763*AP770)+(AG763*AP771)</f>
        <v>71.577090526271959</v>
      </c>
      <c r="L763" s="22">
        <f>(R763*AQ756)+(S763*AQ757)+(T763*AQ758)+(U763*AQ759)+(V763*AQ760)+(W763*AQ761)+(X763*AQ762)+(Y763*AQ763)+(Z763*AQ764)+(AA763*AQ765)+(AB763*AQ766)+(AC763*AQ767)+(AD763*AQ768)+(AE763*AQ769)+(AF763*AQ770)+(AG763*AQ771)</f>
        <v>39.421092451846405</v>
      </c>
      <c r="M763" s="22">
        <f>(R763*AR756)+(S763*AR757)+(T763*AR758)+(U763*AR759)+(V763*AR760)+(W763*AR761)+(X763*AR762)+(Y763*AR763)+(Z763*AR764)+(AA763*AR765)+(AB763*AR766)+(AC763*AR767)+(AD763*AR768)+(AE763*AR769)+(AF763*AR770)+(AG763*AR771)</f>
        <v>42.550151664872033</v>
      </c>
      <c r="N763" s="22">
        <f>(R763*AS756)+(S763*AS757)+(T763*AS758)+(U763*AS759)+(V763*AS760)+(W763*AS761)+(X763*AS762)+(Y763*AS763)+(Z763*AS764)+(AA763*AS765)+(AB763*AS766)+(AC763*AS767)+(AD763*AS768)+(AE763*AS769)+(AF763*AS770)+(AG763*AS771)</f>
        <v>44.033343057597484</v>
      </c>
      <c r="O763" s="22">
        <f>(R763*AT756)+(S763*AT757)+(T763*AT758)+(U763*AT759)+(V763*AT760)+(W763*AT761)+(X763*AT762)+(Y763*AT763)+(Z763*AT764)+(AA763*AT765)+(AB763*AT766)+(AC763*AT767)+(AD763*AT768)+(AE763*AT769)+(AF763*AT770)+(AG763*AT771)</f>
        <v>189.75693031113838</v>
      </c>
      <c r="Q763" s="22">
        <v>8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0.5082143807025763</v>
      </c>
      <c r="Z763" s="22">
        <v>0.26930435888776155</v>
      </c>
      <c r="AA763" s="22">
        <v>0</v>
      </c>
      <c r="AB763" s="22">
        <v>0.30643708205915571</v>
      </c>
      <c r="AC763" s="22">
        <v>4.2044799503377327E-2</v>
      </c>
      <c r="AD763" s="22">
        <v>0</v>
      </c>
      <c r="AE763" s="22">
        <v>0</v>
      </c>
      <c r="AF763" s="22">
        <v>0</v>
      </c>
      <c r="AG763" s="22">
        <v>0</v>
      </c>
      <c r="AH763" s="208">
        <v>2011</v>
      </c>
      <c r="AI763" s="208">
        <v>59.036299999999997</v>
      </c>
      <c r="AJ763" s="208">
        <v>255.1995</v>
      </c>
      <c r="AK763" s="208">
        <v>37.425800000000002</v>
      </c>
      <c r="AL763" s="208">
        <v>228.9247</v>
      </c>
      <c r="AM763" s="208">
        <v>57.945399999999999</v>
      </c>
      <c r="AN763" s="208">
        <v>220.03360000000001</v>
      </c>
      <c r="AO763" s="208">
        <v>9.3656000000000006</v>
      </c>
      <c r="AP763" s="208">
        <v>103.9307</v>
      </c>
      <c r="AQ763" s="208">
        <v>52.414400000000001</v>
      </c>
      <c r="AR763" s="208">
        <v>54.566499999999998</v>
      </c>
      <c r="AS763" s="208">
        <v>62.165700000000001</v>
      </c>
      <c r="AT763" s="208">
        <v>271.60750000000002</v>
      </c>
    </row>
    <row r="764" spans="1:46" s="22" customFormat="1" ht="15">
      <c r="B764" s="22">
        <v>2011</v>
      </c>
      <c r="C764" s="22">
        <v>9</v>
      </c>
      <c r="D764" s="22">
        <f>(R764*AI756)+(S764*AI757)+(T764*AI758)+(U764*AI759)+(V764*AI760)+(W764*AI761)+(X764*AI762)+(Y764*AI763)+(Z764*AI764)+(AA764*AI765)+(AB764*AI766)+(AC764*AI767)+(AD764*AI768)+(AE764*AI769)+(AF764*AI770)+(AG764*AI771)</f>
        <v>37.428442229607413</v>
      </c>
      <c r="E764" s="22">
        <f>(R764*AJ756)+(S764*AJ757)+(T764*AJ758)+(U764*AJ759)+(V764*AJ760)+(W764*AJ761)+(X764*AJ762)+(Y764*AJ763)+(Z764*AJ764)+(AA764*AJ765)+(AB764*AJ766)+(AC764*AJ767)+(AD764*AJ768)+(AE764*AJ769)+(AF764*AJ770)+(AG764*AJ771)</f>
        <v>240.92741901848785</v>
      </c>
      <c r="F764" s="22">
        <f>(R764*AK756)+(S764*AK757)+(T764*AK758)+(U764*AK759)+(V764*AK760)+(W764*AK761)+(X764*AK762)+(Y764*AK763)+(Z764*AK764)+(AA764*AK765)+(AB764*AK766)+(AC764*AK767)+(AD764*AK768)+(AE764*AK769)+(AF764*AK770)+(AG764*AK771)</f>
        <v>28.293539691358042</v>
      </c>
      <c r="G764" s="22">
        <f>(R764*AL756)+(S764*AL757)+(T764*AL758)+(U764*AL759)+(V764*AL760)+(W764*AL761)+(X764*AL762)+(Y764*AL763)+(Z764*AL764)+(AA764*AL765)+(AB764*AL766)+(AC764*AL767)+(AD764*AL768)+(AE764*AL769)+(AF764*AL770)+(AG764*AL771)</f>
        <v>152.95059760507857</v>
      </c>
      <c r="H764" s="22">
        <f>(R764*AM756)+(S764*AM757)+(T764*AM758)+(U764*AM759)+(V764*AM760)+(W764*AM761)+(X764*AM762)+(Y764*AM763)+(Z764*AM764)+(AA764*AM765)+(AB764*AM766)+(AC764*AM767)+(AD764*AM768)+(AE764*AM769)+(AF764*AM770)+(AG764*AM771)</f>
        <v>37.817045344061576</v>
      </c>
      <c r="I764" s="22">
        <f>(R764*AN756)+(S764*AN757)+(T764*AN758)+(U764*AN759)+(V764*AN760)+(W764*AN761)+(X764*AN762)+(Y764*AN763)+(Z764*AN764)+(AA764*AN765)+(AB764*AN766)+(AC764*AN767)+(AD764*AN768)+(AE764*AN769)+(AF764*AN770)+(AG764*AN771)</f>
        <v>140.67139543055046</v>
      </c>
      <c r="J764" s="22">
        <f>(R764*AO756)+(S764*AO757)+(T764*AO758)+(U764*AO759)+(V764*AO760)+(W764*AO761)+(X764*AO762)+(Y764*AO763)+(Z764*AO764)+(AA764*AO765)+(AB764*AO766)+(AC764*AO767)+(AD764*AO768)+(AE764*AO769)+(AF764*AO770)+(AG764*AO771)</f>
        <v>5.069937052999232</v>
      </c>
      <c r="K764" s="22">
        <f>(R764*AP756)+(S764*AP757)+(T764*AP758)+(U764*AP759)+(V764*AP760)+(W764*AP761)+(X764*AP762)+(Y764*AP763)+(Z764*AP764)+(AA764*AP765)+(AB764*AP766)+(AC764*AP767)+(AD764*AP768)+(AE764*AP769)+(AF764*AP770)+(AG764*AP771)</f>
        <v>62.596534506157397</v>
      </c>
      <c r="L764" s="22">
        <f>(R764*AQ756)+(S764*AQ757)+(T764*AQ758)+(U764*AQ759)+(V764*AQ760)+(W764*AQ761)+(X764*AQ762)+(Y764*AQ763)+(Z764*AQ764)+(AA764*AQ765)+(AB764*AQ766)+(AC764*AQ767)+(AD764*AQ768)+(AE764*AQ769)+(AF764*AQ770)+(AG764*AQ771)</f>
        <v>42.930723734819509</v>
      </c>
      <c r="M764" s="22">
        <f>(R764*AR756)+(S764*AR757)+(T764*AR758)+(U764*AR759)+(V764*AR760)+(W764*AR761)+(X764*AR762)+(Y764*AR763)+(Z764*AR764)+(AA764*AR765)+(AB764*AR766)+(AC764*AR767)+(AD764*AR768)+(AE764*AR769)+(AF764*AR770)+(AG764*AR771)</f>
        <v>51.387377977486707</v>
      </c>
      <c r="N764" s="22">
        <f>(R764*AS756)+(S764*AS757)+(T764*AS758)+(U764*AS759)+(V764*AS760)+(W764*AS761)+(X764*AS762)+(Y764*AS763)+(Z764*AS764)+(AA764*AS765)+(AB764*AS766)+(AC764*AS767)+(AD764*AS768)+(AE764*AS769)+(AF764*AS770)+(AG764*AS771)</f>
        <v>43.25729223414956</v>
      </c>
      <c r="O764" s="22">
        <f>(R764*AT756)+(S764*AT757)+(T764*AT758)+(U764*AT759)+(V764*AT760)+(W764*AT761)+(X764*AT762)+(Y764*AT763)+(Z764*AT764)+(AA764*AT765)+(AB764*AT766)+(AC764*AT767)+(AD764*AT768)+(AE764*AT769)+(AF764*AT770)+(AG764*AT771)</f>
        <v>178.13103636217775</v>
      </c>
      <c r="Q764" s="22">
        <v>9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8.6515907398896294E-2</v>
      </c>
      <c r="Z764" s="22">
        <v>0.5483490763640243</v>
      </c>
      <c r="AA764" s="22">
        <v>0</v>
      </c>
      <c r="AB764" s="22">
        <v>0.42370002157114034</v>
      </c>
      <c r="AC764" s="22">
        <v>0.95636953678111647</v>
      </c>
      <c r="AD764" s="22">
        <v>0</v>
      </c>
      <c r="AE764" s="22">
        <v>0</v>
      </c>
      <c r="AF764" s="22">
        <v>0</v>
      </c>
      <c r="AG764" s="22">
        <v>1</v>
      </c>
      <c r="AH764" s="208">
        <v>2011</v>
      </c>
      <c r="AI764" s="208">
        <v>17.197399999999998</v>
      </c>
      <c r="AJ764" s="208">
        <v>123.378</v>
      </c>
      <c r="AK764" s="208">
        <v>14.629300000000001</v>
      </c>
      <c r="AL764" s="208">
        <v>86.228300000000004</v>
      </c>
      <c r="AM764" s="208">
        <v>21.115100000000002</v>
      </c>
      <c r="AN764" s="208">
        <v>71.617400000000004</v>
      </c>
      <c r="AO764" s="208">
        <v>2.6585999999999999</v>
      </c>
      <c r="AP764" s="208">
        <v>34.242100000000001</v>
      </c>
      <c r="AQ764" s="208">
        <v>15.926299999999999</v>
      </c>
      <c r="AR764" s="208">
        <v>28.880500000000001</v>
      </c>
      <c r="AS764" s="208">
        <v>22.611999999999998</v>
      </c>
      <c r="AT764" s="208">
        <v>113.11750000000001</v>
      </c>
    </row>
    <row r="765" spans="1:46" s="22" customFormat="1" ht="15">
      <c r="B765" s="22">
        <v>2011</v>
      </c>
      <c r="C765" s="22">
        <v>10</v>
      </c>
      <c r="D765" s="22">
        <f>(R765*AI756)+(S765*AI757)+(T765*AI758)+(U765*AI759)+(V765*AI760)+(W765*AI761)+(X765*AI762)+(Y765*AI763)+(Z765*AI764)+(AA765*AI765)+(AB765*AI766)+(AC765*AI767)+(AD765*AI768)+(AE765*AI769)+(AF765*AI770)+(AG765*AI771)</f>
        <v>42.730681331540758</v>
      </c>
      <c r="E765" s="22">
        <f>(R765*AJ756)+(S765*AJ757)+(T765*AJ758)+(U765*AJ759)+(V765*AJ760)+(W765*AJ761)+(X765*AJ762)+(Y765*AJ763)+(Z765*AJ764)+(AA765*AJ765)+(AB765*AJ766)+(AC765*AJ767)+(AD765*AJ768)+(AE765*AJ769)+(AF765*AJ770)+(AG765*AJ771)</f>
        <v>69.440143260836095</v>
      </c>
      <c r="F765" s="22">
        <f>(R765*AK756)+(S765*AK757)+(T765*AK758)+(U765*AK759)+(V765*AK760)+(W765*AK761)+(X765*AK762)+(Y765*AK763)+(Z765*AK764)+(AA765*AK765)+(AB765*AK766)+(AC765*AK767)+(AD765*AK768)+(AE765*AK769)+(AF765*AK770)+(AG765*AK771)</f>
        <v>26.026098077612239</v>
      </c>
      <c r="G765" s="22">
        <f>(R765*AL756)+(S765*AL757)+(T765*AL758)+(U765*AL759)+(V765*AL760)+(W765*AL761)+(X765*AL762)+(Y765*AL763)+(Z765*AL764)+(AA765*AL765)+(AB765*AL766)+(AC765*AL767)+(AD765*AL768)+(AE765*AL769)+(AF765*AL770)+(AG765*AL771)</f>
        <v>127.00198965954266</v>
      </c>
      <c r="H765" s="22">
        <f>(R765*AM756)+(S765*AM757)+(T765*AM758)+(U765*AM759)+(V765*AM760)+(W765*AM761)+(X765*AM762)+(Y765*AM763)+(Z765*AM764)+(AA765*AM765)+(AB765*AM766)+(AC765*AM767)+(AD765*AM768)+(AE765*AM769)+(AF765*AM770)+(AG765*AM771)</f>
        <v>35.44768390259344</v>
      </c>
      <c r="I765" s="22">
        <f>(R765*AN756)+(S765*AN757)+(T765*AN758)+(U765*AN759)+(V765*AN760)+(W765*AN761)+(X765*AN762)+(Y765*AN763)+(Z765*AN764)+(AA765*AN765)+(AB765*AN766)+(AC765*AN767)+(AD765*AN768)+(AE765*AN769)+(AF765*AN770)+(AG765*AN771)</f>
        <v>136.732593353179</v>
      </c>
      <c r="J765" s="22">
        <f>(R765*AO756)+(S765*AO757)+(T765*AO758)+(U765*AO759)+(V765*AO760)+(W765*AO761)+(X765*AO762)+(Y765*AO763)+(Z765*AO764)+(AA765*AO765)+(AB765*AO766)+(AC765*AO767)+(AD765*AO768)+(AE765*AO769)+(AF765*AO770)+(AG765*AO771)</f>
        <v>2.7608648452227875</v>
      </c>
      <c r="K765" s="22">
        <f>(R765*AP756)+(S765*AP757)+(T765*AP758)+(U765*AP759)+(V765*AP760)+(W765*AP761)+(X765*AP762)+(Y765*AP763)+(Z765*AP764)+(AA765*AP765)+(AB765*AP766)+(AC765*AP767)+(AD765*AP768)+(AE765*AP769)+(AF765*AP770)+(AG765*AP771)</f>
        <v>59.327703861378616</v>
      </c>
      <c r="L765" s="22">
        <f>(R765*AQ756)+(S765*AQ757)+(T765*AQ758)+(U765*AQ759)+(V765*AQ760)+(W765*AQ761)+(X765*AQ762)+(Y765*AQ763)+(Z765*AQ764)+(AA765*AQ765)+(AB765*AQ766)+(AC765*AQ767)+(AD765*AQ768)+(AE765*AQ769)+(AF765*AQ770)+(AG765*AQ771)</f>
        <v>25.14149328819202</v>
      </c>
      <c r="M765" s="22">
        <f>(R765*AR756)+(S765*AR757)+(T765*AR758)+(U765*AR759)+(V765*AR760)+(W765*AR761)+(X765*AR762)+(Y765*AR763)+(Z765*AR764)+(AA765*AR765)+(AB765*AR766)+(AC765*AR767)+(AD765*AR768)+(AE765*AR769)+(AF765*AR770)+(AG765*AR771)</f>
        <v>29.237521163354739</v>
      </c>
      <c r="N765" s="22">
        <f>(R765*AS756)+(S765*AS757)+(T765*AS758)+(U765*AS759)+(V765*AS760)+(W765*AS761)+(X765*AS762)+(Y765*AS763)+(Z765*AS764)+(AA765*AS765)+(AB765*AS766)+(AC765*AS767)+(AD765*AS768)+(AE765*AS769)+(AF765*AS770)+(AG765*AS771)</f>
        <v>29.543155436378115</v>
      </c>
      <c r="O765" s="22">
        <f>(R765*AT756)+(S765*AT757)+(T765*AT758)+(U765*AT759)+(V765*AT760)+(W765*AT761)+(X765*AT762)+(Y765*AT763)+(Z765*AT764)+(AA765*AT765)+(AB765*AT766)+(AC765*AT767)+(AD765*AT768)+(AE765*AT769)+(AF765*AT770)+(AG765*AT771)</f>
        <v>141.92841292766093</v>
      </c>
      <c r="Q765" s="22">
        <v>10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0.74902261319579944</v>
      </c>
      <c r="AB765" s="22">
        <v>0</v>
      </c>
      <c r="AC765" s="22">
        <v>0</v>
      </c>
      <c r="AD765" s="22">
        <v>0.2878</v>
      </c>
      <c r="AE765" s="22">
        <v>0</v>
      </c>
      <c r="AF765" s="22">
        <v>0</v>
      </c>
      <c r="AG765" s="22">
        <v>0</v>
      </c>
      <c r="AH765" s="208">
        <v>2011</v>
      </c>
      <c r="AI765" s="208">
        <v>36.843600000000002</v>
      </c>
      <c r="AJ765" s="208">
        <v>51.855600000000003</v>
      </c>
      <c r="AK765" s="208">
        <v>29.072299999999998</v>
      </c>
      <c r="AL765" s="208">
        <v>131.6815</v>
      </c>
      <c r="AM765" s="208">
        <v>36.053400000000003</v>
      </c>
      <c r="AN765" s="208">
        <v>156.85589999999999</v>
      </c>
      <c r="AO765" s="208">
        <v>3.4407000000000001</v>
      </c>
      <c r="AP765" s="208">
        <v>61.405799999999999</v>
      </c>
      <c r="AQ765" s="208">
        <v>23.8873</v>
      </c>
      <c r="AR765" s="208">
        <v>26.097300000000001</v>
      </c>
      <c r="AS765" s="208">
        <v>23.4649</v>
      </c>
      <c r="AT765" s="208">
        <v>152.6926</v>
      </c>
    </row>
    <row r="766" spans="1:46" s="22" customFormat="1" ht="15">
      <c r="B766" s="22">
        <v>2011</v>
      </c>
      <c r="C766" s="22">
        <v>11</v>
      </c>
      <c r="D766" s="22">
        <f>(R766*AI756)+(S766*AI757)+(T766*AI758)+(U766*AI759)+(V766*AI760)+(W766*AI761)+(X766*AI762)+(Y766*AI763)+(Z766*AI764)+(AA766*AI765)+(AB766*AI766)+(AC766*AI767)+(AD766*AI768)+(AE766*AI769)+(AF766*AI770)+(AG766*AI771)</f>
        <v>11.273943918465099</v>
      </c>
      <c r="E766" s="22">
        <f>(R766*AJ756)+(S766*AJ757)+(T766*AJ758)+(U766*AJ759)+(V766*AJ760)+(W766*AJ761)+(X766*AJ762)+(Y766*AJ763)+(Z766*AJ764)+(AA766*AJ765)+(AB766*AJ766)+(AC766*AJ767)+(AD766*AJ768)+(AE766*AJ769)+(AF766*AJ770)+(AG766*AJ771)</f>
        <v>11.733937636098229</v>
      </c>
      <c r="F766" s="22">
        <f>(R766*AK756)+(S766*AK757)+(T766*AK758)+(U766*AK759)+(V766*AK760)+(W766*AK761)+(X766*AK762)+(Y766*AK763)+(Z766*AK764)+(AA766*AK765)+(AB766*AK766)+(AC766*AK767)+(AD766*AK768)+(AE766*AK769)+(AF766*AK770)+(AG766*AK771)</f>
        <v>3.3194829249236104</v>
      </c>
      <c r="G766" s="22">
        <f>(R766*AL756)+(S766*AL757)+(T766*AL758)+(U766*AL759)+(V766*AL760)+(W766*AL761)+(X766*AL762)+(Y766*AL763)+(Z766*AL764)+(AA766*AL765)+(AB766*AL766)+(AC766*AL767)+(AD766*AL768)+(AE766*AL769)+(AF766*AL770)+(AG766*AL771)</f>
        <v>23.692007852875999</v>
      </c>
      <c r="H766" s="22">
        <f>(R766*AM756)+(S766*AM757)+(T766*AM758)+(U766*AM759)+(V766*AM760)+(W766*AM761)+(X766*AM762)+(Y766*AM763)+(Z766*AM764)+(AA766*AM765)+(AB766*AM766)+(AC766*AM767)+(AD766*AM768)+(AE766*AM769)+(AF766*AM770)+(AG766*AM771)</f>
        <v>8.0947710744777801</v>
      </c>
      <c r="I766" s="22">
        <f>(R766*AN756)+(S766*AN757)+(T766*AN758)+(U766*AN759)+(V766*AN760)+(W766*AN761)+(X766*AN762)+(Y766*AN763)+(Z766*AN764)+(AA766*AN765)+(AB766*AN766)+(AC766*AN767)+(AD766*AN768)+(AE766*AN769)+(AF766*AN770)+(AG766*AN771)</f>
        <v>25.379075588186979</v>
      </c>
      <c r="J766" s="22">
        <f>(R766*AO756)+(S766*AO757)+(T766*AO758)+(U766*AO759)+(V766*AO760)+(W766*AO761)+(X766*AO762)+(Y766*AO763)+(Z766*AO764)+(AA766*AO765)+(AB766*AO766)+(AC766*AO767)+(AD766*AO768)+(AE766*AO769)+(AF766*AO770)+(AG766*AO771)</f>
        <v>3.0102627079171098</v>
      </c>
      <c r="K766" s="22">
        <f>(R766*AP756)+(S766*AP757)+(T766*AP758)+(U766*AP759)+(V766*AP760)+(W766*AP761)+(X766*AP762)+(Y766*AP763)+(Z766*AP764)+(AA766*AP765)+(AB766*AP766)+(AC766*AP767)+(AD766*AP768)+(AE766*AP769)+(AF766*AP770)+(AG766*AP771)</f>
        <v>15.714846191721854</v>
      </c>
      <c r="L766" s="22">
        <f>(R766*AQ756)+(S766*AQ757)+(T766*AQ758)+(U766*AQ759)+(V766*AQ760)+(W766*AQ761)+(X766*AQ762)+(Y766*AQ763)+(Z766*AQ764)+(AA766*AQ765)+(AB766*AQ766)+(AC766*AQ767)+(AD766*AQ768)+(AE766*AQ769)+(AF766*AQ770)+(AG766*AQ771)</f>
        <v>6.7899748303035583</v>
      </c>
      <c r="M766" s="22">
        <f>(R766*AR756)+(S766*AR757)+(T766*AR758)+(U766*AR759)+(V766*AR760)+(W766*AR761)+(X766*AR762)+(Y766*AR763)+(Z766*AR764)+(AA766*AR765)+(AB766*AR766)+(AC766*AR767)+(AD766*AR768)+(AE766*AR769)+(AF766*AR770)+(AG766*AR771)</f>
        <v>9.5502969615251825</v>
      </c>
      <c r="N766" s="22">
        <f>(R766*AS756)+(S766*AS757)+(T766*AS758)+(U766*AS759)+(V766*AS760)+(W766*AS761)+(X766*AS762)+(Y766*AS763)+(Z766*AS764)+(AA766*AS765)+(AB766*AS766)+(AC766*AS767)+(AD766*AS768)+(AE766*AS769)+(AF766*AS770)+(AG766*AS771)</f>
        <v>5.4686605455941919</v>
      </c>
      <c r="O766" s="22">
        <f>(R766*AT756)+(S766*AT757)+(T766*AT758)+(U766*AT759)+(V766*AT760)+(W766*AT761)+(X766*AT762)+(Y766*AT763)+(Z766*AT764)+(AA766*AT765)+(AB766*AT766)+(AC766*AT767)+(AD766*AT768)+(AE766*AT769)+(AF766*AT770)+(AG766*AT771)</f>
        <v>26.526580578250844</v>
      </c>
      <c r="Q766" s="22">
        <v>11</v>
      </c>
      <c r="R766" s="22">
        <v>9.795478305256114E-2</v>
      </c>
      <c r="S766" s="22">
        <v>0.22004671810824875</v>
      </c>
      <c r="T766" s="22">
        <v>0.20949883684869208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H766" s="208">
        <v>2011</v>
      </c>
      <c r="AI766" s="208">
        <v>18.2956</v>
      </c>
      <c r="AJ766" s="208">
        <v>105.6386</v>
      </c>
      <c r="AK766" s="208">
        <v>11.377700000000001</v>
      </c>
      <c r="AL766" s="208">
        <v>56.815800000000003</v>
      </c>
      <c r="AM766" s="208">
        <v>14.347799999999999</v>
      </c>
      <c r="AN766" s="208">
        <v>59.035499999999999</v>
      </c>
      <c r="AO766" s="208">
        <v>2.3128000000000002</v>
      </c>
      <c r="AP766" s="208">
        <v>27.994800000000001</v>
      </c>
      <c r="AQ766" s="208">
        <v>25.319800000000001</v>
      </c>
      <c r="AR766" s="208">
        <v>20.014700000000001</v>
      </c>
      <c r="AS766" s="208">
        <v>18.327000000000002</v>
      </c>
      <c r="AT766" s="208">
        <v>60.7806</v>
      </c>
    </row>
    <row r="767" spans="1:46" s="22" customFormat="1" ht="15">
      <c r="B767" s="22">
        <v>2011</v>
      </c>
      <c r="C767" s="22">
        <v>12</v>
      </c>
      <c r="D767" s="22">
        <f>(R767*AI756)+(S767*AI757)+(T767*AI758)+(U767*AI759)+(V767*AI760)+(W767*AI761)+(X767*AI762)+(Y767*AI763)+(Z767*AI764)+(AA767*AI765)+(AB767*AI766)+(AC767*AI767)+(AD767*AI768)+(AE767*AI769)+(AF767*AI770)+(AG767*AI771)</f>
        <v>58.062824182705221</v>
      </c>
      <c r="E767" s="22">
        <f>(R767*AJ756)+(S767*AJ757)+(T767*AJ758)+(U767*AJ759)+(V767*AJ760)+(W767*AJ761)+(X767*AJ762)+(Y767*AJ763)+(Z767*AJ764)+(AA767*AJ765)+(AB767*AJ766)+(AC767*AJ767)+(AD767*AJ768)+(AE767*AJ769)+(AF767*AJ770)+(AG767*AJ771)</f>
        <v>129.92761668825835</v>
      </c>
      <c r="F767" s="22">
        <f>(R767*AK756)+(S767*AK757)+(T767*AK758)+(U767*AK759)+(V767*AK760)+(W767*AK761)+(X767*AK762)+(Y767*AK763)+(Z767*AK764)+(AA767*AK765)+(AB767*AK766)+(AC767*AK767)+(AD767*AK768)+(AE767*AK769)+(AF767*AK770)+(AG767*AK771)</f>
        <v>16.78999530563609</v>
      </c>
      <c r="G767" s="22">
        <f>(R767*AL756)+(S767*AL757)+(T767*AL758)+(U767*AL759)+(V767*AL760)+(W767*AL761)+(X767*AL762)+(Y767*AL763)+(Z767*AL764)+(AA767*AL765)+(AB767*AL766)+(AC767*AL767)+(AD767*AL768)+(AE767*AL769)+(AF767*AL770)+(AG767*AL771)</f>
        <v>133.64100321495454</v>
      </c>
      <c r="H767" s="22">
        <f>(R767*AM756)+(S767*AM757)+(T767*AM758)+(U767*AM759)+(V767*AM760)+(W767*AM761)+(X767*AM762)+(Y767*AM763)+(Z767*AM764)+(AA767*AM765)+(AB767*AM766)+(AC767*AM767)+(AD767*AM768)+(AE767*AM769)+(AF767*AM770)+(AG767*AM771)</f>
        <v>35.18449720789804</v>
      </c>
      <c r="I767" s="22">
        <f>(R767*AN756)+(S767*AN757)+(T767*AN758)+(U767*AN759)+(V767*AN760)+(W767*AN761)+(X767*AN762)+(Y767*AN763)+(Z767*AN764)+(AA767*AN765)+(AB767*AN766)+(AC767*AN767)+(AD767*AN768)+(AE767*AN769)+(AF767*AN770)+(AG767*AN771)</f>
        <v>118.52889036512377</v>
      </c>
      <c r="J767" s="22">
        <f>(R767*AO756)+(S767*AO757)+(T767*AO758)+(U767*AO759)+(V767*AO760)+(W767*AO761)+(X767*AO762)+(Y767*AO763)+(Z767*AO764)+(AA767*AO765)+(AB767*AO766)+(AC767*AO767)+(AD767*AO768)+(AE767*AO769)+(AF767*AO770)+(AG767*AO771)</f>
        <v>9.2255373327130474</v>
      </c>
      <c r="K767" s="22">
        <f>(R767*AP756)+(S767*AP757)+(T767*AP758)+(U767*AP759)+(V767*AP760)+(W767*AP761)+(X767*AP762)+(Y767*AP763)+(Z767*AP764)+(AA767*AP765)+(AB767*AP766)+(AC767*AP767)+(AD767*AP768)+(AE767*AP769)+(AF767*AP770)+(AG767*AP771)</f>
        <v>68.35061290341676</v>
      </c>
      <c r="L767" s="22">
        <f>(R767*AQ756)+(S767*AQ757)+(T767*AQ758)+(U767*AQ759)+(V767*AQ760)+(W767*AQ761)+(X767*AQ762)+(Y767*AQ763)+(Z767*AQ764)+(AA767*AQ765)+(AB767*AQ766)+(AC767*AQ767)+(AD767*AQ768)+(AE767*AQ769)+(AF767*AQ770)+(AG767*AQ771)</f>
        <v>32.129688149649425</v>
      </c>
      <c r="M767" s="22">
        <f>(R767*AR756)+(S767*AR757)+(T767*AR758)+(U767*AR759)+(V767*AR760)+(W767*AR761)+(X767*AR762)+(Y767*AR763)+(Z767*AR764)+(AA767*AR765)+(AB767*AR766)+(AC767*AR767)+(AD767*AR768)+(AE767*AR769)+(AF767*AR770)+(AG767*AR771)</f>
        <v>45.894491629132702</v>
      </c>
      <c r="N767" s="22">
        <f>(R767*AS756)+(S767*AS757)+(T767*AS758)+(U767*AS759)+(V767*AS760)+(W767*AS761)+(X767*AS762)+(Y767*AS763)+(Z767*AS764)+(AA767*AS765)+(AB767*AS766)+(AC767*AS767)+(AD767*AS768)+(AE767*AS769)+(AF767*AS770)+(AG767*AS771)</f>
        <v>35.446755909689458</v>
      </c>
      <c r="O767" s="22">
        <f>(R767*AT756)+(S767*AT757)+(T767*AT758)+(U767*AT759)+(V767*AT760)+(W767*AT761)+(X767*AT762)+(Y767*AT763)+(Z767*AT764)+(AA767*AT765)+(AB767*AT766)+(AC767*AT767)+(AD767*AT768)+(AE767*AT769)+(AF767*AT770)+(AG767*AT771)</f>
        <v>140.70427089949482</v>
      </c>
      <c r="Q767" s="22">
        <v>12</v>
      </c>
      <c r="R767" s="22">
        <v>0.33143279709307938</v>
      </c>
      <c r="S767" s="22">
        <v>0.75695180949639651</v>
      </c>
      <c r="T767" s="22">
        <v>0.22761181172271763</v>
      </c>
      <c r="U767" s="22">
        <v>0.22800000000000001</v>
      </c>
      <c r="V767" s="22">
        <v>6.6430469441984052E-2</v>
      </c>
      <c r="W767" s="22">
        <v>1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  <c r="AH767" s="208">
        <v>2011</v>
      </c>
      <c r="AI767" s="208">
        <v>14.3148</v>
      </c>
      <c r="AJ767" s="208">
        <v>99.437100000000001</v>
      </c>
      <c r="AK767" s="208">
        <v>11.8239</v>
      </c>
      <c r="AL767" s="208">
        <v>58.6126</v>
      </c>
      <c r="AM767" s="208">
        <v>14.406499999999999</v>
      </c>
      <c r="AN767" s="208">
        <v>56.916400000000003</v>
      </c>
      <c r="AO767" s="208">
        <v>1.8407</v>
      </c>
      <c r="AP767" s="208">
        <v>22.780999999999999</v>
      </c>
      <c r="AQ767" s="208">
        <v>17.4907</v>
      </c>
      <c r="AR767" s="208">
        <v>21.590800000000002</v>
      </c>
      <c r="AS767" s="208">
        <v>17.463699999999999</v>
      </c>
      <c r="AT767" s="208">
        <v>62.638599999999997</v>
      </c>
    </row>
    <row r="768" spans="1:46" s="22" customFormat="1" ht="15">
      <c r="B768" s="22">
        <v>2011</v>
      </c>
      <c r="C768" s="22">
        <v>13</v>
      </c>
      <c r="D768" s="22">
        <f>(R768*AI756)+(S768*AI757)+(T768*AI758)+(U768*AI759)+(V768*AI760)+(W768*AI761)+(X768*AI762)+(Y768*AI763)+(Z768*AI764)+(AA768*AI765)+(AB768*AI766)+(AC768*AI767)+(AD768*AI768)+(AE768*AI769)+(AF768*AI770)+(AG768*AI771)</f>
        <v>23.925944991723743</v>
      </c>
      <c r="E768" s="22">
        <f>(R768*AJ756)+(S768*AJ757)+(T768*AJ758)+(U768*AJ759)+(V768*AJ760)+(W768*AJ761)+(X768*AJ762)+(Y768*AJ763)+(Z768*AJ764)+(AA768*AJ765)+(AB768*AJ766)+(AC768*AJ767)+(AD768*AJ768)+(AE768*AJ769)+(AF768*AJ770)+(AG768*AJ771)</f>
        <v>20.689578663211883</v>
      </c>
      <c r="F768" s="22">
        <f>(R768*AK756)+(S768*AK757)+(T768*AK758)+(U768*AK759)+(V768*AK760)+(W768*AK761)+(X768*AK762)+(Y768*AK763)+(Z768*AK764)+(AA768*AK765)+(AB768*AK766)+(AC768*AK767)+(AD768*AK768)+(AE768*AK769)+(AF768*AK770)+(AG768*AK771)</f>
        <v>7.1972982967758199</v>
      </c>
      <c r="G768" s="22">
        <f>(R768*AL756)+(S768*AL757)+(T768*AL758)+(U768*AL759)+(V768*AL760)+(W768*AL761)+(X768*AL762)+(Y768*AL763)+(Z768*AL764)+(AA768*AL765)+(AB768*AL766)+(AC768*AL767)+(AD768*AL768)+(AE768*AL769)+(AF768*AL770)+(AG768*AL771)</f>
        <v>50.292287187358184</v>
      </c>
      <c r="H768" s="22">
        <f>(R768*AM756)+(S768*AM757)+(T768*AM758)+(U768*AM759)+(V768*AM760)+(W768*AM761)+(X768*AM762)+(Y768*AM763)+(Z768*AM764)+(AA768*AM765)+(AB768*AM766)+(AC768*AM767)+(AD768*AM768)+(AE768*AM769)+(AF768*AM770)+(AG768*AM771)</f>
        <v>16.961180521877782</v>
      </c>
      <c r="I768" s="22">
        <f>(R768*AN756)+(S768*AN757)+(T768*AN758)+(U768*AN759)+(V768*AN760)+(W768*AN761)+(X768*AN762)+(Y768*AN763)+(Z768*AN764)+(AA768*AN765)+(AB768*AN766)+(AC768*AN767)+(AD768*AN768)+(AE768*AN769)+(AF768*AN770)+(AG768*AN771)</f>
        <v>41.921079089463163</v>
      </c>
      <c r="J768" s="22">
        <f>(R768*AO756)+(S768*AO757)+(T768*AO758)+(U768*AO759)+(V768*AO760)+(W768*AO761)+(X768*AO762)+(Y768*AO763)+(Z768*AO764)+(AA768*AO765)+(AB768*AO766)+(AC768*AO767)+(AD768*AO768)+(AE768*AO769)+(AF768*AO770)+(AG768*AO771)</f>
        <v>7.3368287638365128</v>
      </c>
      <c r="K768" s="22">
        <f>(R768*AP756)+(S768*AP757)+(T768*AP758)+(U768*AP759)+(V768*AP760)+(W768*AP761)+(X768*AP762)+(Y768*AP763)+(Z768*AP764)+(AA768*AP765)+(AB768*AP766)+(AC768*AP767)+(AD768*AP768)+(AE768*AP769)+(AF768*AP770)+(AG768*AP771)</f>
        <v>34.723395810158678</v>
      </c>
      <c r="L768" s="22">
        <f>(R768*AQ756)+(S768*AQ757)+(T768*AQ758)+(U768*AQ759)+(V768*AQ760)+(W768*AQ761)+(X768*AQ762)+(Y768*AQ763)+(Z768*AQ764)+(AA768*AQ765)+(AB768*AQ766)+(AC768*AQ767)+(AD768*AQ768)+(AE768*AQ769)+(AF768*AQ770)+(AG768*AQ771)</f>
        <v>13.495792755776593</v>
      </c>
      <c r="M768" s="22">
        <f>(R768*AR756)+(S768*AR757)+(T768*AR758)+(U768*AR759)+(V768*AR760)+(W768*AR761)+(X768*AR762)+(Y768*AR763)+(Z768*AR764)+(AA768*AR765)+(AB768*AR766)+(AC768*AR767)+(AD768*AR768)+(AE768*AR769)+(AF768*AR770)+(AG768*AR771)</f>
        <v>19.374539103165812</v>
      </c>
      <c r="N768" s="22">
        <f>(R768*AS756)+(S768*AS757)+(T768*AS758)+(U768*AS759)+(V768*AS760)+(W768*AS761)+(X768*AS762)+(Y768*AS763)+(Z768*AS764)+(AA768*AS765)+(AB768*AS766)+(AC768*AS767)+(AD768*AS768)+(AE768*AS769)+(AF768*AS770)+(AG768*AS771)</f>
        <v>11.128401727730139</v>
      </c>
      <c r="O768" s="22">
        <f>(R768*AT756)+(S768*AT757)+(T768*AT758)+(U768*AT759)+(V768*AT760)+(W768*AT761)+(X768*AT762)+(Y768*AT763)+(Z768*AT764)+(AA768*AT765)+(AB768*AT766)+(AC768*AT767)+(AD768*AT768)+(AE768*AT769)+(AF768*AT770)+(AG768*AT771)</f>
        <v>59.545003888818137</v>
      </c>
      <c r="Q768" s="22">
        <v>13</v>
      </c>
      <c r="R768" s="22">
        <v>1.6294985038389741E-3</v>
      </c>
      <c r="S768" s="22">
        <v>0</v>
      </c>
      <c r="T768" s="22">
        <v>0.54499705638039631</v>
      </c>
      <c r="U768" s="22">
        <v>0</v>
      </c>
      <c r="V768" s="22">
        <v>0</v>
      </c>
      <c r="W768" s="22">
        <v>0</v>
      </c>
      <c r="X768" s="22">
        <v>0.7580462094128243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  <c r="AH768" s="208">
        <v>2011</v>
      </c>
      <c r="AI768" s="208">
        <v>52.585099999999997</v>
      </c>
      <c r="AJ768" s="208">
        <v>106.32080000000001</v>
      </c>
      <c r="AK768" s="208">
        <v>14.7682</v>
      </c>
      <c r="AL768" s="208">
        <v>98.573899999999995</v>
      </c>
      <c r="AM768" s="208">
        <v>29.335899999999999</v>
      </c>
      <c r="AN768" s="208">
        <v>66.865799999999993</v>
      </c>
      <c r="AO768" s="208">
        <v>0.63829999999999998</v>
      </c>
      <c r="AP768" s="208">
        <v>46.328600000000002</v>
      </c>
      <c r="AQ768" s="208">
        <v>25.1889</v>
      </c>
      <c r="AR768" s="208">
        <v>33.669400000000003</v>
      </c>
      <c r="AS768" s="208">
        <v>41.5824</v>
      </c>
      <c r="AT768" s="208">
        <v>95.7547</v>
      </c>
    </row>
    <row r="769" spans="2:46" s="22" customFormat="1" ht="15">
      <c r="B769" s="22">
        <v>2011</v>
      </c>
      <c r="C769" s="22">
        <v>14</v>
      </c>
      <c r="D769" s="22">
        <f>(R769*AI756)+(S769*AI757)+(T769*AI758)+(U769*AI759)+(V769*AI760)+(W769*AI761)+(X769*AI762)+(Y769*AI763)+(Z769*AI764)+(AA769*AI765)+(AB769*AI766)+(AC769*AI767)+(AD769*AI768)+(AE769*AI769)+(AF769*AI770)+(AG769*AI771)</f>
        <v>6.9124514228131755</v>
      </c>
      <c r="E769" s="22">
        <f>(R769*AJ756)+(S769*AJ757)+(T769*AJ758)+(U769*AJ759)+(V769*AJ760)+(W769*AJ761)+(X769*AJ762)+(Y769*AJ763)+(Z769*AJ764)+(AA769*AJ765)+(AB769*AJ766)+(AC769*AJ767)+(AD769*AJ768)+(AE769*AJ769)+(AF769*AJ770)+(AG769*AJ771)</f>
        <v>15.861011666750871</v>
      </c>
      <c r="F769" s="22">
        <f>(R769*AK756)+(S769*AK757)+(T769*AK758)+(U769*AK759)+(V769*AK760)+(W769*AK761)+(X769*AK762)+(Y769*AK763)+(Z769*AK764)+(AA769*AK765)+(AB769*AK766)+(AC769*AK767)+(AD769*AK768)+(AE769*AK769)+(AF769*AK770)+(AG769*AK771)</f>
        <v>4.8366373683315338</v>
      </c>
      <c r="G769" s="22">
        <f>(R769*AL756)+(S769*AL757)+(T769*AL758)+(U769*AL759)+(V769*AL760)+(W769*AL761)+(X769*AL762)+(Y769*AL763)+(Z769*AL764)+(AA769*AL765)+(AB769*AL766)+(AC769*AL767)+(AD769*AL768)+(AE769*AL769)+(AF769*AL770)+(AG769*AL771)</f>
        <v>24.041777810679751</v>
      </c>
      <c r="H769" s="22">
        <f>(R769*AM756)+(S769*AM757)+(T769*AM758)+(U769*AM759)+(V769*AM760)+(W769*AM761)+(X769*AM762)+(Y769*AM763)+(Z769*AM764)+(AA769*AM765)+(AB769*AM766)+(AC769*AM767)+(AD769*AM768)+(AE769*AM769)+(AF769*AM770)+(AG769*AM771)</f>
        <v>6.5264537086300107</v>
      </c>
      <c r="I769" s="22">
        <f>(R769*AN756)+(S769*AN757)+(T769*AN758)+(U769*AN759)+(V769*AN760)+(W769*AN761)+(X769*AN762)+(Y769*AN763)+(Z769*AN764)+(AA769*AN765)+(AB769*AN766)+(AC769*AN767)+(AD769*AN768)+(AE769*AN769)+(AF769*AN770)+(AG769*AN771)</f>
        <v>25.222921937519558</v>
      </c>
      <c r="J769" s="22">
        <f>(R769*AO756)+(S769*AO757)+(T769*AO758)+(U769*AO759)+(V769*AO760)+(W769*AO761)+(X769*AO762)+(Y769*AO763)+(Z769*AO764)+(AA769*AO765)+(AB769*AO766)+(AC769*AO767)+(AD769*AO768)+(AE769*AO769)+(AF769*AO770)+(AG769*AO771)</f>
        <v>0.80141720416373197</v>
      </c>
      <c r="K769" s="22">
        <f>(R769*AP756)+(S769*AP757)+(T769*AP758)+(U769*AP759)+(V769*AP760)+(W769*AP761)+(X769*AP762)+(Y769*AP763)+(Z769*AP764)+(AA769*AP765)+(AB769*AP766)+(AC769*AP767)+(AD769*AP768)+(AE769*AP769)+(AF769*AP770)+(AG769*AP771)</f>
        <v>11.091604400705171</v>
      </c>
      <c r="L769" s="22">
        <f>(R769*AQ756)+(S769*AQ757)+(T769*AQ758)+(U769*AQ759)+(V769*AQ760)+(W769*AQ761)+(X769*AQ762)+(Y769*AQ763)+(Z769*AQ764)+(AA769*AQ765)+(AB769*AQ766)+(AC769*AQ767)+(AD769*AQ768)+(AE769*AQ769)+(AF769*AQ770)+(AG769*AQ771)</f>
        <v>4.4560081670285205</v>
      </c>
      <c r="M769" s="22">
        <f>(R769*AR756)+(S769*AR757)+(T769*AR758)+(U769*AR759)+(V769*AR760)+(W769*AR761)+(X769*AR762)+(Y769*AR763)+(Z769*AR764)+(AA769*AR765)+(AB769*AR766)+(AC769*AR767)+(AD769*AR768)+(AE769*AR769)+(AF769*AR770)+(AG769*AR771)</f>
        <v>5.7628924964944934</v>
      </c>
      <c r="N769" s="22">
        <f>(R769*AS756)+(S769*AS757)+(T769*AS758)+(U769*AS759)+(V769*AS760)+(W769*AS761)+(X769*AS762)+(Y769*AS763)+(Z769*AS764)+(AA769*AS765)+(AB769*AS766)+(AC769*AS767)+(AD769*AS768)+(AE769*AS769)+(AF769*AS770)+(AG769*AS771)</f>
        <v>5.1007789446172165</v>
      </c>
      <c r="O769" s="22">
        <f>(R769*AT756)+(S769*AT757)+(T769*AT758)+(U769*AT759)+(V769*AT760)+(W769*AT761)+(X769*AT762)+(Y769*AT763)+(Z769*AT764)+(AA769*AT765)+(AB769*AT766)+(AC769*AT767)+(AD769*AT768)+(AE769*AT769)+(AF769*AT770)+(AG769*AT771)</f>
        <v>28.520402123721446</v>
      </c>
      <c r="Q769" s="22">
        <v>14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7.076390739736603E-2</v>
      </c>
      <c r="Y769" s="22">
        <v>0</v>
      </c>
      <c r="Z769" s="22">
        <v>6.0882728404930433E-2</v>
      </c>
      <c r="AA769" s="22">
        <v>0.12271375998387171</v>
      </c>
      <c r="AB769" s="22">
        <v>0</v>
      </c>
      <c r="AC769" s="22">
        <v>0</v>
      </c>
      <c r="AD769" s="22">
        <v>1.5699999999999999E-2</v>
      </c>
      <c r="AE769" s="22">
        <v>0</v>
      </c>
      <c r="AF769" s="22">
        <v>1.2263680379236501E-3</v>
      </c>
      <c r="AG769" s="22">
        <v>0</v>
      </c>
      <c r="AH769" s="208">
        <v>2011</v>
      </c>
      <c r="AI769" s="208">
        <v>2.8422999999999998</v>
      </c>
      <c r="AJ769" s="208">
        <v>21.938199999999998</v>
      </c>
      <c r="AK769" s="208">
        <v>1.7743</v>
      </c>
      <c r="AL769" s="208">
        <v>11.264799999999999</v>
      </c>
      <c r="AM769" s="208">
        <v>2.6930000000000001</v>
      </c>
      <c r="AN769" s="208">
        <v>5.8498999999999999</v>
      </c>
      <c r="AO769" s="208">
        <v>0.12670000000000001</v>
      </c>
      <c r="AP769" s="208">
        <v>2.3626999999999998</v>
      </c>
      <c r="AQ769" s="208">
        <v>4.2428999999999997</v>
      </c>
      <c r="AR769" s="208">
        <v>3.3540999999999999</v>
      </c>
      <c r="AS769" s="208">
        <v>2.0045000000000002</v>
      </c>
      <c r="AT769" s="208">
        <v>13.700799999999999</v>
      </c>
    </row>
    <row r="770" spans="2:46" s="22" customFormat="1" ht="15">
      <c r="B770" s="22">
        <v>2011</v>
      </c>
      <c r="C770" s="22">
        <v>15</v>
      </c>
      <c r="D770" s="22">
        <f>(R770*AI756)+(S770*AI757)+(T770*AI758)+(U770*AI759)+(V770*AI760)+(W770*AI761)+(X770*AI762)+(Y770*AI763)+(Z770*AI764)+(AA770*AI765)+(AB770*AI766)+(AC770*AI767)+(AD770*AI768)+(AE770*AI769)+(AF770*AI770)+(AG770*AI771)</f>
        <v>9.182027670277483</v>
      </c>
      <c r="E770" s="22">
        <f>(R770*AJ756)+(S770*AJ757)+(T770*AJ758)+(U770*AJ759)+(V770*AJ760)+(W770*AJ761)+(X770*AJ762)+(Y770*AJ763)+(Z770*AJ764)+(AA770*AJ765)+(AB770*AJ766)+(AC770*AJ767)+(AD770*AJ768)+(AE770*AJ769)+(AF770*AJ770)+(AG770*AJ771)</f>
        <v>8.0279526284135727</v>
      </c>
      <c r="F770" s="22">
        <f>(R770*AK756)+(S770*AK757)+(T770*AK758)+(U770*AK759)+(V770*AK760)+(W770*AK761)+(X770*AK762)+(Y770*AK763)+(Z770*AK764)+(AA770*AK765)+(AB770*AK766)+(AC770*AK767)+(AD770*AK768)+(AE770*AK769)+(AF770*AK770)+(AG770*AK771)</f>
        <v>3.342907090794303</v>
      </c>
      <c r="G770" s="22">
        <f>(R770*AL756)+(S770*AL757)+(T770*AL758)+(U770*AL759)+(V770*AL760)+(W770*AL761)+(X770*AL762)+(Y770*AL763)+(Z770*AL764)+(AA770*AL765)+(AB770*AL766)+(AC770*AL767)+(AD770*AL768)+(AE770*AL769)+(AF770*AL770)+(AG770*AL771)</f>
        <v>20.203028603569948</v>
      </c>
      <c r="H770" s="22">
        <f>(R770*AM756)+(S770*AM757)+(T770*AM758)+(U770*AM759)+(V770*AM760)+(W770*AM761)+(X770*AM762)+(Y770*AM763)+(Z770*AM764)+(AA770*AM765)+(AB770*AM766)+(AC770*AM767)+(AD770*AM768)+(AE770*AM769)+(AF770*AM770)+(AG770*AM771)</f>
        <v>6.7598160319139922</v>
      </c>
      <c r="I770" s="22">
        <f>(R770*AN756)+(S770*AN757)+(T770*AN758)+(U770*AN759)+(V770*AN760)+(W770*AN761)+(X770*AN762)+(Y770*AN763)+(Z770*AN764)+(AA770*AN765)+(AB770*AN766)+(AC770*AN767)+(AD770*AN768)+(AE770*AN769)+(AF770*AN770)+(AG770*AN771)</f>
        <v>25.360202645432409</v>
      </c>
      <c r="J770" s="22">
        <f>(R770*AO756)+(S770*AO757)+(T770*AO758)+(U770*AO759)+(V770*AO760)+(W770*AO761)+(X770*AO762)+(Y770*AO763)+(Z770*AO764)+(AA770*AO765)+(AB770*AO766)+(AC770*AO767)+(AD770*AO768)+(AE770*AO769)+(AF770*AO770)+(AG770*AO771)</f>
        <v>0.6887830208857908</v>
      </c>
      <c r="K770" s="22">
        <f>(R770*AP756)+(S770*AP757)+(T770*AP758)+(U770*AP759)+(V770*AP760)+(W770*AP761)+(X770*AP762)+(Y770*AP763)+(Z770*AP764)+(AA770*AP765)+(AB770*AP766)+(AC770*AP767)+(AD770*AP768)+(AE770*AP769)+(AF770*AP770)+(AG770*AP771)</f>
        <v>9.474400694381071</v>
      </c>
      <c r="L770" s="22">
        <f>(R770*AQ756)+(S770*AQ757)+(T770*AQ758)+(U770*AQ759)+(V770*AQ760)+(W770*AQ761)+(X770*AQ762)+(Y770*AQ763)+(Z770*AQ764)+(AA770*AQ765)+(AB770*AQ766)+(AC770*AQ767)+(AD770*AQ768)+(AE770*AQ769)+(AF770*AQ770)+(AG770*AQ771)</f>
        <v>2.7998216254671293</v>
      </c>
      <c r="M770" s="22">
        <f>(R770*AR756)+(S770*AR757)+(T770*AR758)+(U770*AR759)+(V770*AR760)+(W770*AR761)+(X770*AR762)+(Y770*AR763)+(Z770*AR764)+(AA770*AR765)+(AB770*AR766)+(AC770*AR767)+(AD770*AR768)+(AE770*AR769)+(AF770*AR770)+(AG770*AR771)</f>
        <v>3.9993433604115149</v>
      </c>
      <c r="N770" s="22">
        <f>(R770*AS756)+(S770*AS757)+(T770*AS758)+(U770*AS759)+(V770*AS760)+(W770*AS761)+(X770*AS762)+(Y770*AS763)+(Z770*AS764)+(AA770*AS765)+(AB770*AS766)+(AC770*AS767)+(AD770*AS768)+(AE770*AS769)+(AF770*AS770)+(AG770*AS771)</f>
        <v>5.3396880470045671</v>
      </c>
      <c r="O770" s="22">
        <f>(R770*AT756)+(S770*AT757)+(T770*AT758)+(U770*AT759)+(V770*AT760)+(W770*AT761)+(X770*AT762)+(Y770*AT763)+(Z770*AT764)+(AA770*AT765)+(AB770*AT766)+(AC770*AT767)+(AD770*AT768)+(AE770*AT769)+(AF770*AT770)+(AG770*AT771)</f>
        <v>21.524755676349617</v>
      </c>
      <c r="Q770" s="22">
        <v>15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7.8976655058059439E-2</v>
      </c>
      <c r="AB770" s="22">
        <v>0</v>
      </c>
      <c r="AC770" s="22">
        <v>0</v>
      </c>
      <c r="AD770" s="22">
        <v>8.7645198079253821E-4</v>
      </c>
      <c r="AE770" s="22">
        <v>0</v>
      </c>
      <c r="AF770" s="22">
        <v>0.99877363196207636</v>
      </c>
      <c r="AG770" s="22">
        <v>0</v>
      </c>
      <c r="AH770" s="208">
        <v>2011</v>
      </c>
      <c r="AI770" s="208">
        <v>6.2337999999999996</v>
      </c>
      <c r="AJ770" s="208">
        <v>3.8441000000000001</v>
      </c>
      <c r="AK770" s="208">
        <v>1.0351999999999999</v>
      </c>
      <c r="AL770" s="208">
        <v>9.7287999999999997</v>
      </c>
      <c r="AM770" s="208">
        <v>3.8915000000000002</v>
      </c>
      <c r="AN770" s="208">
        <v>12.929500000000001</v>
      </c>
      <c r="AO770" s="208">
        <v>0.41699999999999998</v>
      </c>
      <c r="AP770" s="208">
        <v>4.5898000000000003</v>
      </c>
      <c r="AQ770" s="208">
        <v>0.89229999999999998</v>
      </c>
      <c r="AR770" s="208">
        <v>1.9111</v>
      </c>
      <c r="AS770" s="208">
        <v>3.4542999999999999</v>
      </c>
      <c r="AT770" s="208">
        <v>9.3932000000000002</v>
      </c>
    </row>
    <row r="771" spans="2:46" s="22" customFormat="1" ht="15">
      <c r="B771" s="22">
        <v>2011</v>
      </c>
      <c r="C771" s="22">
        <v>16</v>
      </c>
      <c r="D771" s="22">
        <f>(R771*AI756)+(S771*AI757)+(T771*AI758)+(U771*AI759)+(V771*AI760)+(W771*AI761)+(X771*AI762)+(Y771*AI763)+(Z771*AI764)+(AA771*AI765)+(AB771*AI766)+(AC771*AI767)+(AD771*AI768)+(AE771*AI769)+(AF771*AI770)+(AG771*AI771)</f>
        <v>9.2403999514759274</v>
      </c>
      <c r="E771" s="22">
        <f>(R771*AJ756)+(S771*AJ757)+(T771*AJ758)+(U771*AJ759)+(V771*AJ760)+(W771*AJ761)+(X771*AJ762)+(Y771*AJ763)+(Z771*AJ764)+(AA771*AJ765)+(AB771*AJ766)+(AC771*AJ767)+(AD771*AJ768)+(AE771*AJ769)+(AF771*AJ770)+(AG771*AJ771)</f>
        <v>34.846013193853111</v>
      </c>
      <c r="F771" s="22">
        <f>(R771*AK756)+(S771*AK757)+(T771*AK758)+(U771*AK759)+(V771*AK760)+(W771*AK761)+(X771*AK762)+(Y771*AK763)+(Z771*AK764)+(AA771*AK765)+(AB771*AK766)+(AC771*AK767)+(AD771*AK768)+(AE771*AK769)+(AF771*AK770)+(AG771*AK771)</f>
        <v>5.1903211305999299</v>
      </c>
      <c r="G771" s="22">
        <f>(R771*AL756)+(S771*AL757)+(T771*AL758)+(U771*AL759)+(V771*AL760)+(W771*AL761)+(X771*AL762)+(Y771*AL763)+(Z771*AL764)+(AA771*AL765)+(AB771*AL766)+(AC771*AL767)+(AD771*AL768)+(AE771*AL769)+(AF771*AL770)+(AG771*AL771)</f>
        <v>30.025712971423122</v>
      </c>
      <c r="H771" s="22">
        <f>(R771*AM756)+(S771*AM757)+(T771*AM758)+(U771*AM759)+(V771*AM760)+(W771*AM761)+(X771*AM762)+(Y771*AM763)+(Z771*AM764)+(AA771*AM765)+(AB771*AM766)+(AC771*AM767)+(AD771*AM768)+(AE771*AM769)+(AF771*AM770)+(AG771*AM771)</f>
        <v>8.1030230828773497</v>
      </c>
      <c r="I771" s="22">
        <f>(R771*AN756)+(S771*AN757)+(T771*AN758)+(U771*AN759)+(V771*AN760)+(W771*AN761)+(X771*AN762)+(Y771*AN763)+(Z771*AN764)+(AA771*AN765)+(AB771*AN766)+(AC771*AN767)+(AD771*AN768)+(AE771*AN769)+(AF771*AN770)+(AG771*AN771)</f>
        <v>23.157152954498557</v>
      </c>
      <c r="J771" s="22">
        <f>(R771*AO756)+(S771*AO757)+(T771*AO758)+(U771*AO759)+(V771*AO760)+(W771*AO761)+(X771*AO762)+(Y771*AO763)+(Z771*AO764)+(AA771*AO765)+(AB771*AO766)+(AC771*AO767)+(AD771*AO768)+(AE771*AO769)+(AF771*AO770)+(AG771*AO771)</f>
        <v>1.3156928773771241</v>
      </c>
      <c r="K771" s="22">
        <f>(R771*AP756)+(S771*AP757)+(T771*AP758)+(U771*AP759)+(V771*AP760)+(W771*AP761)+(X771*AP762)+(Y771*AP763)+(Z771*AP764)+(AA771*AP765)+(AB771*AP766)+(AC771*AP767)+(AD771*AP768)+(AE771*AP769)+(AF771*AP770)+(AG771*AP771)</f>
        <v>12.387908417080421</v>
      </c>
      <c r="L771" s="22">
        <f>(R771*AQ756)+(S771*AQ757)+(T771*AQ758)+(U771*AQ759)+(V771*AQ760)+(W771*AQ761)+(X771*AQ762)+(Y771*AQ763)+(Z771*AQ764)+(AA771*AQ765)+(AB771*AQ766)+(AC771*AQ767)+(AD771*AQ768)+(AE771*AQ769)+(AF771*AQ770)+(AG771*AQ771)</f>
        <v>8.1501365618739428</v>
      </c>
      <c r="M771" s="22">
        <f>(R771*AR756)+(S771*AR757)+(T771*AR758)+(U771*AR759)+(V771*AR760)+(W771*AR761)+(X771*AR762)+(Y771*AR763)+(Z771*AR764)+(AA771*AR765)+(AB771*AR766)+(AC771*AR767)+(AD771*AR768)+(AE771*AR769)+(AF771*AR770)+(AG771*AR771)</f>
        <v>8.7840831103306645</v>
      </c>
      <c r="N771" s="22">
        <f>(R771*AS756)+(S771*AS757)+(T771*AS758)+(U771*AS759)+(V771*AS760)+(W771*AS761)+(X771*AS762)+(Y771*AS763)+(Z771*AS764)+(AA771*AS765)+(AB771*AS766)+(AC771*AS767)+(AD771*AS768)+(AE771*AS769)+(AF771*AS770)+(AG771*AS771)</f>
        <v>6.2974768199570352</v>
      </c>
      <c r="O771" s="22">
        <f>(R771*AT756)+(S771*AT757)+(T771*AT758)+(U771*AT759)+(V771*AT760)+(W771*AT761)+(X771*AT762)+(Y771*AT763)+(Z771*AT764)+(AA771*AT765)+(AB771*AT766)+(AC771*AT767)+(AD771*AT768)+(AE771*AT769)+(AF771*AT770)+(AG771*AT771)</f>
        <v>36.507268585954982</v>
      </c>
      <c r="Q771" s="22">
        <v>16</v>
      </c>
      <c r="R771" s="22">
        <v>0.13770898400113868</v>
      </c>
      <c r="S771" s="22">
        <v>2.3001472395354758E-2</v>
      </c>
      <c r="T771" s="22">
        <v>1.7892295048193983E-2</v>
      </c>
      <c r="U771" s="22">
        <v>0</v>
      </c>
      <c r="V771" s="22">
        <v>0</v>
      </c>
      <c r="W771" s="22">
        <v>0</v>
      </c>
      <c r="X771" s="22">
        <v>0.17118988318980966</v>
      </c>
      <c r="Y771" s="22">
        <v>4.5045275632172909E-3</v>
      </c>
      <c r="Z771" s="22">
        <v>5.7918917904714838E-2</v>
      </c>
      <c r="AA771" s="22">
        <v>4.9286971762269392E-2</v>
      </c>
      <c r="AB771" s="22">
        <v>0</v>
      </c>
      <c r="AC771" s="22">
        <v>9.2608673160205152E-4</v>
      </c>
      <c r="AD771" s="22">
        <v>0</v>
      </c>
      <c r="AE771" s="22">
        <v>0.97054297647834686</v>
      </c>
      <c r="AF771" s="22">
        <v>0</v>
      </c>
      <c r="AG771" s="22">
        <v>0</v>
      </c>
      <c r="AH771" s="208">
        <v>2011</v>
      </c>
      <c r="AI771" s="208">
        <v>1.4486000000000001</v>
      </c>
      <c r="AJ771" s="208">
        <v>11.3367</v>
      </c>
      <c r="AK771" s="208">
        <v>0.90490000000000004</v>
      </c>
      <c r="AL771" s="208">
        <v>5.7336</v>
      </c>
      <c r="AM771" s="208">
        <v>1.3683000000000001</v>
      </c>
      <c r="AN771" s="208">
        <v>2.9171999999999998</v>
      </c>
      <c r="AO771" s="208">
        <v>6.1499999999999999E-2</v>
      </c>
      <c r="AP771" s="208">
        <v>1.1798</v>
      </c>
      <c r="AQ771" s="208">
        <v>2.2073</v>
      </c>
      <c r="AR771" s="208">
        <v>1.7009000000000001</v>
      </c>
      <c r="AS771" s="208">
        <v>1.0127999999999999</v>
      </c>
      <c r="AT771" s="208">
        <v>6.9463999999999997</v>
      </c>
    </row>
    <row r="772" spans="2:46" s="22" customFormat="1" ht="15">
      <c r="B772" s="22">
        <v>2012</v>
      </c>
      <c r="C772" s="22">
        <v>1</v>
      </c>
      <c r="D772" s="22">
        <f>(R772*AI772)+(S772*AI773)+(T772*AI774)+(U772*AI775)+(V772*AI776)+(W772*AI777)+(X772*AI778)+(Y772*AI779)+(Z772*AI780)+(AA772*AI781)+(AB772*AI782)+(AC772*AI783)+(AD772*AI784)+(AE772*AI785)+(AF772*AI786)+(AG772*AI787)</f>
        <v>2.1053556033384826</v>
      </c>
      <c r="E772" s="22">
        <f>(R772*AJ772)+(S772*AJ773)+(T772*AJ774)+(U772*AJ775)+(V772*AJ776)+(W772*AJ777)+(X772*AJ778)+(Y772*AJ779)+(Z772*AJ780)+(AA772*AJ781)+(AB772*AJ782)+(AC772*AJ783)+(AD772*AJ784)+(AE772*AJ785)+(AF772*AJ786)+(AG772*AJ787)</f>
        <v>2.191479005440125</v>
      </c>
      <c r="F772" s="22">
        <f>(R772*AK772)+(S772*AK773)+(T772*AK774)+(U772*AK775)+(V772*AK776)+(W772*AK777)+(X772*AK778)+(Y772*AK779)+(Z772*AK780)+(AA772*AK781)+(AB772*AK782)+(AC772*AK783)+(AD772*AK784)+(AE772*AK785)+(AF772*AK786)+(AG772*AK787)</f>
        <v>0.69668681568776469</v>
      </c>
      <c r="G772" s="22">
        <f>(R772*AL772)+(S772*AL773)+(T772*AL774)+(U772*AL775)+(V772*AL776)+(W772*AL777)+(X772*AL778)+(Y772*AL779)+(Z772*AL780)+(AA772*AL781)+(AB772*AL782)+(AC772*AL783)+(AD772*AL784)+(AE772*AL785)+(AF772*AL786)+(AG772*AL787)</f>
        <v>3.5866078488051798</v>
      </c>
      <c r="H772" s="22">
        <f>(R772*AM772)+(S772*AM773)+(T772*AM774)+(U772*AM775)+(V772*AM776)+(W772*AM777)+(X772*AM778)+(Y772*AM779)+(Z772*AM780)+(AA772*AM781)+(AB772*AM782)+(AC772*AM783)+(AD772*AM784)+(AE772*AM785)+(AF772*AM786)+(AG772*AM787)</f>
        <v>1.2164873479817573</v>
      </c>
      <c r="I772" s="22">
        <f>(R772*AN772)+(S772*AN773)+(T772*AN774)+(U772*AN775)+(V772*AN776)+(W772*AN777)+(X772*AN778)+(Y772*AN779)+(Z772*AN780)+(AA772*AN781)+(AB772*AN782)+(AC772*AN783)+(AD772*AN784)+(AE772*AN785)+(AF772*AN786)+(AG772*AN787)</f>
        <v>1.7877874186510969</v>
      </c>
      <c r="J772" s="22">
        <f>(R772*AO772)+(S772*AO773)+(T772*AO774)+(U772*AO775)+(V772*AO776)+(W772*AO777)+(X772*AO778)+(Y772*AO779)+(Z772*AO780)+(AA772*AO781)+(AB772*AO782)+(AC772*AO783)+(AD772*AO784)+(AE772*AO785)+(AF772*AO786)+(AG772*AO787)</f>
        <v>9.9542680832422209E-2</v>
      </c>
      <c r="K772" s="22">
        <f>(R772*AP772)+(S772*AP773)+(T772*AP774)+(U772*AP775)+(V772*AP776)+(W772*AP777)+(X772*AP778)+(Y772*AP779)+(Z772*AP780)+(AA772*AP781)+(AB772*AP782)+(AC772*AP783)+(AD772*AP784)+(AE772*AP785)+(AF772*AP786)+(AG772*AP787)</f>
        <v>2.6009458777909602</v>
      </c>
      <c r="L772" s="22">
        <f>(R772*AQ772)+(S772*AQ773)+(T772*AQ774)+(U772*AQ775)+(V772*AQ776)+(W772*AQ777)+(X772*AQ778)+(Y772*AQ779)+(Z772*AQ780)+(AA772*AQ781)+(AB772*AQ782)+(AC772*AQ783)+(AD772*AQ784)+(AE772*AQ785)+(AF772*AQ786)+(AG772*AQ787)</f>
        <v>1.3727203272271575</v>
      </c>
      <c r="M772" s="22">
        <f>(R772*AR772)+(S772*AR773)+(T772*AR774)+(U772*AR775)+(V772*AR776)+(W772*AR777)+(X772*AR778)+(Y772*AR779)+(Z772*AR780)+(AA772*AR781)+(AB772*AR782)+(AC772*AR783)+(AD772*AR784)+(AE772*AR785)+(AF772*AR786)+(AG772*AR787)</f>
        <v>1.5374860805808392</v>
      </c>
      <c r="N772" s="22">
        <f>(R772*AS772)+(S772*AS773)+(T772*AS774)+(U772*AS775)+(V772*AS776)+(W772*AS777)+(X772*AS778)+(Y772*AS779)+(Z772*AS780)+(AA772*AS781)+(AB772*AS782)+(AC772*AS783)+(AD772*AS784)+(AE772*AS785)+(AF772*AS786)+(AG772*AS787)</f>
        <v>1.2365441208623453</v>
      </c>
      <c r="O772" s="22">
        <f>(R772*AT772)+(S772*AT773)+(T772*AT774)+(U772*AT775)+(V772*AT776)+(W772*AT777)+(X772*AT778)+(Y772*AT779)+(Z772*AT780)+(AA772*AT781)+(AB772*AT782)+(AC772*AT783)+(AD772*AT784)+(AE772*AT785)+(AF772*AT786)+(AG772*AT787)</f>
        <v>4.3027778371585921</v>
      </c>
      <c r="Q772" s="22">
        <v>1</v>
      </c>
      <c r="R772" s="22">
        <v>0.22509165929084093</v>
      </c>
      <c r="S772" s="22">
        <v>0</v>
      </c>
      <c r="T772" s="22">
        <v>0</v>
      </c>
      <c r="U772" s="22">
        <v>1.4E-3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2.9457023521653112E-2</v>
      </c>
      <c r="AF772" s="22">
        <v>0</v>
      </c>
      <c r="AG772" s="22">
        <v>0</v>
      </c>
      <c r="AH772" s="208">
        <v>2012</v>
      </c>
      <c r="AI772" s="208">
        <v>8.7091999999999992</v>
      </c>
      <c r="AJ772" s="208">
        <v>5.9221000000000004</v>
      </c>
      <c r="AK772" s="208">
        <v>2.7574000000000001</v>
      </c>
      <c r="AL772" s="208">
        <v>13.5937</v>
      </c>
      <c r="AM772" s="208">
        <v>4.8266999999999998</v>
      </c>
      <c r="AN772" s="208">
        <v>6.5983000000000001</v>
      </c>
      <c r="AO772" s="208">
        <v>0.37609999999999999</v>
      </c>
      <c r="AP772" s="208">
        <v>10.783300000000001</v>
      </c>
      <c r="AQ772" s="208">
        <v>5.2873000000000001</v>
      </c>
      <c r="AR772" s="208">
        <v>6.0773999999999999</v>
      </c>
      <c r="AS772" s="208">
        <v>4.9424000000000001</v>
      </c>
      <c r="AT772" s="208">
        <v>16.2514</v>
      </c>
    </row>
    <row r="773" spans="2:46" s="22" customFormat="1" ht="15">
      <c r="B773" s="22">
        <v>2012</v>
      </c>
      <c r="C773" s="22">
        <v>2</v>
      </c>
      <c r="D773" s="22">
        <f>(R773*AI772)+(S773*AI773)+(T773*AI774)+(U773*AI775)+(V773*AI776)+(W773*AI777)+(X773*AI778)+(Y773*AI779)+(Z773*AI780)+(AA773*AI781)+(AB773*AI782)+(AC773*AI783)+(AD773*AI784)+(AE773*AI785)+(AF773*AI786)+(AG773*AI787)</f>
        <v>8.984635564148407</v>
      </c>
      <c r="E773" s="22">
        <f>(R773*AJ772)+(S773*AJ773)+(T773*AJ774)+(U773*AJ775)+(V773*AJ776)+(W773*AJ777)+(X773*AJ778)+(Y773*AJ779)+(Z773*AJ780)+(AA773*AJ781)+(AB773*AJ782)+(AC773*AJ783)+(AD773*AJ784)+(AE773*AJ785)+(AF773*AJ786)+(AG773*AJ787)</f>
        <v>30.267871586587553</v>
      </c>
      <c r="F773" s="22">
        <f>(R773*AK772)+(S773*AK773)+(T773*AK774)+(U773*AK775)+(V773*AK776)+(W773*AK777)+(X773*AK778)+(Y773*AK779)+(Z773*AK780)+(AA773*AK781)+(AB773*AK782)+(AC773*AK783)+(AD773*AK784)+(AE773*AK785)+(AF773*AK786)+(AG773*AK787)</f>
        <v>3.5119091338861566</v>
      </c>
      <c r="G773" s="22">
        <f>(R773*AL772)+(S773*AL773)+(T773*AL774)+(U773*AL775)+(V773*AL776)+(W773*AL777)+(X773*AL778)+(Y773*AL779)+(Z773*AL780)+(AA773*AL781)+(AB773*AL782)+(AC773*AL783)+(AD773*AL784)+(AE773*AL785)+(AF773*AL786)+(AG773*AL787)</f>
        <v>26.805342429342641</v>
      </c>
      <c r="H773" s="22">
        <f>(R773*AM772)+(S773*AM773)+(T773*AM774)+(U773*AM775)+(V773*AM776)+(W773*AM777)+(X773*AM778)+(Y773*AM779)+(Z773*AM780)+(AA773*AM781)+(AB773*AM782)+(AC773*AM783)+(AD773*AM784)+(AE773*AM785)+(AF773*AM786)+(AG773*AM787)</f>
        <v>7.0885117090729377</v>
      </c>
      <c r="I773" s="22">
        <f>(R773*AN772)+(S773*AN773)+(T773*AN774)+(U773*AN775)+(V773*AN776)+(W773*AN777)+(X773*AN778)+(Y773*AN779)+(Z773*AN780)+(AA773*AN781)+(AB773*AN782)+(AC773*AN783)+(AD773*AN784)+(AE773*AN785)+(AF773*AN786)+(AG773*AN787)</f>
        <v>18.396976520902868</v>
      </c>
      <c r="J773" s="22">
        <f>(R773*AO772)+(S773*AO773)+(T773*AO774)+(U773*AO775)+(V773*AO776)+(W773*AO777)+(X773*AO778)+(Y773*AO779)+(Z773*AO780)+(AA773*AO781)+(AB773*AO782)+(AC773*AO783)+(AD773*AO784)+(AE773*AO785)+(AF773*AO786)+(AG773*AO787)</f>
        <v>1.4613524152307196</v>
      </c>
      <c r="K773" s="22">
        <f>(R773*AP772)+(S773*AP773)+(T773*AP774)+(U773*AP775)+(V773*AP776)+(W773*AP777)+(X773*AP778)+(Y773*AP779)+(Z773*AP780)+(AA773*AP781)+(AB773*AP782)+(AC773*AP783)+(AD773*AP784)+(AE773*AP785)+(AF773*AP786)+(AG773*AP787)</f>
        <v>14.745111510031736</v>
      </c>
      <c r="L773" s="22">
        <f>(R773*AQ772)+(S773*AQ773)+(T773*AQ774)+(U773*AQ775)+(V773*AQ776)+(W773*AQ777)+(X773*AQ778)+(Y773*AQ779)+(Z773*AQ780)+(AA773*AQ781)+(AB773*AQ782)+(AC773*AQ783)+(AD773*AQ784)+(AE773*AQ785)+(AF773*AQ786)+(AG773*AQ787)</f>
        <v>8.1623591319141529</v>
      </c>
      <c r="M773" s="22">
        <f>(R773*AR772)+(S773*AR773)+(T773*AR774)+(U773*AR775)+(V773*AR776)+(W773*AR777)+(X773*AR778)+(Y773*AR779)+(Z773*AR780)+(AA773*AR781)+(AB773*AR782)+(AC773*AR783)+(AD773*AR784)+(AE773*AR785)+(AF773*AR786)+(AG773*AR787)</f>
        <v>9.655377907775069</v>
      </c>
      <c r="N773" s="22">
        <f>(R773*AS772)+(S773*AS773)+(T773*AS774)+(U773*AS775)+(V773*AS776)+(W773*AS777)+(X773*AS778)+(Y773*AS779)+(Z773*AS780)+(AA773*AS781)+(AB773*AS782)+(AC773*AS783)+(AD773*AS784)+(AE773*AS785)+(AF773*AS786)+(AG773*AS787)</f>
        <v>9.2636085923023384</v>
      </c>
      <c r="O773" s="22">
        <f>(R773*AT772)+(S773*AT773)+(T773*AT774)+(U773*AT775)+(V773*AT776)+(W773*AT777)+(X773*AT778)+(Y773*AT779)+(Z773*AT780)+(AA773*AT781)+(AB773*AT782)+(AC773*AT783)+(AD773*AT784)+(AE773*AT785)+(AF773*AT786)+(AG773*AT787)</f>
        <v>33.443635315725423</v>
      </c>
      <c r="Q773" s="22">
        <v>2</v>
      </c>
      <c r="R773" s="22">
        <v>0.20618227805854089</v>
      </c>
      <c r="S773" s="22">
        <v>0</v>
      </c>
      <c r="T773" s="22">
        <v>0</v>
      </c>
      <c r="U773" s="22">
        <v>0.13726763070427903</v>
      </c>
      <c r="V773" s="22">
        <v>4.2294630429674081E-2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08">
        <v>2012</v>
      </c>
      <c r="AI773" s="208">
        <v>15.2188</v>
      </c>
      <c r="AJ773" s="208">
        <v>20.405899999999999</v>
      </c>
      <c r="AK773" s="208">
        <v>4.0068000000000001</v>
      </c>
      <c r="AL773" s="208">
        <v>33.8996</v>
      </c>
      <c r="AM773" s="208">
        <v>11.6015</v>
      </c>
      <c r="AN773" s="208">
        <v>49.394399999999997</v>
      </c>
      <c r="AO773" s="208">
        <v>4.5616000000000003</v>
      </c>
      <c r="AP773" s="208">
        <v>19.949300000000001</v>
      </c>
      <c r="AQ773" s="208">
        <v>8.1763999999999992</v>
      </c>
      <c r="AR773" s="208">
        <v>11.9537</v>
      </c>
      <c r="AS773" s="208">
        <v>6.7165999999999997</v>
      </c>
      <c r="AT773" s="208">
        <v>35.550800000000002</v>
      </c>
    </row>
    <row r="774" spans="2:46" s="22" customFormat="1" ht="15">
      <c r="B774" s="22">
        <v>2012</v>
      </c>
      <c r="C774" s="22">
        <v>3</v>
      </c>
      <c r="D774" s="22">
        <f>(R774*AI772)+(S774*AI773)+(T774*AI774)+(U774*AI775)+(V774*AI776)+(W774*AI777)+(X774*AI778)+(Y774*AI779)+(Z774*AI780)+(AA774*AI781)+(AB774*AI782)+(AC774*AI783)+(AD774*AI784)+(AE774*AI785)+(AF774*AI786)+(AG774*AI787)</f>
        <v>28.288410587718531</v>
      </c>
      <c r="E774" s="22">
        <f>(R774*AJ772)+(S774*AJ773)+(T774*AJ774)+(U774*AJ775)+(V774*AJ776)+(W774*AJ777)+(X774*AJ778)+(Y774*AJ779)+(Z774*AJ780)+(AA774*AJ781)+(AB774*AJ782)+(AC774*AJ783)+(AD774*AJ784)+(AE774*AJ785)+(AF774*AJ786)+(AG774*AJ787)</f>
        <v>182.32567348443177</v>
      </c>
      <c r="F774" s="22">
        <f>(R774*AK772)+(S774*AK773)+(T774*AK774)+(U774*AK775)+(V774*AK776)+(W774*AK777)+(X774*AK778)+(Y774*AK779)+(Z774*AK780)+(AA774*AK781)+(AB774*AK782)+(AC774*AK783)+(AD774*AK784)+(AE774*AK785)+(AF774*AK786)+(AG774*AK787)</f>
        <v>14.175699326243842</v>
      </c>
      <c r="G774" s="22">
        <f>(R774*AL772)+(S774*AL773)+(T774*AL774)+(U774*AL775)+(V774*AL776)+(W774*AL777)+(X774*AL778)+(Y774*AL779)+(Z774*AL780)+(AA774*AL781)+(AB774*AL782)+(AC774*AL783)+(AD774*AL784)+(AE774*AL785)+(AF774*AL786)+(AG774*AL787)</f>
        <v>113.97550729192436</v>
      </c>
      <c r="H774" s="22">
        <f>(R774*AM772)+(S774*AM773)+(T774*AM774)+(U774*AM775)+(V774*AM776)+(W774*AM777)+(X774*AM778)+(Y774*AM779)+(Z774*AM780)+(AA774*AM781)+(AB774*AM782)+(AC774*AM783)+(AD774*AM784)+(AE774*AM785)+(AF774*AM786)+(AG774*AM787)</f>
        <v>26.502782827889853</v>
      </c>
      <c r="I774" s="22">
        <f>(R774*AN772)+(S774*AN773)+(T774*AN774)+(U774*AN775)+(V774*AN776)+(W774*AN777)+(X774*AN778)+(Y774*AN779)+(Z774*AN780)+(AA774*AN781)+(AB774*AN782)+(AC774*AN783)+(AD774*AN784)+(AE774*AN785)+(AF774*AN786)+(AG774*AN787)</f>
        <v>97.056146492739444</v>
      </c>
      <c r="J774" s="22">
        <f>(R774*AO772)+(S774*AO773)+(T774*AO774)+(U774*AO775)+(V774*AO776)+(W774*AO777)+(X774*AO778)+(Y774*AO779)+(Z774*AO780)+(AA774*AO781)+(AB774*AO782)+(AC774*AO783)+(AD774*AO784)+(AE774*AO785)+(AF774*AO786)+(AG774*AO787)</f>
        <v>6.7638747956374958</v>
      </c>
      <c r="K774" s="22">
        <f>(R774*AP772)+(S774*AP773)+(T774*AP774)+(U774*AP775)+(V774*AP776)+(W774*AP777)+(X774*AP778)+(Y774*AP779)+(Z774*AP780)+(AA774*AP781)+(AB774*AP782)+(AC774*AP783)+(AD774*AP784)+(AE774*AP785)+(AF774*AP786)+(AG774*AP787)</f>
        <v>58.443677331688058</v>
      </c>
      <c r="L774" s="22">
        <f>(R774*AQ772)+(S774*AQ773)+(T774*AQ774)+(U774*AQ775)+(V774*AQ776)+(W774*AQ777)+(X774*AQ778)+(Y774*AQ779)+(Z774*AQ780)+(AA774*AQ781)+(AB774*AQ782)+(AC774*AQ783)+(AD774*AQ784)+(AE774*AQ785)+(AF774*AQ786)+(AG774*AQ787)</f>
        <v>34.591536553420305</v>
      </c>
      <c r="M774" s="22">
        <f>(R774*AR772)+(S774*AR773)+(T774*AR774)+(U774*AR775)+(V774*AR776)+(W774*AR777)+(X774*AR778)+(Y774*AR779)+(Z774*AR780)+(AA774*AR781)+(AB774*AR782)+(AC774*AR783)+(AD774*AR784)+(AE774*AR785)+(AF774*AR786)+(AG774*AR787)</f>
        <v>36.969894521499072</v>
      </c>
      <c r="N774" s="22">
        <f>(R774*AS772)+(S774*AS773)+(T774*AS774)+(U774*AS775)+(V774*AS776)+(W774*AS777)+(X774*AS778)+(Y774*AS779)+(Z774*AS780)+(AA774*AS781)+(AB774*AS782)+(AC774*AS783)+(AD774*AS784)+(AE774*AS785)+(AF774*AS786)+(AG774*AS787)</f>
        <v>43.141682478001179</v>
      </c>
      <c r="O774" s="22">
        <f>(R774*AT772)+(S774*AT773)+(T774*AT774)+(U774*AT775)+(V774*AT776)+(W774*AT777)+(X774*AT778)+(Y774*AT779)+(Z774*AT780)+(AA774*AT781)+(AB774*AT782)+(AC774*AT783)+(AD774*AT784)+(AE774*AT785)+(AF774*AT786)+(AG774*AT787)</f>
        <v>151.54726812384177</v>
      </c>
      <c r="Q774" s="22">
        <v>3</v>
      </c>
      <c r="R774" s="22">
        <v>0</v>
      </c>
      <c r="S774" s="22">
        <v>0</v>
      </c>
      <c r="T774" s="22">
        <v>0</v>
      </c>
      <c r="U774" s="22">
        <v>8.3558160114565863E-2</v>
      </c>
      <c r="V774" s="22">
        <v>0.89127490012834187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  <c r="AH774" s="208">
        <v>2012</v>
      </c>
      <c r="AI774" s="208">
        <v>33.867899999999999</v>
      </c>
      <c r="AJ774" s="208">
        <v>31.6814</v>
      </c>
      <c r="AK774" s="208">
        <v>10.3484</v>
      </c>
      <c r="AL774" s="208">
        <v>71.063699999999997</v>
      </c>
      <c r="AM774" s="208">
        <v>24.174900000000001</v>
      </c>
      <c r="AN774" s="208">
        <v>66.864800000000002</v>
      </c>
      <c r="AO774" s="208">
        <v>9.4270999999999994</v>
      </c>
      <c r="AP774" s="208">
        <v>49.267099999999999</v>
      </c>
      <c r="AQ774" s="208">
        <v>21.853899999999999</v>
      </c>
      <c r="AR774" s="208">
        <v>30.897300000000001</v>
      </c>
      <c r="AS774" s="208">
        <v>16.672000000000001</v>
      </c>
      <c r="AT774" s="208">
        <v>82.128100000000003</v>
      </c>
    </row>
    <row r="775" spans="2:46" s="22" customFormat="1" ht="15">
      <c r="B775" s="22">
        <v>2012</v>
      </c>
      <c r="C775" s="22">
        <v>4</v>
      </c>
      <c r="D775" s="22">
        <f>(R775*AI772)+(S775*AI773)+(T775*AI774)+(U775*AI775)+(V775*AI776)+(W775*AI777)+(X775*AI778)+(Y775*AI779)+(Z775*AI780)+(AA775*AI781)+(AB775*AI782)+(AC775*AI783)+(AD775*AI784)+(AE775*AI785)+(AF775*AI786)+(AG775*AI787)</f>
        <v>20.187857086782927</v>
      </c>
      <c r="E775" s="22">
        <f>(R775*AJ772)+(S775*AJ773)+(T775*AJ774)+(U775*AJ775)+(V775*AJ776)+(W775*AJ777)+(X775*AJ778)+(Y775*AJ779)+(Z775*AJ780)+(AA775*AJ781)+(AB775*AJ782)+(AC775*AJ783)+(AD775*AJ784)+(AE775*AJ785)+(AF775*AJ786)+(AG775*AJ787)</f>
        <v>70.422040088406362</v>
      </c>
      <c r="F775" s="22">
        <f>(R775*AK772)+(S775*AK773)+(T775*AK774)+(U775*AK775)+(V775*AK776)+(W775*AK777)+(X775*AK778)+(Y775*AK779)+(Z775*AK780)+(AA775*AK781)+(AB775*AK782)+(AC775*AK783)+(AD775*AK784)+(AE775*AK785)+(AF775*AK786)+(AG775*AK787)</f>
        <v>7.8405714729138181</v>
      </c>
      <c r="G775" s="22">
        <f>(R775*AL772)+(S775*AL773)+(T775*AL774)+(U775*AL775)+(V775*AL776)+(W775*AL777)+(X775*AL778)+(Y775*AL779)+(Z775*AL780)+(AA775*AL781)+(AB775*AL782)+(AC775*AL783)+(AD775*AL784)+(AE775*AL785)+(AF775*AL786)+(AG775*AL787)</f>
        <v>64.204025633425289</v>
      </c>
      <c r="H775" s="22">
        <f>(R775*AM772)+(S775*AM773)+(T775*AM774)+(U775*AM775)+(V775*AM776)+(W775*AM777)+(X775*AM778)+(Y775*AM779)+(Z775*AM780)+(AA775*AM781)+(AB775*AM782)+(AC775*AM783)+(AD775*AM784)+(AE775*AM785)+(AF775*AM786)+(AG775*AM787)</f>
        <v>16.697318126245261</v>
      </c>
      <c r="I775" s="22">
        <f>(R775*AN772)+(S775*AN773)+(T775*AN774)+(U775*AN775)+(V775*AN776)+(W775*AN777)+(X775*AN778)+(Y775*AN779)+(Z775*AN780)+(AA775*AN781)+(AB775*AN782)+(AC775*AN783)+(AD775*AN784)+(AE775*AN785)+(AF775*AN786)+(AG775*AN787)</f>
        <v>42.922987383671021</v>
      </c>
      <c r="J775" s="22">
        <f>(R775*AO772)+(S775*AO773)+(T775*AO774)+(U775*AO775)+(V775*AO776)+(W775*AO777)+(X775*AO778)+(Y775*AO779)+(Z775*AO780)+(AA775*AO781)+(AB775*AO782)+(AC775*AO783)+(AD775*AO784)+(AE775*AO785)+(AF775*AO786)+(AG775*AO787)</f>
        <v>3.66991272862606</v>
      </c>
      <c r="K775" s="22">
        <f>(R775*AP772)+(S775*AP773)+(T775*AP774)+(U775*AP775)+(V775*AP776)+(W775*AP777)+(X775*AP778)+(Y775*AP779)+(Z775*AP780)+(AA775*AP781)+(AB775*AP782)+(AC775*AP783)+(AD775*AP784)+(AE775*AP785)+(AF775*AP786)+(AG775*AP787)</f>
        <v>33.66072805472789</v>
      </c>
      <c r="L775" s="22">
        <f>(R775*AQ772)+(S775*AQ773)+(T775*AQ774)+(U775*AQ775)+(V775*AQ776)+(W775*AQ777)+(X775*AQ778)+(Y775*AQ779)+(Z775*AQ780)+(AA775*AQ781)+(AB775*AQ782)+(AC775*AQ783)+(AD775*AQ784)+(AE775*AQ785)+(AF775*AQ786)+(AG775*AQ787)</f>
        <v>18.75194636846485</v>
      </c>
      <c r="M775" s="22">
        <f>(R775*AR772)+(S775*AR773)+(T775*AR774)+(U775*AR775)+(V775*AR776)+(W775*AR777)+(X775*AR778)+(Y775*AR779)+(Z775*AR780)+(AA775*AR781)+(AB775*AR782)+(AC775*AR783)+(AD775*AR784)+(AE775*AR785)+(AF775*AR786)+(AG775*AR787)</f>
        <v>22.955055332537654</v>
      </c>
      <c r="N775" s="22">
        <f>(R775*AS772)+(S775*AS773)+(T775*AS774)+(U775*AS775)+(V775*AS776)+(W775*AS777)+(X775*AS778)+(Y775*AS779)+(Z775*AS780)+(AA775*AS781)+(AB775*AS782)+(AC775*AS783)+(AD775*AS784)+(AE775*AS785)+(AF775*AS786)+(AG775*AS787)</f>
        <v>21.399055786674637</v>
      </c>
      <c r="O775" s="22">
        <f>(R775*AT772)+(S775*AT773)+(T775*AT774)+(U775*AT775)+(V775*AT776)+(W775*AT777)+(X775*AT778)+(Y775*AT779)+(Z775*AT780)+(AA775*AT781)+(AB775*AT782)+(AC775*AT783)+(AD775*AT784)+(AE775*AT785)+(AF775*AT786)+(AG775*AT787)</f>
        <v>79.077227149626154</v>
      </c>
      <c r="Q775" s="22">
        <v>4</v>
      </c>
      <c r="R775" s="22">
        <v>0</v>
      </c>
      <c r="S775" s="22">
        <v>0</v>
      </c>
      <c r="T775" s="22">
        <v>0</v>
      </c>
      <c r="U775" s="22">
        <v>0.46028680546162221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08">
        <v>2012</v>
      </c>
      <c r="AI775" s="208">
        <v>43.859299999999998</v>
      </c>
      <c r="AJ775" s="208">
        <v>152.99600000000001</v>
      </c>
      <c r="AK775" s="208">
        <v>17.034099999999999</v>
      </c>
      <c r="AL775" s="208">
        <v>139.48699999999999</v>
      </c>
      <c r="AM775" s="208">
        <v>36.2759</v>
      </c>
      <c r="AN775" s="208">
        <v>93.252700000000004</v>
      </c>
      <c r="AO775" s="208">
        <v>7.9730999999999996</v>
      </c>
      <c r="AP775" s="208">
        <v>73.129900000000006</v>
      </c>
      <c r="AQ775" s="208">
        <v>40.739699999999999</v>
      </c>
      <c r="AR775" s="208">
        <v>49.871200000000002</v>
      </c>
      <c r="AS775" s="208">
        <v>46.490699999999997</v>
      </c>
      <c r="AT775" s="208">
        <v>171.79990000000001</v>
      </c>
    </row>
    <row r="776" spans="2:46" s="22" customFormat="1" ht="15">
      <c r="B776" s="22">
        <v>2012</v>
      </c>
      <c r="C776" s="22">
        <v>5</v>
      </c>
      <c r="D776" s="22">
        <f>(R776*AI772)+(S776*AI773)+(T776*AI774)+(U776*AI775)+(V776*AI776)+(W776*AI777)+(X776*AI778)+(Y776*AI779)+(Z776*AI780)+(AA776*AI781)+(AB776*AI782)+(AC776*AI783)+(AD776*AI784)+(AE776*AI785)+(AF776*AI786)+(AG776*AI787)</f>
        <v>3.9197366710984882</v>
      </c>
      <c r="E776" s="22">
        <f>(R776*AJ772)+(S776*AJ773)+(T776*AJ774)+(U776*AJ775)+(V776*AJ776)+(W776*AJ777)+(X776*AJ778)+(Y776*AJ779)+(Z776*AJ780)+(AA776*AJ781)+(AB776*AJ782)+(AC776*AJ783)+(AD776*AJ784)+(AE776*AJ785)+(AF776*AJ786)+(AG776*AJ787)</f>
        <v>13.67336076342724</v>
      </c>
      <c r="F776" s="22">
        <f>(R776*AK772)+(S776*AK773)+(T776*AK774)+(U776*AK775)+(V776*AK776)+(W776*AK777)+(X776*AK778)+(Y776*AK779)+(Z776*AK780)+(AA776*AK781)+(AB776*AK782)+(AC776*AK783)+(AD776*AK784)+(AE776*AK785)+(AF776*AK786)+(AG776*AK787)</f>
        <v>1.5223495684873849</v>
      </c>
      <c r="G776" s="22">
        <f>(R776*AL772)+(S776*AL773)+(T776*AL774)+(U776*AL775)+(V776*AL776)+(W776*AL777)+(X776*AL778)+(Y776*AL779)+(Z776*AL780)+(AA776*AL781)+(AB776*AL782)+(AC776*AL783)+(AD776*AL784)+(AE776*AL785)+(AF776*AL786)+(AG776*AL787)</f>
        <v>12.466051875919471</v>
      </c>
      <c r="H776" s="22">
        <f>(R776*AM772)+(S776*AM773)+(T776*AM774)+(U776*AM775)+(V776*AM776)+(W776*AM777)+(X776*AM778)+(Y776*AM779)+(Z776*AM780)+(AA776*AM781)+(AB776*AM782)+(AC776*AM783)+(AD776*AM784)+(AE776*AM785)+(AF776*AM786)+(AG776*AM787)</f>
        <v>3.2420028479045873</v>
      </c>
      <c r="I776" s="22">
        <f>(R776*AN772)+(S776*AN773)+(T776*AN774)+(U776*AN775)+(V776*AN776)+(W776*AN777)+(X776*AN778)+(Y776*AN779)+(Z776*AN780)+(AA776*AN781)+(AB776*AN782)+(AC776*AN783)+(AD776*AN784)+(AE776*AN785)+(AF776*AN786)+(AG776*AN787)</f>
        <v>8.3340597745277751</v>
      </c>
      <c r="J776" s="22">
        <f>(R776*AO772)+(S776*AO773)+(T776*AO774)+(U776*AO775)+(V776*AO776)+(W776*AO777)+(X776*AO778)+(Y776*AO779)+(Z776*AO780)+(AA776*AO781)+(AB776*AO782)+(AC776*AO783)+(AD776*AO784)+(AE776*AO785)+(AF776*AO786)+(AG776*AO787)</f>
        <v>0.71256158790348589</v>
      </c>
      <c r="K776" s="22">
        <f>(R776*AP772)+(S776*AP773)+(T776*AP774)+(U776*AP775)+(V776*AP776)+(W776*AP777)+(X776*AP778)+(Y776*AP779)+(Z776*AP780)+(AA776*AP781)+(AB776*AP782)+(AC776*AP783)+(AD776*AP784)+(AE776*AP785)+(AF776*AP786)+(AG776*AP787)</f>
        <v>6.5356709018102288</v>
      </c>
      <c r="L776" s="22">
        <f>(R776*AQ772)+(S776*AQ773)+(T776*AQ774)+(U776*AQ775)+(V776*AQ776)+(W776*AQ777)+(X776*AQ778)+(Y776*AQ779)+(Z776*AQ780)+(AA776*AQ781)+(AB776*AQ782)+(AC776*AQ783)+(AD776*AQ784)+(AE776*AQ785)+(AF776*AQ786)+(AG776*AQ787)</f>
        <v>3.6409358120068283</v>
      </c>
      <c r="M776" s="22">
        <f>(R776*AR772)+(S776*AR773)+(T776*AR774)+(U776*AR775)+(V776*AR776)+(W776*AR777)+(X776*AR778)+(Y776*AR779)+(Z776*AR780)+(AA776*AR781)+(AB776*AR782)+(AC776*AR783)+(AD776*AR784)+(AE776*AR785)+(AF776*AR786)+(AG776*AR787)</f>
        <v>4.4570244274689053</v>
      </c>
      <c r="N776" s="22">
        <f>(R776*AS772)+(S776*AS773)+(T776*AS774)+(U776*AS775)+(V776*AS776)+(W776*AS777)+(X776*AS778)+(Y776*AS779)+(Z776*AS780)+(AA776*AS781)+(AB776*AS782)+(AC776*AS783)+(AD776*AS784)+(AE776*AS785)+(AF776*AS786)+(AG776*AS787)</f>
        <v>4.1549067507926134</v>
      </c>
      <c r="O776" s="22">
        <f>(R776*AT772)+(S776*AT773)+(T776*AT774)+(U776*AT775)+(V776*AT776)+(W776*AT777)+(X776*AT778)+(Y776*AT779)+(Z776*AT780)+(AA776*AT781)+(AB776*AT782)+(AC776*AT783)+(AD776*AT784)+(AE776*AT785)+(AF776*AT786)+(AG776*AT787)</f>
        <v>15.35387861003375</v>
      </c>
      <c r="Q776" s="22">
        <v>5</v>
      </c>
      <c r="R776" s="22">
        <v>0</v>
      </c>
      <c r="S776" s="22">
        <v>0</v>
      </c>
      <c r="T776" s="22">
        <v>0</v>
      </c>
      <c r="U776" s="22">
        <v>8.9370707491877172E-2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08">
        <v>2012</v>
      </c>
      <c r="AI776" s="208">
        <v>27.627400000000002</v>
      </c>
      <c r="AJ776" s="208">
        <v>190.22370000000001</v>
      </c>
      <c r="AK776" s="208">
        <v>14.308</v>
      </c>
      <c r="AL776" s="208">
        <v>114.8021</v>
      </c>
      <c r="AM776" s="208">
        <v>26.334900000000001</v>
      </c>
      <c r="AN776" s="208">
        <v>100.1533</v>
      </c>
      <c r="AO776" s="208">
        <v>6.8414999999999999</v>
      </c>
      <c r="AP776" s="208">
        <v>58.717100000000002</v>
      </c>
      <c r="AQ776" s="208">
        <v>34.991900000000001</v>
      </c>
      <c r="AR776" s="208">
        <v>36.804299999999998</v>
      </c>
      <c r="AS776" s="208">
        <v>44.045900000000003</v>
      </c>
      <c r="AT776" s="208">
        <v>153.92779999999999</v>
      </c>
    </row>
    <row r="777" spans="2:46" s="22" customFormat="1" ht="15">
      <c r="B777" s="22">
        <v>2012</v>
      </c>
      <c r="C777" s="22">
        <v>6</v>
      </c>
      <c r="D777" s="22">
        <f>(R777*AI772)+(S777*AI773)+(T777*AI774)+(U777*AI775)+(V777*AI776)+(W777*AI777)+(X777*AI778)+(Y777*AI779)+(Z777*AI780)+(AA777*AI781)+(AB777*AI782)+(AC777*AI783)+(AD777*AI784)+(AE777*AI785)+(AF777*AI786)+(AG777*AI787)</f>
        <v>29.702777935282658</v>
      </c>
      <c r="E777" s="22">
        <f>(R777*AJ772)+(S777*AJ773)+(T777*AJ774)+(U777*AJ775)+(V777*AJ776)+(W777*AJ777)+(X777*AJ778)+(Y777*AJ779)+(Z777*AJ780)+(AA777*AJ781)+(AB777*AJ782)+(AC777*AJ783)+(AD777*AJ784)+(AE777*AJ785)+(AF777*AJ786)+(AG777*AJ787)</f>
        <v>138.6896543573416</v>
      </c>
      <c r="F777" s="22">
        <f>(R777*AK772)+(S777*AK773)+(T777*AK774)+(U777*AK775)+(V777*AK776)+(W777*AK777)+(X777*AK778)+(Y777*AK779)+(Z777*AK780)+(AA777*AK781)+(AB777*AK782)+(AC777*AK783)+(AD777*AK784)+(AE777*AK785)+(AF777*AK786)+(AG777*AK787)</f>
        <v>19.014291795950292</v>
      </c>
      <c r="G777" s="22">
        <f>(R777*AL772)+(S777*AL773)+(T777*AL774)+(U777*AL775)+(V777*AL776)+(W777*AL777)+(X777*AL778)+(Y777*AL779)+(Z777*AL780)+(AA777*AL781)+(AB777*AL782)+(AC777*AL783)+(AD777*AL784)+(AE777*AL785)+(AF777*AL786)+(AG777*AL787)</f>
        <v>112.76989725950034</v>
      </c>
      <c r="H777" s="22">
        <f>(R777*AM772)+(S777*AM773)+(T777*AM774)+(U777*AM775)+(V777*AM776)+(W777*AM777)+(X777*AM778)+(Y777*AM779)+(Z777*AM780)+(AA777*AM781)+(AB777*AM782)+(AC777*AM783)+(AD777*AM784)+(AE777*AM785)+(AF777*AM786)+(AG777*AM787)</f>
        <v>28.497004208737188</v>
      </c>
      <c r="I777" s="22">
        <f>(R777*AN772)+(S777*AN773)+(T777*AN774)+(U777*AN775)+(V777*AN776)+(W777*AN777)+(X777*AN778)+(Y777*AN779)+(Z777*AN780)+(AA777*AN781)+(AB777*AN782)+(AC777*AN783)+(AD777*AN784)+(AE777*AN785)+(AF777*AN786)+(AG777*AN787)</f>
        <v>108.5545451284969</v>
      </c>
      <c r="J777" s="22">
        <f>(R777*AO772)+(S777*AO773)+(T777*AO774)+(U777*AO775)+(V777*AO776)+(W777*AO777)+(X777*AO778)+(Y777*AO779)+(Z777*AO780)+(AA777*AO781)+(AB777*AO782)+(AC777*AO783)+(AD777*AO784)+(AE777*AO785)+(AF777*AO786)+(AG777*AO787)</f>
        <v>4.5368181568796624</v>
      </c>
      <c r="K777" s="22">
        <f>(R777*AP772)+(S777*AP773)+(T777*AP774)+(U777*AP775)+(V777*AP776)+(W777*AP777)+(X777*AP778)+(Y777*AP779)+(Z777*AP780)+(AA777*AP781)+(AB777*AP782)+(AC777*AP783)+(AD777*AP784)+(AE777*AP785)+(AF777*AP786)+(AG777*AP787)</f>
        <v>51.77124924653846</v>
      </c>
      <c r="L777" s="22">
        <f>(R777*AQ772)+(S777*AQ773)+(T777*AQ774)+(U777*AQ775)+(V777*AQ776)+(W777*AQ777)+(X777*AQ778)+(Y777*AQ779)+(Z777*AQ780)+(AA777*AQ781)+(AB777*AQ782)+(AC777*AQ783)+(AD777*AQ784)+(AE777*AQ785)+(AF777*AQ786)+(AG777*AQ787)</f>
        <v>29.075506705175162</v>
      </c>
      <c r="M777" s="22">
        <f>(R777*AR772)+(S777*AR773)+(T777*AR774)+(U777*AR775)+(V777*AR776)+(W777*AR777)+(X777*AR778)+(Y777*AR779)+(Z777*AR780)+(AA777*AR781)+(AB777*AR782)+(AC777*AR783)+(AD777*AR784)+(AE777*AR785)+(AF777*AR786)+(AG777*AR787)</f>
        <v>29.506715847562191</v>
      </c>
      <c r="N777" s="22">
        <f>(R777*AS772)+(S777*AS773)+(T777*AS774)+(U777*AS775)+(V777*AS776)+(W777*AS777)+(X777*AS778)+(Y777*AS779)+(Z777*AS780)+(AA777*AS781)+(AB777*AS782)+(AC777*AS783)+(AD777*AS784)+(AE777*AS785)+(AF777*AS786)+(AG777*AS787)</f>
        <v>31.358027325801388</v>
      </c>
      <c r="O777" s="22">
        <f>(R777*AT772)+(S777*AT773)+(T777*AT774)+(U777*AT775)+(V777*AT776)+(W777*AT777)+(X777*AT778)+(Y777*AT779)+(Z777*AT780)+(AA777*AT781)+(AB777*AT782)+(AC777*AT783)+(AD777*AT784)+(AE777*AT785)+(AF777*AT786)+(AG777*AT787)</f>
        <v>132.80949698995647</v>
      </c>
      <c r="Q777" s="22">
        <v>6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0.40076518433531011</v>
      </c>
      <c r="Z777" s="22">
        <v>6.3600000000000004E-2</v>
      </c>
      <c r="AA777" s="22">
        <v>0</v>
      </c>
      <c r="AB777" s="22">
        <v>0.26986289636970395</v>
      </c>
      <c r="AC777" s="22">
        <v>6.595769839041045E-4</v>
      </c>
      <c r="AD777" s="22">
        <v>0</v>
      </c>
      <c r="AE777" s="22">
        <v>0</v>
      </c>
      <c r="AF777" s="22">
        <v>0</v>
      </c>
      <c r="AG777" s="22">
        <v>0</v>
      </c>
      <c r="AH777" s="208">
        <v>2012</v>
      </c>
      <c r="AI777" s="208">
        <v>24.227699999999999</v>
      </c>
      <c r="AJ777" s="208">
        <v>57.567</v>
      </c>
      <c r="AK777" s="208">
        <v>5.6295999999999999</v>
      </c>
      <c r="AL777" s="208">
        <v>47.754899999999999</v>
      </c>
      <c r="AM777" s="208">
        <v>9.2622</v>
      </c>
      <c r="AN777" s="208">
        <v>35.848100000000002</v>
      </c>
      <c r="AO777" s="208">
        <v>1.2277</v>
      </c>
      <c r="AP777" s="208">
        <v>18.167400000000001</v>
      </c>
      <c r="AQ777" s="208">
        <v>8.0547000000000004</v>
      </c>
      <c r="AR777" s="208">
        <v>15.013</v>
      </c>
      <c r="AS777" s="208">
        <v>11.3413</v>
      </c>
      <c r="AT777" s="208">
        <v>40.664499999999997</v>
      </c>
    </row>
    <row r="778" spans="2:46" s="22" customFormat="1" ht="15">
      <c r="B778" s="22">
        <v>2012</v>
      </c>
      <c r="C778" s="22">
        <v>7</v>
      </c>
      <c r="D778" s="22">
        <f>(R778*AI772)+(S778*AI773)+(T778*AI774)+(U778*AI775)+(V778*AI776)+(W778*AI777)+(X778*AI778)+(Y778*AI779)+(Z778*AI780)+(AA778*AI781)+(AB778*AI782)+(AC778*AI783)+(AD778*AI784)+(AE778*AI785)+(AF778*AI786)+(AG778*AI787)</f>
        <v>36.598576640000005</v>
      </c>
      <c r="E778" s="22">
        <f>(R778*AJ772)+(S778*AJ773)+(T778*AJ774)+(U778*AJ775)+(V778*AJ776)+(W778*AJ777)+(X778*AJ778)+(Y778*AJ779)+(Z778*AJ780)+(AA778*AJ781)+(AB778*AJ782)+(AC778*AJ783)+(AD778*AJ784)+(AE778*AJ785)+(AF778*AJ786)+(AG778*AJ787)</f>
        <v>73.9923632</v>
      </c>
      <c r="F778" s="22">
        <f>(R778*AK772)+(S778*AK773)+(T778*AK774)+(U778*AK775)+(V778*AK776)+(W778*AK777)+(X778*AK778)+(Y778*AK779)+(Z778*AK780)+(AA778*AK781)+(AB778*AK782)+(AC778*AK783)+(AD778*AK784)+(AE778*AK785)+(AF778*AK786)+(AG778*AK787)</f>
        <v>10.336198640000001</v>
      </c>
      <c r="G778" s="22">
        <f>(R778*AL772)+(S778*AL773)+(T778*AL774)+(U778*AL775)+(V778*AL776)+(W778*AL777)+(X778*AL778)+(Y778*AL779)+(Z778*AL780)+(AA778*AL781)+(AB778*AL782)+(AC778*AL783)+(AD778*AL784)+(AE778*AL785)+(AF778*AL786)+(AG778*AL787)</f>
        <v>68.655720000000002</v>
      </c>
      <c r="H778" s="22">
        <f>(R778*AM772)+(S778*AM773)+(T778*AM774)+(U778*AM775)+(V778*AM776)+(W778*AM777)+(X778*AM778)+(Y778*AM779)+(Z778*AM780)+(AA778*AM781)+(AB778*AM782)+(AC778*AM783)+(AD778*AM784)+(AE778*AM785)+(AF778*AM786)+(AG778*AM787)</f>
        <v>20.426502680000002</v>
      </c>
      <c r="I778" s="22">
        <f>(R778*AN772)+(S778*AN773)+(T778*AN774)+(U778*AN775)+(V778*AN776)+(W778*AN777)+(X778*AN778)+(Y778*AN779)+(Z778*AN780)+(AA778*AN781)+(AB778*AN782)+(AC778*AN783)+(AD778*AN784)+(AE778*AN785)+(AF778*AN786)+(AG778*AN787)</f>
        <v>46.460028280000003</v>
      </c>
      <c r="J778" s="22">
        <f>(R778*AO772)+(S778*AO773)+(T778*AO774)+(U778*AO775)+(V778*AO776)+(W778*AO777)+(X778*AO778)+(Y778*AO779)+(Z778*AO780)+(AA778*AO781)+(AB778*AO782)+(AC778*AO783)+(AD778*AO784)+(AE778*AO785)+(AF778*AO786)+(AG778*AO787)</f>
        <v>0.44261027999999997</v>
      </c>
      <c r="K778" s="22">
        <f>(R778*AP772)+(S778*AP773)+(T778*AP774)+(U778*AP775)+(V778*AP776)+(W778*AP777)+(X778*AP778)+(Y778*AP779)+(Z778*AP780)+(AA778*AP781)+(AB778*AP782)+(AC778*AP783)+(AD778*AP784)+(AE778*AP785)+(AF778*AP786)+(AG778*AP787)</f>
        <v>32.436593160000001</v>
      </c>
      <c r="L778" s="22">
        <f>(R778*AQ772)+(S778*AQ773)+(T778*AQ774)+(U778*AQ775)+(V778*AQ776)+(W778*AQ777)+(X778*AQ778)+(Y778*AQ779)+(Z778*AQ780)+(AA778*AQ781)+(AB778*AQ782)+(AC778*AQ783)+(AD778*AQ784)+(AE778*AQ785)+(AF778*AQ786)+(AG778*AQ787)</f>
        <v>17.95427072</v>
      </c>
      <c r="M778" s="22">
        <f>(R778*AR772)+(S778*AR773)+(T778*AR774)+(U778*AR775)+(V778*AR776)+(W778*AR777)+(X778*AR778)+(Y778*AR779)+(Z778*AR780)+(AA778*AR781)+(AB778*AR782)+(AC778*AR783)+(AD778*AR784)+(AE778*AR785)+(AF778*AR786)+(AG778*AR787)</f>
        <v>23.73053312</v>
      </c>
      <c r="N778" s="22">
        <f>(R778*AS772)+(S778*AS773)+(T778*AS774)+(U778*AS775)+(V778*AS776)+(W778*AS777)+(X778*AS778)+(Y778*AS779)+(Z778*AS780)+(AA778*AS781)+(AB778*AS782)+(AC778*AS783)+(AD778*AS784)+(AE778*AS785)+(AF778*AS786)+(AG778*AS787)</f>
        <v>29.17548124</v>
      </c>
      <c r="O778" s="22">
        <f>(R778*AT772)+(S778*AT773)+(T778*AT774)+(U778*AT775)+(V778*AT776)+(W778*AT777)+(X778*AT778)+(Y778*AT779)+(Z778*AT780)+(AA778*AT781)+(AB778*AT782)+(AC778*AT783)+(AD778*AT784)+(AE778*AT785)+(AF778*AT786)+(AG778*AT787)</f>
        <v>67.146615800000006</v>
      </c>
      <c r="Q778" s="22">
        <v>7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0.6956</v>
      </c>
      <c r="AE778" s="22">
        <v>0</v>
      </c>
      <c r="AF778" s="22">
        <v>0</v>
      </c>
      <c r="AG778" s="22">
        <v>0</v>
      </c>
      <c r="AH778" s="208">
        <v>2012</v>
      </c>
      <c r="AI778" s="208">
        <v>7.2152000000000003</v>
      </c>
      <c r="AJ778" s="208">
        <v>4.3932000000000002</v>
      </c>
      <c r="AK778" s="208">
        <v>2.0579999999999998</v>
      </c>
      <c r="AL778" s="208">
        <v>15.144399999999999</v>
      </c>
      <c r="AM778" s="208">
        <v>4.9549000000000003</v>
      </c>
      <c r="AN778" s="208">
        <v>7.7563000000000004</v>
      </c>
      <c r="AO778" s="208">
        <v>2.9312</v>
      </c>
      <c r="AP778" s="208">
        <v>10.546099999999999</v>
      </c>
      <c r="AQ778" s="208">
        <v>2.3489</v>
      </c>
      <c r="AR778" s="208">
        <v>3.9681999999999999</v>
      </c>
      <c r="AS778" s="208">
        <v>2.6429</v>
      </c>
      <c r="AT778" s="208">
        <v>19.587900000000001</v>
      </c>
    </row>
    <row r="779" spans="2:46" s="22" customFormat="1" ht="15">
      <c r="B779" s="22">
        <v>2012</v>
      </c>
      <c r="C779" s="22">
        <v>8</v>
      </c>
      <c r="D779" s="22">
        <f>(R779*AI772)+(S779*AI773)+(T779*AI774)+(U779*AI775)+(V779*AI776)+(W779*AI777)+(X779*AI778)+(Y779*AI779)+(Z779*AI780)+(AA779*AI781)+(AB779*AI782)+(AC779*AI783)+(AD779*AI784)+(AE779*AI785)+(AF779*AI786)+(AG779*AI787)</f>
        <v>40.846118199219937</v>
      </c>
      <c r="E779" s="22">
        <f>(R779*AJ772)+(S779*AJ773)+(T779*AJ774)+(U779*AJ775)+(V779*AJ776)+(W779*AJ777)+(X779*AJ778)+(Y779*AJ779)+(Z779*AJ780)+(AA779*AJ781)+(AB779*AJ782)+(AC779*AJ783)+(AD779*AJ784)+(AE779*AJ785)+(AF779*AJ786)+(AG779*AJ787)</f>
        <v>199.45669705715443</v>
      </c>
      <c r="F779" s="22">
        <f>(R779*AK772)+(S779*AK773)+(T779*AK774)+(U779*AK775)+(V779*AK776)+(W779*AK777)+(X779*AK778)+(Y779*AK779)+(Z779*AK780)+(AA779*AK781)+(AB779*AK782)+(AC779*AK783)+(AD779*AK784)+(AE779*AK785)+(AF779*AK786)+(AG779*AK787)</f>
        <v>26.954484718467111</v>
      </c>
      <c r="G779" s="22">
        <f>(R779*AL772)+(S779*AL773)+(T779*AL774)+(U779*AL775)+(V779*AL776)+(W779*AL777)+(X779*AL778)+(Y779*AL779)+(Z779*AL780)+(AA779*AL781)+(AB779*AL782)+(AC779*AL783)+(AD779*AL784)+(AE779*AL785)+(AF779*AL786)+(AG779*AL787)</f>
        <v>159.68974353900555</v>
      </c>
      <c r="H779" s="22">
        <f>(R779*AM772)+(S779*AM773)+(T779*AM774)+(U779*AM775)+(V779*AM776)+(W779*AM777)+(X779*AM778)+(Y779*AM779)+(Z779*AM780)+(AA779*AM781)+(AB779*AM782)+(AC779*AM783)+(AD779*AM784)+(AE779*AM785)+(AF779*AM786)+(AG779*AM787)</f>
        <v>40.209470624323139</v>
      </c>
      <c r="I779" s="22">
        <f>(R779*AN772)+(S779*AN773)+(T779*AN774)+(U779*AN775)+(V779*AN776)+(W779*AN777)+(X779*AN778)+(Y779*AN779)+(Z779*AN780)+(AA779*AN781)+(AB779*AN782)+(AC779*AN783)+(AD779*AN784)+(AE779*AN785)+(AF779*AN786)+(AG779*AN787)</f>
        <v>151.37301151701453</v>
      </c>
      <c r="J779" s="22">
        <f>(R779*AO772)+(S779*AO773)+(T779*AO774)+(U779*AO775)+(V779*AO776)+(W779*AO777)+(X779*AO778)+(Y779*AO779)+(Z779*AO780)+(AA779*AO781)+(AB779*AO782)+(AC779*AO783)+(AD779*AO784)+(AE779*AO785)+(AF779*AO786)+(AG779*AO787)</f>
        <v>6.2452866738878621</v>
      </c>
      <c r="K779" s="22">
        <f>(R779*AP772)+(S779*AP773)+(T779*AP774)+(U779*AP775)+(V779*AP776)+(W779*AP777)+(X779*AP778)+(Y779*AP779)+(Z779*AP780)+(AA779*AP781)+(AB779*AP782)+(AC779*AP783)+(AD779*AP784)+(AE779*AP785)+(AF779*AP786)+(AG779*AP787)</f>
        <v>72.212843435740581</v>
      </c>
      <c r="L779" s="22">
        <f>(R779*AQ772)+(S779*AQ773)+(T779*AQ774)+(U779*AQ775)+(V779*AQ776)+(W779*AQ777)+(X779*AQ778)+(Y779*AQ779)+(Z779*AQ780)+(AA779*AQ781)+(AB779*AQ782)+(AC779*AQ783)+(AD779*AQ784)+(AE779*AQ785)+(AF779*AQ786)+(AG779*AQ787)</f>
        <v>39.7576779878301</v>
      </c>
      <c r="M779" s="22">
        <f>(R779*AR772)+(S779*AR773)+(T779*AR774)+(U779*AR775)+(V779*AR776)+(W779*AR777)+(X779*AR778)+(Y779*AR779)+(Z779*AR780)+(AA779*AR781)+(AB779*AR782)+(AC779*AR783)+(AD779*AR784)+(AE779*AR785)+(AF779*AR786)+(AG779*AR787)</f>
        <v>43.147410697992207</v>
      </c>
      <c r="N779" s="22">
        <f>(R779*AS772)+(S779*AS773)+(T779*AS774)+(U779*AS775)+(V779*AS776)+(W779*AS777)+(X779*AS778)+(Y779*AS779)+(Z779*AS780)+(AA779*AS781)+(AB779*AS782)+(AC779*AS783)+(AD779*AS784)+(AE779*AS785)+(AF779*AS786)+(AG779*AS787)</f>
        <v>44.091092559484579</v>
      </c>
      <c r="O779" s="22">
        <f>(R779*AT772)+(S779*AT773)+(T779*AT774)+(U779*AT775)+(V779*AT776)+(W779*AT777)+(X779*AT778)+(Y779*AT779)+(Z779*AT780)+(AA779*AT781)+(AB779*AT782)+(AC779*AT783)+(AD779*AT784)+(AE779*AT785)+(AF779*AT786)+(AG779*AT787)</f>
        <v>190.32760206680462</v>
      </c>
      <c r="Q779" s="22">
        <v>8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0.5082143807025763</v>
      </c>
      <c r="Z779" s="22">
        <v>0.26930435888776155</v>
      </c>
      <c r="AA779" s="22">
        <v>0</v>
      </c>
      <c r="AB779" s="22">
        <v>0.30643708205915571</v>
      </c>
      <c r="AC779" s="22">
        <v>4.2044799503377327E-2</v>
      </c>
      <c r="AD779" s="22">
        <v>0</v>
      </c>
      <c r="AE779" s="22">
        <v>0</v>
      </c>
      <c r="AF779" s="22">
        <v>0</v>
      </c>
      <c r="AG779" s="22">
        <v>0</v>
      </c>
      <c r="AH779" s="208">
        <v>2012</v>
      </c>
      <c r="AI779" s="208">
        <v>59.036700000000003</v>
      </c>
      <c r="AJ779" s="208">
        <v>255.2149</v>
      </c>
      <c r="AK779" s="208">
        <v>37.439</v>
      </c>
      <c r="AL779" s="208">
        <v>229.2894</v>
      </c>
      <c r="AM779" s="208">
        <v>58.0548</v>
      </c>
      <c r="AN779" s="208">
        <v>219.70480000000001</v>
      </c>
      <c r="AO779" s="208">
        <v>9.3414000000000001</v>
      </c>
      <c r="AP779" s="208">
        <v>104.5941</v>
      </c>
      <c r="AQ779" s="208">
        <v>52.82</v>
      </c>
      <c r="AR779" s="208">
        <v>55.349899999999998</v>
      </c>
      <c r="AS779" s="208">
        <v>62.293799999999997</v>
      </c>
      <c r="AT779" s="208">
        <v>272.14909999999998</v>
      </c>
    </row>
    <row r="780" spans="2:46" s="22" customFormat="1" ht="15">
      <c r="B780" s="22">
        <v>2012</v>
      </c>
      <c r="C780" s="22">
        <v>9</v>
      </c>
      <c r="D780" s="22">
        <f>(R780*AI772)+(S780*AI773)+(T780*AI774)+(U780*AI775)+(V780*AI776)+(W780*AI777)+(X780*AI778)+(Y780*AI779)+(Z780*AI780)+(AA780*AI781)+(AB780*AI782)+(AC780*AI783)+(AD780*AI784)+(AE780*AI785)+(AF780*AI786)+(AG780*AI787)</f>
        <v>37.408727116966048</v>
      </c>
      <c r="E780" s="22">
        <f>(R780*AJ772)+(S780*AJ773)+(T780*AJ774)+(U780*AJ775)+(V780*AJ776)+(W780*AJ777)+(X780*AJ778)+(Y780*AJ779)+(Z780*AJ780)+(AA780*AJ781)+(AB780*AJ782)+(AC780*AJ783)+(AD780*AJ784)+(AE780*AJ785)+(AF780*AJ786)+(AG780*AJ787)</f>
        <v>240.68789753052675</v>
      </c>
      <c r="F780" s="22">
        <f>(R780*AK772)+(S780*AK773)+(T780*AK774)+(U780*AK775)+(V780*AK776)+(W780*AK777)+(X780*AK778)+(Y780*AK779)+(Z780*AK780)+(AA780*AK781)+(AB780*AK782)+(AC780*AK783)+(AD780*AK784)+(AE780*AK785)+(AF780*AK786)+(AG780*AK787)</f>
        <v>28.304591430729378</v>
      </c>
      <c r="G780" s="22">
        <f>(R780*AL772)+(S780*AL773)+(T780*AL774)+(U780*AL775)+(V780*AL776)+(W780*AL777)+(X780*AL778)+(Y780*AL779)+(Z780*AL780)+(AA780*AL781)+(AB780*AL782)+(AC780*AL783)+(AD780*AL784)+(AE780*AL785)+(AF780*AL786)+(AG780*AL787)</f>
        <v>153.163116453068</v>
      </c>
      <c r="H780" s="22">
        <f>(R780*AM772)+(S780*AM773)+(T780*AM774)+(U780*AM775)+(V780*AM776)+(W780*AM777)+(X780*AM778)+(Y780*AM779)+(Z780*AM780)+(AA780*AM781)+(AB780*AM782)+(AC780*AM783)+(AD780*AM784)+(AE780*AM785)+(AF780*AM786)+(AG780*AM787)</f>
        <v>37.870171177838081</v>
      </c>
      <c r="I780" s="22">
        <f>(R780*AN772)+(S780*AN773)+(T780*AN774)+(U780*AN775)+(V780*AN776)+(W780*AN777)+(X780*AN778)+(Y780*AN779)+(Z780*AN780)+(AA780*AN781)+(AB780*AN782)+(AC780*AN783)+(AD780*AN784)+(AE780*AN785)+(AF780*AN786)+(AG780*AN787)</f>
        <v>140.40674889694139</v>
      </c>
      <c r="J780" s="22">
        <f>(R780*AO772)+(S780*AO773)+(T780*AO774)+(U780*AO775)+(V780*AO776)+(W780*AO777)+(X780*AO778)+(Y780*AO779)+(Z780*AO780)+(AA780*AO781)+(AB780*AO782)+(AC780*AO783)+(AD780*AO784)+(AE780*AO785)+(AF780*AO786)+(AG780*AO787)</f>
        <v>5.051434007294084</v>
      </c>
      <c r="K780" s="22">
        <f>(R780*AP772)+(S780*AP773)+(T780*AP774)+(U780*AP775)+(V780*AP776)+(W780*AP777)+(X780*AP778)+(Y780*AP779)+(Z780*AP780)+(AA780*AP781)+(AB780*AP782)+(AC780*AP783)+(AD780*AP784)+(AE780*AP785)+(AF780*AP786)+(AG780*AP787)</f>
        <v>63.652949546024061</v>
      </c>
      <c r="L780" s="22">
        <f>(R780*AQ772)+(S780*AQ773)+(T780*AQ774)+(U780*AQ775)+(V780*AQ776)+(W780*AQ777)+(X780*AQ778)+(Y780*AQ779)+(Z780*AQ780)+(AA780*AQ781)+(AB780*AQ782)+(AC780*AQ783)+(AD780*AQ784)+(AE780*AQ785)+(AF780*AQ786)+(AG780*AQ787)</f>
        <v>43.353222523129084</v>
      </c>
      <c r="M780" s="22">
        <f>(R780*AR772)+(S780*AR773)+(T780*AR774)+(U780*AR775)+(V780*AR776)+(W780*AR777)+(X780*AR778)+(Y780*AR779)+(Z780*AR780)+(AA780*AR781)+(AB780*AR782)+(AC780*AR783)+(AD780*AR784)+(AE780*AR785)+(AF780*AR786)+(AG780*AR787)</f>
        <v>52.130405914927067</v>
      </c>
      <c r="N780" s="22">
        <f>(R780*AS772)+(S780*AS773)+(T780*AS774)+(U780*AS775)+(V780*AS776)+(W780*AS777)+(X780*AS778)+(Y780*AS779)+(Z780*AS780)+(AA780*AS781)+(AB780*AS782)+(AC780*AS783)+(AD780*AS784)+(AE780*AS785)+(AF780*AS786)+(AG780*AS787)</f>
        <v>43.217082702630734</v>
      </c>
      <c r="O780" s="22">
        <f>(R780*AT772)+(S780*AT773)+(T780*AT774)+(U780*AT775)+(V780*AT776)+(W780*AT777)+(X780*AT778)+(Y780*AT779)+(Z780*AT780)+(AA780*AT781)+(AB780*AT782)+(AC780*AT783)+(AD780*AT784)+(AE780*AT785)+(AF780*AT786)+(AG780*AT787)</f>
        <v>179.10135965628467</v>
      </c>
      <c r="Q780" s="22">
        <v>9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8.6515907398896294E-2</v>
      </c>
      <c r="Z780" s="22">
        <v>0.5483490763640243</v>
      </c>
      <c r="AA780" s="22">
        <v>0</v>
      </c>
      <c r="AB780" s="22">
        <v>0.42370002157114034</v>
      </c>
      <c r="AC780" s="22">
        <v>0.95636953678111647</v>
      </c>
      <c r="AD780" s="22">
        <v>0</v>
      </c>
      <c r="AE780" s="22">
        <v>0</v>
      </c>
      <c r="AF780" s="22">
        <v>0</v>
      </c>
      <c r="AG780" s="22">
        <v>1</v>
      </c>
      <c r="AH780" s="208">
        <v>2012</v>
      </c>
      <c r="AI780" s="208">
        <v>17.204799999999999</v>
      </c>
      <c r="AJ780" s="208">
        <v>123.3544</v>
      </c>
      <c r="AK780" s="208">
        <v>14.640700000000001</v>
      </c>
      <c r="AL780" s="208">
        <v>86.408000000000001</v>
      </c>
      <c r="AM780" s="208">
        <v>21.1584</v>
      </c>
      <c r="AN780" s="208">
        <v>71.482100000000003</v>
      </c>
      <c r="AO780" s="208">
        <v>2.6467000000000001</v>
      </c>
      <c r="AP780" s="208">
        <v>35.049300000000002</v>
      </c>
      <c r="AQ780" s="208">
        <v>16.269300000000001</v>
      </c>
      <c r="AR780" s="208">
        <v>29.406700000000001</v>
      </c>
      <c r="AS780" s="208">
        <v>22.598199999999999</v>
      </c>
      <c r="AT780" s="208">
        <v>113.93470000000001</v>
      </c>
    </row>
    <row r="781" spans="2:46" s="22" customFormat="1" ht="15">
      <c r="B781" s="22">
        <v>2012</v>
      </c>
      <c r="C781" s="22">
        <v>10</v>
      </c>
      <c r="D781" s="22">
        <f>(R781*AI772)+(S781*AI773)+(T781*AI774)+(U781*AI775)+(V781*AI776)+(W781*AI777)+(X781*AI778)+(Y781*AI779)+(Z781*AI780)+(AA781*AI781)+(AB781*AI782)+(AC781*AI783)+(AD781*AI784)+(AE781*AI785)+(AF781*AI786)+(AG781*AI787)</f>
        <v>42.816487907483882</v>
      </c>
      <c r="E781" s="22">
        <f>(R781*AJ772)+(S781*AJ773)+(T781*AJ774)+(U781*AJ775)+(V781*AJ776)+(W781*AJ777)+(X781*AJ778)+(Y781*AJ779)+(Z781*AJ780)+(AA781*AJ781)+(AB781*AJ782)+(AC781*AJ783)+(AD781*AJ784)+(AE781*AJ785)+(AF781*AJ786)+(AG781*AJ787)</f>
        <v>69.518920054264328</v>
      </c>
      <c r="F781" s="22">
        <f>(R781*AK772)+(S781*AK773)+(T781*AK774)+(U781*AK775)+(V781*AK776)+(W781*AK777)+(X781*AK778)+(Y781*AK779)+(Z781*AK780)+(AA781*AK781)+(AB781*AK782)+(AC781*AK783)+(AD781*AK784)+(AE781*AK785)+(AF781*AK786)+(AG781*AK787)</f>
        <v>26.142752467024973</v>
      </c>
      <c r="G781" s="22">
        <f>(R781*AL772)+(S781*AL773)+(T781*AL774)+(U781*AL775)+(V781*AL776)+(W781*AL777)+(X781*AL778)+(Y781*AL779)+(Z781*AL780)+(AA781*AL781)+(AB781*AL782)+(AC781*AL783)+(AD781*AL784)+(AE781*AL785)+(AF781*AL786)+(AG781*AL787)</f>
        <v>127.31729216295811</v>
      </c>
      <c r="H781" s="22">
        <f>(R781*AM772)+(S781*AM773)+(T781*AM774)+(U781*AM775)+(V781*AM776)+(W781*AM777)+(X781*AM778)+(Y781*AM779)+(Z781*AM780)+(AA781*AM781)+(AB781*AM782)+(AC781*AM783)+(AD781*AM784)+(AE781*AM785)+(AF781*AM786)+(AG781*AM787)</f>
        <v>35.505805421848315</v>
      </c>
      <c r="I781" s="22">
        <f>(R781*AN772)+(S781*AN773)+(T781*AN774)+(U781*AN775)+(V781*AN776)+(W781*AN777)+(X781*AN778)+(Y781*AN779)+(Z781*AN780)+(AA781*AN781)+(AB781*AN782)+(AC781*AN783)+(AD781*AN784)+(AE781*AN785)+(AF781*AN786)+(AG781*AN787)</f>
        <v>137.23659161633586</v>
      </c>
      <c r="J781" s="22">
        <f>(R781*AO772)+(S781*AO773)+(T781*AO774)+(U781*AO775)+(V781*AO776)+(W781*AO777)+(X781*AO778)+(Y781*AO779)+(Z781*AO780)+(AA781*AO781)+(AB781*AO782)+(AC781*AO783)+(AD781*AO784)+(AE781*AO785)+(AF781*AO786)+(AG781*AO787)</f>
        <v>2.7562445231115293</v>
      </c>
      <c r="K781" s="22">
        <f>(R781*AP772)+(S781*AP773)+(T781*AP774)+(U781*AP775)+(V781*AP776)+(W781*AP777)+(X781*AP778)+(Y781*AP779)+(Z781*AP780)+(AA781*AP781)+(AB781*AP782)+(AC781*AP783)+(AD781*AP784)+(AE781*AP785)+(AF781*AP786)+(AG781*AP787)</f>
        <v>60.336885100483968</v>
      </c>
      <c r="L781" s="22">
        <f>(R781*AQ772)+(S781*AQ773)+(T781*AQ774)+(U781*AQ775)+(V781*AQ776)+(W781*AQ777)+(X781*AQ778)+(Y781*AQ779)+(Z781*AQ780)+(AA781*AQ781)+(AB781*AQ782)+(AC781*AQ783)+(AD781*AQ784)+(AE781*AQ785)+(AF781*AQ786)+(AG781*AQ787)</f>
        <v>25.472493014148128</v>
      </c>
      <c r="M781" s="22">
        <f>(R781*AR772)+(S781*AR773)+(T781*AR774)+(U781*AR775)+(V781*AR776)+(W781*AR777)+(X781*AR778)+(Y781*AR779)+(Z781*AR780)+(AA781*AR781)+(AB781*AR782)+(AC781*AR783)+(AD781*AR784)+(AE781*AR785)+(AF781*AR786)+(AG781*AR787)</f>
        <v>29.618392828524364</v>
      </c>
      <c r="N781" s="22">
        <f>(R781*AS772)+(S781*AS773)+(T781*AS774)+(U781*AS775)+(V781*AS776)+(W781*AS777)+(X781*AS778)+(Y781*AS779)+(Z781*AS780)+(AA781*AS781)+(AB781*AS782)+(AC781*AS783)+(AD781*AS784)+(AE781*AS785)+(AF781*AS786)+(AG781*AS787)</f>
        <v>29.697840874075428</v>
      </c>
      <c r="O781" s="22">
        <f>(R781*AT772)+(S781*AT773)+(T781*AT774)+(U781*AT775)+(V781*AT776)+(W781*AT777)+(X781*AT778)+(Y781*AT779)+(Z781*AT780)+(AA781*AT781)+(AB781*AT782)+(AC781*AT783)+(AD781*AT784)+(AE781*AT785)+(AF781*AT786)+(AG781*AT787)</f>
        <v>143.13253327964085</v>
      </c>
      <c r="Q781" s="22">
        <v>10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0.74902261319579944</v>
      </c>
      <c r="AB781" s="22">
        <v>0</v>
      </c>
      <c r="AC781" s="22">
        <v>0</v>
      </c>
      <c r="AD781" s="22">
        <v>0.2878</v>
      </c>
      <c r="AE781" s="22">
        <v>0</v>
      </c>
      <c r="AF781" s="22">
        <v>0</v>
      </c>
      <c r="AG781" s="22">
        <v>0</v>
      </c>
      <c r="AH781" s="208">
        <v>2012</v>
      </c>
      <c r="AI781" s="208">
        <v>36.946899999999999</v>
      </c>
      <c r="AJ781" s="208">
        <v>51.941099999999999</v>
      </c>
      <c r="AK781" s="208">
        <v>29.193000000000001</v>
      </c>
      <c r="AL781" s="208">
        <v>132.054</v>
      </c>
      <c r="AM781" s="208">
        <v>36.119700000000002</v>
      </c>
      <c r="AN781" s="208">
        <v>157.5574</v>
      </c>
      <c r="AO781" s="208">
        <v>3.4352999999999998</v>
      </c>
      <c r="AP781" s="208">
        <v>62.636899999999997</v>
      </c>
      <c r="AQ781" s="208">
        <v>24.0901</v>
      </c>
      <c r="AR781" s="208">
        <v>26.4345</v>
      </c>
      <c r="AS781" s="208">
        <v>23.532900000000001</v>
      </c>
      <c r="AT781" s="208">
        <v>154.00210000000001</v>
      </c>
    </row>
    <row r="782" spans="2:46" s="22" customFormat="1" ht="15">
      <c r="B782" s="22">
        <v>2012</v>
      </c>
      <c r="C782" s="22">
        <v>11</v>
      </c>
      <c r="D782" s="22">
        <f>(R782*AI772)+(S782*AI773)+(T782*AI774)+(U782*AI775)+(V782*AI776)+(W782*AI777)+(X782*AI778)+(Y782*AI779)+(Z782*AI780)+(AA782*AI781)+(AB782*AI782)+(AC782*AI783)+(AD782*AI784)+(AE782*AI785)+(AF782*AI786)+(AG782*AI787)</f>
        <v>11.297240446615</v>
      </c>
      <c r="E782" s="22">
        <f>(R782*AJ772)+(S782*AJ773)+(T782*AJ774)+(U782*AJ775)+(V782*AJ776)+(W782*AJ777)+(X782*AJ778)+(Y782*AJ779)+(Z782*AJ780)+(AA782*AJ781)+(AB782*AJ782)+(AC782*AJ783)+(AD782*AJ784)+(AE782*AJ785)+(AF782*AJ786)+(AG782*AJ787)</f>
        <v>11.707565795498839</v>
      </c>
      <c r="F782" s="22">
        <f>(R782*AK772)+(S782*AK773)+(T782*AK774)+(U782*AK775)+(V782*AK776)+(W782*AK777)+(X782*AK778)+(Y782*AK779)+(Z782*AK780)+(AA782*AK781)+(AB782*AK782)+(AC782*AK783)+(AD782*AK784)+(AE782*AK785)+(AF782*AK786)+(AG782*AK787)</f>
        <v>3.319761472150268</v>
      </c>
      <c r="G782" s="22">
        <f>(R782*AL772)+(S782*AL773)+(T782*AL774)+(U782*AL775)+(V782*AL776)+(W782*AL777)+(X782*AL778)+(Y782*AL779)+(Z782*AL780)+(AA782*AL781)+(AB782*AL782)+(AC782*AL783)+(AD782*AL784)+(AE782*AL785)+(AF782*AL786)+(AG782*AL787)</f>
        <v>23.678826151728387</v>
      </c>
      <c r="H782" s="22">
        <f>(R782*AM772)+(S782*AM773)+(T782*AM774)+(U782*AM775)+(V782*AM776)+(W782*AM777)+(X782*AM778)+(Y782*AM779)+(Z782*AM780)+(AA782*AM781)+(AB782*AM782)+(AC782*AM783)+(AD782*AM784)+(AE782*AM785)+(AF782*AM786)+(AG782*AM787)</f>
        <v>8.0902837824260914</v>
      </c>
      <c r="I782" s="22">
        <f>(R782*AN772)+(S782*AN773)+(T782*AN774)+(U782*AN775)+(V782*AN776)+(W782*AN777)+(X782*AN778)+(Y782*AN779)+(Z782*AN780)+(AA782*AN781)+(AB782*AN782)+(AC782*AN783)+(AD782*AN784)+(AE782*AN785)+(AF782*AN786)+(AG782*AN787)</f>
        <v>25.523508484062223</v>
      </c>
      <c r="J782" s="22">
        <f>(R782*AO772)+(S782*AO773)+(T782*AO774)+(U782*AO775)+(V782*AO776)+(W782*AO777)+(X782*AO778)+(Y782*AO779)+(Z782*AO780)+(AA782*AO781)+(AB782*AO782)+(AC782*AO783)+(AD782*AO784)+(AE782*AO785)+(AF782*AO786)+(AG782*AO787)</f>
        <v>3.0155723880849608</v>
      </c>
      <c r="K782" s="22">
        <f>(R782*AP772)+(S782*AP773)+(T782*AP774)+(U782*AP775)+(V782*AP776)+(W782*AP777)+(X782*AP778)+(Y782*AP779)+(Z782*AP780)+(AA782*AP781)+(AB782*AP782)+(AC782*AP783)+(AD782*AP784)+(AE782*AP785)+(AF782*AP786)+(AG782*AP787)</f>
        <v>15.767453950555767</v>
      </c>
      <c r="L782" s="22">
        <f>(R782*AQ772)+(S782*AQ773)+(T782*AQ774)+(U782*AQ775)+(V782*AQ776)+(W782*AQ777)+(X782*AQ778)+(Y782*AQ779)+(Z782*AQ780)+(AA782*AQ781)+(AB782*AQ782)+(AC782*AQ783)+(AD782*AQ784)+(AE782*AQ785)+(AF782*AQ786)+(AG782*AQ787)</f>
        <v>6.8954729409817235</v>
      </c>
      <c r="M782" s="22">
        <f>(R782*AR772)+(S782*AR773)+(T782*AR774)+(U782*AR775)+(V782*AR776)+(W782*AR777)+(X782*AR778)+(Y782*AR779)+(Z782*AR780)+(AA782*AR781)+(AB782*AR782)+(AC782*AR783)+(AD782*AR784)+(AE782*AR785)+(AF782*AR786)+(AG782*AR787)</f>
        <v>9.6986312645393014</v>
      </c>
      <c r="N782" s="22">
        <f>(R782*AS772)+(S782*AS773)+(T782*AS774)+(U782*AS775)+(V782*AS776)+(W782*AS777)+(X782*AS778)+(Y782*AS779)+(Z782*AS780)+(AA782*AS781)+(AB782*AS782)+(AC782*AS783)+(AD782*AS784)+(AE782*AS785)+(AF782*AS786)+(AG782*AS787)</f>
        <v>5.4548621145462359</v>
      </c>
      <c r="O782" s="22">
        <f>(R782*AT772)+(S782*AT773)+(T782*AT774)+(U782*AT775)+(V782*AT776)+(W782*AT777)+(X782*AT778)+(Y782*AT779)+(Z782*AT780)+(AA782*AT781)+(AB782*AT782)+(AC782*AT783)+(AD782*AT784)+(AE782*AT785)+(AF782*AT786)+(AG782*AT787)</f>
        <v>26.620480650016191</v>
      </c>
      <c r="Q782" s="22">
        <v>11</v>
      </c>
      <c r="R782" s="22">
        <v>9.795478305256114E-2</v>
      </c>
      <c r="S782" s="22">
        <v>0.22004671810824875</v>
      </c>
      <c r="T782" s="22">
        <v>0.20949883684869208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  <c r="AH782" s="208">
        <v>2012</v>
      </c>
      <c r="AI782" s="208">
        <v>18.302900000000001</v>
      </c>
      <c r="AJ782" s="208">
        <v>105.6003</v>
      </c>
      <c r="AK782" s="208">
        <v>11.3802</v>
      </c>
      <c r="AL782" s="208">
        <v>56.860100000000003</v>
      </c>
      <c r="AM782" s="208">
        <v>14.360900000000001</v>
      </c>
      <c r="AN782" s="208">
        <v>58.995899999999999</v>
      </c>
      <c r="AO782" s="208">
        <v>2.3107000000000002</v>
      </c>
      <c r="AP782" s="208">
        <v>28.196200000000001</v>
      </c>
      <c r="AQ782" s="208">
        <v>25.422999999999998</v>
      </c>
      <c r="AR782" s="208">
        <v>20.1572</v>
      </c>
      <c r="AS782" s="208">
        <v>18.320799999999998</v>
      </c>
      <c r="AT782" s="208">
        <v>60.9709</v>
      </c>
    </row>
    <row r="783" spans="2:46" s="22" customFormat="1" ht="15">
      <c r="B783" s="22">
        <v>2012</v>
      </c>
      <c r="C783" s="22">
        <v>12</v>
      </c>
      <c r="D783" s="22">
        <f>(R783*AI772)+(S783*AI773)+(T783*AI774)+(U783*AI775)+(V783*AI776)+(W783*AI777)+(X783*AI778)+(Y783*AI779)+(Z783*AI780)+(AA783*AI781)+(AB783*AI782)+(AC783*AI783)+(AD783*AI784)+(AE783*AI785)+(AF783*AI786)+(AG783*AI787)</f>
        <v>58.178068344512106</v>
      </c>
      <c r="E783" s="22">
        <f>(R783*AJ772)+(S783*AJ773)+(T783*AJ774)+(U783*AJ775)+(V783*AJ776)+(W783*AJ777)+(X783*AJ778)+(Y783*AJ779)+(Z783*AJ780)+(AA783*AJ781)+(AB783*AJ782)+(AC783*AJ783)+(AD783*AJ784)+(AE783*AJ785)+(AF783*AJ786)+(AG783*AJ787)</f>
        <v>129.70685963897068</v>
      </c>
      <c r="F783" s="22">
        <f>(R783*AK772)+(S783*AK773)+(T783*AK774)+(U783*AK775)+(V783*AK776)+(W783*AK777)+(X783*AK778)+(Y783*AK779)+(Z783*AK780)+(AA783*AK781)+(AB783*AK782)+(AC783*AK783)+(AD783*AK784)+(AE783*AK785)+(AF783*AK786)+(AG783*AK787)</f>
        <v>16.766127334201897</v>
      </c>
      <c r="G783" s="22">
        <f>(R783*AL772)+(S783*AL773)+(T783*AL774)+(U783*AL775)+(V783*AL776)+(W783*AL777)+(X783*AL778)+(Y783*AL779)+(Z783*AL780)+(AA783*AL781)+(AB783*AL782)+(AC783*AL783)+(AD783*AL784)+(AE783*AL785)+(AF783*AL786)+(AG783*AL787)</f>
        <v>133.52499247569352</v>
      </c>
      <c r="H783" s="22">
        <f>(R783*AM772)+(S783*AM773)+(T783*AM774)+(U783*AM775)+(V783*AM776)+(W783*AM777)+(X783*AM778)+(Y783*AM779)+(Z783*AM780)+(AA783*AM781)+(AB783*AM782)+(AC783*AM783)+(AD783*AM784)+(AE783*AM785)+(AF783*AM786)+(AG783*AM787)</f>
        <v>35.16654085652484</v>
      </c>
      <c r="I783" s="22">
        <f>(R783*AN772)+(S783*AN773)+(T783*AN774)+(U783*AN775)+(V783*AN776)+(W783*AN777)+(X783*AN778)+(Y783*AN779)+(Z783*AN780)+(AA783*AN781)+(AB783*AN782)+(AC783*AN783)+(AD783*AN784)+(AE783*AN785)+(AF783*AN786)+(AG783*AN787)</f>
        <v>118.55823808768911</v>
      </c>
      <c r="J783" s="22">
        <f>(R783*AO772)+(S783*AO773)+(T783*AO774)+(U783*AO775)+(V783*AO776)+(W783*AO777)+(X783*AO778)+(Y783*AO779)+(Z783*AO780)+(AA783*AO781)+(AB783*AO782)+(AC783*AO783)+(AD783*AO784)+(AE783*AO785)+(AF783*AO786)+(AG783*AO787)</f>
        <v>9.223333416164035</v>
      </c>
      <c r="K783" s="22">
        <f>(R783*AP772)+(S783*AP773)+(T783*AP774)+(U783*AP775)+(V783*AP776)+(W783*AP777)+(X783*AP778)+(Y783*AP779)+(Z783*AP780)+(AA783*AP781)+(AB783*AP782)+(AC783*AP783)+(AD783*AP784)+(AE783*AP785)+(AF783*AP786)+(AG783*AP787)</f>
        <v>68.629993620676487</v>
      </c>
      <c r="L783" s="22">
        <f>(R783*AQ772)+(S783*AQ773)+(T783*AQ774)+(U783*AQ775)+(V783*AQ776)+(W783*AQ777)+(X783*AQ778)+(Y783*AQ779)+(Z783*AQ780)+(AA783*AQ781)+(AB783*AQ782)+(AC783*AQ783)+(AD783*AQ784)+(AE783*AQ785)+(AF783*AQ786)+(AG783*AQ787)</f>
        <v>32.583611119110635</v>
      </c>
      <c r="M783" s="22">
        <f>(R783*AR772)+(S783*AR773)+(T783*AR774)+(U783*AR775)+(V783*AR776)+(W783*AR777)+(X783*AR778)+(Y783*AR779)+(Z783*AR780)+(AA783*AR781)+(AB783*AR782)+(AC783*AR783)+(AD783*AR784)+(AE783*AR785)+(AF783*AR786)+(AG783*AR787)</f>
        <v>46.923775483054492</v>
      </c>
      <c r="N783" s="22">
        <f>(R783*AS772)+(S783*AS773)+(T783*AS774)+(U783*AS775)+(V783*AS776)+(W783*AS777)+(X783*AS778)+(Y783*AS779)+(Z783*AS780)+(AA783*AS781)+(AB783*AS782)+(AC783*AS783)+(AD783*AS784)+(AE783*AS785)+(AF783*AS786)+(AG783*AS787)</f>
        <v>35.384129519052166</v>
      </c>
      <c r="O783" s="22">
        <f>(R783*AT772)+(S783*AT773)+(T783*AT774)+(U783*AT775)+(V783*AT776)+(W783*AT777)+(X783*AT778)+(Y783*AT779)+(Z783*AT780)+(AA783*AT781)+(AB783*AT782)+(AC783*AT783)+(AD783*AT784)+(AE783*AT785)+(AF783*AT786)+(AG783*AT787)</f>
        <v>141.05018819623933</v>
      </c>
      <c r="Q783" s="22">
        <v>12</v>
      </c>
      <c r="R783" s="22">
        <v>0.33143279709307938</v>
      </c>
      <c r="S783" s="22">
        <v>0.75695180949639651</v>
      </c>
      <c r="T783" s="22">
        <v>0.22761181172271763</v>
      </c>
      <c r="U783" s="22">
        <v>0.22800000000000001</v>
      </c>
      <c r="V783" s="22">
        <v>6.6430469441984052E-2</v>
      </c>
      <c r="W783" s="22">
        <v>1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08">
        <v>2012</v>
      </c>
      <c r="AI783" s="208">
        <v>14.2896</v>
      </c>
      <c r="AJ783" s="208">
        <v>99.253399999999999</v>
      </c>
      <c r="AK783" s="208">
        <v>11.8285</v>
      </c>
      <c r="AL783" s="208">
        <v>58.686900000000001</v>
      </c>
      <c r="AM783" s="208">
        <v>14.423299999999999</v>
      </c>
      <c r="AN783" s="208">
        <v>56.770400000000002</v>
      </c>
      <c r="AO783" s="208">
        <v>1.8313999999999999</v>
      </c>
      <c r="AP783" s="208">
        <v>23.244900000000001</v>
      </c>
      <c r="AQ783" s="208">
        <v>17.644300000000001</v>
      </c>
      <c r="AR783" s="208">
        <v>21.9178</v>
      </c>
      <c r="AS783" s="208">
        <v>17.4224</v>
      </c>
      <c r="AT783" s="208">
        <v>63.043700000000001</v>
      </c>
    </row>
    <row r="784" spans="2:46" s="22" customFormat="1" ht="15">
      <c r="B784" s="22">
        <v>2012</v>
      </c>
      <c r="C784" s="22">
        <v>13</v>
      </c>
      <c r="D784" s="22">
        <f>(R784*AI772)+(S784*AI773)+(T784*AI774)+(U784*AI775)+(V784*AI776)+(W784*AI777)+(X784*AI778)+(Y784*AI779)+(Z784*AI780)+(AA784*AI781)+(AB784*AI782)+(AC784*AI783)+(AD784*AI784)+(AE784*AI785)+(AF784*AI786)+(AG784*AI787)</f>
        <v>23.94155244431067</v>
      </c>
      <c r="E784" s="22">
        <f>(R784*AJ772)+(S784*AJ773)+(T784*AJ774)+(U784*AJ775)+(V784*AJ776)+(W784*AJ777)+(X784*AJ778)+(Y784*AJ779)+(Z784*AJ780)+(AA784*AJ781)+(AB784*AJ782)+(AC784*AJ783)+(AD784*AJ784)+(AE784*AJ785)+(AF784*AJ786)+(AG784*AJ787)</f>
        <v>20.606168402291889</v>
      </c>
      <c r="F784" s="22">
        <f>(R784*AK772)+(S784*AK773)+(T784*AK774)+(U784*AK775)+(V784*AK776)+(W784*AK777)+(X784*AK778)+(Y784*AK779)+(Z784*AK780)+(AA784*AK781)+(AB784*AK782)+(AC784*AK783)+(AD784*AK784)+(AE784*AK785)+(AF784*AK786)+(AG784*AK787)</f>
        <v>7.2043998163929714</v>
      </c>
      <c r="G784" s="22">
        <f>(R784*AL772)+(S784*AL773)+(T784*AL774)+(U784*AL775)+(V784*AL776)+(W784*AL777)+(X784*AL778)+(Y784*AL779)+(Z784*AL780)+(AA784*AL781)+(AB784*AL782)+(AC784*AL783)+(AD784*AL784)+(AE784*AL785)+(AF784*AL786)+(AG784*AL787)</f>
        <v>50.231813243142781</v>
      </c>
      <c r="H784" s="22">
        <f>(R784*AM772)+(S784*AM773)+(T784*AM774)+(U784*AM775)+(V784*AM776)+(W784*AM777)+(X784*AM778)+(Y784*AM779)+(Z784*AM780)+(AA784*AM781)+(AB784*AM782)+(AC784*AM783)+(AD784*AM784)+(AE784*AM785)+(AF784*AM786)+(AG784*AM787)</f>
        <v>16.939157601738529</v>
      </c>
      <c r="I784" s="22">
        <f>(R784*AN772)+(S784*AN773)+(T784*AN774)+(U784*AN775)+(V784*AN776)+(W784*AN777)+(X784*AN778)+(Y784*AN779)+(Z784*AN780)+(AA784*AN781)+(AB784*AN782)+(AC784*AN783)+(AD784*AN784)+(AE784*AN785)+(AF784*AN786)+(AG784*AN787)</f>
        <v>42.331504909510492</v>
      </c>
      <c r="J784" s="22">
        <f>(R784*AO772)+(S784*AO773)+(T784*AO774)+(U784*AO775)+(V784*AO776)+(W784*AO777)+(X784*AO778)+(Y784*AO779)+(Z784*AO780)+(AA784*AO781)+(AB784*AO782)+(AC784*AO783)+(AD784*AO784)+(AE784*AO785)+(AF784*AO786)+(AG784*AO787)</f>
        <v>7.3603396536217982</v>
      </c>
      <c r="K784" s="22">
        <f>(R784*AP772)+(S784*AP773)+(T784*AP774)+(U784*AP775)+(V784*AP776)+(W784*AP777)+(X784*AP778)+(Y784*AP779)+(Z784*AP780)+(AA784*AP781)+(AB784*AP782)+(AC784*AP783)+(AD784*AP784)+(AE784*AP785)+(AF784*AP786)+(AG784*AP787)</f>
        <v>34.862426976703659</v>
      </c>
      <c r="L784" s="22">
        <f>(R784*AQ772)+(S784*AQ773)+(T784*AQ774)+(U784*AQ775)+(V784*AQ776)+(W784*AQ777)+(X784*AQ778)+(Y784*AQ779)+(Z784*AQ780)+(AA784*AQ781)+(AB784*AQ782)+(AC784*AQ783)+(AD784*AQ784)+(AE784*AQ785)+(AF784*AQ786)+(AG784*AQ787)</f>
        <v>13.699501559160673</v>
      </c>
      <c r="M784" s="22">
        <f>(R784*AR772)+(S784*AR773)+(T784*AR774)+(U784*AR775)+(V784*AR776)+(W784*AR777)+(X784*AR778)+(Y784*AR779)+(Z784*AR780)+(AA784*AR781)+(AB784*AR782)+(AC784*AR783)+(AD784*AR784)+(AE784*AR785)+(AF784*AR786)+(AG784*AR787)</f>
        <v>19.856919632501221</v>
      </c>
      <c r="N784" s="22">
        <f>(R784*AS772)+(S784*AS773)+(T784*AS774)+(U784*AS775)+(V784*AS776)+(W784*AS777)+(X784*AS778)+(Y784*AS779)+(Z784*AS780)+(AA784*AS781)+(AB784*AS782)+(AC784*AS783)+(AD784*AS784)+(AE784*AS785)+(AF784*AS786)+(AG784*AS787)</f>
        <v>11.097684884236493</v>
      </c>
      <c r="O784" s="22">
        <f>(R784*AT772)+(S784*AT773)+(T784*AT774)+(U784*AT775)+(V784*AT776)+(W784*AT777)+(X784*AT778)+(Y784*AT779)+(Z784*AT780)+(AA784*AT781)+(AB784*AT782)+(AC784*AT783)+(AD784*AT784)+(AE784*AT785)+(AF784*AT786)+(AG784*AT787)</f>
        <v>59.634587723457578</v>
      </c>
      <c r="Q784" s="22">
        <v>13</v>
      </c>
      <c r="R784" s="22">
        <v>1.6294985038389741E-3</v>
      </c>
      <c r="S784" s="22">
        <v>0</v>
      </c>
      <c r="T784" s="22">
        <v>0.54499705638039631</v>
      </c>
      <c r="U784" s="22">
        <v>0</v>
      </c>
      <c r="V784" s="22">
        <v>0</v>
      </c>
      <c r="W784" s="22">
        <v>0</v>
      </c>
      <c r="X784" s="22">
        <v>0.7580462094128243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08">
        <v>2012</v>
      </c>
      <c r="AI784" s="208">
        <v>52.614400000000003</v>
      </c>
      <c r="AJ784" s="208">
        <v>106.372</v>
      </c>
      <c r="AK784" s="208">
        <v>14.859400000000001</v>
      </c>
      <c r="AL784" s="208">
        <v>98.7</v>
      </c>
      <c r="AM784" s="208">
        <v>29.365300000000001</v>
      </c>
      <c r="AN784" s="208">
        <v>66.791300000000007</v>
      </c>
      <c r="AO784" s="208">
        <v>0.63629999999999998</v>
      </c>
      <c r="AP784" s="208">
        <v>46.631100000000004</v>
      </c>
      <c r="AQ784" s="208">
        <v>25.811199999999999</v>
      </c>
      <c r="AR784" s="208">
        <v>34.115200000000002</v>
      </c>
      <c r="AS784" s="208">
        <v>41.942900000000002</v>
      </c>
      <c r="AT784" s="208">
        <v>96.530500000000004</v>
      </c>
    </row>
    <row r="785" spans="2:46" s="22" customFormat="1" ht="15">
      <c r="B785" s="22">
        <v>2012</v>
      </c>
      <c r="C785" s="22">
        <v>14</v>
      </c>
      <c r="D785" s="22">
        <f>(R785*AI772)+(S785*AI773)+(T785*AI774)+(U785*AI775)+(V785*AI776)+(W785*AI777)+(X785*AI778)+(Y785*AI779)+(Z785*AI780)+(AA785*AI781)+(AB785*AI782)+(AC785*AI783)+(AD785*AI784)+(AE785*AI785)+(AF785*AI786)+(AG785*AI787)</f>
        <v>6.9256240274620033</v>
      </c>
      <c r="E785" s="22">
        <f>(R785*AJ772)+(S785*AJ773)+(T785*AJ774)+(U785*AJ775)+(V785*AJ776)+(W785*AJ777)+(X785*AJ778)+(Y785*AJ779)+(Z785*AJ780)+(AA785*AJ781)+(AB785*AJ782)+(AC785*AJ783)+(AD785*AJ784)+(AE785*AJ785)+(AF785*AJ786)+(AG785*AJ787)</f>
        <v>15.869684724385227</v>
      </c>
      <c r="F785" s="22">
        <f>(R785*AK772)+(S785*AK773)+(T785*AK774)+(U785*AK775)+(V785*AK776)+(W785*AK777)+(X785*AK778)+(Y785*AK779)+(Z785*AK780)+(AA785*AK781)+(AB785*AK782)+(AC785*AK783)+(AD785*AK784)+(AE785*AK785)+(AF785*AK786)+(AG785*AK787)</f>
        <v>4.8539412003054201</v>
      </c>
      <c r="G785" s="22">
        <f>(R785*AL772)+(S785*AL773)+(T785*AL774)+(U785*AL775)+(V785*AL776)+(W785*AL777)+(X785*AL778)+(Y785*AL779)+(Z785*AL780)+(AA785*AL781)+(AB785*AL782)+(AC785*AL783)+(AD785*AL784)+(AE785*AL785)+(AF785*AL786)+(AG785*AL787)</f>
        <v>24.098849870946719</v>
      </c>
      <c r="H785" s="22">
        <f>(R785*AM772)+(S785*AM773)+(T785*AM774)+(U785*AM775)+(V785*AM776)+(W785*AM777)+(X785*AM778)+(Y785*AM779)+(Z785*AM780)+(AA785*AM781)+(AB785*AM782)+(AC785*AM783)+(AD785*AM784)+(AE785*AM785)+(AF785*AM786)+(AG785*AM787)</f>
        <v>6.5370227298693919</v>
      </c>
      <c r="I785" s="22">
        <f>(R785*AN772)+(S785*AN773)+(T785*AN774)+(U785*AN775)+(V785*AN776)+(W785*AN777)+(X785*AN778)+(Y785*AN779)+(Z785*AN780)+(AA785*AN781)+(AB785*AN782)+(AC785*AN783)+(AD785*AN784)+(AE785*AN785)+(AF785*AN786)+(AG785*AN787)</f>
        <v>25.299796758489979</v>
      </c>
      <c r="J785" s="22">
        <f>(R785*AO772)+(S785*AO773)+(T785*AO774)+(U785*AO775)+(V785*AO776)+(W785*AO777)+(X785*AO778)+(Y785*AO779)+(Z785*AO780)+(AA785*AO781)+(AB785*AO782)+(AC785*AO783)+(AD785*AO784)+(AE785*AO785)+(AF785*AO786)+(AG785*AO787)</f>
        <v>0.8006201414088594</v>
      </c>
      <c r="K785" s="22">
        <f>(R785*AP772)+(S785*AP773)+(T785*AP774)+(U785*AP775)+(V785*AP776)+(W785*AP777)+(X785*AP778)+(Y785*AP779)+(Z785*AP780)+(AA785*AP781)+(AB785*AP782)+(AC785*AP783)+(AD785*AP784)+(AE785*AP785)+(AF785*AP786)+(AG785*AP787)</f>
        <v>11.304376123235651</v>
      </c>
      <c r="L785" s="22">
        <f>(R785*AQ772)+(S785*AQ773)+(T785*AQ774)+(U785*AQ775)+(V785*AQ776)+(W785*AQ777)+(X785*AQ778)+(Y785*AQ779)+(Z785*AQ780)+(AA785*AQ781)+(AB785*AQ782)+(AC785*AQ783)+(AD785*AQ784)+(AE785*AQ785)+(AF785*AQ786)+(AG785*AQ787)</f>
        <v>4.519258743657474</v>
      </c>
      <c r="M785" s="22">
        <f>(R785*AR772)+(S785*AR773)+(T785*AR774)+(U785*AR775)+(V785*AR776)+(W785*AR777)+(X785*AR778)+(Y785*AR779)+(Z785*AR780)+(AA785*AR781)+(AB785*AR782)+(AC785*AR783)+(AD785*AR784)+(AE785*AR785)+(AF785*AR786)+(AG785*AR787)</f>
        <v>5.8530300263699209</v>
      </c>
      <c r="N785" s="22">
        <f>(R785*AS772)+(S785*AS773)+(T785*AS774)+(U785*AS775)+(V785*AS776)+(W785*AS777)+(X785*AS778)+(Y785*AS779)+(Z785*AS780)+(AA785*AS781)+(AB785*AS782)+(AC785*AS783)+(AD785*AS784)+(AE785*AS785)+(AF785*AS786)+(AG785*AS787)</f>
        <v>5.1134121740650436</v>
      </c>
      <c r="O785" s="22">
        <f>(R785*AT772)+(S785*AT773)+(T785*AT774)+(U785*AT775)+(V785*AT776)+(W785*AT777)+(X785*AT778)+(Y785*AT779)+(Z785*AT780)+(AA785*AT781)+(AB785*AT782)+(AC785*AT783)+(AD785*AT784)+(AE785*AT785)+(AF785*AT786)+(AG785*AT787)</f>
        <v>28.748051785660227</v>
      </c>
      <c r="Q785" s="22">
        <v>14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7.076390739736603E-2</v>
      </c>
      <c r="Y785" s="22">
        <v>0</v>
      </c>
      <c r="Z785" s="22">
        <v>6.0882728404930433E-2</v>
      </c>
      <c r="AA785" s="22">
        <v>0.12271375998387171</v>
      </c>
      <c r="AB785" s="22">
        <v>0</v>
      </c>
      <c r="AC785" s="22">
        <v>0</v>
      </c>
      <c r="AD785" s="22">
        <v>1.5699999999999999E-2</v>
      </c>
      <c r="AE785" s="22">
        <v>0</v>
      </c>
      <c r="AF785" s="22">
        <v>1.2263680379236501E-3</v>
      </c>
      <c r="AG785" s="22">
        <v>0</v>
      </c>
      <c r="AH785" s="208">
        <v>2012</v>
      </c>
      <c r="AI785" s="208">
        <v>2.8374999999999999</v>
      </c>
      <c r="AJ785" s="208">
        <v>21.871500000000001</v>
      </c>
      <c r="AK785" s="208">
        <v>1.7710999999999999</v>
      </c>
      <c r="AL785" s="208">
        <v>11.2536</v>
      </c>
      <c r="AM785" s="208">
        <v>2.6903999999999999</v>
      </c>
      <c r="AN785" s="208">
        <v>5.8394000000000004</v>
      </c>
      <c r="AO785" s="208">
        <v>0.12640000000000001</v>
      </c>
      <c r="AP785" s="208">
        <v>2.4216000000000002</v>
      </c>
      <c r="AQ785" s="208">
        <v>4.2624000000000004</v>
      </c>
      <c r="AR785" s="208">
        <v>3.3843999999999999</v>
      </c>
      <c r="AS785" s="208">
        <v>2.0017</v>
      </c>
      <c r="AT785" s="208">
        <v>13.7218</v>
      </c>
    </row>
    <row r="786" spans="2:46" s="22" customFormat="1" ht="15">
      <c r="B786" s="22">
        <v>2012</v>
      </c>
      <c r="C786" s="22">
        <v>15</v>
      </c>
      <c r="D786" s="22">
        <f>(R786*AI772)+(S786*AI773)+(T786*AI774)+(U786*AI775)+(V786*AI776)+(W786*AI777)+(X786*AI778)+(Y786*AI779)+(Z786*AI780)+(AA786*AI781)+(AB786*AI782)+(AC786*AI783)+(AD786*AI784)+(AE786*AI785)+(AF786*AI786)+(AG786*AI787)</f>
        <v>9.1813225534635556</v>
      </c>
      <c r="E786" s="22">
        <f>(R786*AJ772)+(S786*AJ773)+(T786*AJ774)+(U786*AJ775)+(V786*AJ776)+(W786*AJ777)+(X786*AJ778)+(Y786*AJ779)+(Z786*AJ780)+(AA786*AJ781)+(AB786*AJ782)+(AC786*AJ783)+(AD786*AJ784)+(AE786*AJ785)+(AF786*AJ786)+(AG786*AJ787)</f>
        <v>8.0428400731813454</v>
      </c>
      <c r="F786" s="22">
        <f>(R786*AK772)+(S786*AK773)+(T786*AK774)+(U786*AK775)+(V786*AK776)+(W786*AK777)+(X786*AK778)+(Y786*AK779)+(Z786*AK780)+(AA786*AK781)+(AB786*AK782)+(AC786*AK783)+(AD786*AK784)+(AE786*AK785)+(AF786*AK786)+(AG786*AK787)</f>
        <v>3.3512210997589085</v>
      </c>
      <c r="G786" s="22">
        <f>(R786*AL772)+(S786*AL773)+(T786*AL774)+(U786*AL775)+(V786*AL776)+(W786*AL777)+(X786*AL778)+(Y786*AL779)+(Z786*AL780)+(AA786*AL781)+(AB786*AL782)+(AC786*AL783)+(AD786*AL784)+(AE786*AL785)+(AF786*AL786)+(AG786*AL787)</f>
        <v>20.276703722706579</v>
      </c>
      <c r="H786" s="22">
        <f>(R786*AM772)+(S786*AM773)+(T786*AM774)+(U786*AM775)+(V786*AM776)+(W786*AM777)+(X786*AM778)+(Y786*AM779)+(Z786*AM780)+(AA786*AM781)+(AB786*AM782)+(AC786*AM783)+(AD786*AM784)+(AE786*AM785)+(AF786*AM786)+(AG786*AM787)</f>
        <v>6.7827562451183052</v>
      </c>
      <c r="I786" s="22">
        <f>(R786*AN772)+(S786*AN773)+(T786*AN774)+(U786*AN775)+(V786*AN776)+(W786*AN777)+(X786*AN778)+(Y786*AN779)+(Z786*AN780)+(AA786*AN781)+(AB786*AN782)+(AC786*AN783)+(AD786*AN784)+(AE786*AN785)+(AF786*AN786)+(AG786*AN787)</f>
        <v>25.386774792682562</v>
      </c>
      <c r="J786" s="22">
        <f>(R786*AO772)+(S786*AO773)+(T786*AO774)+(U786*AO775)+(V786*AO776)+(W786*AO777)+(X786*AO778)+(Y786*AO779)+(Z786*AO780)+(AA786*AO781)+(AB786*AO782)+(AC786*AO783)+(AD786*AO784)+(AE786*AO785)+(AF786*AO786)+(AG786*AO787)</f>
        <v>0.68735602041255361</v>
      </c>
      <c r="K786" s="22">
        <f>(R786*AP772)+(S786*AP773)+(T786*AP774)+(U786*AP775)+(V786*AP776)+(W786*AP777)+(X786*AP778)+(Y786*AP779)+(Z786*AP780)+(AA786*AP781)+(AB786*AP782)+(AC786*AP783)+(AD786*AP784)+(AE786*AP785)+(AF786*AP786)+(AG786*AP787)</f>
        <v>9.6120446811521116</v>
      </c>
      <c r="L786" s="22">
        <f>(R786*AQ772)+(S786*AQ773)+(T786*AQ774)+(U786*AQ775)+(V786*AQ776)+(W786*AQ777)+(X786*AQ778)+(Y786*AQ779)+(Z786*AQ780)+(AA786*AQ781)+(AB786*AQ782)+(AC786*AQ783)+(AD786*AQ784)+(AE786*AQ785)+(AF786*AQ786)+(AG786*AQ787)</f>
        <v>2.8205783564347913</v>
      </c>
      <c r="M786" s="22">
        <f>(R786*AR772)+(S786*AR773)+(T786*AR774)+(U786*AR775)+(V786*AR776)+(W786*AR777)+(X786*AR778)+(Y786*AR779)+(Z786*AR780)+(AA786*AR781)+(AB786*AR782)+(AC786*AR783)+(AD786*AR784)+(AE786*AR785)+(AF786*AR786)+(AG786*AR787)</f>
        <v>4.0551296913906381</v>
      </c>
      <c r="N786" s="22">
        <f>(R786*AS772)+(S786*AS773)+(T786*AS774)+(U786*AS775)+(V786*AS776)+(W786*AS777)+(X786*AS778)+(Y786*AS779)+(Z786*AS780)+(AA786*AS781)+(AB786*AS782)+(AC786*AS783)+(AD786*AS784)+(AE786*AS785)+(AF786*AS786)+(AG786*AS787)</f>
        <v>5.3451746657611983</v>
      </c>
      <c r="O786" s="22">
        <f>(R786*AT772)+(S786*AT773)+(T786*AT774)+(U786*AT775)+(V786*AT776)+(W786*AT777)+(X786*AT778)+(Y786*AT779)+(Z786*AT780)+(AA786*AT781)+(AB786*AT782)+(AC786*AT783)+(AD786*AT784)+(AE786*AT785)+(AF786*AT786)+(AG786*AT787)</f>
        <v>21.673600616306747</v>
      </c>
      <c r="Q786" s="22">
        <v>15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7.8976655058059439E-2</v>
      </c>
      <c r="AB786" s="22">
        <v>0</v>
      </c>
      <c r="AC786" s="22">
        <v>0</v>
      </c>
      <c r="AD786" s="22">
        <v>8.7645198079253821E-4</v>
      </c>
      <c r="AE786" s="22">
        <v>0</v>
      </c>
      <c r="AF786" s="22">
        <v>0.99877363196207636</v>
      </c>
      <c r="AG786" s="22">
        <v>0</v>
      </c>
      <c r="AH786" s="208">
        <v>2012</v>
      </c>
      <c r="AI786" s="208">
        <v>6.2248999999999999</v>
      </c>
      <c r="AJ786" s="208">
        <v>3.8521999999999998</v>
      </c>
      <c r="AK786" s="208">
        <v>1.0339</v>
      </c>
      <c r="AL786" s="208">
        <v>9.7729999999999997</v>
      </c>
      <c r="AM786" s="208">
        <v>3.9091999999999998</v>
      </c>
      <c r="AN786" s="208">
        <v>12.900700000000001</v>
      </c>
      <c r="AO786" s="208">
        <v>0.41599999999999998</v>
      </c>
      <c r="AP786" s="208">
        <v>4.63</v>
      </c>
      <c r="AQ786" s="208">
        <v>0.89649999999999996</v>
      </c>
      <c r="AR786" s="208">
        <v>1.9399</v>
      </c>
      <c r="AS786" s="208">
        <v>3.4540999999999999</v>
      </c>
      <c r="AT786" s="208">
        <v>9.4380000000000006</v>
      </c>
    </row>
    <row r="787" spans="2:46" s="22" customFormat="1" ht="15">
      <c r="B787" s="22">
        <v>2012</v>
      </c>
      <c r="C787" s="22">
        <v>16</v>
      </c>
      <c r="D787" s="22">
        <f>(R787*AI772)+(S787*AI773)+(T787*AI774)+(U787*AI775)+(V787*AI776)+(W787*AI777)+(X787*AI778)+(Y787*AI779)+(Z787*AI780)+(AA787*AI781)+(AB787*AI782)+(AC787*AI783)+(AD787*AI784)+(AE787*AI785)+(AF787*AI786)+(AG787*AI787)</f>
        <v>9.2410993590860144</v>
      </c>
      <c r="E787" s="22">
        <f>(R787*AJ772)+(S787*AJ773)+(T787*AJ774)+(U787*AJ775)+(V787*AJ776)+(W787*AJ777)+(X787*AJ778)+(Y787*AJ779)+(Z787*AJ780)+(AA787*AJ781)+(AB787*AJ782)+(AC787*AJ783)+(AD787*AJ784)+(AE787*AJ785)+(AF787*AJ786)+(AG787*AJ787)</f>
        <v>34.777159885107707</v>
      </c>
      <c r="F787" s="22">
        <f>(R787*AK772)+(S787*AK773)+(T787*AK774)+(U787*AK775)+(V787*AK776)+(W787*AK777)+(X787*AK778)+(Y787*AK779)+(Z787*AK780)+(AA787*AK781)+(AB787*AK782)+(AC787*AK783)+(AD787*AK784)+(AE787*AK785)+(AF787*AK786)+(AG787*AK787)</f>
        <v>5.1946824157681419</v>
      </c>
      <c r="G787" s="22">
        <f>(R787*AL772)+(S787*AL773)+(T787*AL774)+(U787*AL775)+(V787*AL776)+(W787*AL777)+(X787*AL778)+(Y787*AL779)+(Z787*AL780)+(AA787*AL781)+(AB787*AL782)+(AC787*AL783)+(AD787*AL784)+(AE787*AL785)+(AF787*AL786)+(AG787*AL787)</f>
        <v>30.038267733190402</v>
      </c>
      <c r="H787" s="22">
        <f>(R787*AM772)+(S787*AM773)+(T787*AM774)+(U787*AM775)+(V787*AM776)+(W787*AM777)+(X787*AM778)+(Y787*AM779)+(Z787*AM780)+(AA787*AM781)+(AB787*AM782)+(AC787*AM783)+(AD787*AM784)+(AE787*AM785)+(AF787*AM786)+(AG787*AM787)</f>
        <v>8.1040224948578636</v>
      </c>
      <c r="I787" s="22">
        <f>(R787*AN772)+(S787*AN773)+(T787*AN774)+(U787*AN775)+(V787*AN776)+(W787*AN777)+(X787*AN778)+(Y787*AN779)+(Z787*AN780)+(AA787*AN781)+(AB787*AN782)+(AC787*AN783)+(AD787*AN784)+(AE787*AN785)+(AF787*AN786)+(AG787*AN787)</f>
        <v>23.184276242843168</v>
      </c>
      <c r="J787" s="22">
        <f>(R787*AO772)+(S787*AO773)+(T787*AO774)+(U787*AO775)+(V787*AO776)+(W787*AO777)+(X787*AO778)+(Y787*AO779)+(Z787*AO780)+(AA787*AO781)+(AB787*AO782)+(AC787*AO783)+(AD787*AO784)+(AE787*AO785)+(AF787*AO786)+(AG787*AO787)</f>
        <v>1.3162409009757678</v>
      </c>
      <c r="K787" s="22">
        <f>(R787*AP772)+(S787*AP773)+(T787*AP774)+(U787*AP775)+(V787*AP776)+(W787*AP777)+(X787*AP778)+(Y787*AP779)+(Z787*AP780)+(AA787*AP781)+(AB787*AP782)+(AC787*AP783)+(AD787*AP784)+(AE787*AP785)+(AF787*AP786)+(AG787*AP787)</f>
        <v>12.590848999514158</v>
      </c>
      <c r="L787" s="22">
        <f>(R787*AQ772)+(S787*AQ773)+(T787*AQ774)+(U787*AQ775)+(V787*AQ776)+(W787*AQ777)+(X787*AQ778)+(Y787*AQ779)+(Z787*AQ780)+(AA787*AQ781)+(AB787*AQ782)+(AC787*AQ783)+(AD787*AQ784)+(AE787*AQ785)+(AF787*AQ786)+(AG787*AQ787)</f>
        <v>8.2300423038471422</v>
      </c>
      <c r="M787" s="22">
        <f>(R787*AR772)+(S787*AR773)+(T787*AR774)+(U787*AR775)+(V787*AR776)+(W787*AR777)+(X787*AR778)+(Y787*AR779)+(Z787*AR780)+(AA787*AR781)+(AB787*AR782)+(AC787*AR783)+(AD787*AR784)+(AE787*AR785)+(AF787*AR786)+(AG787*AR787)</f>
        <v>8.9044138639360728</v>
      </c>
      <c r="N787" s="22">
        <f>(R787*AS772)+(S787*AS773)+(T787*AS774)+(U787*AS775)+(V787*AS776)+(W787*AS777)+(X787*AS778)+(Y787*AS779)+(Z787*AS780)+(AA787*AS781)+(AB787*AS782)+(AC787*AS783)+(AD787*AS784)+(AE787*AS785)+(AF787*AS786)+(AG787*AS787)</f>
        <v>6.2940459943292577</v>
      </c>
      <c r="O787" s="22">
        <f>(R787*AT772)+(S787*AT773)+(T787*AT774)+(U787*AT775)+(V787*AT776)+(W787*AT777)+(X787*AT778)+(Y787*AT779)+(Z787*AT780)+(AA787*AT781)+(AB787*AT782)+(AC787*AT783)+(AD787*AT784)+(AE787*AT785)+(AF787*AT786)+(AG787*AT787)</f>
        <v>36.669550398115099</v>
      </c>
      <c r="Q787" s="22">
        <v>16</v>
      </c>
      <c r="R787" s="22">
        <v>0.13770898400113868</v>
      </c>
      <c r="S787" s="22">
        <v>2.3001472395354758E-2</v>
      </c>
      <c r="T787" s="22">
        <v>1.7892295048193983E-2</v>
      </c>
      <c r="U787" s="22">
        <v>0</v>
      </c>
      <c r="V787" s="22">
        <v>0</v>
      </c>
      <c r="W787" s="22">
        <v>0</v>
      </c>
      <c r="X787" s="22">
        <v>0.17118988318980966</v>
      </c>
      <c r="Y787" s="22">
        <v>4.5045275632172909E-3</v>
      </c>
      <c r="Z787" s="22">
        <v>5.7918917904714838E-2</v>
      </c>
      <c r="AA787" s="22">
        <v>4.9286971762269392E-2</v>
      </c>
      <c r="AB787" s="22">
        <v>0</v>
      </c>
      <c r="AC787" s="22">
        <v>9.2608673160205152E-4</v>
      </c>
      <c r="AD787" s="22">
        <v>0</v>
      </c>
      <c r="AE787" s="22">
        <v>0.97054297647834686</v>
      </c>
      <c r="AF787" s="22">
        <v>0</v>
      </c>
      <c r="AG787" s="22">
        <v>0</v>
      </c>
      <c r="AH787" s="208">
        <v>2012</v>
      </c>
      <c r="AI787" s="208">
        <v>1.4458</v>
      </c>
      <c r="AJ787" s="208">
        <v>11.300700000000001</v>
      </c>
      <c r="AK787" s="208">
        <v>0.90310000000000001</v>
      </c>
      <c r="AL787" s="208">
        <v>5.7262000000000004</v>
      </c>
      <c r="AM787" s="208">
        <v>1.3666</v>
      </c>
      <c r="AN787" s="208">
        <v>2.9116</v>
      </c>
      <c r="AO787" s="208">
        <v>6.1400000000000003E-2</v>
      </c>
      <c r="AP787" s="208">
        <v>1.2072000000000001</v>
      </c>
      <c r="AQ787" s="208">
        <v>2.2160000000000002</v>
      </c>
      <c r="AR787" s="208">
        <v>1.7144999999999999</v>
      </c>
      <c r="AS787" s="208">
        <v>1.0112000000000001</v>
      </c>
      <c r="AT787" s="208">
        <v>6.9537000000000004</v>
      </c>
    </row>
    <row r="788" spans="2:46" s="22" customFormat="1" ht="15">
      <c r="B788" s="22">
        <v>2013</v>
      </c>
      <c r="C788" s="22">
        <v>1</v>
      </c>
      <c r="D788" s="22">
        <f>(R788*AI788)+(S788*AI789)+(T788*AI790)+(U788*AI791)+(V788*AI792)+(W788*AI793)+(X788*AI794)+(Y788*AI795)+(Z788*AI796)+(AA788*AI797)+(AB788*AI798)+(AC788*AI799)+(AD788*AI800)+(AE788*AI801)+(AF788*AI802)+(AG788*AI803)</f>
        <v>2.1185685555723985</v>
      </c>
      <c r="E788" s="22">
        <f>(R788*AJ788)+(S788*AJ789)+(T788*AJ790)+(U788*AJ791)+(V788*AJ792)+(W788*AJ793)+(X788*AJ794)+(Y788*AJ795)+(Z788*AJ796)+(AA788*AJ797)+(AB788*AJ798)+(AC788*AJ799)+(AD788*AJ800)+(AE788*AJ801)+(AF788*AJ802)+(AG788*AJ803)</f>
        <v>2.1989204669306304</v>
      </c>
      <c r="F788" s="22">
        <f>(R788*AK788)+(S788*AK789)+(T788*AK790)+(U788*AK791)+(V788*AK792)+(W788*AK793)+(X788*AK794)+(Y788*AK795)+(Z788*AK796)+(AA788*AK797)+(AB788*AK798)+(AC788*AK799)+(AD788*AK800)+(AE788*AK801)+(AF788*AK802)+(AG788*AK803)</f>
        <v>0.69944049866030433</v>
      </c>
      <c r="G788" s="22">
        <f>(R788*AL788)+(S788*AL789)+(T788*AL790)+(U788*AL791)+(V788*AL792)+(W788*AL793)+(X788*AL794)+(Y788*AL795)+(Z788*AL796)+(AA788*AL797)+(AB788*AL798)+(AC788*AL799)+(AD788*AL800)+(AE788*AL801)+(AF788*AL802)+(AG788*AL803)</f>
        <v>3.626192778547344</v>
      </c>
      <c r="H788" s="22">
        <f>(R788*AM788)+(S788*AM789)+(T788*AM790)+(U788*AM791)+(V788*AM792)+(W788*AM793)+(X788*AM794)+(Y788*AM795)+(Z788*AM796)+(AA788*AM797)+(AB788*AM798)+(AC788*AM799)+(AD788*AM800)+(AE788*AM801)+(AF788*AM802)+(AG788*AM803)</f>
        <v>1.2299991042111438</v>
      </c>
      <c r="I788" s="22">
        <f>(R788*AN788)+(S788*AN789)+(T788*AN790)+(U788*AN791)+(V788*AN792)+(W788*AN793)+(X788*AN794)+(Y788*AN795)+(Z788*AN796)+(AA788*AN797)+(AB788*AN798)+(AC788*AN799)+(AD788*AN800)+(AE788*AN801)+(AF788*AN802)+(AG788*AN803)</f>
        <v>1.8189942028472379</v>
      </c>
      <c r="J788" s="22">
        <f>(R788*AO788)+(S788*AO789)+(T788*AO790)+(U788*AO791)+(V788*AO792)+(W788*AO793)+(X788*AO794)+(Y788*AO795)+(Z788*AO796)+(AA788*AO797)+(AB788*AO798)+(AC788*AO799)+(AD788*AO800)+(AE788*AO801)+(AF788*AO802)+(AG788*AO803)</f>
        <v>0.10121978935651949</v>
      </c>
      <c r="K788" s="22">
        <f>(R788*AP788)+(S788*AP789)+(T788*AP790)+(U788*AP791)+(V788*AP792)+(W788*AP793)+(X788*AP794)+(Y788*AP795)+(Z788*AP796)+(AA788*AP797)+(AB788*AP798)+(AC788*AP799)+(AD788*AP800)+(AE788*AP801)+(AF788*AP802)+(AG788*AP803)</f>
        <v>2.627289478639701</v>
      </c>
      <c r="L788" s="22">
        <f>(R788*AQ788)+(S788*AQ789)+(T788*AQ790)+(U788*AQ791)+(V788*AQ792)+(W788*AQ793)+(X788*AQ794)+(Y788*AQ795)+(Z788*AQ796)+(AA788*AQ797)+(AB788*AQ798)+(AC788*AQ799)+(AD788*AQ800)+(AE788*AQ801)+(AF788*AQ802)+(AG788*AQ803)</f>
        <v>1.3771989252539216</v>
      </c>
      <c r="M788" s="22">
        <f>(R788*AR788)+(S788*AR789)+(T788*AR790)+(U788*AR791)+(V788*AR792)+(W788*AR793)+(X788*AR794)+(Y788*AR795)+(Z788*AR796)+(AA788*AR797)+(AB788*AR798)+(AC788*AR799)+(AD788*AR800)+(AE788*AR801)+(AF788*AR802)+(AG788*AR803)</f>
        <v>1.5574905201163023</v>
      </c>
      <c r="N788" s="22">
        <f>(R788*AS788)+(S788*AS789)+(T788*AS790)+(U788*AS791)+(V788*AS792)+(W788*AS793)+(X788*AS794)+(Y788*AS795)+(Z788*AS796)+(AA788*AS797)+(AB788*AS798)+(AC788*AS799)+(AD788*AS800)+(AE788*AS801)+(AF788*AS802)+(AG788*AS803)</f>
        <v>1.2506997754144975</v>
      </c>
      <c r="O788" s="22">
        <f>(R788*AT788)+(S788*AT789)+(T788*AT790)+(U788*AT791)+(V788*AT792)+(W788*AT793)+(X788*AT794)+(Y788*AT795)+(Z788*AT796)+(AA788*AT797)+(AB788*AT798)+(AC788*AT799)+(AD788*AT800)+(AE788*AT801)+(AF788*AT802)+(AG788*AT803)</f>
        <v>4.3644970363634874</v>
      </c>
      <c r="Q788" s="22">
        <v>1</v>
      </c>
      <c r="R788" s="22">
        <v>0.22509165929084093</v>
      </c>
      <c r="S788" s="22">
        <v>0</v>
      </c>
      <c r="T788" s="22">
        <v>0</v>
      </c>
      <c r="U788" s="22">
        <v>1.4E-3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2.9457023521653112E-2</v>
      </c>
      <c r="AF788" s="22">
        <v>0</v>
      </c>
      <c r="AG788" s="22">
        <v>0</v>
      </c>
      <c r="AH788" s="208">
        <v>2013</v>
      </c>
      <c r="AI788" s="208">
        <v>8.7643000000000004</v>
      </c>
      <c r="AJ788" s="208">
        <v>5.9283000000000001</v>
      </c>
      <c r="AK788" s="208">
        <v>2.7669000000000001</v>
      </c>
      <c r="AL788" s="208">
        <v>13.7437</v>
      </c>
      <c r="AM788" s="208">
        <v>4.88</v>
      </c>
      <c r="AN788" s="208">
        <v>6.7126999999999999</v>
      </c>
      <c r="AO788" s="208">
        <v>0.38240000000000002</v>
      </c>
      <c r="AP788" s="208">
        <v>10.8931</v>
      </c>
      <c r="AQ788" s="208">
        <v>5.3044000000000002</v>
      </c>
      <c r="AR788" s="208">
        <v>6.1565000000000003</v>
      </c>
      <c r="AS788" s="208">
        <v>4.9945000000000004</v>
      </c>
      <c r="AT788" s="208">
        <v>16.495799999999999</v>
      </c>
    </row>
    <row r="789" spans="2:46" s="22" customFormat="1" ht="15">
      <c r="B789" s="22">
        <v>2013</v>
      </c>
      <c r="C789" s="22">
        <v>2</v>
      </c>
      <c r="D789" s="22">
        <f>(R789*AI788)+(S789*AI789)+(T789*AI790)+(U789*AI791)+(V789*AI792)+(W789*AI793)+(X789*AI794)+(Y789*AI795)+(Z789*AI796)+(AA789*AI797)+(AB789*AI798)+(AC789*AI799)+(AD789*AI800)+(AE789*AI801)+(AF789*AI802)+(AG789*AI803)</f>
        <v>9.0653110649258615</v>
      </c>
      <c r="E789" s="22">
        <f>(R789*AJ788)+(S789*AJ789)+(T789*AJ790)+(U789*AJ791)+(V789*AJ792)+(W789*AJ793)+(X789*AJ794)+(Y789*AJ795)+(Z789*AJ796)+(AA789*AJ797)+(AB789*AJ798)+(AC789*AJ799)+(AD789*AJ800)+(AE789*AJ801)+(AF789*AJ802)+(AG789*AJ803)</f>
        <v>30.745037546224232</v>
      </c>
      <c r="F789" s="22">
        <f>(R789*AK788)+(S789*AK789)+(T789*AK790)+(U789*AK791)+(V789*AK792)+(W789*AK793)+(X789*AK794)+(Y789*AK795)+(Z789*AK796)+(AA789*AK797)+(AB789*AK798)+(AC789*AK799)+(AD789*AK800)+(AE789*AK801)+(AF789*AK802)+(AG789*AK803)</f>
        <v>3.5270773417362458</v>
      </c>
      <c r="G789" s="22">
        <f>(R789*AL788)+(S789*AL789)+(T789*AL790)+(U789*AL791)+(V789*AL792)+(W789*AL793)+(X789*AL794)+(Y789*AL795)+(Z789*AL796)+(AA789*AL797)+(AB789*AL798)+(AC789*AL799)+(AD789*AL800)+(AE789*AL801)+(AF789*AL802)+(AG789*AL803)</f>
        <v>27.12674369476068</v>
      </c>
      <c r="H789" s="22">
        <f>(R789*AM788)+(S789*AM789)+(T789*AM790)+(U789*AM791)+(V789*AM792)+(W789*AM793)+(X789*AM794)+(Y789*AM795)+(Z789*AM796)+(AA789*AM797)+(AB789*AM798)+(AC789*AM799)+(AD789*AM800)+(AE789*AM801)+(AF789*AM802)+(AG789*AM803)</f>
        <v>7.1736653277328024</v>
      </c>
      <c r="I789" s="22">
        <f>(R789*AN788)+(S789*AN789)+(T789*AN790)+(U789*AN791)+(V789*AN792)+(W789*AN793)+(X789*AN794)+(Y789*AN795)+(Z789*AN796)+(AA789*AN797)+(AB789*AN798)+(AC789*AN799)+(AD789*AN800)+(AE789*AN801)+(AF789*AN802)+(AG789*AN803)</f>
        <v>18.699281608079012</v>
      </c>
      <c r="J789" s="22">
        <f>(R789*AO788)+(S789*AO789)+(T789*AO790)+(U789*AO791)+(V789*AO792)+(W789*AO793)+(X789*AO794)+(Y789*AO795)+(Z789*AO796)+(AA789*AO797)+(AB789*AO798)+(AC789*AO799)+(AD789*AO800)+(AE789*AO801)+(AF789*AO802)+(AG789*AO803)</f>
        <v>1.4852294056907209</v>
      </c>
      <c r="K789" s="22">
        <f>(R789*AP788)+(S789*AP789)+(T789*AP790)+(U789*AP791)+(V789*AP792)+(W789*AP793)+(X789*AP794)+(Y789*AP795)+(Z789*AP796)+(AA789*AP797)+(AB789*AP798)+(AC789*AP799)+(AD789*AP800)+(AE789*AP801)+(AF789*AP802)+(AG789*AP803)</f>
        <v>14.862124324411052</v>
      </c>
      <c r="L789" s="22">
        <f>(R789*AQ788)+(S789*AQ789)+(T789*AQ790)+(U789*AQ791)+(V789*AQ792)+(W789*AQ793)+(X789*AQ794)+(Y789*AQ795)+(Z789*AQ796)+(AA789*AQ797)+(AB789*AQ798)+(AC789*AQ799)+(AD789*AQ800)+(AE789*AQ801)+(AF789*AQ802)+(AG789*AQ803)</f>
        <v>8.2183521823629988</v>
      </c>
      <c r="M789" s="22">
        <f>(R789*AR788)+(S789*AR789)+(T789*AR790)+(U789*AR791)+(V789*AR792)+(W789*AR793)+(X789*AR794)+(Y789*AR795)+(Z789*AR796)+(AA789*AR797)+(AB789*AR798)+(AC789*AR799)+(AD789*AR800)+(AE789*AR801)+(AF789*AR802)+(AG789*AR803)</f>
        <v>9.7923028987978622</v>
      </c>
      <c r="N789" s="22">
        <f>(R789*AS788)+(S789*AS789)+(T789*AS790)+(U789*AS791)+(V789*AS792)+(W789*AS793)+(X789*AS794)+(Y789*AS795)+(Z789*AS796)+(AA789*AS797)+(AB789*AS798)+(AC789*AS799)+(AD789*AS800)+(AE789*AS801)+(AF789*AS802)+(AG789*AS803)</f>
        <v>9.3812787231238062</v>
      </c>
      <c r="O789" s="22">
        <f>(R789*AT788)+(S789*AT789)+(T789*AT790)+(U789*AT791)+(V789*AT792)+(W789*AT793)+(X789*AT794)+(Y789*AT795)+(Z789*AT796)+(AA789*AT797)+(AB789*AT798)+(AC789*AT799)+(AD789*AT800)+(AE789*AT801)+(AF789*AT802)+(AG789*AT803)</f>
        <v>33.816051883211408</v>
      </c>
      <c r="Q789" s="22">
        <v>2</v>
      </c>
      <c r="R789" s="22">
        <v>0.20618227805854089</v>
      </c>
      <c r="S789" s="22">
        <v>0</v>
      </c>
      <c r="T789" s="22">
        <v>0</v>
      </c>
      <c r="U789" s="22">
        <v>0.13726763070427903</v>
      </c>
      <c r="V789" s="22">
        <v>4.2294630429674081E-2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  <c r="AH789" s="208">
        <v>2013</v>
      </c>
      <c r="AI789" s="208">
        <v>15.354799999999999</v>
      </c>
      <c r="AJ789" s="208">
        <v>20.663799999999998</v>
      </c>
      <c r="AK789" s="208">
        <v>4.0242000000000004</v>
      </c>
      <c r="AL789" s="208">
        <v>34.335500000000003</v>
      </c>
      <c r="AM789" s="208">
        <v>11.7507</v>
      </c>
      <c r="AN789" s="208">
        <v>50.044199999999996</v>
      </c>
      <c r="AO789" s="208">
        <v>4.6096000000000004</v>
      </c>
      <c r="AP789" s="208">
        <v>20.165299999999998</v>
      </c>
      <c r="AQ789" s="208">
        <v>8.2370999999999999</v>
      </c>
      <c r="AR789" s="208">
        <v>12.1295</v>
      </c>
      <c r="AS789" s="208">
        <v>6.7824</v>
      </c>
      <c r="AT789" s="208">
        <v>35.956699999999998</v>
      </c>
    </row>
    <row r="790" spans="2:46" s="22" customFormat="1" ht="15">
      <c r="B790" s="22">
        <v>2013</v>
      </c>
      <c r="C790" s="22">
        <v>3</v>
      </c>
      <c r="D790" s="22">
        <f>(R790*AI788)+(S790*AI789)+(T790*AI790)+(U790*AI791)+(V790*AI792)+(W790*AI793)+(X790*AI794)+(Y790*AI795)+(Z790*AI796)+(AA790*AI797)+(AB790*AI798)+(AC790*AI799)+(AD790*AI800)+(AE790*AI801)+(AF790*AI802)+(AG790*AI803)</f>
        <v>28.643146801791978</v>
      </c>
      <c r="E790" s="22">
        <f>(R790*AJ788)+(S790*AJ789)+(T790*AJ790)+(U790*AJ791)+(V790*AJ792)+(W790*AJ793)+(X790*AJ794)+(Y790*AJ795)+(Z790*AJ796)+(AA790*AJ797)+(AB790*AJ798)+(AC790*AJ799)+(AD790*AJ800)+(AE790*AJ801)+(AF790*AJ802)+(AG790*AJ803)</f>
        <v>185.00465106054381</v>
      </c>
      <c r="F790" s="22">
        <f>(R790*AK788)+(S790*AK789)+(T790*AK790)+(U790*AK791)+(V790*AK792)+(W790*AK793)+(X790*AK794)+(Y790*AK795)+(Z790*AK796)+(AA790*AK797)+(AB790*AK798)+(AC790*AK799)+(AD790*AK800)+(AE790*AK801)+(AF790*AK802)+(AG790*AK803)</f>
        <v>14.247875965295762</v>
      </c>
      <c r="G790" s="22">
        <f>(R790*AL788)+(S790*AL789)+(T790*AL790)+(U790*AL791)+(V790*AL792)+(W790*AL793)+(X790*AL794)+(Y790*AL795)+(Z790*AL796)+(AA790*AL797)+(AB790*AL798)+(AC790*AL799)+(AD790*AL800)+(AE790*AL801)+(AF790*AL802)+(AG790*AL803)</f>
        <v>115.07177745514365</v>
      </c>
      <c r="H790" s="22">
        <f>(R790*AM788)+(S790*AM789)+(T790*AM790)+(U790*AM791)+(V790*AM792)+(W790*AM793)+(X790*AM794)+(Y790*AM795)+(Z790*AM796)+(AA790*AM797)+(AB790*AM798)+(AC790*AM799)+(AD790*AM800)+(AE790*AM801)+(AF790*AM802)+(AG790*AM803)</f>
        <v>26.758857777136427</v>
      </c>
      <c r="I790" s="22">
        <f>(R790*AN788)+(S790*AN789)+(T790*AN790)+(U790*AN791)+(V790*AN792)+(W790*AN793)+(X790*AN794)+(Y790*AN795)+(Z790*AN796)+(AA790*AN797)+(AB790*AN798)+(AC790*AN799)+(AD790*AN800)+(AE790*AN801)+(AF790*AN802)+(AG790*AN803)</f>
        <v>98.447676313713401</v>
      </c>
      <c r="J790" s="22">
        <f>(R790*AO788)+(S790*AO789)+(T790*AO790)+(U790*AO791)+(V790*AO792)+(W790*AO793)+(X790*AO794)+(Y790*AO795)+(Z790*AO796)+(AA790*AO797)+(AB790*AO798)+(AC790*AO799)+(AD790*AO800)+(AE790*AO801)+(AF790*AO802)+(AG790*AO803)</f>
        <v>6.897234726553199</v>
      </c>
      <c r="K790" s="22">
        <f>(R790*AP788)+(S790*AP789)+(T790*AP790)+(U790*AP791)+(V790*AP792)+(W790*AP793)+(X790*AP794)+(Y790*AP795)+(Z790*AP796)+(AA790*AP797)+(AB790*AP798)+(AC790*AP799)+(AD790*AP800)+(AE790*AP801)+(AF790*AP802)+(AG790*AP803)</f>
        <v>58.819726362147065</v>
      </c>
      <c r="L790" s="22">
        <f>(R790*AQ788)+(S790*AQ789)+(T790*AQ790)+(U790*AQ791)+(V790*AQ792)+(W790*AQ793)+(X790*AQ794)+(Y790*AQ795)+(Z790*AQ796)+(AA790*AQ797)+(AB790*AQ798)+(AC790*AQ799)+(AD790*AQ800)+(AE790*AQ801)+(AF790*AQ802)+(AG790*AQ803)</f>
        <v>34.818218754249031</v>
      </c>
      <c r="M790" s="22">
        <f>(R790*AR788)+(S790*AR789)+(T790*AR790)+(U790*AR791)+(V790*AR792)+(W790*AR793)+(X790*AR794)+(Y790*AR795)+(Z790*AR796)+(AA790*AR797)+(AB790*AR798)+(AC790*AR799)+(AD790*AR800)+(AE790*AR801)+(AF790*AR802)+(AG790*AR803)</f>
        <v>37.574491634922836</v>
      </c>
      <c r="N790" s="22">
        <f>(R790*AS788)+(S790*AS789)+(T790*AS790)+(U790*AS791)+(V790*AS792)+(W790*AS793)+(X790*AS794)+(Y790*AS795)+(Z790*AS796)+(AA790*AS797)+(AB790*AS798)+(AC790*AS799)+(AD790*AS800)+(AE790*AS801)+(AF790*AS802)+(AG790*AS803)</f>
        <v>43.796889942197858</v>
      </c>
      <c r="O790" s="22">
        <f>(R790*AT788)+(S790*AT789)+(T790*AT790)+(U790*AT791)+(V790*AT792)+(W790*AT793)+(X790*AT794)+(Y790*AT795)+(Z790*AT796)+(AA790*AT797)+(AB790*AT798)+(AC790*AT799)+(AD790*AT800)+(AE790*AT801)+(AF790*AT802)+(AG790*AT803)</f>
        <v>153.1036451110588</v>
      </c>
      <c r="Q790" s="22">
        <v>3</v>
      </c>
      <c r="R790" s="22">
        <v>0</v>
      </c>
      <c r="S790" s="22">
        <v>0</v>
      </c>
      <c r="T790" s="22">
        <v>0</v>
      </c>
      <c r="U790" s="22">
        <v>8.3558160114565863E-2</v>
      </c>
      <c r="V790" s="22">
        <v>0.89127490012834187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  <c r="AH790" s="208">
        <v>2013</v>
      </c>
      <c r="AI790" s="208">
        <v>34.000500000000002</v>
      </c>
      <c r="AJ790" s="208">
        <v>31.9619</v>
      </c>
      <c r="AK790" s="208">
        <v>10.4062</v>
      </c>
      <c r="AL790" s="208">
        <v>72.033699999999996</v>
      </c>
      <c r="AM790" s="208">
        <v>24.504899999999999</v>
      </c>
      <c r="AN790" s="208">
        <v>68.071600000000004</v>
      </c>
      <c r="AO790" s="208">
        <v>9.5940999999999992</v>
      </c>
      <c r="AP790" s="208">
        <v>49.802199999999999</v>
      </c>
      <c r="AQ790" s="208">
        <v>21.9434</v>
      </c>
      <c r="AR790" s="208">
        <v>31.219000000000001</v>
      </c>
      <c r="AS790" s="208">
        <v>16.872499999999999</v>
      </c>
      <c r="AT790" s="208">
        <v>83.294200000000004</v>
      </c>
    </row>
    <row r="791" spans="2:46" s="22" customFormat="1" ht="15">
      <c r="B791" s="22">
        <v>2013</v>
      </c>
      <c r="C791" s="22">
        <v>4</v>
      </c>
      <c r="D791" s="22">
        <f>(R791*AI788)+(S791*AI789)+(T791*AI790)+(U791*AI791)+(V791*AI792)+(W791*AI793)+(X791*AI794)+(Y791*AI795)+(Z791*AI796)+(AA791*AI797)+(AB791*AI798)+(AC791*AI799)+(AD791*AI800)+(AE791*AI801)+(AF791*AI802)+(AG791*AI803)</f>
        <v>20.369072002093169</v>
      </c>
      <c r="E791" s="22">
        <f>(R791*AJ788)+(S791*AJ789)+(T791*AJ790)+(U791*AJ791)+(V791*AJ792)+(W791*AJ793)+(X791*AJ794)+(Y791*AJ795)+(Z791*AJ796)+(AA791*AJ797)+(AB791*AJ798)+(AC791*AJ799)+(AD791*AJ800)+(AE791*AJ801)+(AF791*AJ802)+(AG791*AJ803)</f>
        <v>71.626288457535594</v>
      </c>
      <c r="F791" s="22">
        <f>(R791*AK788)+(S791*AK789)+(T791*AK790)+(U791*AK791)+(V791*AK792)+(W791*AK793)+(X791*AK794)+(Y791*AK795)+(Z791*AK796)+(AA791*AK797)+(AB791*AK798)+(AC791*AK799)+(AD791*AK800)+(AE791*AK801)+(AF791*AK802)+(AG791*AK803)</f>
        <v>7.8743565244347025</v>
      </c>
      <c r="G791" s="22">
        <f>(R791*AL788)+(S791*AL789)+(T791*AL790)+(U791*AL791)+(V791*AL792)+(W791*AL793)+(X791*AL794)+(Y791*AL795)+(Z791*AL796)+(AA791*AL797)+(AB791*AL798)+(AC791*AL799)+(AD791*AL800)+(AE791*AL801)+(AF791*AL802)+(AG791*AL803)</f>
        <v>65.027386671035046</v>
      </c>
      <c r="H791" s="22">
        <f>(R791*AM788)+(S791*AM789)+(T791*AM790)+(U791*AM791)+(V791*AM792)+(W791*AM793)+(X791*AM794)+(Y791*AM795)+(Z791*AM796)+(AA791*AM797)+(AB791*AM798)+(AC791*AM799)+(AD791*AM800)+(AE791*AM801)+(AF791*AM802)+(AG791*AM803)</f>
        <v>16.911443548146011</v>
      </c>
      <c r="I791" s="22">
        <f>(R791*AN788)+(S791*AN789)+(T791*AN790)+(U791*AN791)+(V791*AN792)+(W791*AN793)+(X791*AN794)+(Y791*AN795)+(Z791*AN796)+(AA791*AN797)+(AB791*AN798)+(AC791*AN799)+(AD791*AN800)+(AE791*AN801)+(AF791*AN802)+(AG791*AN803)</f>
        <v>43.65737498178504</v>
      </c>
      <c r="J791" s="22">
        <f>(R791*AO788)+(S791*AO789)+(T791*AO790)+(U791*AO791)+(V791*AO792)+(W791*AO793)+(X791*AO794)+(Y791*AO795)+(Z791*AO796)+(AA791*AO797)+(AB791*AO798)+(AC791*AO799)+(AD791*AO800)+(AE791*AO801)+(AF791*AO802)+(AG791*AO803)</f>
        <v>3.7260216902118319</v>
      </c>
      <c r="K791" s="22">
        <f>(R791*AP788)+(S791*AP789)+(T791*AP790)+(U791*AP791)+(V791*AP792)+(W791*AP793)+(X791*AP794)+(Y791*AP795)+(Z791*AP796)+(AA791*AP797)+(AB791*AP798)+(AC791*AP799)+(AD791*AP800)+(AE791*AP801)+(AF791*AP802)+(AG791*AP803)</f>
        <v>33.924978709743399</v>
      </c>
      <c r="L791" s="22">
        <f>(R791*AQ788)+(S791*AQ789)+(T791*AQ790)+(U791*AQ791)+(V791*AQ792)+(W791*AQ793)+(X791*AQ794)+(Y791*AQ795)+(Z791*AQ796)+(AA791*AQ797)+(AB791*AQ798)+(AC791*AQ799)+(AD791*AQ800)+(AE791*AQ801)+(AF791*AQ802)+(AG791*AQ803)</f>
        <v>18.895970109893792</v>
      </c>
      <c r="M791" s="22">
        <f>(R791*AR788)+(S791*AR789)+(T791*AR790)+(U791*AR791)+(V791*AR792)+(W791*AR793)+(X791*AR794)+(Y791*AR795)+(Z791*AR796)+(AA791*AR797)+(AB791*AR798)+(AC791*AR799)+(AD791*AR800)+(AE791*AR801)+(AF791*AR802)+(AG791*AR803)</f>
        <v>23.272469113583988</v>
      </c>
      <c r="N791" s="22">
        <f>(R791*AS788)+(S791*AS789)+(T791*AS790)+(U791*AS791)+(V791*AS792)+(W791*AS793)+(X791*AS794)+(Y791*AS795)+(Z791*AS796)+(AA791*AS797)+(AB791*AS798)+(AC791*AS799)+(AD791*AS800)+(AE791*AS801)+(AF791*AS802)+(AG791*AS803)</f>
        <v>21.660912950301757</v>
      </c>
      <c r="O791" s="22">
        <f>(R791*AT788)+(S791*AT789)+(T791*AT790)+(U791*AT791)+(V791*AT792)+(W791*AT793)+(X791*AT794)+(Y791*AT795)+(Z791*AT796)+(AA791*AT797)+(AB791*AT798)+(AC791*AT799)+(AD791*AT800)+(AE791*AT801)+(AF791*AT802)+(AG791*AT803)</f>
        <v>79.934143095354045</v>
      </c>
      <c r="Q791" s="22">
        <v>4</v>
      </c>
      <c r="R791" s="22">
        <v>0</v>
      </c>
      <c r="S791" s="22">
        <v>0</v>
      </c>
      <c r="T791" s="22">
        <v>0</v>
      </c>
      <c r="U791" s="22">
        <v>0.46028680546162221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  <c r="AH791" s="208">
        <v>2013</v>
      </c>
      <c r="AI791" s="208">
        <v>44.253</v>
      </c>
      <c r="AJ791" s="208">
        <v>155.6123</v>
      </c>
      <c r="AK791" s="208">
        <v>17.107500000000002</v>
      </c>
      <c r="AL791" s="208">
        <v>141.2758</v>
      </c>
      <c r="AM791" s="208">
        <v>36.741100000000003</v>
      </c>
      <c r="AN791" s="208">
        <v>94.848200000000006</v>
      </c>
      <c r="AO791" s="208">
        <v>8.0950000000000006</v>
      </c>
      <c r="AP791" s="208">
        <v>73.703999999999994</v>
      </c>
      <c r="AQ791" s="208">
        <v>41.052599999999998</v>
      </c>
      <c r="AR791" s="208">
        <v>50.5608</v>
      </c>
      <c r="AS791" s="208">
        <v>47.059600000000003</v>
      </c>
      <c r="AT791" s="208">
        <v>173.66159999999999</v>
      </c>
    </row>
    <row r="792" spans="2:46" s="22" customFormat="1" ht="15">
      <c r="B792" s="22">
        <v>2013</v>
      </c>
      <c r="C792" s="22">
        <v>5</v>
      </c>
      <c r="D792" s="22">
        <f>(R792*AI788)+(S792*AI789)+(T792*AI790)+(U792*AI791)+(V792*AI792)+(W792*AI793)+(X792*AI794)+(Y792*AI795)+(Z792*AI796)+(AA792*AI797)+(AB792*AI798)+(AC792*AI799)+(AD792*AI800)+(AE792*AI801)+(AF792*AI802)+(AG792*AI803)</f>
        <v>3.9549219186380404</v>
      </c>
      <c r="E792" s="22">
        <f>(R792*AJ788)+(S792*AJ789)+(T792*AJ790)+(U792*AJ791)+(V792*AJ792)+(W792*AJ793)+(X792*AJ794)+(Y792*AJ795)+(Z792*AJ796)+(AA792*AJ797)+(AB792*AJ798)+(AC792*AJ799)+(AD792*AJ800)+(AE792*AJ801)+(AF792*AJ802)+(AG792*AJ803)</f>
        <v>13.907181345438238</v>
      </c>
      <c r="F792" s="22">
        <f>(R792*AK788)+(S792*AK789)+(T792*AK790)+(U792*AK791)+(V792*AK792)+(W792*AK793)+(X792*AK794)+(Y792*AK795)+(Z792*AK796)+(AA792*AK797)+(AB792*AK798)+(AC792*AK799)+(AD792*AK800)+(AE792*AK801)+(AF792*AK802)+(AG792*AK803)</f>
        <v>1.5289093784172889</v>
      </c>
      <c r="G792" s="22">
        <f>(R792*AL788)+(S792*AL789)+(T792*AL790)+(U792*AL791)+(V792*AL792)+(W792*AL793)+(X792*AL794)+(Y792*AL795)+(Z792*AL796)+(AA792*AL797)+(AB792*AL798)+(AC792*AL799)+(AD792*AL800)+(AE792*AL801)+(AF792*AL802)+(AG792*AL803)</f>
        <v>12.62591819748094</v>
      </c>
      <c r="H792" s="22">
        <f>(R792*AM788)+(S792*AM789)+(T792*AM790)+(U792*AM791)+(V792*AM792)+(W792*AM793)+(X792*AM794)+(Y792*AM795)+(Z792*AM796)+(AA792*AM797)+(AB792*AM798)+(AC792*AM799)+(AD792*AM800)+(AE792*AM801)+(AF792*AM802)+(AG792*AM803)</f>
        <v>3.2835781010298084</v>
      </c>
      <c r="I792" s="22">
        <f>(R792*AN788)+(S792*AN789)+(T792*AN790)+(U792*AN791)+(V792*AN792)+(W792*AN793)+(X792*AN794)+(Y792*AN795)+(Z792*AN796)+(AA792*AN797)+(AB792*AN798)+(AC792*AN799)+(AD792*AN800)+(AE792*AN801)+(AF792*AN802)+(AG792*AN803)</f>
        <v>8.476650738331065</v>
      </c>
      <c r="J792" s="22">
        <f>(R792*AO788)+(S792*AO789)+(T792*AO790)+(U792*AO791)+(V792*AO792)+(W792*AO793)+(X792*AO794)+(Y792*AO795)+(Z792*AO796)+(AA792*AO797)+(AB792*AO798)+(AC792*AO799)+(AD792*AO800)+(AE792*AO801)+(AF792*AO802)+(AG792*AO803)</f>
        <v>0.72345587714674575</v>
      </c>
      <c r="K792" s="22">
        <f>(R792*AP788)+(S792*AP789)+(T792*AP790)+(U792*AP791)+(V792*AP792)+(W792*AP793)+(X792*AP794)+(Y792*AP795)+(Z792*AP796)+(AA792*AP797)+(AB792*AP798)+(AC792*AP799)+(AD792*AP800)+(AE792*AP801)+(AF792*AP802)+(AG792*AP803)</f>
        <v>6.586978624981314</v>
      </c>
      <c r="L792" s="22">
        <f>(R792*AQ788)+(S792*AQ789)+(T792*AQ790)+(U792*AQ791)+(V792*AQ792)+(W792*AQ793)+(X792*AQ794)+(Y792*AQ795)+(Z792*AQ796)+(AA792*AQ797)+(AB792*AQ798)+(AC792*AQ799)+(AD792*AQ800)+(AE792*AQ801)+(AF792*AQ802)+(AG792*AQ803)</f>
        <v>3.6688999063810366</v>
      </c>
      <c r="M792" s="22">
        <f>(R792*AR788)+(S792*AR789)+(T792*AR790)+(U792*AR791)+(V792*AR792)+(W792*AR793)+(X792*AR794)+(Y792*AR795)+(Z792*AR796)+(AA792*AR797)+(AB792*AR798)+(AC792*AR799)+(AD792*AR800)+(AE792*AR801)+(AF792*AR802)+(AG792*AR803)</f>
        <v>4.5186544673553035</v>
      </c>
      <c r="N792" s="22">
        <f>(R792*AS788)+(S792*AS789)+(T792*AS790)+(U792*AS791)+(V792*AS792)+(W792*AS793)+(X792*AS794)+(Y792*AS795)+(Z792*AS796)+(AA792*AS797)+(AB792*AS798)+(AC792*AS799)+(AD792*AS800)+(AE792*AS801)+(AF792*AS802)+(AG792*AS803)</f>
        <v>4.2057497462847433</v>
      </c>
      <c r="O792" s="22">
        <f>(R792*AT788)+(S792*AT789)+(T792*AT790)+(U792*AT791)+(V792*AT792)+(W792*AT793)+(X792*AT794)+(Y792*AT795)+(Z792*AT796)+(AA792*AT797)+(AB792*AT798)+(AC792*AT799)+(AD792*AT800)+(AE792*AT801)+(AF792*AT802)+(AG792*AT803)</f>
        <v>15.520260056171375</v>
      </c>
      <c r="Q792" s="22">
        <v>5</v>
      </c>
      <c r="R792" s="22">
        <v>0</v>
      </c>
      <c r="S792" s="22">
        <v>0</v>
      </c>
      <c r="T792" s="22">
        <v>0</v>
      </c>
      <c r="U792" s="22">
        <v>8.9370707491877172E-2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  <c r="AH792" s="208">
        <v>2013</v>
      </c>
      <c r="AI792" s="208">
        <v>27.988499999999998</v>
      </c>
      <c r="AJ792" s="208">
        <v>192.98419999999999</v>
      </c>
      <c r="AK792" s="208">
        <v>14.382099999999999</v>
      </c>
      <c r="AL792" s="208">
        <v>115.8644</v>
      </c>
      <c r="AM792" s="208">
        <v>26.578600000000002</v>
      </c>
      <c r="AN792" s="208">
        <v>101.565</v>
      </c>
      <c r="AO792" s="208">
        <v>6.9797000000000002</v>
      </c>
      <c r="AP792" s="208">
        <v>59.0852</v>
      </c>
      <c r="AQ792" s="208">
        <v>35.216900000000003</v>
      </c>
      <c r="AR792" s="208">
        <v>37.417999999999999</v>
      </c>
      <c r="AS792" s="208">
        <v>44.727699999999999</v>
      </c>
      <c r="AT792" s="208">
        <v>155.49950000000001</v>
      </c>
    </row>
    <row r="793" spans="2:46" s="22" customFormat="1" ht="15">
      <c r="B793" s="22">
        <v>2013</v>
      </c>
      <c r="C793" s="22">
        <v>6</v>
      </c>
      <c r="D793" s="22">
        <f>(R793*AI788)+(S793*AI789)+(T793*AI790)+(U793*AI791)+(V793*AI792)+(W793*AI793)+(X793*AI794)+(Y793*AI795)+(Z793*AI796)+(AA793*AI797)+(AB793*AI798)+(AC793*AI799)+(AD793*AI800)+(AE793*AI801)+(AF793*AI802)+(AG793*AI803)</f>
        <v>29.850778631810073</v>
      </c>
      <c r="E793" s="22">
        <f>(R793*AJ788)+(S793*AJ789)+(T793*AJ790)+(U793*AJ791)+(V793*AJ792)+(W793*AJ793)+(X793*AJ794)+(Y793*AJ795)+(Z793*AJ796)+(AA793*AJ797)+(AB793*AJ798)+(AC793*AJ799)+(AD793*AJ800)+(AE793*AJ801)+(AF793*AJ802)+(AG793*AJ803)</f>
        <v>139.29820248533119</v>
      </c>
      <c r="F793" s="22">
        <f>(R793*AK788)+(S793*AK789)+(T793*AK790)+(U793*AK791)+(V793*AK792)+(W793*AK793)+(X793*AK794)+(Y793*AK795)+(Z793*AK796)+(AA793*AK797)+(AB793*AK798)+(AC793*AK799)+(AD793*AK800)+(AE793*AK801)+(AF793*AK802)+(AG793*AK803)</f>
        <v>19.239906463083408</v>
      </c>
      <c r="G793" s="22">
        <f>(R793*AL788)+(S793*AL789)+(T793*AL790)+(U793*AL791)+(V793*AL792)+(W793*AL793)+(X793*AL794)+(Y793*AL795)+(Z793*AL796)+(AA793*AL797)+(AB793*AL798)+(AC793*AL799)+(AD793*AL800)+(AE793*AL801)+(AF793*AL802)+(AG793*AL803)</f>
        <v>113.99371746032661</v>
      </c>
      <c r="H793" s="22">
        <f>(R793*AM788)+(S793*AM789)+(T793*AM790)+(U793*AM791)+(V793*AM792)+(W793*AM793)+(X793*AM794)+(Y793*AM795)+(Z793*AM796)+(AA793*AM797)+(AB793*AM798)+(AC793*AM799)+(AD793*AM800)+(AE793*AM801)+(AF793*AM802)+(AG793*AM803)</f>
        <v>28.772379568981304</v>
      </c>
      <c r="I793" s="22">
        <f>(R793*AN788)+(S793*AN789)+(T793*AN790)+(U793*AN791)+(V793*AN792)+(W793*AN793)+(X793*AN794)+(Y793*AN795)+(Z793*AN796)+(AA793*AN797)+(AB793*AN798)+(AC793*AN799)+(AD793*AN800)+(AE793*AN801)+(AF793*AN802)+(AG793*AN803)</f>
        <v>109.22639287554571</v>
      </c>
      <c r="J793" s="22">
        <f>(R793*AO788)+(S793*AO789)+(T793*AO790)+(U793*AO791)+(V793*AO792)+(W793*AO793)+(X793*AO794)+(Y793*AO795)+(Z793*AO796)+(AA793*AO797)+(AB793*AO798)+(AC793*AO799)+(AD793*AO800)+(AE793*AO801)+(AF793*AO802)+(AG793*AO803)</f>
        <v>4.553185749959785</v>
      </c>
      <c r="K793" s="22">
        <f>(R793*AP788)+(S793*AP789)+(T793*AP790)+(U793*AP791)+(V793*AP792)+(W793*AP793)+(X793*AP794)+(Y793*AP795)+(Z793*AP796)+(AA793*AP797)+(AB793*AP798)+(AC793*AP799)+(AD793*AP800)+(AE793*AP801)+(AF793*AP802)+(AG793*AP803)</f>
        <v>52.065435836722664</v>
      </c>
      <c r="L793" s="22">
        <f>(R793*AQ788)+(S793*AQ789)+(T793*AQ790)+(U793*AQ791)+(V793*AQ792)+(W793*AQ793)+(X793*AQ794)+(Y793*AQ795)+(Z793*AQ796)+(AA793*AQ797)+(AB793*AQ798)+(AC793*AQ799)+(AD793*AQ800)+(AE793*AQ801)+(AF793*AQ802)+(AG793*AQ803)</f>
        <v>29.279937845497411</v>
      </c>
      <c r="M793" s="22">
        <f>(R793*AR788)+(S793*AR789)+(T793*AR790)+(U793*AR791)+(V793*AR792)+(W793*AR793)+(X793*AR794)+(Y793*AR795)+(Z793*AR796)+(AA793*AR797)+(AB793*AR798)+(AC793*AR799)+(AD793*AR800)+(AE793*AR801)+(AF793*AR802)+(AG793*AR803)</f>
        <v>29.899977612076057</v>
      </c>
      <c r="N793" s="22">
        <f>(R793*AS788)+(S793*AS789)+(T793*AS790)+(U793*AS791)+(V793*AS792)+(W793*AS793)+(X793*AS794)+(Y793*AS795)+(Z793*AS796)+(AA793*AS797)+(AB793*AS798)+(AC793*AS799)+(AD793*AS800)+(AE793*AS801)+(AF793*AS802)+(AG793*AS803)</f>
        <v>31.765130174612214</v>
      </c>
      <c r="O793" s="22">
        <f>(R793*AT788)+(S793*AT789)+(T793*AT790)+(U793*AT791)+(V793*AT792)+(W793*AT793)+(X793*AT794)+(Y793*AT795)+(Z793*AT796)+(AA793*AT797)+(AB793*AT798)+(AC793*AT799)+(AD793*AT800)+(AE793*AT801)+(AF793*AT802)+(AG793*AT803)</f>
        <v>133.91912853206455</v>
      </c>
      <c r="Q793" s="22">
        <v>6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0.40076518433531011</v>
      </c>
      <c r="Z793" s="22">
        <v>6.3600000000000004E-2</v>
      </c>
      <c r="AA793" s="22">
        <v>0</v>
      </c>
      <c r="AB793" s="22">
        <v>0.26986289636970395</v>
      </c>
      <c r="AC793" s="22">
        <v>6.595769839041045E-4</v>
      </c>
      <c r="AD793" s="22">
        <v>0</v>
      </c>
      <c r="AE793" s="22">
        <v>0</v>
      </c>
      <c r="AF793" s="22">
        <v>0</v>
      </c>
      <c r="AG793" s="22">
        <v>0</v>
      </c>
      <c r="AH793" s="208">
        <v>2013</v>
      </c>
      <c r="AI793" s="208">
        <v>24.3233</v>
      </c>
      <c r="AJ793" s="208">
        <v>57.805399999999999</v>
      </c>
      <c r="AK793" s="208">
        <v>5.6489000000000003</v>
      </c>
      <c r="AL793" s="208">
        <v>48.177700000000002</v>
      </c>
      <c r="AM793" s="208">
        <v>9.3483000000000001</v>
      </c>
      <c r="AN793" s="208">
        <v>36.258499999999998</v>
      </c>
      <c r="AO793" s="208">
        <v>1.2565999999999999</v>
      </c>
      <c r="AP793" s="208">
        <v>18.2895</v>
      </c>
      <c r="AQ793" s="208">
        <v>8.1144999999999996</v>
      </c>
      <c r="AR793" s="208">
        <v>15.2698</v>
      </c>
      <c r="AS793" s="208">
        <v>11.390599999999999</v>
      </c>
      <c r="AT793" s="208">
        <v>41.208100000000002</v>
      </c>
    </row>
    <row r="794" spans="2:46" s="22" customFormat="1" ht="15">
      <c r="B794" s="22">
        <v>2013</v>
      </c>
      <c r="C794" s="22">
        <v>7</v>
      </c>
      <c r="D794" s="22">
        <f>(R794*AI788)+(S794*AI789)+(T794*AI790)+(U794*AI791)+(V794*AI792)+(W794*AI793)+(X794*AI794)+(Y794*AI795)+(Z794*AI796)+(AA794*AI797)+(AB794*AI798)+(AC794*AI799)+(AD794*AI800)+(AE794*AI801)+(AF794*AI802)+(AG794*AI803)</f>
        <v>36.776580680000002</v>
      </c>
      <c r="E794" s="22">
        <f>(R794*AJ788)+(S794*AJ789)+(T794*AJ790)+(U794*AJ791)+(V794*AJ792)+(W794*AJ793)+(X794*AJ794)+(Y794*AJ795)+(Z794*AJ796)+(AA794*AJ797)+(AB794*AJ798)+(AC794*AJ799)+(AD794*AJ800)+(AE794*AJ801)+(AF794*AJ802)+(AG794*AJ803)</f>
        <v>75.165214359999993</v>
      </c>
      <c r="F794" s="22">
        <f>(R794*AK788)+(S794*AK789)+(T794*AK790)+(U794*AK791)+(V794*AK792)+(W794*AK793)+(X794*AK794)+(Y794*AK795)+(Z794*AK796)+(AA794*AK797)+(AB794*AK798)+(AC794*AK799)+(AD794*AK800)+(AE794*AK801)+(AF794*AK802)+(AG794*AK803)</f>
        <v>10.42572236</v>
      </c>
      <c r="G794" s="22">
        <f>(R794*AL788)+(S794*AL789)+(T794*AL790)+(U794*AL791)+(V794*AL792)+(W794*AL793)+(X794*AL794)+(Y794*AL795)+(Z794*AL796)+(AA794*AL797)+(AB794*AL798)+(AC794*AL799)+(AD794*AL800)+(AE794*AL801)+(AF794*AL802)+(AG794*AL803)</f>
        <v>69.701485039999994</v>
      </c>
      <c r="H794" s="22">
        <f>(R794*AM788)+(S794*AM789)+(T794*AM790)+(U794*AM791)+(V794*AM792)+(W794*AM793)+(X794*AM794)+(Y794*AM795)+(Z794*AM796)+(AA794*AM797)+(AB794*AM798)+(AC794*AM799)+(AD794*AM800)+(AE794*AM801)+(AF794*AM802)+(AG794*AM803)</f>
        <v>20.757469159999999</v>
      </c>
      <c r="I794" s="22">
        <f>(R794*AN788)+(S794*AN789)+(T794*AN790)+(U794*AN791)+(V794*AN792)+(W794*AN793)+(X794*AN794)+(Y794*AN795)+(Z794*AN796)+(AA794*AN797)+(AB794*AN798)+(AC794*AN799)+(AD794*AN800)+(AE794*AN801)+(AF794*AN802)+(AG794*AN803)</f>
        <v>47.135942800000002</v>
      </c>
      <c r="J794" s="22">
        <f>(R794*AO788)+(S794*AO789)+(T794*AO790)+(U794*AO791)+(V794*AO792)+(W794*AO793)+(X794*AO794)+(Y794*AO795)+(Z794*AO796)+(AA794*AO797)+(AB794*AO798)+(AC794*AO799)+(AD794*AO800)+(AE794*AO801)+(AF794*AO802)+(AG794*AO803)</f>
        <v>0.44914892000000001</v>
      </c>
      <c r="K794" s="22">
        <f>(R794*AP788)+(S794*AP789)+(T794*AP790)+(U794*AP791)+(V794*AP792)+(W794*AP793)+(X794*AP794)+(Y794*AP795)+(Z794*AP796)+(AA794*AP797)+(AB794*AP798)+(AC794*AP799)+(AD794*AP800)+(AE794*AP801)+(AF794*AP802)+(AG794*AP803)</f>
        <v>32.949459040000001</v>
      </c>
      <c r="L794" s="22">
        <f>(R794*AQ788)+(S794*AQ789)+(T794*AQ790)+(U794*AQ791)+(V794*AQ792)+(W794*AQ793)+(X794*AQ794)+(Y794*AQ795)+(Z794*AQ796)+(AA794*AQ797)+(AB794*AQ798)+(AC794*AQ799)+(AD794*AQ800)+(AE794*AQ801)+(AF794*AQ802)+(AG794*AQ803)</f>
        <v>18.163228959999998</v>
      </c>
      <c r="M794" s="22">
        <f>(R794*AR788)+(S794*AR789)+(T794*AR790)+(U794*AR791)+(V794*AR792)+(W794*AR793)+(X794*AR794)+(Y794*AR795)+(Z794*AR796)+(AA794*AR797)+(AB794*AR798)+(AC794*AR799)+(AD794*AR800)+(AE794*AR801)+(AF794*AR802)+(AG794*AR803)</f>
        <v>24.1300162</v>
      </c>
      <c r="N794" s="22">
        <f>(R794*AS788)+(S794*AS789)+(T794*AS790)+(U794*AS791)+(V794*AS792)+(W794*AS793)+(X794*AS794)+(Y794*AS795)+(Z794*AS796)+(AA794*AS797)+(AB794*AS798)+(AC794*AS799)+(AD794*AS800)+(AE794*AS801)+(AF794*AS802)+(AG794*AS803)</f>
        <v>29.59771044</v>
      </c>
      <c r="O794" s="22">
        <f>(R794*AT788)+(S794*AT789)+(T794*AT790)+(U794*AT791)+(V794*AT792)+(W794*AT793)+(X794*AT794)+(Y794*AT795)+(Z794*AT796)+(AA794*AT797)+(AB794*AT798)+(AC794*AT799)+(AD794*AT800)+(AE794*AT801)+(AF794*AT802)+(AG794*AT803)</f>
        <v>68.271748799999997</v>
      </c>
      <c r="Q794" s="22">
        <v>7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0.6956</v>
      </c>
      <c r="AE794" s="22">
        <v>0</v>
      </c>
      <c r="AF794" s="22">
        <v>0</v>
      </c>
      <c r="AG794" s="22">
        <v>0</v>
      </c>
      <c r="AH794" s="208">
        <v>2013</v>
      </c>
      <c r="AI794" s="208">
        <v>7.2667000000000002</v>
      </c>
      <c r="AJ794" s="208">
        <v>4.4398</v>
      </c>
      <c r="AK794" s="208">
        <v>2.0989</v>
      </c>
      <c r="AL794" s="208">
        <v>15.430300000000001</v>
      </c>
      <c r="AM794" s="208">
        <v>5.0441000000000003</v>
      </c>
      <c r="AN794" s="208">
        <v>7.8316999999999997</v>
      </c>
      <c r="AO794" s="208">
        <v>2.9496000000000002</v>
      </c>
      <c r="AP794" s="208">
        <v>10.7477</v>
      </c>
      <c r="AQ794" s="208">
        <v>2.3952</v>
      </c>
      <c r="AR794" s="208">
        <v>4.0345000000000004</v>
      </c>
      <c r="AS794" s="208">
        <v>2.6934999999999998</v>
      </c>
      <c r="AT794" s="208">
        <v>20.0334</v>
      </c>
    </row>
    <row r="795" spans="2:46" s="22" customFormat="1" ht="15">
      <c r="B795" s="22">
        <v>2013</v>
      </c>
      <c r="C795" s="22">
        <v>8</v>
      </c>
      <c r="D795" s="22">
        <f>(R795*AI788)+(S795*AI789)+(T795*AI790)+(U795*AI791)+(V795*AI792)+(W795*AI793)+(X795*AI794)+(Y795*AI795)+(Z795*AI796)+(AA795*AI797)+(AB795*AI798)+(AC795*AI799)+(AD795*AI800)+(AE795*AI801)+(AF795*AI802)+(AG795*AI803)</f>
        <v>41.059767467008378</v>
      </c>
      <c r="E795" s="22">
        <f>(R795*AJ788)+(S795*AJ789)+(T795*AJ790)+(U795*AJ791)+(V795*AJ792)+(W795*AJ793)+(X795*AJ794)+(Y795*AJ795)+(Z795*AJ796)+(AA795*AJ797)+(AB795*AJ798)+(AC795*AJ799)+(AD795*AJ800)+(AE795*AJ801)+(AF795*AJ802)+(AG795*AJ803)</f>
        <v>200.6315059680515</v>
      </c>
      <c r="F795" s="22">
        <f>(R795*AK788)+(S795*AK789)+(T795*AK790)+(U795*AK791)+(V795*AK792)+(W795*AK793)+(X795*AK794)+(Y795*AK795)+(Z795*AK796)+(AA795*AK797)+(AB795*AK798)+(AC795*AK799)+(AD795*AK800)+(AE795*AK801)+(AF795*AK802)+(AG795*AK803)</f>
        <v>27.301399400865602</v>
      </c>
      <c r="G795" s="22">
        <f>(R795*AL788)+(S795*AL789)+(T795*AL790)+(U795*AL791)+(V795*AL792)+(W795*AL793)+(X795*AL794)+(Y795*AL795)+(Z795*AL796)+(AA795*AL797)+(AB795*AL798)+(AC795*AL799)+(AD795*AL800)+(AE795*AL801)+(AF795*AL802)+(AG795*AL803)</f>
        <v>161.54216355301719</v>
      </c>
      <c r="H795" s="22">
        <f>(R795*AM788)+(S795*AM789)+(T795*AM790)+(U795*AM791)+(V795*AM792)+(W795*AM793)+(X795*AM794)+(Y795*AM795)+(Z795*AM796)+(AA795*AM797)+(AB795*AM798)+(AC795*AM799)+(AD795*AM800)+(AE795*AM801)+(AF795*AM802)+(AG795*AM803)</f>
        <v>40.626258411823912</v>
      </c>
      <c r="I795" s="22">
        <f>(R795*AN788)+(S795*AN789)+(T795*AN790)+(U795*AN791)+(V795*AN792)+(W795*AN793)+(X795*AN794)+(Y795*AN795)+(Z795*AN796)+(AA795*AN797)+(AB795*AN798)+(AC795*AN799)+(AD795*AN800)+(AE795*AN801)+(AF795*AN802)+(AG795*AN803)</f>
        <v>152.4378122786411</v>
      </c>
      <c r="J795" s="22">
        <f>(R795*AO788)+(S795*AO789)+(T795*AO790)+(U795*AO791)+(V795*AO792)+(W795*AO793)+(X795*AO794)+(Y795*AO795)+(Z795*AO796)+(AA795*AO797)+(AB795*AO798)+(AC795*AO799)+(AD795*AO800)+(AE795*AO801)+(AF795*AO802)+(AG795*AO803)</f>
        <v>6.2703011428441613</v>
      </c>
      <c r="K795" s="22">
        <f>(R795*AP788)+(S795*AP789)+(T795*AP790)+(U795*AP791)+(V795*AP792)+(W795*AP793)+(X795*AP794)+(Y795*AP795)+(Z795*AP796)+(AA795*AP797)+(AB795*AP798)+(AC795*AP799)+(AD795*AP800)+(AE795*AP801)+(AF795*AP802)+(AG795*AP803)</f>
        <v>72.658967892618875</v>
      </c>
      <c r="L795" s="22">
        <f>(R795*AQ788)+(S795*AQ789)+(T795*AQ790)+(U795*AQ791)+(V795*AQ792)+(W795*AQ793)+(X795*AQ794)+(Y795*AQ795)+(Z795*AQ796)+(AA795*AQ797)+(AB795*AQ798)+(AC795*AQ799)+(AD795*AQ800)+(AE795*AQ801)+(AF795*AQ802)+(AG795*AQ803)</f>
        <v>40.056282083354048</v>
      </c>
      <c r="M795" s="22">
        <f>(R795*AR788)+(S795*AR789)+(T795*AR790)+(U795*AR791)+(V795*AR792)+(W795*AR793)+(X795*AR794)+(Y795*AR795)+(Z795*AR796)+(AA795*AR797)+(AB795*AR798)+(AC795*AR799)+(AD795*AR800)+(AE795*AR801)+(AF795*AR802)+(AG795*AR803)</f>
        <v>43.758670509909841</v>
      </c>
      <c r="N795" s="22">
        <f>(R795*AS788)+(S795*AS789)+(T795*AS790)+(U795*AS791)+(V795*AS792)+(W795*AS793)+(X795*AS794)+(Y795*AS795)+(Z795*AS796)+(AA795*AS797)+(AB795*AS798)+(AC795*AS799)+(AD795*AS800)+(AE795*AS801)+(AF795*AS802)+(AG795*AS803)</f>
        <v>44.719178106974951</v>
      </c>
      <c r="O795" s="22">
        <f>(R795*AT788)+(S795*AT789)+(T795*AT790)+(U795*AT791)+(V795*AT792)+(W795*AT793)+(X795*AT794)+(Y795*AT795)+(Z795*AT796)+(AA795*AT797)+(AB795*AT798)+(AC795*AT799)+(AD795*AT800)+(AE795*AT801)+(AF795*AT802)+(AG795*AT803)</f>
        <v>192.07968407676876</v>
      </c>
      <c r="Q795" s="22">
        <v>8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0.5082143807025763</v>
      </c>
      <c r="Z795" s="22">
        <v>0.26930435888776155</v>
      </c>
      <c r="AA795" s="22">
        <v>0</v>
      </c>
      <c r="AB795" s="22">
        <v>0.30643708205915571</v>
      </c>
      <c r="AC795" s="22">
        <v>4.2044799503377327E-2</v>
      </c>
      <c r="AD795" s="22">
        <v>0</v>
      </c>
      <c r="AE795" s="22">
        <v>0</v>
      </c>
      <c r="AF795" s="22">
        <v>0</v>
      </c>
      <c r="AG795" s="22">
        <v>0</v>
      </c>
      <c r="AH795" s="208">
        <v>2013</v>
      </c>
      <c r="AI795" s="208">
        <v>59.338799999999999</v>
      </c>
      <c r="AJ795" s="208">
        <v>256.05700000000002</v>
      </c>
      <c r="AK795" s="208">
        <v>37.865499999999997</v>
      </c>
      <c r="AL795" s="208">
        <v>231.70230000000001</v>
      </c>
      <c r="AM795" s="208">
        <v>58.597700000000003</v>
      </c>
      <c r="AN795" s="208">
        <v>220.83250000000001</v>
      </c>
      <c r="AO795" s="208">
        <v>9.3706999999999994</v>
      </c>
      <c r="AP795" s="208">
        <v>105.2076</v>
      </c>
      <c r="AQ795" s="208">
        <v>53.230699999999999</v>
      </c>
      <c r="AR795" s="208">
        <v>56.082700000000003</v>
      </c>
      <c r="AS795" s="208">
        <v>63.058300000000003</v>
      </c>
      <c r="AT795" s="208">
        <v>274.26010000000002</v>
      </c>
    </row>
    <row r="796" spans="2:46" s="22" customFormat="1" ht="15">
      <c r="B796" s="22">
        <v>2013</v>
      </c>
      <c r="C796" s="22">
        <v>9</v>
      </c>
      <c r="D796" s="22">
        <f>(R796*AI788)+(S796*AI789)+(T796*AI790)+(U796*AI791)+(V796*AI792)+(W796*AI793)+(X796*AI794)+(Y796*AI795)+(Z796*AI796)+(AA796*AI797)+(AB796*AI798)+(AC796*AI799)+(AD796*AI800)+(AE796*AI801)+(AF796*AI802)+(AG796*AI803)</f>
        <v>37.611819796474386</v>
      </c>
      <c r="E796" s="22">
        <f>(R796*AJ788)+(S796*AJ789)+(T796*AJ790)+(U796*AJ791)+(V796*AJ792)+(W796*AJ793)+(X796*AJ794)+(Y796*AJ795)+(Z796*AJ796)+(AA796*AJ797)+(AB796*AJ798)+(AC796*AJ799)+(AD796*AJ800)+(AE796*AJ801)+(AF796*AJ802)+(AG796*AJ803)</f>
        <v>242.96751151620597</v>
      </c>
      <c r="F796" s="22">
        <f>(R796*AK788)+(S796*AK789)+(T796*AK790)+(U796*AK791)+(V796*AK792)+(W796*AK793)+(X796*AK794)+(Y796*AK795)+(Z796*AK796)+(AA796*AK797)+(AB796*AK798)+(AC796*AK799)+(AD796*AK800)+(AE796*AK801)+(AF796*AK802)+(AG796*AK803)</f>
        <v>28.781308003721087</v>
      </c>
      <c r="G796" s="22">
        <f>(R796*AL788)+(S796*AL789)+(T796*AL790)+(U796*AL791)+(V796*AL792)+(W796*AL793)+(X796*AL794)+(Y796*AL795)+(Z796*AL796)+(AA796*AL797)+(AB796*AL798)+(AC796*AL799)+(AD796*AL800)+(AE796*AL801)+(AF796*AL802)+(AG796*AL803)</f>
        <v>155.38378908995094</v>
      </c>
      <c r="H796" s="22">
        <f>(R796*AM788)+(S796*AM789)+(T796*AM790)+(U796*AM791)+(V796*AM792)+(W796*AM793)+(X796*AM794)+(Y796*AM795)+(Z796*AM796)+(AA796*AM797)+(AB796*AM798)+(AC796*AM799)+(AD796*AM800)+(AE796*AM801)+(AF796*AM802)+(AG796*AM803)</f>
        <v>38.367772590657772</v>
      </c>
      <c r="I796" s="22">
        <f>(R796*AN788)+(S796*AN789)+(T796*AN790)+(U796*AN791)+(V796*AN792)+(W796*AN793)+(X796*AN794)+(Y796*AN795)+(Z796*AN796)+(AA796*AN797)+(AB796*AN798)+(AC796*AN799)+(AD796*AN800)+(AE796*AN801)+(AF796*AN802)+(AG796*AN803)</f>
        <v>142.1497018841745</v>
      </c>
      <c r="J796" s="22">
        <f>(R796*AO788)+(S796*AO789)+(T796*AO790)+(U796*AO791)+(V796*AO792)+(W796*AO793)+(X796*AO794)+(Y796*AO795)+(Z796*AO796)+(AA796*AO797)+(AB796*AO798)+(AC796*AO799)+(AD796*AO800)+(AE796*AO801)+(AF796*AO802)+(AG796*AO803)</f>
        <v>5.0843840874349775</v>
      </c>
      <c r="K796" s="22">
        <f>(R796*AP788)+(S796*AP789)+(T796*AP790)+(U796*AP791)+(V796*AP792)+(W796*AP793)+(X796*AP794)+(Y796*AP795)+(Z796*AP796)+(AA796*AP797)+(AB796*AP798)+(AC796*AP799)+(AD796*AP800)+(AE796*AP801)+(AF796*AP802)+(AG796*AP803)</f>
        <v>64.136977858297016</v>
      </c>
      <c r="L796" s="22">
        <f>(R796*AQ788)+(S796*AQ789)+(T796*AQ790)+(U796*AQ791)+(V796*AQ792)+(W796*AQ793)+(X796*AQ794)+(Y796*AQ795)+(Z796*AQ796)+(AA796*AQ797)+(AB796*AQ798)+(AC796*AQ799)+(AD796*AQ800)+(AE796*AQ801)+(AF796*AQ802)+(AG796*AQ803)</f>
        <v>43.6211588686851</v>
      </c>
      <c r="M796" s="22">
        <f>(R796*AR788)+(S796*AR789)+(T796*AR790)+(U796*AR791)+(V796*AR792)+(W796*AR793)+(X796*AR794)+(Y796*AR795)+(Z796*AR796)+(AA796*AR797)+(AB796*AR798)+(AC796*AR799)+(AD796*AR800)+(AE796*AR801)+(AF796*AR802)+(AG796*AR803)</f>
        <v>53.015803324105974</v>
      </c>
      <c r="N796" s="22">
        <f>(R796*AS788)+(S796*AS789)+(T796*AS790)+(U796*AS791)+(V796*AS792)+(W796*AS793)+(X796*AS794)+(Y796*AS795)+(Z796*AS796)+(AA796*AS797)+(AB796*AS798)+(AC796*AS799)+(AD796*AS800)+(AE796*AS801)+(AF796*AS802)+(AG796*AS803)</f>
        <v>43.998699476088589</v>
      </c>
      <c r="O796" s="22">
        <f>(R796*AT788)+(S796*AT789)+(T796*AT790)+(U796*AT791)+(V796*AT792)+(W796*AT793)+(X796*AT794)+(Y796*AT795)+(Z796*AT796)+(AA796*AT797)+(AB796*AT798)+(AC796*AT799)+(AD796*AT800)+(AE796*AT801)+(AF796*AT802)+(AG796*AT803)</f>
        <v>181.45257229664287</v>
      </c>
      <c r="Q796" s="22">
        <v>9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8.6515907398896294E-2</v>
      </c>
      <c r="Z796" s="22">
        <v>0.5483490763640243</v>
      </c>
      <c r="AA796" s="22">
        <v>0</v>
      </c>
      <c r="AB796" s="22">
        <v>0.42370002157114034</v>
      </c>
      <c r="AC796" s="22">
        <v>0.95636953678111647</v>
      </c>
      <c r="AD796" s="22">
        <v>0</v>
      </c>
      <c r="AE796" s="22">
        <v>0</v>
      </c>
      <c r="AF796" s="22">
        <v>0</v>
      </c>
      <c r="AG796" s="22">
        <v>1</v>
      </c>
      <c r="AH796" s="208">
        <v>2013</v>
      </c>
      <c r="AI796" s="208">
        <v>17.3398</v>
      </c>
      <c r="AJ796" s="208">
        <v>125.4037</v>
      </c>
      <c r="AK796" s="208">
        <v>14.9399</v>
      </c>
      <c r="AL796" s="208">
        <v>87.912599999999998</v>
      </c>
      <c r="AM796" s="208">
        <v>21.497800000000002</v>
      </c>
      <c r="AN796" s="208">
        <v>72.543899999999994</v>
      </c>
      <c r="AO796" s="208">
        <v>2.6688000000000001</v>
      </c>
      <c r="AP796" s="208">
        <v>35.4133</v>
      </c>
      <c r="AQ796" s="208">
        <v>16.479900000000001</v>
      </c>
      <c r="AR796" s="208">
        <v>29.9574</v>
      </c>
      <c r="AS796" s="208">
        <v>23.175000000000001</v>
      </c>
      <c r="AT796" s="208">
        <v>115.6626</v>
      </c>
    </row>
    <row r="797" spans="2:46" s="22" customFormat="1" ht="15">
      <c r="B797" s="22">
        <v>2013</v>
      </c>
      <c r="C797" s="22">
        <v>10</v>
      </c>
      <c r="D797" s="22">
        <f>(R797*AI788)+(S797*AI789)+(T797*AI790)+(U797*AI791)+(V797*AI792)+(W797*AI793)+(X797*AI794)+(Y797*AI795)+(Z797*AI796)+(AA797*AI797)+(AB797*AI798)+(AC797*AI799)+(AD797*AI800)+(AE797*AI801)+(AF797*AI802)+(AG797*AI803)</f>
        <v>43.065482121233018</v>
      </c>
      <c r="E797" s="22">
        <f>(R797*AJ788)+(S797*AJ789)+(T797*AJ790)+(U797*AJ791)+(V797*AJ792)+(W797*AJ793)+(X797*AJ794)+(Y797*AJ795)+(Z797*AJ796)+(AA797*AJ797)+(AB797*AJ798)+(AC797*AJ799)+(AD797*AJ800)+(AE797*AJ801)+(AF797*AJ802)+(AG797*AJ803)</f>
        <v>70.459959894393975</v>
      </c>
      <c r="F797" s="22">
        <f>(R797*AK788)+(S797*AK789)+(T797*AK790)+(U797*AK791)+(V797*AK792)+(W797*AK793)+(X797*AK794)+(Y797*AK795)+(Z797*AK796)+(AA797*AK797)+(AB797*AK798)+(AC797*AK799)+(AD797*AK800)+(AE797*AK801)+(AF797*AK802)+(AG797*AK803)</f>
        <v>26.526739601457265</v>
      </c>
      <c r="G797" s="22">
        <f>(R797*AL788)+(S797*AL789)+(T797*AL790)+(U797*AL791)+(V797*AL792)+(W797*AL793)+(X797*AL794)+(Y797*AL795)+(Z797*AL796)+(AA797*AL797)+(AB797*AL798)+(AC797*AL799)+(AD797*AL800)+(AE797*AL801)+(AF797*AL802)+(AG797*AL803)</f>
        <v>128.88885956632231</v>
      </c>
      <c r="H797" s="22">
        <f>(R797*AM788)+(S797*AM789)+(T797*AM790)+(U797*AM791)+(V797*AM792)+(W797*AM793)+(X797*AM794)+(Y797*AM795)+(Z797*AM796)+(AA797*AM797)+(AB797*AM798)+(AC797*AM799)+(AD797*AM800)+(AE797*AM801)+(AF797*AM802)+(AG797*AM803)</f>
        <v>35.934709676472039</v>
      </c>
      <c r="I797" s="22">
        <f>(R797*AN788)+(S797*AN789)+(T797*AN790)+(U797*AN791)+(V797*AN792)+(W797*AN793)+(X797*AN794)+(Y797*AN795)+(Z797*AN796)+(AA797*AN797)+(AB797*AN798)+(AC797*AN799)+(AD797*AN800)+(AE797*AN801)+(AF797*AN802)+(AG797*AN803)</f>
        <v>138.45147651117213</v>
      </c>
      <c r="J797" s="22">
        <f>(R797*AO788)+(S797*AO789)+(T797*AO790)+(U797*AO791)+(V797*AO792)+(W797*AO793)+(X797*AO794)+(Y797*AO795)+(Z797*AO796)+(AA797*AO797)+(AB797*AO798)+(AC797*AO799)+(AD797*AO800)+(AE797*AO801)+(AF797*AO802)+(AG797*AO803)</f>
        <v>2.804864929300432</v>
      </c>
      <c r="K797" s="22">
        <f>(R797*AP788)+(S797*AP789)+(T797*AP790)+(U797*AP791)+(V797*AP792)+(W797*AP793)+(X797*AP794)+(Y797*AP795)+(Z797*AP796)+(AA797*AP797)+(AB797*AP798)+(AC797*AP799)+(AD797*AP800)+(AE797*AP801)+(AF797*AP802)+(AG797*AP803)</f>
        <v>60.763600116903241</v>
      </c>
      <c r="L797" s="22">
        <f>(R797*AQ788)+(S797*AQ789)+(T797*AQ790)+(U797*AQ791)+(V797*AQ792)+(W797*AQ793)+(X797*AQ794)+(Y797*AQ795)+(Z797*AQ796)+(AA797*AQ797)+(AB797*AQ798)+(AC797*AQ799)+(AD797*AQ800)+(AE797*AQ801)+(AF797*AQ802)+(AG797*AQ803)</f>
        <v>25.764554841470375</v>
      </c>
      <c r="M797" s="22">
        <f>(R797*AR788)+(S797*AR789)+(T797*AR790)+(U797*AR791)+(V797*AR792)+(W797*AR793)+(X797*AR794)+(Y797*AR795)+(Z797*AR796)+(AA797*AR797)+(AB797*AR798)+(AC797*AR799)+(AD797*AR800)+(AE797*AR801)+(AF797*AR802)+(AG797*AR803)</f>
        <v>30.519441281466595</v>
      </c>
      <c r="N797" s="22">
        <f>(R797*AS788)+(S797*AS789)+(T797*AS790)+(U797*AS791)+(V797*AS792)+(W797*AS793)+(X797*AS794)+(Y797*AS795)+(Z797*AS796)+(AA797*AS797)+(AB797*AS798)+(AC797*AS799)+(AD797*AS800)+(AE797*AS801)+(AF797*AS802)+(AG797*AS803)</f>
        <v>30.107428965573632</v>
      </c>
      <c r="O797" s="22">
        <f>(R797*AT788)+(S797*AT789)+(T797*AT790)+(U797*AT791)+(V797*AT792)+(W797*AT793)+(X797*AT794)+(Y797*AT795)+(Z797*AT796)+(AA797*AT797)+(AB797*AT798)+(AC797*AT799)+(AD797*AT800)+(AE797*AT801)+(AF797*AT802)+(AG797*AT803)</f>
        <v>145.00216757033766</v>
      </c>
      <c r="Q797" s="22">
        <v>10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0.74902261319579944</v>
      </c>
      <c r="AB797" s="22">
        <v>0</v>
      </c>
      <c r="AC797" s="22">
        <v>0</v>
      </c>
      <c r="AD797" s="22">
        <v>0.2878</v>
      </c>
      <c r="AE797" s="22">
        <v>0</v>
      </c>
      <c r="AF797" s="22">
        <v>0</v>
      </c>
      <c r="AG797" s="22">
        <v>0</v>
      </c>
      <c r="AH797" s="208">
        <v>2013</v>
      </c>
      <c r="AI797" s="208">
        <v>37.180999999999997</v>
      </c>
      <c r="AJ797" s="208">
        <v>52.549599999999998</v>
      </c>
      <c r="AK797" s="208">
        <v>29.656199999999998</v>
      </c>
      <c r="AL797" s="208">
        <v>133.5745</v>
      </c>
      <c r="AM797" s="208">
        <v>36.509500000000003</v>
      </c>
      <c r="AN797" s="208">
        <v>158.80600000000001</v>
      </c>
      <c r="AO797" s="208">
        <v>3.4965999999999999</v>
      </c>
      <c r="AP797" s="208">
        <v>62.923299999999998</v>
      </c>
      <c r="AQ797" s="208">
        <v>24.364599999999999</v>
      </c>
      <c r="AR797" s="208">
        <v>27.416799999999999</v>
      </c>
      <c r="AS797" s="208">
        <v>23.846499999999999</v>
      </c>
      <c r="AT797" s="208">
        <v>155.8767</v>
      </c>
    </row>
    <row r="798" spans="2:46" s="22" customFormat="1" ht="15">
      <c r="B798" s="22">
        <v>2013</v>
      </c>
      <c r="C798" s="22">
        <v>11</v>
      </c>
      <c r="D798" s="22">
        <f>(R798*AI788)+(S798*AI789)+(T798*AI790)+(U798*AI791)+(V798*AI792)+(W798*AI793)+(X798*AI794)+(Y798*AI795)+(Z798*AI796)+(AA798*AI797)+(AB798*AI798)+(AC798*AI799)+(AD798*AI800)+(AE798*AI801)+(AF798*AI802)+(AG798*AI803)</f>
        <v>11.360343654590054</v>
      </c>
      <c r="E798" s="22">
        <f>(R798*AJ788)+(S798*AJ789)+(T798*AJ790)+(U798*AJ791)+(V798*AJ792)+(W798*AJ793)+(X798*AJ794)+(Y798*AJ795)+(Z798*AJ796)+(AA798*AJ797)+(AB798*AJ798)+(AC798*AJ799)+(AD798*AJ800)+(AE798*AJ801)+(AF798*AJ802)+(AG798*AJ803)</f>
        <v>11.823687587489939</v>
      </c>
      <c r="F798" s="22">
        <f>(R798*AK788)+(S798*AK789)+(T798*AK790)+(U798*AK791)+(V798*AK792)+(W798*AK793)+(X798*AK794)+(Y798*AK795)+(Z798*AK796)+(AA798*AK797)+(AB798*AK798)+(AC798*AK799)+(AD798*AK800)+(AE798*AK801)+(AF798*AK802)+(AG798*AK803)</f>
        <v>3.3366298882542056</v>
      </c>
      <c r="G798" s="22">
        <f>(R798*AL788)+(S798*AL789)+(T798*AL790)+(U798*AL791)+(V798*AL792)+(W798*AL793)+(X798*AL794)+(Y798*AL795)+(Z798*AL796)+(AA798*AL797)+(AB798*AL798)+(AC798*AL799)+(AD798*AL800)+(AE798*AL801)+(AF798*AL802)+(AG798*AL803)</f>
        <v>23.99265160535289</v>
      </c>
      <c r="H798" s="22">
        <f>(R798*AM788)+(S798*AM789)+(T798*AM790)+(U798*AM791)+(V798*AM792)+(W798*AM793)+(X798*AM794)+(Y798*AM795)+(Z798*AM796)+(AA798*AM797)+(AB798*AM798)+(AC798*AM799)+(AD798*AM800)+(AE798*AM801)+(AF798*AM802)+(AG798*AM803)</f>
        <v>8.1974703588646118</v>
      </c>
      <c r="I798" s="22">
        <f>(R798*AN788)+(S798*AN789)+(T798*AN790)+(U798*AN791)+(V798*AN792)+(W798*AN793)+(X798*AN794)+(Y798*AN795)+(Z798*AN796)+(AA798*AN797)+(AB798*AN798)+(AC798*AN799)+(AD798*AN800)+(AE798*AN801)+(AF798*AN802)+(AG798*AN803)</f>
        <v>25.930524064979178</v>
      </c>
      <c r="J798" s="22">
        <f>(R798*AO788)+(S798*AO789)+(T798*AO790)+(U798*AO791)+(V798*AO792)+(W798*AO793)+(X798*AO794)+(Y798*AO795)+(Z798*AO796)+(AA798*AO797)+(AB798*AO798)+(AC798*AO799)+(AD798*AO800)+(AE798*AO801)+(AF798*AO802)+(AG798*AO803)</f>
        <v>3.0617380514411199</v>
      </c>
      <c r="K798" s="22">
        <f>(R798*AP788)+(S798*AP789)+(T798*AP790)+(U798*AP791)+(V798*AP792)+(W798*AP793)+(X798*AP794)+(Y798*AP795)+(Z798*AP796)+(AA798*AP797)+(AB798*AP798)+(AC798*AP799)+(AD798*AP800)+(AE798*AP801)+(AF798*AP802)+(AG798*AP803)</f>
        <v>15.937842304444054</v>
      </c>
      <c r="L798" s="22">
        <f>(R798*AQ788)+(S798*AQ789)+(T798*AQ790)+(U798*AQ791)+(V798*AQ792)+(W798*AQ793)+(X798*AQ794)+(Y798*AQ795)+(Z798*AQ796)+(AA798*AQ797)+(AB798*AQ798)+(AC798*AQ799)+(AD798*AQ800)+(AE798*AQ801)+(AF798*AQ802)+(AG798*AQ803)</f>
        <v>6.9292549494590512</v>
      </c>
      <c r="M798" s="22">
        <f>(R798*AR788)+(S798*AR789)+(T798*AR790)+(U798*AR791)+(V798*AR792)+(W798*AR793)+(X798*AR794)+(Y798*AR795)+(Z798*AR796)+(AA798*AR797)+(AB798*AR798)+(AC798*AR799)+(AD798*AR800)+(AE798*AR801)+(AF798*AR802)+(AG798*AR803)</f>
        <v>9.8124594767364144</v>
      </c>
      <c r="N798" s="22">
        <f>(R798*AS788)+(S798*AS789)+(T798*AS790)+(U798*AS791)+(V798*AS792)+(W798*AS793)+(X798*AS794)+(Y798*AS795)+(Z798*AS796)+(AA798*AS797)+(AB798*AS798)+(AC798*AS799)+(AD798*AS800)+(AE798*AS801)+(AF798*AS802)+(AG798*AS803)</f>
        <v>5.51644914958296</v>
      </c>
      <c r="O798" s="22">
        <f>(R798*AT788)+(S798*AT789)+(T798*AT790)+(U798*AT791)+(V798*AT792)+(W798*AT793)+(X798*AT794)+(Y798*AT795)+(Z798*AT796)+(AA798*AT797)+(AB798*AT798)+(AC798*AT799)+(AD798*AT800)+(AE798*AT801)+(AF798*AT802)+(AG798*AT803)</f>
        <v>26.978034355523633</v>
      </c>
      <c r="Q798" s="22">
        <v>11</v>
      </c>
      <c r="R798" s="22">
        <v>9.795478305256114E-2</v>
      </c>
      <c r="S798" s="22">
        <v>0.22004671810824875</v>
      </c>
      <c r="T798" s="22">
        <v>0.20949883684869208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  <c r="AH798" s="208">
        <v>2013</v>
      </c>
      <c r="AI798" s="208">
        <v>18.370699999999999</v>
      </c>
      <c r="AJ798" s="208">
        <v>106.11969999999999</v>
      </c>
      <c r="AK798" s="208">
        <v>11.511799999999999</v>
      </c>
      <c r="AL798" s="208">
        <v>57.454900000000002</v>
      </c>
      <c r="AM798" s="208">
        <v>14.4946</v>
      </c>
      <c r="AN798" s="208">
        <v>59.558599999999998</v>
      </c>
      <c r="AO798" s="208">
        <v>2.3226</v>
      </c>
      <c r="AP798" s="208">
        <v>28.289000000000001</v>
      </c>
      <c r="AQ798" s="208">
        <v>25.520800000000001</v>
      </c>
      <c r="AR798" s="208">
        <v>20.395399999999999</v>
      </c>
      <c r="AS798" s="208">
        <v>18.557400000000001</v>
      </c>
      <c r="AT798" s="208">
        <v>61.538200000000003</v>
      </c>
    </row>
    <row r="799" spans="2:46" s="22" customFormat="1" ht="15">
      <c r="B799" s="22">
        <v>2013</v>
      </c>
      <c r="C799" s="22">
        <v>12</v>
      </c>
      <c r="D799" s="22">
        <f>(R799*AI788)+(S799*AI789)+(T799*AI790)+(U799*AI791)+(V799*AI792)+(W799*AI793)+(X799*AI794)+(Y799*AI795)+(Z799*AI796)+(AA799*AI797)+(AB799*AI798)+(AC799*AI799)+(AD799*AI800)+(AE799*AI801)+(AF799*AI802)+(AG799*AI803)</f>
        <v>58.538808706473375</v>
      </c>
      <c r="E799" s="22">
        <f>(R799*AJ788)+(S799*AJ789)+(T799*AJ790)+(U799*AJ791)+(V799*AJ792)+(W799*AJ793)+(X799*AJ794)+(Y799*AJ795)+(Z799*AJ796)+(AA799*AJ797)+(AB799*AJ798)+(AC799*AJ799)+(AD799*AJ800)+(AE799*AJ801)+(AF799*AJ802)+(AG799*AJ803)</f>
        <v>130.98627521806461</v>
      </c>
      <c r="F799" s="22">
        <f>(R799*AK788)+(S799*AK789)+(T799*AK790)+(U799*AK791)+(V799*AK792)+(W799*AK793)+(X799*AK794)+(Y799*AK795)+(Z799*AK796)+(AA799*AK797)+(AB799*AK798)+(AC799*AK799)+(AD799*AK800)+(AE799*AK801)+(AF799*AK802)+(AG799*AK803)</f>
        <v>16.836560567762742</v>
      </c>
      <c r="G799" s="22">
        <f>(R799*AL788)+(S799*AL789)+(T799*AL790)+(U799*AL791)+(V799*AL792)+(W799*AL793)+(X799*AL794)+(Y799*AL795)+(Z799*AL796)+(AA799*AL797)+(AB799*AL798)+(AC799*AL799)+(AD799*AL800)+(AE799*AL801)+(AF799*AL802)+(AG799*AL803)</f>
        <v>135.02666163407622</v>
      </c>
      <c r="H799" s="22">
        <f>(R799*AM788)+(S799*AM789)+(T799*AM790)+(U799*AM791)+(V799*AM792)+(W799*AM793)+(X799*AM794)+(Y799*AM795)+(Z799*AM796)+(AA799*AM797)+(AB799*AM798)+(AC799*AM799)+(AD799*AM800)+(AE799*AM801)+(AF799*AM802)+(AG799*AM803)</f>
        <v>35.580610037858271</v>
      </c>
      <c r="I799" s="22">
        <f>(R799*AN788)+(S799*AN789)+(T799*AN790)+(U799*AN791)+(V799*AN792)+(W799*AN793)+(X799*AN794)+(Y799*AN795)+(Z799*AN796)+(AA799*AN797)+(AB799*AN798)+(AC799*AN799)+(AD799*AN800)+(AE799*AN801)+(AF799*AN802)+(AG799*AN803)</f>
        <v>120.23065711358555</v>
      </c>
      <c r="J799" s="22">
        <f>(R799*AO788)+(S799*AO789)+(T799*AO790)+(U799*AO791)+(V799*AO792)+(W799*AO793)+(X799*AO794)+(Y799*AO795)+(Z799*AO796)+(AA799*AO797)+(AB799*AO798)+(AC799*AO799)+(AD799*AO800)+(AE799*AO801)+(AF799*AO802)+(AG799*AO803)</f>
        <v>9.3656401930761248</v>
      </c>
      <c r="K799" s="22">
        <f>(R799*AP788)+(S799*AP789)+(T799*AP790)+(U799*AP791)+(V799*AP792)+(W799*AP793)+(X799*AP794)+(Y799*AP795)+(Z799*AP796)+(AA799*AP797)+(AB799*AP798)+(AC799*AP799)+(AD799*AP800)+(AE799*AP801)+(AF799*AP802)+(AG799*AP803)</f>
        <v>69.229129468902954</v>
      </c>
      <c r="L799" s="22">
        <f>(R799*AQ788)+(S799*AQ789)+(T799*AQ790)+(U799*AQ791)+(V799*AQ792)+(W799*AQ793)+(X799*AQ794)+(Y799*AQ795)+(Z799*AQ796)+(AA799*AQ797)+(AB799*AQ798)+(AC799*AQ799)+(AD799*AQ800)+(AE799*AQ801)+(AF799*AQ802)+(AG799*AQ803)</f>
        <v>32.801684907550985</v>
      </c>
      <c r="M799" s="22">
        <f>(R799*AR788)+(S799*AR789)+(T799*AR790)+(U799*AR791)+(V799*AR792)+(W799*AR793)+(X799*AR794)+(Y799*AR795)+(Z799*AR796)+(AA799*AR797)+(AB799*AR798)+(AC799*AR799)+(AD799*AR800)+(AE799*AR801)+(AF799*AR802)+(AG799*AR803)</f>
        <v>47.611083844341763</v>
      </c>
      <c r="N799" s="22">
        <f>(R799*AS788)+(S799*AS789)+(T799*AS790)+(U799*AS791)+(V799*AS792)+(W799*AS793)+(X799*AS794)+(Y799*AS795)+(Z799*AS796)+(AA799*AS797)+(AB799*AS798)+(AC799*AS799)+(AD799*AS800)+(AE799*AS801)+(AF799*AS802)+(AG799*AS803)</f>
        <v>35.721142259161525</v>
      </c>
      <c r="O799" s="22">
        <f>(R799*AT788)+(S799*AT789)+(T799*AT790)+(U799*AT791)+(V799*AT792)+(W799*AT793)+(X799*AT794)+(Y799*AT795)+(Z799*AT796)+(AA799*AT797)+(AB799*AT798)+(AC799*AT799)+(AD799*AT800)+(AE799*AT801)+(AF799*AT802)+(AG799*AT803)</f>
        <v>142.77633161379529</v>
      </c>
      <c r="Q799" s="22">
        <v>12</v>
      </c>
      <c r="R799" s="22">
        <v>0.33143279709307938</v>
      </c>
      <c r="S799" s="22">
        <v>0.75695180949639651</v>
      </c>
      <c r="T799" s="22">
        <v>0.22761181172271763</v>
      </c>
      <c r="U799" s="22">
        <v>0.22800000000000001</v>
      </c>
      <c r="V799" s="22">
        <v>6.6430469441984052E-2</v>
      </c>
      <c r="W799" s="22">
        <v>1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  <c r="AH799" s="208">
        <v>2013</v>
      </c>
      <c r="AI799" s="208">
        <v>14.3606</v>
      </c>
      <c r="AJ799" s="208">
        <v>100.10469999999999</v>
      </c>
      <c r="AK799" s="208">
        <v>12.0487</v>
      </c>
      <c r="AL799" s="208">
        <v>59.606999999999999</v>
      </c>
      <c r="AM799" s="208">
        <v>14.6256</v>
      </c>
      <c r="AN799" s="208">
        <v>57.562600000000003</v>
      </c>
      <c r="AO799" s="208">
        <v>1.8439000000000001</v>
      </c>
      <c r="AP799" s="208">
        <v>23.432099999999998</v>
      </c>
      <c r="AQ799" s="208">
        <v>17.720300000000002</v>
      </c>
      <c r="AR799" s="208">
        <v>22.335000000000001</v>
      </c>
      <c r="AS799" s="208">
        <v>17.7011</v>
      </c>
      <c r="AT799" s="208">
        <v>63.996699999999997</v>
      </c>
    </row>
    <row r="800" spans="2:46" s="22" customFormat="1" ht="15">
      <c r="B800" s="22">
        <v>2013</v>
      </c>
      <c r="C800" s="22">
        <v>13</v>
      </c>
      <c r="D800" s="22">
        <f>(R800*AI788)+(S800*AI789)+(T800*AI790)+(U800*AI791)+(V800*AI792)+(W800*AI793)+(X800*AI794)+(Y800*AI795)+(Z800*AI796)+(AA800*AI797)+(AB800*AI798)+(AC800*AI799)+(AD800*AI800)+(AE800*AI801)+(AF800*AI802)+(AG800*AI803)</f>
        <v>24.052948219139033</v>
      </c>
      <c r="E800" s="22">
        <f>(R800*AJ788)+(S800*AJ789)+(T800*AJ790)+(U800*AJ791)+(V800*AJ792)+(W800*AJ793)+(X800*AJ794)+(Y800*AJ795)+(Z800*AJ796)+(AA800*AJ797)+(AB800*AJ798)+(AC800*AJ799)+(AD800*AJ800)+(AE800*AJ801)+(AF800*AJ802)+(AG800*AJ803)</f>
        <v>20.794375132855954</v>
      </c>
      <c r="F800" s="22">
        <f>(R800*AK788)+(S800*AK789)+(T800*AK790)+(U800*AK791)+(V800*AK792)+(W800*AK793)+(X800*AK794)+(Y800*AK795)+(Z800*AK796)+(AA800*AK797)+(AB800*AK798)+(AC800*AK799)+(AD800*AK800)+(AE800*AK801)+(AF800*AK802)+(AG800*AK803)</f>
        <v>7.2669202164525286</v>
      </c>
      <c r="G800" s="22">
        <f>(R800*AL788)+(S800*AL789)+(T800*AL790)+(U800*AL791)+(V800*AL792)+(W800*AL793)+(X800*AL794)+(Y800*AL795)+(Z800*AL796)+(AA800*AL797)+(AB800*AL798)+(AC800*AL799)+(AD800*AL800)+(AE800*AL801)+(AF800*AL802)+(AG800*AL803)</f>
        <v>50.977430223878464</v>
      </c>
      <c r="H800" s="22">
        <f>(R800*AM788)+(S800*AM789)+(T800*AM790)+(U800*AM791)+(V800*AM792)+(W800*AM793)+(X800*AM794)+(Y800*AM795)+(Z800*AM796)+(AA800*AM797)+(AB800*AM798)+(AC800*AM799)+(AD800*AM800)+(AE800*AM801)+(AF800*AM802)+(AG800*AM803)</f>
        <v>17.186711204493935</v>
      </c>
      <c r="I800" s="22">
        <f>(R800*AN788)+(S800*AN789)+(T800*AN790)+(U800*AN791)+(V800*AN792)+(W800*AN793)+(X800*AN794)+(Y800*AN795)+(Z800*AN796)+(AA800*AN797)+(AB800*AN798)+(AC800*AN799)+(AD800*AN800)+(AE800*AN801)+(AF800*AN802)+(AG800*AN803)</f>
        <v>43.046550455968926</v>
      </c>
      <c r="J800" s="22">
        <f>(R800*AO788)+(S800*AO789)+(T800*AO790)+(U800*AO791)+(V800*AO792)+(W800*AO793)+(X800*AO794)+(Y800*AO795)+(Z800*AO796)+(AA800*AO797)+(AB800*AO798)+(AC800*AO799)+(AD800*AO800)+(AE800*AO801)+(AF800*AO802)+(AG800*AO803)</f>
        <v>7.4653124781310947</v>
      </c>
      <c r="K800" s="22">
        <f>(R800*AP788)+(S800*AP789)+(T800*AP790)+(U800*AP791)+(V800*AP792)+(W800*AP793)+(X800*AP794)+(Y800*AP795)+(Z800*AP796)+(AA800*AP797)+(AB800*AP798)+(AC800*AP799)+(AD800*AP800)+(AE800*AP801)+(AF800*AP802)+(AG800*AP803)</f>
        <v>35.307055936326151</v>
      </c>
      <c r="L800" s="22">
        <f>(R800*AQ788)+(S800*AQ789)+(T800*AQ790)+(U800*AQ791)+(V800*AQ792)+(W800*AQ793)+(X800*AQ794)+(Y800*AQ795)+(Z800*AQ796)+(AA800*AQ797)+(AB800*AQ798)+(AC800*AQ799)+(AD800*AQ800)+(AE800*AQ801)+(AF800*AQ802)+(AG800*AQ803)</f>
        <v>13.783404199626949</v>
      </c>
      <c r="M800" s="22">
        <f>(R800*AR788)+(S800*AR789)+(T800*AR790)+(U800*AR791)+(V800*AR792)+(W800*AR793)+(X800*AR794)+(Y800*AR795)+(Z800*AR796)+(AA800*AR797)+(AB800*AR798)+(AC800*AR799)+(AD800*AR800)+(AE800*AR801)+(AF800*AR802)+(AG800*AR803)</f>
        <v>20.082632542554521</v>
      </c>
      <c r="N800" s="22">
        <f>(R800*AS788)+(S800*AS789)+(T800*AS790)+(U800*AS791)+(V800*AS792)+(W800*AS793)+(X800*AS794)+(Y800*AS795)+(Z800*AS796)+(AA800*AS797)+(AB800*AS798)+(AC800*AS799)+(AD800*AS800)+(AE800*AS801)+(AF800*AS802)+(AG800*AS803)</f>
        <v>11.245398829109103</v>
      </c>
      <c r="O800" s="22">
        <f>(R800*AT788)+(S800*AT789)+(T800*AT790)+(U800*AT791)+(V800*AT792)+(W800*AT793)+(X800*AT794)+(Y800*AT795)+(Z800*AT796)+(AA800*AT797)+(AB800*AT798)+(AC800*AT799)+(AD800*AT800)+(AE800*AT801)+(AF800*AT802)+(AG800*AT803)</f>
        <v>60.608216626630508</v>
      </c>
      <c r="Q800" s="22">
        <v>13</v>
      </c>
      <c r="R800" s="22">
        <v>1.6294985038389741E-3</v>
      </c>
      <c r="S800" s="22">
        <v>0</v>
      </c>
      <c r="T800" s="22">
        <v>0.54499705638039631</v>
      </c>
      <c r="U800" s="22">
        <v>0</v>
      </c>
      <c r="V800" s="22">
        <v>0</v>
      </c>
      <c r="W800" s="22">
        <v>0</v>
      </c>
      <c r="X800" s="22">
        <v>0.7580462094128243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  <c r="AH800" s="208">
        <v>2013</v>
      </c>
      <c r="AI800" s="208">
        <v>52.8703</v>
      </c>
      <c r="AJ800" s="208">
        <v>108.0581</v>
      </c>
      <c r="AK800" s="208">
        <v>14.988099999999999</v>
      </c>
      <c r="AL800" s="208">
        <v>100.2034</v>
      </c>
      <c r="AM800" s="208">
        <v>29.841100000000001</v>
      </c>
      <c r="AN800" s="208">
        <v>67.763000000000005</v>
      </c>
      <c r="AO800" s="208">
        <v>0.64570000000000005</v>
      </c>
      <c r="AP800" s="208">
        <v>47.368400000000001</v>
      </c>
      <c r="AQ800" s="208">
        <v>26.111599999999999</v>
      </c>
      <c r="AR800" s="208">
        <v>34.689500000000002</v>
      </c>
      <c r="AS800" s="208">
        <v>42.549900000000001</v>
      </c>
      <c r="AT800" s="208">
        <v>98.147999999999996</v>
      </c>
    </row>
    <row r="801" spans="2:46" s="22" customFormat="1" ht="15">
      <c r="B801" s="22">
        <v>2013</v>
      </c>
      <c r="C801" s="22">
        <v>14</v>
      </c>
      <c r="D801" s="22">
        <f>(R801*AI788)+(S801*AI789)+(T801*AI790)+(U801*AI791)+(V801*AI792)+(W801*AI793)+(X801*AI794)+(Y801*AI795)+(Z801*AI796)+(AA801*AI797)+(AB801*AI798)+(AC801*AI799)+(AD801*AI800)+(AE801*AI801)+(AF801*AI802)+(AG801*AI803)</f>
        <v>6.9702908333584626</v>
      </c>
      <c r="E801" s="22">
        <f>(R801*AJ788)+(S801*AJ789)+(T801*AJ790)+(U801*AJ791)+(V801*AJ792)+(W801*AJ793)+(X801*AJ794)+(Y801*AJ795)+(Z801*AJ796)+(AA801*AJ797)+(AB801*AJ798)+(AC801*AJ799)+(AD801*AJ800)+(AE801*AJ801)+(AF801*AJ802)+(AG801*AJ803)</f>
        <v>16.098943407650729</v>
      </c>
      <c r="F801" s="22">
        <f>(R801*AK788)+(S801*AK789)+(T801*AK790)+(U801*AK791)+(V801*AK792)+(W801*AK793)+(X801*AK794)+(Y801*AK795)+(Z801*AK796)+(AA801*AK797)+(AB801*AK798)+(AC801*AK799)+(AD801*AK800)+(AE801*AK801)+(AF801*AK802)+(AG801*AK803)</f>
        <v>4.9339297160497688</v>
      </c>
      <c r="G801" s="22">
        <f>(R801*AL788)+(S801*AL789)+(T801*AL790)+(U801*AL791)+(V801*AL792)+(W801*AL793)+(X801*AL794)+(Y801*AL795)+(Z801*AL796)+(AA801*AL797)+(AB801*AL798)+(AC801*AL799)+(AD801*AL800)+(AE801*AL801)+(AF801*AL802)+(AG801*AL803)</f>
        <v>24.420946574541777</v>
      </c>
      <c r="H801" s="22">
        <f>(R801*AM788)+(S801*AM789)+(T801*AM790)+(U801*AM791)+(V801*AM792)+(W801*AM793)+(X801*AM794)+(Y801*AM795)+(Z801*AM796)+(AA801*AM797)+(AB801*AM798)+(AC801*AM799)+(AD801*AM800)+(AE801*AM801)+(AF801*AM802)+(AG801*AM803)</f>
        <v>6.6193309264468665</v>
      </c>
      <c r="I801" s="22">
        <f>(R801*AN788)+(S801*AN789)+(T801*AN790)+(U801*AN791)+(V801*AN792)+(W801*AN793)+(X801*AN794)+(Y801*AN795)+(Z801*AN796)+(AA801*AN797)+(AB801*AN798)+(AC801*AN799)+(AD801*AN800)+(AE801*AN801)+(AF801*AN802)+(AG801*AN803)</f>
        <v>25.538411685047244</v>
      </c>
      <c r="J801" s="22">
        <f>(R801*AO788)+(S801*AO789)+(T801*AO790)+(U801*AO791)+(V801*AO792)+(W801*AO793)+(X801*AO794)+(Y801*AO795)+(Z801*AO796)+(AA801*AO797)+(AB801*AO798)+(AC801*AO799)+(AD801*AO800)+(AE801*AO801)+(AF801*AO802)+(AG801*AO803)</f>
        <v>0.81094499729795888</v>
      </c>
      <c r="K801" s="22">
        <f>(R801*AP788)+(S801*AP789)+(T801*AP790)+(U801*AP791)+(V801*AP792)+(W801*AP793)+(X801*AP794)+(Y801*AP795)+(Z801*AP796)+(AA801*AP797)+(AB801*AP798)+(AC801*AP799)+(AD801*AP800)+(AE801*AP801)+(AF801*AP802)+(AG801*AP803)</f>
        <v>11.387550883152159</v>
      </c>
      <c r="L801" s="22">
        <f>(R801*AQ788)+(S801*AQ789)+(T801*AQ790)+(U801*AQ791)+(V801*AQ792)+(W801*AQ793)+(X801*AQ794)+(Y801*AQ795)+(Z801*AQ796)+(AA801*AQ797)+(AB801*AQ798)+(AC801*AQ799)+(AD801*AQ800)+(AE801*AQ801)+(AF801*AQ802)+(AG801*AQ803)</f>
        <v>4.5737645994014207</v>
      </c>
      <c r="M801" s="22">
        <f>(R801*AR788)+(S801*AR789)+(T801*AR790)+(U801*AR791)+(V801*AR792)+(W801*AR793)+(X801*AR794)+(Y801*AR795)+(Z801*AR796)+(AA801*AR797)+(AB801*AR798)+(AC801*AR799)+(AD801*AR800)+(AE801*AR801)+(AF801*AR802)+(AG801*AR803)</f>
        <v>6.0208713089858747</v>
      </c>
      <c r="N801" s="22">
        <f>(R801*AS788)+(S801*AS789)+(T801*AS790)+(U801*AS791)+(V801*AS792)+(W801*AS793)+(X801*AS794)+(Y801*AS795)+(Z801*AS796)+(AA801*AS797)+(AB801*AS798)+(AC801*AS799)+(AD801*AS800)+(AE801*AS801)+(AF801*AS802)+(AG801*AS803)</f>
        <v>5.2001654756251723</v>
      </c>
      <c r="O801" s="22">
        <f>(R801*AT788)+(S801*AT789)+(T801*AT790)+(U801*AT791)+(V801*AT792)+(W801*AT793)+(X801*AT794)+(Y801*AT795)+(Z801*AT796)+(AA801*AT797)+(AB801*AT798)+(AC801*AT799)+(AD801*AT800)+(AE801*AT801)+(AF801*AT802)+(AG801*AT803)</f>
        <v>29.140302560158851</v>
      </c>
      <c r="Q801" s="22">
        <v>14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7.076390739736603E-2</v>
      </c>
      <c r="Y801" s="22">
        <v>0</v>
      </c>
      <c r="Z801" s="22">
        <v>6.0882728404930433E-2</v>
      </c>
      <c r="AA801" s="22">
        <v>0.12271375998387171</v>
      </c>
      <c r="AB801" s="22">
        <v>0</v>
      </c>
      <c r="AC801" s="22">
        <v>0</v>
      </c>
      <c r="AD801" s="22">
        <v>1.5699999999999999E-2</v>
      </c>
      <c r="AE801" s="22">
        <v>0</v>
      </c>
      <c r="AF801" s="22">
        <v>1.2263680379236501E-3</v>
      </c>
      <c r="AG801" s="22">
        <v>0</v>
      </c>
      <c r="AH801" s="208">
        <v>2013</v>
      </c>
      <c r="AI801" s="208">
        <v>2.8462999999999998</v>
      </c>
      <c r="AJ801" s="208">
        <v>21.952400000000001</v>
      </c>
      <c r="AK801" s="208">
        <v>1.7885</v>
      </c>
      <c r="AL801" s="208">
        <v>11.366199999999999</v>
      </c>
      <c r="AM801" s="208">
        <v>2.7197</v>
      </c>
      <c r="AN801" s="208">
        <v>5.9488000000000003</v>
      </c>
      <c r="AO801" s="208">
        <v>0.12939999999999999</v>
      </c>
      <c r="AP801" s="208">
        <v>2.4496000000000002</v>
      </c>
      <c r="AQ801" s="208">
        <v>4.2689000000000004</v>
      </c>
      <c r="AR801" s="208">
        <v>3.4262999999999999</v>
      </c>
      <c r="AS801" s="208">
        <v>2.0571000000000002</v>
      </c>
      <c r="AT801" s="208">
        <v>13.861000000000001</v>
      </c>
    </row>
    <row r="802" spans="2:46" s="22" customFormat="1" ht="15">
      <c r="B802" s="22">
        <v>2013</v>
      </c>
      <c r="C802" s="22">
        <v>15</v>
      </c>
      <c r="D802" s="22">
        <f>(R802*AI788)+(S802*AI789)+(T802*AI790)+(U802*AI791)+(V802*AI792)+(W802*AI793)+(X802*AI794)+(Y802*AI795)+(Z802*AI796)+(AA802*AI797)+(AB802*AI798)+(AC802*AI799)+(AD802*AI800)+(AE802*AI801)+(AF802*AI802)+(AG802*AI803)</f>
        <v>9.2475768973559269</v>
      </c>
      <c r="E802" s="22">
        <f>(R802*AJ788)+(S802*AJ789)+(T802*AJ790)+(U802*AJ791)+(V802*AJ792)+(W802*AJ793)+(X802*AJ794)+(Y802*AJ795)+(Z802*AJ796)+(AA802*AJ797)+(AB802*AJ798)+(AC802*AJ799)+(AD802*AJ800)+(AE802*AJ801)+(AF802*AJ802)+(AG802*AJ803)</f>
        <v>8.1339241365586119</v>
      </c>
      <c r="F802" s="22">
        <f>(R802*AK788)+(S802*AK789)+(T802*AK790)+(U802*AK791)+(V802*AK792)+(W802*AK793)+(X802*AK794)+(Y802*AK795)+(Z802*AK796)+(AA802*AK797)+(AB802*AK798)+(AC802*AK799)+(AD802*AK800)+(AE802*AK801)+(AF802*AK802)+(AG802*AK803)</f>
        <v>3.4013993297832181</v>
      </c>
      <c r="G802" s="22">
        <f>(R802*AL788)+(S802*AL789)+(T802*AL790)+(U802*AL791)+(V802*AL792)+(W802*AL793)+(X802*AL794)+(Y802*AL795)+(Z802*AL796)+(AA802*AL797)+(AB802*AL798)+(AC802*AL799)+(AD802*AL800)+(AE802*AL801)+(AF802*AL802)+(AG802*AL803)</f>
        <v>20.45633388737367</v>
      </c>
      <c r="H802" s="22">
        <f>(R802*AM788)+(S802*AM789)+(T802*AM790)+(U802*AM791)+(V802*AM792)+(W802*AM793)+(X802*AM794)+(Y802*AM795)+(Z802*AM796)+(AA802*AM797)+(AB802*AM798)+(AC802*AM799)+(AD802*AM800)+(AE802*AM801)+(AF802*AM802)+(AG802*AM803)</f>
        <v>6.8372297867371152</v>
      </c>
      <c r="I802" s="22">
        <f>(R802*AN788)+(S802*AN789)+(T802*AN790)+(U802*AN791)+(V802*AN792)+(W802*AN793)+(X802*AN794)+(Y802*AN795)+(Z802*AN796)+(AA802*AN797)+(AB802*AN798)+(AC802*AN799)+(AD802*AN800)+(AE802*AN801)+(AF802*AN802)+(AG802*AN803)</f>
        <v>25.614878736374507</v>
      </c>
      <c r="J802" s="22">
        <f>(R802*AO788)+(S802*AO789)+(T802*AO790)+(U802*AO791)+(V802*AO792)+(W802*AO793)+(X802*AO794)+(Y802*AO795)+(Z802*AO796)+(AA802*AO797)+(AB802*AO798)+(AC802*AO799)+(AD802*AO800)+(AE802*AO801)+(AF802*AO802)+(AG802*AO803)</f>
        <v>0.69819816980800453</v>
      </c>
      <c r="K802" s="22">
        <f>(R802*AP788)+(S802*AP789)+(T802*AP790)+(U802*AP791)+(V802*AP792)+(W802*AP793)+(X802*AP794)+(Y802*AP795)+(Z802*AP796)+(AA802*AP797)+(AB802*AP798)+(AC802*AP799)+(AD802*AP800)+(AE802*AP801)+(AF802*AP802)+(AG802*AP803)</f>
        <v>9.656983191019755</v>
      </c>
      <c r="L802" s="22">
        <f>(R802*AQ788)+(S802*AQ789)+(T802*AQ790)+(U802*AQ791)+(V802*AQ792)+(W802*AQ793)+(X802*AQ794)+(Y802*AQ795)+(Z802*AQ796)+(AA802*AQ797)+(AB802*AQ798)+(AC802*AQ799)+(AD802*AQ800)+(AE802*AQ801)+(AF802*AQ802)+(AG802*AQ803)</f>
        <v>2.8477143573094614</v>
      </c>
      <c r="M802" s="22">
        <f>(R802*AR788)+(S802*AR789)+(T802*AR790)+(U802*AR791)+(V802*AR792)+(W802*AR793)+(X802*AR794)+(Y802*AR795)+(Z802*AR796)+(AA802*AR797)+(AB802*AR798)+(AC802*AR799)+(AD802*AR800)+(AE802*AR801)+(AF802*AR802)+(AG802*AR803)</f>
        <v>4.1847485254359817</v>
      </c>
      <c r="N802" s="22">
        <f>(R802*AS788)+(S802*AS789)+(T802*AS790)+(U802*AS791)+(V802*AS792)+(W802*AS793)+(X802*AS794)+(Y802*AS795)+(Z802*AS796)+(AA802*AS797)+(AB802*AS798)+(AC802*AS799)+(AD802*AS800)+(AE802*AS801)+(AF802*AS802)+(AG802*AS803)</f>
        <v>5.4051311961688304</v>
      </c>
      <c r="O802" s="22">
        <f>(R802*AT788)+(S802*AT789)+(T802*AT790)+(U802*AT791)+(V802*AT792)+(W802*AT793)+(X802*AT794)+(Y802*AT795)+(Z802*AT796)+(AA802*AT797)+(AB802*AT798)+(AC802*AT799)+(AD802*AT800)+(AE802*AT801)+(AF802*AT802)+(AG802*AT803)</f>
        <v>21.898175692081065</v>
      </c>
      <c r="Q802" s="22">
        <v>15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7.8976655058059439E-2</v>
      </c>
      <c r="AB802" s="22">
        <v>0</v>
      </c>
      <c r="AC802" s="22">
        <v>0</v>
      </c>
      <c r="AD802" s="22">
        <v>8.7645198079253821E-4</v>
      </c>
      <c r="AE802" s="22">
        <v>0</v>
      </c>
      <c r="AF802" s="22">
        <v>0.99877363196207636</v>
      </c>
      <c r="AG802" s="22">
        <v>0</v>
      </c>
      <c r="AH802" s="208">
        <v>2013</v>
      </c>
      <c r="AI802" s="208">
        <v>6.2725</v>
      </c>
      <c r="AJ802" s="208">
        <v>3.8938000000000001</v>
      </c>
      <c r="AK802" s="208">
        <v>1.0474000000000001</v>
      </c>
      <c r="AL802" s="208">
        <v>9.8313000000000006</v>
      </c>
      <c r="AM802" s="208">
        <v>3.9325000000000001</v>
      </c>
      <c r="AN802" s="208">
        <v>13.029500000000001</v>
      </c>
      <c r="AO802" s="208">
        <v>0.42199999999999999</v>
      </c>
      <c r="AP802" s="208">
        <v>4.6516999999999999</v>
      </c>
      <c r="AQ802" s="208">
        <v>0.90169999999999995</v>
      </c>
      <c r="AR802" s="208">
        <v>1.9915</v>
      </c>
      <c r="AS802" s="208">
        <v>3.4887999999999999</v>
      </c>
      <c r="AT802" s="208">
        <v>9.5131999999999994</v>
      </c>
    </row>
    <row r="803" spans="2:46" s="22" customFormat="1" ht="15">
      <c r="B803" s="22">
        <v>2013</v>
      </c>
      <c r="C803" s="22">
        <v>16</v>
      </c>
      <c r="D803" s="22">
        <f>(R803*AI788)+(S803*AI789)+(T803*AI790)+(U803*AI791)+(V803*AI792)+(W803*AI793)+(X803*AI794)+(Y803*AI795)+(Z803*AI796)+(AA803*AI797)+(AB803*AI798)+(AC803*AI799)+(AD803*AI800)+(AE803*AI801)+(AF803*AI802)+(AG803*AI803)</f>
        <v>9.2923286037923951</v>
      </c>
      <c r="E803" s="22">
        <f>(R803*AJ788)+(S803*AJ789)+(T803*AJ790)+(U803*AJ791)+(V803*AJ792)+(W803*AJ793)+(X803*AJ794)+(Y803*AJ795)+(Z803*AJ796)+(AA803*AJ797)+(AB803*AJ798)+(AC803*AJ799)+(AD803*AJ800)+(AE803*AJ801)+(AF803*AJ802)+(AG803*AJ803)</f>
        <v>35.028724925729108</v>
      </c>
      <c r="F803" s="22">
        <f>(R803*AK788)+(S803*AK789)+(T803*AK790)+(U803*AK791)+(V803*AK792)+(W803*AK793)+(X803*AK794)+(Y803*AK795)+(Z803*AK796)+(AA803*AK797)+(AB803*AK798)+(AC803*AK799)+(AD803*AK800)+(AE803*AK801)+(AF803*AK802)+(AG803*AK803)</f>
        <v>5.2635983362641889</v>
      </c>
      <c r="G803" s="22">
        <f>(R803*AL788)+(S803*AL789)+(T803*AL790)+(U803*AL791)+(V803*AL792)+(W803*AL793)+(X803*AL794)+(Y803*AL795)+(Z803*AL796)+(AA803*AL797)+(AB803*AL798)+(AC803*AL799)+(AD803*AL800)+(AE803*AL801)+(AF803*AL802)+(AG803*AL803)</f>
        <v>30.41833898696288</v>
      </c>
      <c r="H803" s="22">
        <f>(R803*AM788)+(S803*AM789)+(T803*AM790)+(U803*AM791)+(V803*AM792)+(W803*AM793)+(X803*AM794)+(Y803*AM795)+(Z803*AM796)+(AA803*AM797)+(AB803*AM798)+(AC803*AM799)+(AD803*AM800)+(AE803*AM801)+(AF803*AM802)+(AG803*AM803)</f>
        <v>8.2059083052334287</v>
      </c>
      <c r="I803" s="22">
        <f>(R803*AN788)+(S803*AN789)+(T803*AN790)+(U803*AN791)+(V803*AN792)+(W803*AN793)+(X803*AN794)+(Y803*AN795)+(Z803*AN796)+(AA803*AN797)+(AB803*AN798)+(AC803*AN799)+(AD803*AN800)+(AE803*AN801)+(AF803*AN802)+(AG803*AN803)</f>
        <v>23.484505469474215</v>
      </c>
      <c r="J803" s="22">
        <f>(R803*AO788)+(S803*AO789)+(T803*AO790)+(U803*AO791)+(V803*AO792)+(W803*AO793)+(X803*AO794)+(Y803*AO795)+(Z803*AO796)+(AA803*AO797)+(AB803*AO798)+(AC803*AO799)+(AD803*AO800)+(AE803*AO801)+(AF803*AO802)+(AG803*AO803)</f>
        <v>1.3317069324995967</v>
      </c>
      <c r="K803" s="22">
        <f>(R803*AP788)+(S803*AP789)+(T803*AP790)+(U803*AP791)+(V803*AP792)+(W803*AP793)+(X803*AP794)+(Y803*AP795)+(Z803*AP796)+(AA803*AP797)+(AB803*AP798)+(AC803*AP799)+(AD803*AP800)+(AE803*AP801)+(AF803*AP802)+(AG803*AP803)</f>
        <v>12.720334180793849</v>
      </c>
      <c r="L803" s="22">
        <f>(R803*AQ788)+(S803*AQ789)+(T803*AQ790)+(U803*AQ791)+(V803*AQ792)+(W803*AQ793)+(X803*AQ794)+(Y803*AQ795)+(Z803*AQ796)+(AA803*AQ797)+(AB803*AQ798)+(AC803*AQ799)+(AD803*AQ800)+(AE803*AQ801)+(AF803*AQ802)+(AG803*AQ803)</f>
        <v>8.2772766881148598</v>
      </c>
      <c r="M803" s="22">
        <f>(R803*AR788)+(S803*AR789)+(T803*AR790)+(U803*AR791)+(V803*AR792)+(W803*AR793)+(X803*AR794)+(Y803*AR795)+(Z803*AR796)+(AA803*AR797)+(AB803*AR798)+(AC803*AR799)+(AD803*AR800)+(AE803*AR801)+(AF803*AR802)+(AG803*AR803)</f>
        <v>9.0611197163395509</v>
      </c>
      <c r="N803" s="22">
        <f>(R803*AS788)+(S803*AS789)+(T803*AS790)+(U803*AS791)+(V803*AS792)+(W803*AS793)+(X803*AS794)+(Y803*AS795)+(Z803*AS796)+(AA803*AS797)+(AB803*AS798)+(AC803*AS799)+(AD803*AS800)+(AE803*AS801)+(AF803*AS802)+(AG803*AS803)</f>
        <v>6.4213176613090646</v>
      </c>
      <c r="O803" s="22">
        <f>(R803*AT788)+(S803*AT789)+(T803*AT790)+(U803*AT791)+(V803*AT792)+(W803*AT793)+(X803*AT794)+(Y803*AT795)+(Z803*AT796)+(AA803*AT797)+(AB803*AT798)+(AC803*AT799)+(AD803*AT800)+(AE803*AT801)+(AF803*AT802)+(AG803*AT803)</f>
        <v>37.14763472584707</v>
      </c>
      <c r="Q803" s="22">
        <v>16</v>
      </c>
      <c r="R803" s="22">
        <v>0.13770898400113868</v>
      </c>
      <c r="S803" s="22">
        <v>2.3001472395354758E-2</v>
      </c>
      <c r="T803" s="22">
        <v>1.7892295048193983E-2</v>
      </c>
      <c r="U803" s="22">
        <v>0</v>
      </c>
      <c r="V803" s="22">
        <v>0</v>
      </c>
      <c r="W803" s="22">
        <v>0</v>
      </c>
      <c r="X803" s="22">
        <v>0.17118988318980966</v>
      </c>
      <c r="Y803" s="22">
        <v>4.5045275632172909E-3</v>
      </c>
      <c r="Z803" s="22">
        <v>5.7918917904714838E-2</v>
      </c>
      <c r="AA803" s="22">
        <v>4.9286971762269392E-2</v>
      </c>
      <c r="AB803" s="22">
        <v>0</v>
      </c>
      <c r="AC803" s="22">
        <v>9.2608673160205152E-4</v>
      </c>
      <c r="AD803" s="22">
        <v>0</v>
      </c>
      <c r="AE803" s="22">
        <v>0.97054297647834686</v>
      </c>
      <c r="AF803" s="22">
        <v>0</v>
      </c>
      <c r="AG803" s="22">
        <v>0</v>
      </c>
      <c r="AH803" s="208">
        <v>2013</v>
      </c>
      <c r="AI803" s="208">
        <v>1.4520999999999999</v>
      </c>
      <c r="AJ803" s="208">
        <v>11.349500000000001</v>
      </c>
      <c r="AK803" s="208">
        <v>0.91249999999999998</v>
      </c>
      <c r="AL803" s="208">
        <v>5.7811000000000003</v>
      </c>
      <c r="AM803" s="208">
        <v>1.381</v>
      </c>
      <c r="AN803" s="208">
        <v>2.9786999999999999</v>
      </c>
      <c r="AO803" s="208">
        <v>6.2700000000000006E-2</v>
      </c>
      <c r="AP803" s="208">
        <v>1.2202</v>
      </c>
      <c r="AQ803" s="208">
        <v>2.2187999999999999</v>
      </c>
      <c r="AR803" s="208">
        <v>1.7345999999999999</v>
      </c>
      <c r="AS803" s="208">
        <v>1.0436000000000001</v>
      </c>
      <c r="AT803" s="208">
        <v>7.0229999999999997</v>
      </c>
    </row>
    <row r="804" spans="2:46" s="22" customFormat="1" ht="15">
      <c r="B804" s="22">
        <v>2014</v>
      </c>
      <c r="C804" s="22">
        <v>1</v>
      </c>
      <c r="D804" s="22">
        <f>(R804*AI804)+(S804*AI805)+(T804*AI806)+(U804*AI807)+(V804*AI808)+(W804*AI809)+(X804*AI810)+(Y804*AI811)+(Z804*AI812)+(AA804*AI813)+(AB804*AI814)+(AC804*AI815)+(AD804*AI816)+(AE804*AI817)+(AF804*AI818)+(AG804*AI819)</f>
        <v>2.1332575682001402</v>
      </c>
      <c r="E804" s="22">
        <f>(R804*AJ804)+(S804*AJ805)+(T804*AJ806)+(U804*AJ807)+(V804*AJ808)+(W804*AJ809)+(X804*AJ810)+(Y804*AJ811)+(Z804*AJ812)+(AA804*AJ813)+(AB804*AJ814)+(AC804*AJ815)+(AD804*AJ816)+(AE804*AJ817)+(AF804*AJ818)+(AG804*AJ819)</f>
        <v>2.1995826870123767</v>
      </c>
      <c r="F804" s="22">
        <f>(R804*AK804)+(S804*AK805)+(T804*AK806)+(U804*AK807)+(V804*AK808)+(W804*AK809)+(X804*AK810)+(Y804*AK811)+(Z804*AK812)+(AA804*AK813)+(AB804*AK814)+(AC804*AK815)+(AD804*AK816)+(AE804*AK817)+(AF804*AK818)+(AG804*AK819)</f>
        <v>0.70256344921814817</v>
      </c>
      <c r="G804" s="22">
        <f>(R804*AL804)+(S804*AL805)+(T804*AL806)+(U804*AL807)+(V804*AL808)+(W804*AL809)+(X804*AL810)+(Y804*AL811)+(Z804*AL812)+(AA804*AL813)+(AB804*AL814)+(AC804*AL815)+(AD804*AL816)+(AE804*AL817)+(AF804*AL818)+(AG804*AL819)</f>
        <v>3.6549329993578992</v>
      </c>
      <c r="H804" s="22">
        <f>(R804*AM804)+(S804*AM805)+(T804*AM806)+(U804*AM807)+(V804*AM808)+(W804*AM809)+(X804*AM810)+(Y804*AM811)+(Z804*AM812)+(AA804*AM813)+(AB804*AM814)+(AC804*AM815)+(AD804*AM816)+(AE804*AM817)+(AF804*AM818)+(AG804*AM819)</f>
        <v>1.2396065372498439</v>
      </c>
      <c r="I804" s="22">
        <f>(R804*AN804)+(S804*AN805)+(T804*AN806)+(U804*AN807)+(V804*AN808)+(W804*AN809)+(X804*AN810)+(Y804*AN811)+(Z804*AN812)+(AA804*AN813)+(AB804*AN814)+(AC804*AN815)+(AD804*AN816)+(AE804*AN817)+(AF804*AN818)+(AG804*AN819)</f>
        <v>1.8540579771195331</v>
      </c>
      <c r="J804" s="22">
        <f>(R804*AO804)+(S804*AO805)+(T804*AO806)+(U804*AO807)+(V804*AO808)+(W804*AO809)+(X804*AO810)+(Y804*AO811)+(Z804*AO812)+(AA804*AO813)+(AB804*AO814)+(AC804*AO815)+(AD804*AO816)+(AE804*AO817)+(AF804*AO818)+(AG804*AO819)</f>
        <v>0.10346123439933785</v>
      </c>
      <c r="K804" s="22">
        <f>(R804*AP804)+(S804*AP805)+(T804*AP806)+(U804*AP807)+(V804*AP808)+(W804*AP809)+(X804*AP810)+(Y804*AP811)+(Z804*AP812)+(AA804*AP813)+(AB804*AP814)+(AC804*AP815)+(AD804*AP816)+(AE804*AP817)+(AF804*AP818)+(AG804*AP819)</f>
        <v>2.6744957836751966</v>
      </c>
      <c r="L804" s="22">
        <f>(R804*AQ804)+(S804*AQ805)+(T804*AQ806)+(U804*AQ807)+(V804*AQ808)+(W804*AQ809)+(X804*AQ810)+(Y804*AQ811)+(Z804*AQ812)+(AA804*AQ813)+(AB804*AQ814)+(AC804*AQ815)+(AD804*AQ816)+(AE804*AQ817)+(AF804*AQ818)+(AG804*AQ819)</f>
        <v>1.3807813874775934</v>
      </c>
      <c r="M804" s="22">
        <f>(R804*AR804)+(S804*AR805)+(T804*AR806)+(U804*AR807)+(V804*AR808)+(W804*AR809)+(X804*AR810)+(Y804*AR811)+(Z804*AR812)+(AA804*AR813)+(AB804*AR814)+(AC804*AR815)+(AD804*AR816)+(AE804*AR817)+(AF804*AR818)+(AG804*AR819)</f>
        <v>1.5777568745200461</v>
      </c>
      <c r="N804" s="22">
        <f>(R804*AS804)+(S804*AS805)+(T804*AS806)+(U804*AS807)+(V804*AS808)+(W804*AS809)+(X804*AS810)+(Y804*AS811)+(Z804*AS812)+(AA804*AS813)+(AB804*AS814)+(AC804*AS815)+(AD804*AS816)+(AE804*AS817)+(AF804*AS818)+(AG804*AS819)</f>
        <v>1.2692966431419479</v>
      </c>
      <c r="O804" s="22">
        <f>(R804*AT804)+(S804*AT805)+(T804*AT806)+(U804*AT807)+(V804*AT808)+(W804*AT809)+(X804*AT810)+(Y804*AT811)+(Z804*AT812)+(AA804*AT813)+(AB804*AT814)+(AC804*AT815)+(AD804*AT816)+(AE804*AT817)+(AF804*AT818)+(AG804*AT819)</f>
        <v>4.4261432609004112</v>
      </c>
      <c r="Q804" s="22">
        <v>1</v>
      </c>
      <c r="R804" s="22">
        <v>0.22509165929084093</v>
      </c>
      <c r="S804" s="22">
        <v>0</v>
      </c>
      <c r="T804" s="22">
        <v>0</v>
      </c>
      <c r="U804" s="22">
        <v>1.4E-3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2.9457023521653112E-2</v>
      </c>
      <c r="AF804" s="22">
        <v>0</v>
      </c>
      <c r="AG804" s="22">
        <v>0</v>
      </c>
      <c r="AH804" s="208">
        <v>2014</v>
      </c>
      <c r="AI804" s="208">
        <v>8.8239000000000001</v>
      </c>
      <c r="AJ804" s="208">
        <v>5.9008000000000003</v>
      </c>
      <c r="AK804" s="208">
        <v>2.7776999999999998</v>
      </c>
      <c r="AL804" s="208">
        <v>13.8438</v>
      </c>
      <c r="AM804" s="208">
        <v>4.9154999999999998</v>
      </c>
      <c r="AN804" s="208">
        <v>6.8395999999999999</v>
      </c>
      <c r="AO804" s="208">
        <v>0.39100000000000001</v>
      </c>
      <c r="AP804" s="208">
        <v>11.0954</v>
      </c>
      <c r="AQ804" s="208">
        <v>5.3174000000000001</v>
      </c>
      <c r="AR804" s="208">
        <v>6.2356999999999996</v>
      </c>
      <c r="AS804" s="208">
        <v>5.0644</v>
      </c>
      <c r="AT804" s="208">
        <v>16.738399999999999</v>
      </c>
    </row>
    <row r="805" spans="2:46" s="22" customFormat="1" ht="15">
      <c r="B805" s="22">
        <v>2014</v>
      </c>
      <c r="C805" s="22">
        <v>2</v>
      </c>
      <c r="D805" s="22">
        <f>(R805*AI804)+(S805*AI805)+(T805*AI806)+(U805*AI807)+(V805*AI808)+(W805*AI809)+(X805*AI810)+(Y805*AI811)+(Z805*AI812)+(AA805*AI813)+(AB805*AI814)+(AC805*AI815)+(AD805*AI816)+(AE805*AI817)+(AF805*AI818)+(AG805*AI819)</f>
        <v>9.181812729921198</v>
      </c>
      <c r="E805" s="22">
        <f>(R805*AJ804)+(S805*AJ805)+(T805*AJ806)+(U805*AJ807)+(V805*AJ808)+(W805*AJ809)+(X805*AJ810)+(Y805*AJ811)+(Z805*AJ812)+(AA805*AJ813)+(AB805*AJ814)+(AC805*AJ815)+(AD805*AJ816)+(AE805*AJ817)+(AF805*AJ818)+(AG805*AJ819)</f>
        <v>31.31376906805486</v>
      </c>
      <c r="F805" s="22">
        <f>(R805*AK804)+(S805*AK805)+(T805*AK806)+(U805*AK807)+(V805*AK808)+(W805*AK809)+(X805*AK810)+(Y805*AK811)+(Z805*AK812)+(AA805*AK813)+(AB805*AK814)+(AC805*AK815)+(AD805*AK816)+(AE805*AK817)+(AF805*AK818)+(AG805*AK819)</f>
        <v>3.5472566135926336</v>
      </c>
      <c r="G805" s="22">
        <f>(R805*AL804)+(S805*AL805)+(T805*AL806)+(U805*AL807)+(V805*AL808)+(W805*AL809)+(X805*AL810)+(Y805*AL811)+(Z805*AL812)+(AA805*AL813)+(AB805*AL814)+(AC805*AL815)+(AD805*AL816)+(AE805*AL817)+(AF805*AL818)+(AG805*AL819)</f>
        <v>27.460084550352548</v>
      </c>
      <c r="H805" s="22">
        <f>(R805*AM804)+(S805*AM805)+(T805*AM806)+(U805*AM807)+(V805*AM808)+(W805*AM809)+(X805*AM810)+(Y805*AM811)+(Z805*AM812)+(AA805*AM813)+(AB805*AM814)+(AC805*AM815)+(AD805*AM816)+(AE805*AM817)+(AF805*AM818)+(AG805*AM819)</f>
        <v>7.26078366188462</v>
      </c>
      <c r="I805" s="22">
        <f>(R805*AN804)+(S805*AN805)+(T805*AN806)+(U805*AN807)+(V805*AN808)+(W805*AN809)+(X805*AN810)+(Y805*AN811)+(Z805*AN812)+(AA805*AN813)+(AB805*AN814)+(AC805*AN815)+(AD805*AN816)+(AE805*AN817)+(AF805*AN818)+(AG805*AN819)</f>
        <v>19.037808617732864</v>
      </c>
      <c r="J805" s="22">
        <f>(R805*AO804)+(S805*AO805)+(T805*AO806)+(U805*AO807)+(V805*AO808)+(W805*AO809)+(X805*AO810)+(Y805*AO811)+(Z805*AO812)+(AA805*AO813)+(AB805*AO814)+(AC805*AO815)+(AD805*AO816)+(AE805*AO817)+(AF805*AO818)+(AG805*AO819)</f>
        <v>1.5156016747788901</v>
      </c>
      <c r="K805" s="22">
        <f>(R805*AP804)+(S805*AP805)+(T805*AP806)+(U805*AP807)+(V805*AP808)+(W805*AP809)+(X805*AP810)+(Y805*AP811)+(Z805*AP812)+(AA805*AP813)+(AB805*AP814)+(AC805*AP815)+(AD805*AP816)+(AE805*AP817)+(AF805*AP818)+(AG805*AP819)</f>
        <v>15.001702562079156</v>
      </c>
      <c r="L805" s="22">
        <f>(R805*AQ804)+(S805*AQ805)+(T805*AQ806)+(U805*AQ807)+(V805*AQ808)+(W805*AQ809)+(X805*AQ810)+(Y805*AQ811)+(Z805*AQ812)+(AA805*AQ813)+(AB805*AQ814)+(AC805*AQ815)+(AD805*AQ816)+(AE805*AQ817)+(AF805*AQ818)+(AG805*AQ819)</f>
        <v>8.2763923828530075</v>
      </c>
      <c r="M805" s="22">
        <f>(R805*AR804)+(S805*AR805)+(T805*AR806)+(U805*AR807)+(V805*AR808)+(W805*AR809)+(X805*AR810)+(Y805*AR811)+(Z805*AR812)+(AA805*AR813)+(AB805*AR814)+(AC805*AR815)+(AD805*AR816)+(AE805*AR817)+(AF805*AR818)+(AG805*AR819)</f>
        <v>9.9614840617863649</v>
      </c>
      <c r="N805" s="22">
        <f>(R805*AS804)+(S805*AS805)+(T805*AS806)+(U805*AS807)+(V805*AS808)+(W805*AS809)+(X805*AS810)+(Y805*AS811)+(Z805*AS812)+(AA805*AS813)+(AB805*AS814)+(AC805*AS815)+(AD805*AS816)+(AE805*AS817)+(AF805*AS818)+(AG805*AS819)</f>
        <v>9.5345860185943447</v>
      </c>
      <c r="O805" s="22">
        <f>(R805*AT804)+(S805*AT805)+(T805*AT806)+(U805*AT807)+(V805*AT808)+(W805*AT809)+(X805*AT810)+(Y805*AT811)+(Z805*AT812)+(AA805*AT813)+(AB805*AT814)+(AC805*AT815)+(AD805*AT816)+(AE805*AT817)+(AF805*AT818)+(AG805*AT819)</f>
        <v>34.226907433808442</v>
      </c>
      <c r="Q805" s="22">
        <v>2</v>
      </c>
      <c r="R805" s="22">
        <v>0.20618227805854089</v>
      </c>
      <c r="S805" s="22">
        <v>0</v>
      </c>
      <c r="T805" s="22">
        <v>0</v>
      </c>
      <c r="U805" s="22">
        <v>0.13726763070427903</v>
      </c>
      <c r="V805" s="22">
        <v>4.2294630429674081E-2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08">
        <v>2014</v>
      </c>
      <c r="AI805" s="208">
        <v>15.5146</v>
      </c>
      <c r="AJ805" s="208">
        <v>21.035900000000002</v>
      </c>
      <c r="AK805" s="208">
        <v>4.069</v>
      </c>
      <c r="AL805" s="208">
        <v>34.944899999999997</v>
      </c>
      <c r="AM805" s="208">
        <v>11.959199999999999</v>
      </c>
      <c r="AN805" s="208">
        <v>51.589300000000001</v>
      </c>
      <c r="AO805" s="208">
        <v>4.7755000000000001</v>
      </c>
      <c r="AP805" s="208">
        <v>20.375599999999999</v>
      </c>
      <c r="AQ805" s="208">
        <v>8.3277000000000001</v>
      </c>
      <c r="AR805" s="208">
        <v>12.273999999999999</v>
      </c>
      <c r="AS805" s="208">
        <v>6.8616000000000001</v>
      </c>
      <c r="AT805" s="208">
        <v>36.4925</v>
      </c>
    </row>
    <row r="806" spans="2:46" s="22" customFormat="1" ht="15">
      <c r="B806" s="22">
        <v>2014</v>
      </c>
      <c r="C806" s="22">
        <v>3</v>
      </c>
      <c r="D806" s="22">
        <f>(R806*AI804)+(S806*AI805)+(T806*AI806)+(U806*AI807)+(V806*AI808)+(W806*AI809)+(X806*AI810)+(Y806*AI811)+(Z806*AI812)+(AA806*AI813)+(AB806*AI814)+(AC806*AI815)+(AD806*AI816)+(AE806*AI817)+(AF806*AI818)+(AG806*AI819)</f>
        <v>29.123163091237739</v>
      </c>
      <c r="E806" s="22">
        <f>(R806*AJ804)+(S806*AJ805)+(T806*AJ806)+(U806*AJ807)+(V806*AJ808)+(W806*AJ809)+(X806*AJ810)+(Y806*AJ811)+(Z806*AJ812)+(AA806*AJ813)+(AB806*AJ814)+(AC806*AJ815)+(AD806*AJ816)+(AE806*AJ817)+(AF806*AJ818)+(AG806*AJ819)</f>
        <v>188.66772190435938</v>
      </c>
      <c r="F806" s="22">
        <f>(R806*AK804)+(S806*AK805)+(T806*AK806)+(U806*AK807)+(V806*AK808)+(W806*AK809)+(X806*AK810)+(Y806*AK811)+(Z806*AK812)+(AA806*AK813)+(AB806*AK814)+(AC806*AK815)+(AD806*AK816)+(AE806*AK817)+(AF806*AK818)+(AG806*AK819)</f>
        <v>14.337134478433164</v>
      </c>
      <c r="G806" s="22">
        <f>(R806*AL804)+(S806*AL805)+(T806*AL806)+(U806*AL807)+(V806*AL808)+(W806*AL809)+(X806*AL810)+(Y806*AL811)+(Z806*AL812)+(AA806*AL813)+(AB806*AL814)+(AC806*AL815)+(AD806*AL816)+(AE806*AL817)+(AF806*AL818)+(AG806*AL819)</f>
        <v>116.27886387091993</v>
      </c>
      <c r="H806" s="22">
        <f>(R806*AM804)+(S806*AM805)+(T806*AM806)+(U806*AM807)+(V806*AM808)+(W806*AM809)+(X806*AM810)+(Y806*AM811)+(Z806*AM812)+(AA806*AM813)+(AB806*AM814)+(AC806*AM815)+(AD806*AM816)+(AE806*AM817)+(AF806*AM818)+(AG806*AM819)</f>
        <v>27.040693393906096</v>
      </c>
      <c r="I806" s="22">
        <f>(R806*AN804)+(S806*AN805)+(T806*AN806)+(U806*AN807)+(V806*AN808)+(W806*AN809)+(X806*AN810)+(Y806*AN811)+(Z806*AN812)+(AA806*AN813)+(AB806*AN814)+(AC806*AN815)+(AD806*AN816)+(AE806*AN817)+(AF806*AN818)+(AG806*AN819)</f>
        <v>100.55297528081798</v>
      </c>
      <c r="J806" s="22">
        <f>(R806*AO804)+(S806*AO805)+(T806*AO806)+(U806*AO807)+(V806*AO808)+(W806*AO809)+(X806*AO810)+(Y806*AO811)+(Z806*AO812)+(AA806*AO813)+(AB806*AO814)+(AC806*AO815)+(AD806*AO816)+(AE806*AO817)+(AF806*AO818)+(AG806*AO819)</f>
        <v>7.0698330704597501</v>
      </c>
      <c r="K806" s="22">
        <f>(R806*AP804)+(S806*AP805)+(T806*AP806)+(U806*AP807)+(V806*AP808)+(W806*AP809)+(X806*AP810)+(Y806*AP811)+(Z806*AP812)+(AA806*AP813)+(AB806*AP814)+(AC806*AP815)+(AD806*AP816)+(AE806*AP817)+(AF806*AP818)+(AG806*AP819)</f>
        <v>59.19158364687032</v>
      </c>
      <c r="L806" s="22">
        <f>(R806*AQ804)+(S806*AQ805)+(T806*AQ806)+(U806*AQ807)+(V806*AQ808)+(W806*AQ809)+(X806*AQ810)+(Y806*AQ811)+(Z806*AQ812)+(AA806*AQ813)+(AB806*AQ814)+(AC806*AQ815)+(AD806*AQ816)+(AE806*AQ817)+(AF806*AQ818)+(AG806*AQ819)</f>
        <v>35.052201075296765</v>
      </c>
      <c r="M806" s="22">
        <f>(R806*AR804)+(S806*AR805)+(T806*AR806)+(U806*AR807)+(V806*AR808)+(W806*AR809)+(X806*AR810)+(Y806*AR811)+(Z806*AR812)+(AA806*AR813)+(AB806*AR814)+(AC806*AR815)+(AD806*AR816)+(AE806*AR817)+(AF806*AR818)+(AG806*AR819)</f>
        <v>38.383934550217418</v>
      </c>
      <c r="N806" s="22">
        <f>(R806*AS804)+(S806*AS805)+(T806*AS806)+(U806*AS807)+(V806*AS808)+(W806*AS809)+(X806*AS810)+(Y806*AS811)+(Z806*AS812)+(AA806*AS813)+(AB806*AS814)+(AC806*AS815)+(AD806*AS816)+(AE806*AS817)+(AF806*AS818)+(AG806*AS819)</f>
        <v>44.856630481200611</v>
      </c>
      <c r="O806" s="22">
        <f>(R806*AT804)+(S806*AT805)+(T806*AT806)+(U806*AT807)+(V806*AT808)+(W806*AT809)+(X806*AT810)+(Y806*AT811)+(Z806*AT812)+(AA806*AT813)+(AB806*AT814)+(AC806*AT815)+(AD806*AT816)+(AE806*AT817)+(AF806*AT818)+(AG806*AT819)</f>
        <v>155.36100985457699</v>
      </c>
      <c r="Q806" s="22">
        <v>3</v>
      </c>
      <c r="R806" s="22">
        <v>0</v>
      </c>
      <c r="S806" s="22">
        <v>0</v>
      </c>
      <c r="T806" s="22">
        <v>0</v>
      </c>
      <c r="U806" s="22">
        <v>8.3558160114565863E-2</v>
      </c>
      <c r="V806" s="22">
        <v>0.89127490012834187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H806" s="208">
        <v>2014</v>
      </c>
      <c r="AI806" s="208">
        <v>34.210500000000003</v>
      </c>
      <c r="AJ806" s="208">
        <v>32.350999999999999</v>
      </c>
      <c r="AK806" s="208">
        <v>10.511100000000001</v>
      </c>
      <c r="AL806" s="208">
        <v>73.085400000000007</v>
      </c>
      <c r="AM806" s="208">
        <v>24.8626</v>
      </c>
      <c r="AN806" s="208">
        <v>69.568200000000004</v>
      </c>
      <c r="AO806" s="208">
        <v>9.8007000000000009</v>
      </c>
      <c r="AP806" s="208">
        <v>50.295200000000001</v>
      </c>
      <c r="AQ806" s="208">
        <v>22.156500000000001</v>
      </c>
      <c r="AR806" s="208">
        <v>31.754999999999999</v>
      </c>
      <c r="AS806" s="208">
        <v>17.1264</v>
      </c>
      <c r="AT806" s="208">
        <v>84.843999999999994</v>
      </c>
    </row>
    <row r="807" spans="2:46" s="22" customFormat="1" ht="15">
      <c r="B807" s="22">
        <v>2014</v>
      </c>
      <c r="C807" s="22">
        <v>4</v>
      </c>
      <c r="D807" s="22">
        <f>(R807*AI804)+(S807*AI805)+(T807*AI806)+(U807*AI807)+(V807*AI808)+(W807*AI809)+(X807*AI810)+(Y807*AI811)+(Z807*AI812)+(AA807*AI813)+(AB807*AI814)+(AC807*AI815)+(AD807*AI816)+(AE807*AI817)+(AF807*AI818)+(AG807*AI819)</f>
        <v>20.650261211549672</v>
      </c>
      <c r="E807" s="22">
        <f>(R807*AJ804)+(S807*AJ805)+(T807*AJ806)+(U807*AJ807)+(V807*AJ808)+(W807*AJ809)+(X807*AJ810)+(Y807*AJ811)+(Z807*AJ812)+(AA807*AJ813)+(AB807*AJ814)+(AC807*AJ815)+(AD807*AJ816)+(AE807*AJ817)+(AF807*AJ818)+(AG807*AJ819)</f>
        <v>73.009450307947773</v>
      </c>
      <c r="F807" s="22">
        <f>(R807*AK804)+(S807*AK805)+(T807*AK806)+(U807*AK807)+(V807*AK808)+(W807*AK809)+(X807*AK810)+(Y807*AK811)+(Z807*AK812)+(AA807*AK813)+(AB807*AK814)+(AC807*AK815)+(AD807*AK816)+(AE807*AK817)+(AF807*AK818)+(AG807*AK819)</f>
        <v>7.9217200367167031</v>
      </c>
      <c r="G807" s="22">
        <f>(R807*AL804)+(S807*AL805)+(T807*AL806)+(U807*AL807)+(V807*AL808)+(W807*AL809)+(X807*AL810)+(Y807*AL811)+(Z807*AL812)+(AA807*AL813)+(AB807*AL814)+(AC807*AL815)+(AD807*AL816)+(AE807*AL817)+(AF807*AL818)+(AG807*AL819)</f>
        <v>65.909342218980058</v>
      </c>
      <c r="H807" s="22">
        <f>(R807*AM804)+(S807*AM805)+(T807*AM806)+(U807*AM807)+(V807*AM808)+(W807*AM809)+(X807*AM810)+(Y807*AM811)+(Z807*AM812)+(AA807*AM813)+(AB807*AM814)+(AC807*AM815)+(AD807*AM816)+(AE807*AM817)+(AF807*AM818)+(AG807*AM819)</f>
        <v>17.140804463307536</v>
      </c>
      <c r="I807" s="22">
        <f>(R807*AN804)+(S807*AN805)+(T807*AN806)+(U807*AN807)+(V807*AN808)+(W807*AN809)+(X807*AN810)+(Y807*AN811)+(Z807*AN812)+(AA807*AN813)+(AB807*AN814)+(AC807*AN815)+(AD807*AN816)+(AE807*AN817)+(AF807*AN818)+(AG807*AN819)</f>
        <v>44.390980092329762</v>
      </c>
      <c r="J807" s="22">
        <f>(R807*AO804)+(S807*AO805)+(T807*AO806)+(U807*AO807)+(V807*AO808)+(W807*AO809)+(X807*AO810)+(Y807*AO811)+(Z807*AO812)+(AA807*AO813)+(AB807*AO814)+(AC807*AO815)+(AD807*AO816)+(AE807*AO817)+(AF807*AO818)+(AG807*AO819)</f>
        <v>3.7964916001280065</v>
      </c>
      <c r="K807" s="22">
        <f>(R807*AP804)+(S807*AP805)+(T807*AP806)+(U807*AP807)+(V807*AP808)+(W807*AP809)+(X807*AP810)+(Y807*AP811)+(Z807*AP812)+(AA807*AP813)+(AB807*AP814)+(AC807*AP815)+(AD807*AP816)+(AE807*AP817)+(AF807*AP818)+(AG807*AP819)</f>
        <v>34.201979309270207</v>
      </c>
      <c r="L807" s="22">
        <f>(R807*AQ804)+(S807*AQ805)+(T807*AQ806)+(U807*AQ807)+(V807*AQ808)+(W807*AQ809)+(X807*AQ810)+(Y807*AQ811)+(Z807*AQ812)+(AA807*AQ813)+(AB807*AQ814)+(AC807*AQ815)+(AD807*AQ816)+(AE807*AQ817)+(AF807*AQ818)+(AG807*AQ819)</f>
        <v>19.048785329307051</v>
      </c>
      <c r="M807" s="22">
        <f>(R807*AR804)+(S807*AR805)+(T807*AR806)+(U807*AR807)+(V807*AR808)+(W807*AR809)+(X807*AR810)+(Y807*AR811)+(Z807*AR812)+(AA807*AR813)+(AB807*AR814)+(AC807*AR815)+(AD807*AR816)+(AE807*AR817)+(AF807*AR818)+(AG807*AR819)</f>
        <v>23.667625336072792</v>
      </c>
      <c r="N807" s="22">
        <f>(R807*AS804)+(S807*AS805)+(T807*AS806)+(U807*AS807)+(V807*AS808)+(W807*AS809)+(X807*AS810)+(Y807*AS811)+(Z807*AS812)+(AA807*AS813)+(AB807*AS814)+(AC807*AS815)+(AD807*AS816)+(AE807*AS817)+(AF807*AS818)+(AG807*AS819)</f>
        <v>21.966865589892098</v>
      </c>
      <c r="O807" s="22">
        <f>(R807*AT804)+(S807*AT805)+(T807*AT806)+(U807*AT807)+(V807*AT808)+(W807*AT809)+(X807*AT810)+(Y807*AT811)+(Z807*AT812)+(AA807*AT813)+(AB807*AT814)+(AC807*AT815)+(AD807*AT816)+(AE807*AT817)+(AF807*AT818)+(AG807*AT819)</f>
        <v>80.81020697218915</v>
      </c>
      <c r="Q807" s="22">
        <v>4</v>
      </c>
      <c r="R807" s="22">
        <v>0</v>
      </c>
      <c r="S807" s="22">
        <v>0</v>
      </c>
      <c r="T807" s="22">
        <v>0</v>
      </c>
      <c r="U807" s="22">
        <v>0.46028680546162221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H807" s="208">
        <v>2014</v>
      </c>
      <c r="AI807" s="208">
        <v>44.863900000000001</v>
      </c>
      <c r="AJ807" s="208">
        <v>158.6173</v>
      </c>
      <c r="AK807" s="208">
        <v>17.2104</v>
      </c>
      <c r="AL807" s="208">
        <v>143.1919</v>
      </c>
      <c r="AM807" s="208">
        <v>37.239400000000003</v>
      </c>
      <c r="AN807" s="208">
        <v>96.441999999999993</v>
      </c>
      <c r="AO807" s="208">
        <v>8.2481000000000009</v>
      </c>
      <c r="AP807" s="208">
        <v>74.305800000000005</v>
      </c>
      <c r="AQ807" s="208">
        <v>41.384599999999999</v>
      </c>
      <c r="AR807" s="208">
        <v>51.4193</v>
      </c>
      <c r="AS807" s="208">
        <v>47.724299999999999</v>
      </c>
      <c r="AT807" s="208">
        <v>175.56489999999999</v>
      </c>
    </row>
    <row r="808" spans="2:46" s="22" customFormat="1" ht="15">
      <c r="B808" s="22">
        <v>2014</v>
      </c>
      <c r="C808" s="22">
        <v>5</v>
      </c>
      <c r="D808" s="22">
        <f>(R808*AI804)+(S808*AI805)+(T808*AI806)+(U808*AI807)+(V808*AI808)+(W808*AI809)+(X808*AI810)+(Y808*AI811)+(Z808*AI812)+(AA808*AI813)+(AB808*AI814)+(AC808*AI815)+(AD808*AI816)+(AE808*AI817)+(AF808*AI818)+(AG808*AI819)</f>
        <v>4.0095184838448281</v>
      </c>
      <c r="E808" s="22">
        <f>(R808*AJ804)+(S808*AJ805)+(T808*AJ806)+(U808*AJ807)+(V808*AJ808)+(W808*AJ809)+(X808*AJ810)+(Y808*AJ811)+(Z808*AJ812)+(AA808*AJ813)+(AB808*AJ814)+(AC808*AJ815)+(AD808*AJ816)+(AE808*AJ817)+(AF808*AJ818)+(AG808*AJ819)</f>
        <v>14.175740321451329</v>
      </c>
      <c r="F808" s="22">
        <f>(R808*AK804)+(S808*AK805)+(T808*AK806)+(U808*AK807)+(V808*AK808)+(W808*AK809)+(X808*AK810)+(Y808*AK811)+(Z808*AK812)+(AA808*AK813)+(AB808*AK814)+(AC808*AK815)+(AD808*AK816)+(AE808*AK817)+(AF808*AK818)+(AG808*AK819)</f>
        <v>1.538105624218203</v>
      </c>
      <c r="G808" s="22">
        <f>(R808*AL804)+(S808*AL805)+(T808*AL806)+(U808*AL807)+(V808*AL808)+(W808*AL809)+(X808*AL810)+(Y808*AL811)+(Z808*AL812)+(AA808*AL813)+(AB808*AL814)+(AC808*AL815)+(AD808*AL816)+(AE808*AL817)+(AF808*AL818)+(AG808*AL819)</f>
        <v>12.797161410106128</v>
      </c>
      <c r="H808" s="22">
        <f>(R808*AM804)+(S808*AM805)+(T808*AM806)+(U808*AM807)+(V808*AM808)+(W808*AM809)+(X808*AM810)+(Y808*AM811)+(Z808*AM812)+(AA808*AM813)+(AB808*AM814)+(AC808*AM815)+(AD808*AM816)+(AE808*AM817)+(AF808*AM818)+(AG808*AM819)</f>
        <v>3.3281115245730111</v>
      </c>
      <c r="I808" s="22">
        <f>(R808*AN804)+(S808*AN805)+(T808*AN806)+(U808*AN807)+(V808*AN808)+(W808*AN809)+(X808*AN810)+(Y808*AN811)+(Z808*AN812)+(AA808*AN813)+(AB808*AN814)+(AC808*AN815)+(AD808*AN816)+(AE808*AN817)+(AF808*AN818)+(AG808*AN819)</f>
        <v>8.619089771931618</v>
      </c>
      <c r="J808" s="22">
        <f>(R808*AO804)+(S808*AO805)+(T808*AO806)+(U808*AO807)+(V808*AO808)+(W808*AO809)+(X808*AO810)+(Y808*AO811)+(Z808*AO812)+(AA808*AO813)+(AB808*AO814)+(AC808*AO815)+(AD808*AO816)+(AE808*AO817)+(AF808*AO818)+(AG808*AO819)</f>
        <v>0.73713853246375216</v>
      </c>
      <c r="K808" s="22">
        <f>(R808*AP804)+(S808*AP805)+(T808*AP806)+(U808*AP807)+(V808*AP808)+(W808*AP809)+(X808*AP810)+(Y808*AP811)+(Z808*AP812)+(AA808*AP813)+(AB808*AP814)+(AC808*AP815)+(AD808*AP816)+(AE808*AP817)+(AF808*AP818)+(AG808*AP819)</f>
        <v>6.640761916749927</v>
      </c>
      <c r="L808" s="22">
        <f>(R808*AQ804)+(S808*AQ805)+(T808*AQ806)+(U808*AQ807)+(V808*AQ808)+(W808*AQ809)+(X808*AQ810)+(Y808*AQ811)+(Z808*AQ812)+(AA808*AQ813)+(AB808*AQ814)+(AC808*AQ815)+(AD808*AQ816)+(AE808*AQ817)+(AF808*AQ818)+(AG808*AQ819)</f>
        <v>3.6985709812683401</v>
      </c>
      <c r="M808" s="22">
        <f>(R808*AR804)+(S808*AR805)+(T808*AR806)+(U808*AR807)+(V808*AR808)+(W808*AR809)+(X808*AR810)+(Y808*AR811)+(Z808*AR812)+(AA808*AR813)+(AB808*AR814)+(AC808*AR815)+(AD808*AR816)+(AE808*AR817)+(AF808*AR818)+(AG808*AR819)</f>
        <v>4.5953792197370795</v>
      </c>
      <c r="N808" s="22">
        <f>(R808*AS804)+(S808*AS805)+(T808*AS806)+(U808*AS807)+(V808*AS808)+(W808*AS809)+(X808*AS810)+(Y808*AS811)+(Z808*AS812)+(AA808*AS813)+(AB808*AS814)+(AC808*AS815)+(AD808*AS816)+(AE808*AS817)+(AF808*AS818)+(AG808*AS819)</f>
        <v>4.2651544555545939</v>
      </c>
      <c r="O808" s="22">
        <f>(R808*AT804)+(S808*AT805)+(T808*AT806)+(U808*AT807)+(V808*AT808)+(W808*AT809)+(X808*AT810)+(Y808*AT811)+(Z808*AT812)+(AA808*AT813)+(AB808*AT814)+(AC808*AT815)+(AD808*AT816)+(AE808*AT817)+(AF808*AT818)+(AG808*AT819)</f>
        <v>15.690359323740665</v>
      </c>
      <c r="Q808" s="22">
        <v>5</v>
      </c>
      <c r="R808" s="22">
        <v>0</v>
      </c>
      <c r="S808" s="22">
        <v>0</v>
      </c>
      <c r="T808" s="22">
        <v>0</v>
      </c>
      <c r="U808" s="22">
        <v>8.9370707491877172E-2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08">
        <v>2014</v>
      </c>
      <c r="AI808" s="208">
        <v>28.469799999999999</v>
      </c>
      <c r="AJ808" s="208">
        <v>196.8124</v>
      </c>
      <c r="AK808" s="208">
        <v>14.4726</v>
      </c>
      <c r="AL808" s="208">
        <v>117.0391</v>
      </c>
      <c r="AM808" s="208">
        <v>26.848099999999999</v>
      </c>
      <c r="AN808" s="208">
        <v>103.7777</v>
      </c>
      <c r="AO808" s="208">
        <v>7.1589999999999998</v>
      </c>
      <c r="AP808" s="208">
        <v>59.445999999999998</v>
      </c>
      <c r="AQ808" s="208">
        <v>35.448300000000003</v>
      </c>
      <c r="AR808" s="208">
        <v>38.245699999999999</v>
      </c>
      <c r="AS808" s="208">
        <v>45.854399999999998</v>
      </c>
      <c r="AT808" s="208">
        <v>157.85380000000001</v>
      </c>
    </row>
    <row r="809" spans="2:46" s="22" customFormat="1" ht="15">
      <c r="B809" s="22">
        <v>2014</v>
      </c>
      <c r="C809" s="22">
        <v>6</v>
      </c>
      <c r="D809" s="22">
        <f>(R809*AI804)+(S809*AI805)+(T809*AI806)+(U809*AI807)+(V809*AI808)+(W809*AI809)+(X809*AI810)+(Y809*AI811)+(Z809*AI812)+(AA809*AI813)+(AB809*AI814)+(AC809*AI815)+(AD809*AI816)+(AE809*AI817)+(AF809*AI818)+(AG809*AI819)</f>
        <v>30.032531680237373</v>
      </c>
      <c r="E809" s="22">
        <f>(R809*AJ804)+(S809*AJ805)+(T809*AJ806)+(U809*AJ807)+(V809*AJ808)+(W809*AJ809)+(X809*AJ810)+(Y809*AJ811)+(Z809*AJ812)+(AA809*AJ813)+(AB809*AJ814)+(AC809*AJ815)+(AD809*AJ816)+(AE809*AJ817)+(AF809*AJ818)+(AG809*AJ819)</f>
        <v>140.14545033081927</v>
      </c>
      <c r="F809" s="22">
        <f>(R809*AK804)+(S809*AK805)+(T809*AK806)+(U809*AK807)+(V809*AK808)+(W809*AK809)+(X809*AK810)+(Y809*AK811)+(Z809*AK812)+(AA809*AK813)+(AB809*AK814)+(AC809*AK815)+(AD809*AK816)+(AE809*AK817)+(AF809*AK818)+(AG809*AK819)</f>
        <v>19.528811761381288</v>
      </c>
      <c r="G809" s="22">
        <f>(R809*AL804)+(S809*AL805)+(T809*AL806)+(U809*AL807)+(V809*AL808)+(W809*AL809)+(X809*AL810)+(Y809*AL811)+(Z809*AL812)+(AA809*AL813)+(AB809*AL814)+(AC809*AL815)+(AD809*AL816)+(AE809*AL817)+(AF809*AL818)+(AG809*AL819)</f>
        <v>115.33372320598525</v>
      </c>
      <c r="H809" s="22">
        <f>(R809*AM804)+(S809*AM805)+(T809*AM806)+(U809*AM807)+(V809*AM808)+(W809*AM809)+(X809*AM810)+(Y809*AM811)+(Z809*AM812)+(AA809*AM813)+(AB809*AM814)+(AC809*AM815)+(AD809*AM816)+(AE809*AM817)+(AF809*AM818)+(AG809*AM819)</f>
        <v>29.067031551318138</v>
      </c>
      <c r="I809" s="22">
        <f>(R809*AN804)+(S809*AN805)+(T809*AN806)+(U809*AN807)+(V809*AN808)+(W809*AN809)+(X809*AN810)+(Y809*AN811)+(Z809*AN812)+(AA809*AN813)+(AB809*AN814)+(AC809*AN815)+(AD809*AN816)+(AE809*AN817)+(AF809*AN818)+(AG809*AN819)</f>
        <v>110.08759718229182</v>
      </c>
      <c r="J809" s="22">
        <f>(R809*AO804)+(S809*AO805)+(T809*AO806)+(U809*AO807)+(V809*AO808)+(W809*AO809)+(X809*AO810)+(Y809*AO811)+(Z809*AO812)+(AA809*AO813)+(AB809*AO814)+(AC809*AO815)+(AD809*AO816)+(AE809*AO817)+(AF809*AO818)+(AG809*AO819)</f>
        <v>4.5689976032023791</v>
      </c>
      <c r="K809" s="22">
        <f>(R809*AP804)+(S809*AP805)+(T809*AP806)+(U809*AP807)+(V809*AP808)+(W809*AP809)+(X809*AP810)+(Y809*AP811)+(Z809*AP812)+(AA809*AP813)+(AB809*AP814)+(AC809*AP815)+(AD809*AP816)+(AE809*AP817)+(AF809*AP818)+(AG809*AP819)</f>
        <v>52.362314761828273</v>
      </c>
      <c r="L809" s="22">
        <f>(R809*AQ804)+(S809*AQ805)+(T809*AQ806)+(U809*AQ807)+(V809*AQ808)+(W809*AQ809)+(X809*AQ810)+(Y809*AQ811)+(Z809*AQ812)+(AA809*AQ813)+(AB809*AQ814)+(AC809*AQ815)+(AD809*AQ816)+(AE809*AQ817)+(AF809*AQ818)+(AG809*AQ819)</f>
        <v>29.505528420408094</v>
      </c>
      <c r="M809" s="22">
        <f>(R809*AR804)+(S809*AR805)+(T809*AR806)+(U809*AR807)+(V809*AR808)+(W809*AR809)+(X809*AR810)+(Y809*AR811)+(Z809*AR812)+(AA809*AR813)+(AB809*AR814)+(AC809*AR815)+(AD809*AR816)+(AE809*AR817)+(AF809*AR818)+(AG809*AR819)</f>
        <v>30.302345841249892</v>
      </c>
      <c r="N809" s="22">
        <f>(R809*AS804)+(S809*AS805)+(T809*AS806)+(U809*AS807)+(V809*AS808)+(W809*AS809)+(X809*AS810)+(Y809*AS811)+(Z809*AS812)+(AA809*AS813)+(AB809*AS814)+(AC809*AS815)+(AD809*AS816)+(AE809*AS817)+(AF809*AS818)+(AG809*AS819)</f>
        <v>32.29143032744328</v>
      </c>
      <c r="O809" s="22">
        <f>(R809*AT804)+(S809*AT805)+(T809*AT806)+(U809*AT807)+(V809*AT808)+(W809*AT809)+(X809*AT810)+(Y809*AT811)+(Z809*AT812)+(AA809*AT813)+(AB809*AT814)+(AC809*AT815)+(AD809*AT816)+(AE809*AT817)+(AF809*AT818)+(AG809*AT819)</f>
        <v>135.35119035878489</v>
      </c>
      <c r="Q809" s="22">
        <v>6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0.40076518433531011</v>
      </c>
      <c r="Z809" s="22">
        <v>6.3600000000000004E-2</v>
      </c>
      <c r="AA809" s="22">
        <v>0</v>
      </c>
      <c r="AB809" s="22">
        <v>0.26986289636970395</v>
      </c>
      <c r="AC809" s="22">
        <v>6.595769839041045E-4</v>
      </c>
      <c r="AD809" s="22">
        <v>0</v>
      </c>
      <c r="AE809" s="22">
        <v>0</v>
      </c>
      <c r="AF809" s="22">
        <v>0</v>
      </c>
      <c r="AG809" s="22">
        <v>0</v>
      </c>
      <c r="AH809" s="208">
        <v>2014</v>
      </c>
      <c r="AI809" s="208">
        <v>24.477699999999999</v>
      </c>
      <c r="AJ809" s="208">
        <v>58.382399999999997</v>
      </c>
      <c r="AK809" s="208">
        <v>5.6817000000000002</v>
      </c>
      <c r="AL809" s="208">
        <v>48.977499999999999</v>
      </c>
      <c r="AM809" s="208">
        <v>9.5099</v>
      </c>
      <c r="AN809" s="208">
        <v>36.785499999999999</v>
      </c>
      <c r="AO809" s="208">
        <v>1.2790999999999999</v>
      </c>
      <c r="AP809" s="208">
        <v>18.526299999999999</v>
      </c>
      <c r="AQ809" s="208">
        <v>8.1963000000000008</v>
      </c>
      <c r="AR809" s="208">
        <v>15.5266</v>
      </c>
      <c r="AS809" s="208">
        <v>11.491</v>
      </c>
      <c r="AT809" s="208">
        <v>41.7468</v>
      </c>
    </row>
    <row r="810" spans="2:46" s="22" customFormat="1" ht="15">
      <c r="B810" s="22">
        <v>2014</v>
      </c>
      <c r="C810" s="22">
        <v>7</v>
      </c>
      <c r="D810" s="22">
        <f>(R810*AI804)+(S810*AI805)+(T810*AI806)+(U810*AI807)+(V810*AI808)+(W810*AI809)+(X810*AI810)+(Y810*AI811)+(Z810*AI812)+(AA810*AI813)+(AB810*AI814)+(AC810*AI815)+(AD810*AI816)+(AE810*AI817)+(AF810*AI818)+(AG810*AI819)</f>
        <v>36.970305279999998</v>
      </c>
      <c r="E810" s="22">
        <f>(R810*AJ804)+(S810*AJ805)+(T810*AJ806)+(U810*AJ807)+(V810*AJ808)+(W810*AJ809)+(X810*AJ810)+(Y810*AJ811)+(Z810*AJ812)+(AA810*AJ813)+(AB810*AJ814)+(AC810*AJ815)+(AD810*AJ816)+(AE810*AJ817)+(AF810*AJ818)+(AG810*AJ819)</f>
        <v>76.523512480000008</v>
      </c>
      <c r="F810" s="22">
        <f>(R810*AK804)+(S810*AK805)+(T810*AK806)+(U810*AK807)+(V810*AK808)+(W810*AK809)+(X810*AK810)+(Y810*AK811)+(Z810*AK812)+(AA810*AK813)+(AB810*AK814)+(AC810*AK815)+(AD810*AK816)+(AE810*AK817)+(AF810*AK818)+(AG810*AK819)</f>
        <v>10.520602199999999</v>
      </c>
      <c r="G810" s="22">
        <f>(R810*AL804)+(S810*AL805)+(T810*AL806)+(U810*AL807)+(V810*AL808)+(W810*AL809)+(X810*AL810)+(Y810*AL811)+(Z810*AL812)+(AA810*AL813)+(AB810*AL814)+(AC810*AL815)+(AD810*AL816)+(AE810*AL817)+(AF810*AL818)+(AG810*AL819)</f>
        <v>70.710452839999988</v>
      </c>
      <c r="H810" s="22">
        <f>(R810*AM804)+(S810*AM805)+(T810*AM806)+(U810*AM807)+(V810*AM808)+(W810*AM809)+(X810*AM810)+(Y810*AM811)+(Z810*AM812)+(AA810*AM813)+(AB810*AM814)+(AC810*AM815)+(AD810*AM816)+(AE810*AM817)+(AF810*AM818)+(AG810*AM819)</f>
        <v>21.08690532</v>
      </c>
      <c r="I810" s="22">
        <f>(R810*AN804)+(S810*AN805)+(T810*AN806)+(U810*AN807)+(V810*AN808)+(W810*AN809)+(X810*AN810)+(Y810*AN811)+(Z810*AN812)+(AA810*AN813)+(AB810*AN814)+(AC810*AN815)+(AD810*AN816)+(AE810*AN817)+(AF810*AN818)+(AG810*AN819)</f>
        <v>47.850463120000001</v>
      </c>
      <c r="J810" s="22">
        <f>(R810*AO804)+(S810*AO805)+(T810*AO806)+(U810*AO807)+(V810*AO808)+(W810*AO809)+(X810*AO810)+(Y810*AO811)+(Z810*AO812)+(AA810*AO813)+(AB810*AO814)+(AC810*AO815)+(AD810*AO816)+(AE810*AO817)+(AF810*AO818)+(AG810*AO819)</f>
        <v>0.4570092</v>
      </c>
      <c r="K810" s="22">
        <f>(R810*AP804)+(S810*AP805)+(T810*AP806)+(U810*AP807)+(V810*AP808)+(W810*AP809)+(X810*AP810)+(Y810*AP811)+(Z810*AP812)+(AA810*AP813)+(AB810*AP814)+(AC810*AP815)+(AD810*AP816)+(AE810*AP817)+(AF810*AP818)+(AG810*AP819)</f>
        <v>33.294824439999999</v>
      </c>
      <c r="L810" s="22">
        <f>(R810*AQ804)+(S810*AQ805)+(T810*AQ806)+(U810*AQ807)+(V810*AQ808)+(W810*AQ809)+(X810*AQ810)+(Y810*AQ811)+(Z810*AQ812)+(AA810*AQ813)+(AB810*AQ814)+(AC810*AQ815)+(AD810*AQ816)+(AE810*AQ817)+(AF810*AQ818)+(AG810*AQ819)</f>
        <v>18.372256759999999</v>
      </c>
      <c r="M810" s="22">
        <f>(R810*AR804)+(S810*AR805)+(T810*AR806)+(U810*AR807)+(V810*AR808)+(W810*AR809)+(X810*AR810)+(Y810*AR811)+(Z810*AR812)+(AA810*AR813)+(AB810*AR814)+(AC810*AR815)+(AD810*AR816)+(AE810*AR817)+(AF810*AR818)+(AG810*AR819)</f>
        <v>24.524699640000001</v>
      </c>
      <c r="N810" s="22">
        <f>(R810*AS804)+(S810*AS805)+(T810*AS806)+(U810*AS807)+(V810*AS808)+(W810*AS809)+(X810*AS810)+(Y810*AS811)+(Z810*AS812)+(AA810*AS813)+(AB810*AS814)+(AC810*AS815)+(AD810*AS816)+(AE810*AS817)+(AF810*AS818)+(AG810*AS819)</f>
        <v>30.159894359999999</v>
      </c>
      <c r="O810" s="22">
        <f>(R810*AT804)+(S810*AT805)+(T810*AT806)+(U810*AT807)+(V810*AT808)+(W810*AT809)+(X810*AT810)+(Y810*AT811)+(Z810*AT812)+(AA810*AT813)+(AB810*AT814)+(AC810*AT815)+(AD810*AT816)+(AE810*AT817)+(AF810*AT818)+(AG810*AT819)</f>
        <v>69.588032679999998</v>
      </c>
      <c r="Q810" s="22">
        <v>7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0.6956</v>
      </c>
      <c r="AE810" s="22">
        <v>0</v>
      </c>
      <c r="AF810" s="22">
        <v>0</v>
      </c>
      <c r="AG810" s="22">
        <v>0</v>
      </c>
      <c r="AH810" s="208">
        <v>2014</v>
      </c>
      <c r="AI810" s="208">
        <v>7.3287000000000004</v>
      </c>
      <c r="AJ810" s="208">
        <v>4.5037000000000003</v>
      </c>
      <c r="AK810" s="208">
        <v>2.1492</v>
      </c>
      <c r="AL810" s="208">
        <v>15.732200000000001</v>
      </c>
      <c r="AM810" s="208">
        <v>5.1340000000000003</v>
      </c>
      <c r="AN810" s="208">
        <v>8.0129999999999999</v>
      </c>
      <c r="AO810" s="208">
        <v>3.0011000000000001</v>
      </c>
      <c r="AP810" s="208">
        <v>10.9801</v>
      </c>
      <c r="AQ810" s="208">
        <v>2.4539</v>
      </c>
      <c r="AR810" s="208">
        <v>4.0980999999999996</v>
      </c>
      <c r="AS810" s="208">
        <v>2.7570999999999999</v>
      </c>
      <c r="AT810" s="208">
        <v>20.713200000000001</v>
      </c>
    </row>
    <row r="811" spans="2:46" s="22" customFormat="1" ht="15">
      <c r="B811" s="22">
        <v>2014</v>
      </c>
      <c r="C811" s="22">
        <v>8</v>
      </c>
      <c r="D811" s="22">
        <f>(R811*AI804)+(S811*AI805)+(T811*AI806)+(U811*AI807)+(V811*AI808)+(W811*AI809)+(X811*AI810)+(Y811*AI811)+(Z811*AI812)+(AA811*AI813)+(AB811*AI814)+(AC811*AI815)+(AD811*AI816)+(AE811*AI817)+(AF811*AI818)+(AG811*AI819)</f>
        <v>41.329289722834993</v>
      </c>
      <c r="E811" s="22">
        <f>(R811*AJ804)+(S811*AJ805)+(T811*AJ806)+(U811*AJ807)+(V811*AJ808)+(W811*AJ809)+(X811*AJ810)+(Y811*AJ811)+(Z811*AJ812)+(AA811*AJ813)+(AB811*AJ814)+(AC811*AJ815)+(AD811*AJ816)+(AE811*AJ817)+(AF811*AJ818)+(AG811*AJ819)</f>
        <v>202.19444705409975</v>
      </c>
      <c r="F811" s="22">
        <f>(R811*AK804)+(S811*AK805)+(T811*AK806)+(U811*AK807)+(V811*AK808)+(W811*AK809)+(X811*AK810)+(Y811*AK811)+(Z811*AK812)+(AA811*AK813)+(AB811*AK814)+(AC811*AK815)+(AD811*AK816)+(AE811*AK817)+(AF811*AK818)+(AG811*AK819)</f>
        <v>27.735998407565315</v>
      </c>
      <c r="G811" s="22">
        <f>(R811*AL804)+(S811*AL805)+(T811*AL806)+(U811*AL807)+(V811*AL808)+(W811*AL809)+(X811*AL810)+(Y811*AL811)+(Z811*AL812)+(AA811*AL813)+(AB811*AL814)+(AC811*AL815)+(AD811*AL816)+(AE811*AL817)+(AF811*AL818)+(AG811*AL819)</f>
        <v>163.59799941619212</v>
      </c>
      <c r="H811" s="22">
        <f>(R811*AM804)+(S811*AM805)+(T811*AM806)+(U811*AM807)+(V811*AM808)+(W811*AM809)+(X811*AM810)+(Y811*AM811)+(Z811*AM812)+(AA811*AM813)+(AB811*AM814)+(AC811*AM815)+(AD811*AM816)+(AE811*AM817)+(AF811*AM818)+(AG811*AM819)</f>
        <v>41.078864548203853</v>
      </c>
      <c r="I811" s="22">
        <f>(R811*AN804)+(S811*AN805)+(T811*AN806)+(U811*AN807)+(V811*AN808)+(W811*AN809)+(X811*AN810)+(Y811*AN811)+(Z811*AN812)+(AA811*AN813)+(AB811*AN814)+(AC811*AN815)+(AD811*AN816)+(AE811*AN817)+(AF811*AN818)+(AG811*AN819)</f>
        <v>153.81336693795114</v>
      </c>
      <c r="J811" s="22">
        <f>(R811*AO804)+(S811*AO805)+(T811*AO806)+(U811*AO807)+(V811*AO808)+(W811*AO809)+(X811*AO810)+(Y811*AO811)+(Z811*AO812)+(AA811*AO813)+(AB811*AO814)+(AC811*AO815)+(AD811*AO816)+(AE811*AO817)+(AF811*AO818)+(AG811*AO819)</f>
        <v>6.2956184498596999</v>
      </c>
      <c r="K811" s="22">
        <f>(R811*AP804)+(S811*AP805)+(T811*AP806)+(U811*AP807)+(V811*AP808)+(W811*AP809)+(X811*AP810)+(Y811*AP811)+(Z811*AP812)+(AA811*AP813)+(AB811*AP814)+(AC811*AP815)+(AD811*AP816)+(AE811*AP817)+(AF811*AP818)+(AG811*AP819)</f>
        <v>73.108133994361822</v>
      </c>
      <c r="L811" s="22">
        <f>(R811*AQ804)+(S811*AQ805)+(T811*AQ806)+(U811*AQ807)+(V811*AQ808)+(W811*AQ809)+(X811*AQ810)+(Y811*AQ811)+(Z811*AQ812)+(AA811*AQ813)+(AB811*AQ814)+(AC811*AQ815)+(AD811*AQ816)+(AE811*AQ817)+(AF811*AQ818)+(AG811*AQ819)</f>
        <v>40.386415162381468</v>
      </c>
      <c r="M811" s="22">
        <f>(R811*AR804)+(S811*AR805)+(T811*AR806)+(U811*AR807)+(V811*AR808)+(W811*AR809)+(X811*AR810)+(Y811*AR811)+(Z811*AR812)+(AA811*AR813)+(AB811*AR814)+(AC811*AR815)+(AD811*AR816)+(AE811*AR817)+(AF811*AR818)+(AG811*AR819)</f>
        <v>44.397508192234334</v>
      </c>
      <c r="N811" s="22">
        <f>(R811*AS804)+(S811*AS805)+(T811*AS806)+(U811*AS807)+(V811*AS808)+(W811*AS809)+(X811*AS810)+(Y811*AS811)+(Z811*AS812)+(AA811*AS813)+(AB811*AS814)+(AC811*AS815)+(AD811*AS816)+(AE811*AS817)+(AF811*AS818)+(AG811*AS819)</f>
        <v>45.555595320082816</v>
      </c>
      <c r="O811" s="22">
        <f>(R811*AT804)+(S811*AT805)+(T811*AT806)+(U811*AT807)+(V811*AT808)+(W811*AT809)+(X811*AT810)+(Y811*AT811)+(Z811*AT812)+(AA811*AT813)+(AB811*AT814)+(AC811*AT815)+(AD811*AT816)+(AE811*AT817)+(AF811*AT818)+(AG811*AT819)</f>
        <v>194.30977462352143</v>
      </c>
      <c r="Q811" s="22">
        <v>8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0.5082143807025763</v>
      </c>
      <c r="Z811" s="22">
        <v>0.26930435888776155</v>
      </c>
      <c r="AA811" s="22">
        <v>0</v>
      </c>
      <c r="AB811" s="22">
        <v>0.30643708205915571</v>
      </c>
      <c r="AC811" s="22">
        <v>4.2044799503377327E-2</v>
      </c>
      <c r="AD811" s="22">
        <v>0</v>
      </c>
      <c r="AE811" s="22">
        <v>0</v>
      </c>
      <c r="AF811" s="22">
        <v>0</v>
      </c>
      <c r="AG811" s="22">
        <v>0</v>
      </c>
      <c r="AH811" s="208">
        <v>2014</v>
      </c>
      <c r="AI811" s="208">
        <v>59.7042</v>
      </c>
      <c r="AJ811" s="208">
        <v>257.36180000000002</v>
      </c>
      <c r="AK811" s="208">
        <v>38.4373</v>
      </c>
      <c r="AL811" s="208">
        <v>234.36259999999999</v>
      </c>
      <c r="AM811" s="208">
        <v>59.180399999999999</v>
      </c>
      <c r="AN811" s="208">
        <v>222.2851</v>
      </c>
      <c r="AO811" s="208">
        <v>9.3981999999999992</v>
      </c>
      <c r="AP811" s="208">
        <v>105.8211</v>
      </c>
      <c r="AQ811" s="208">
        <v>53.6937</v>
      </c>
      <c r="AR811" s="208">
        <v>56.8249</v>
      </c>
      <c r="AS811" s="208">
        <v>64.089200000000005</v>
      </c>
      <c r="AT811" s="208">
        <v>277.10649999999998</v>
      </c>
    </row>
    <row r="812" spans="2:46" s="22" customFormat="1" ht="15">
      <c r="B812" s="22">
        <v>2014</v>
      </c>
      <c r="C812" s="22">
        <v>9</v>
      </c>
      <c r="D812" s="22">
        <f>(R812*AI804)+(S812*AI805)+(T812*AI806)+(U812*AI807)+(V812*AI808)+(W812*AI809)+(X812*AI810)+(Y812*AI811)+(Z812*AI812)+(AA812*AI813)+(AB812*AI814)+(AC812*AI815)+(AD812*AI816)+(AE812*AI817)+(AF812*AI818)+(AG812*AI819)</f>
        <v>37.894318399213788</v>
      </c>
      <c r="E812" s="22">
        <f>(R812*AJ804)+(S812*AJ805)+(T812*AJ806)+(U812*AJ807)+(V812*AJ808)+(W812*AJ809)+(X812*AJ810)+(Y812*AJ811)+(Z812*AJ812)+(AA812*AJ813)+(AB812*AJ814)+(AC812*AJ815)+(AD812*AJ816)+(AE812*AJ817)+(AF812*AJ818)+(AG812*AJ819)</f>
        <v>245.78137236191643</v>
      </c>
      <c r="F812" s="22">
        <f>(R812*AK804)+(S812*AK805)+(T812*AK806)+(U812*AK807)+(V812*AK808)+(W812*AK809)+(X812*AK810)+(Y812*AK811)+(Z812*AK812)+(AA812*AK813)+(AB812*AK814)+(AC812*AK815)+(AD812*AK816)+(AE812*AK817)+(AF812*AK818)+(AG812*AK819)</f>
        <v>29.358218201237534</v>
      </c>
      <c r="G812" s="22">
        <f>(R812*AL804)+(S812*AL805)+(T812*AL806)+(U812*AL807)+(V812*AL808)+(W812*AL809)+(X812*AL810)+(Y812*AL811)+(Z812*AL812)+(AA812*AL813)+(AB812*AL814)+(AC812*AL815)+(AD812*AL816)+(AE812*AL817)+(AF812*AL818)+(AG812*AL819)</f>
        <v>157.90918097181489</v>
      </c>
      <c r="H812" s="22">
        <f>(R812*AM804)+(S812*AM805)+(T812*AM806)+(U812*AM807)+(V812*AM808)+(W812*AM809)+(X812*AM810)+(Y812*AM811)+(Z812*AM812)+(AA812*AM813)+(AB812*AM814)+(AC812*AM815)+(AD812*AM816)+(AE812*AM817)+(AF812*AM818)+(AG812*AM819)</f>
        <v>38.934501243867629</v>
      </c>
      <c r="I812" s="22">
        <f>(R812*AN804)+(S812*AN805)+(T812*AN806)+(U812*AN807)+(V812*AN808)+(W812*AN809)+(X812*AN810)+(Y812*AN811)+(Z812*AN812)+(AA812*AN813)+(AB812*AN814)+(AC812*AN815)+(AD812*AN816)+(AE812*AN817)+(AF812*AN818)+(AG812*AN819)</f>
        <v>144.35081775025733</v>
      </c>
      <c r="J812" s="22">
        <f>(R812*AO804)+(S812*AO805)+(T812*AO806)+(U812*AO807)+(V812*AO808)+(W812*AO809)+(X812*AO810)+(Y812*AO811)+(Z812*AO812)+(AA812*AO813)+(AB812*AO814)+(AC812*AO815)+(AD812*AO816)+(AE812*AO817)+(AF812*AO818)+(AG812*AO819)</f>
        <v>5.1220347534326303</v>
      </c>
      <c r="K812" s="22">
        <f>(R812*AP804)+(S812*AP805)+(T812*AP806)+(U812*AP807)+(V812*AP808)+(W812*AP809)+(X812*AP810)+(Y812*AP811)+(Z812*AP812)+(AA812*AP813)+(AB812*AP814)+(AC812*AP815)+(AD812*AP816)+(AE812*AP817)+(AF812*AP818)+(AG812*AP819)</f>
        <v>64.625383972831727</v>
      </c>
      <c r="L812" s="22">
        <f>(R812*AQ804)+(S812*AQ805)+(T812*AQ806)+(U812*AQ807)+(V812*AQ808)+(W812*AQ809)+(X812*AQ810)+(Y812*AQ811)+(Z812*AQ812)+(AA812*AQ813)+(AB812*AQ814)+(AC812*AQ815)+(AD812*AQ816)+(AE812*AQ817)+(AF812*AQ818)+(AG812*AQ819)</f>
        <v>43.917587296901225</v>
      </c>
      <c r="M812" s="22">
        <f>(R812*AR804)+(S812*AR805)+(T812*AR806)+(U812*AR807)+(V812*AR808)+(W812*AR809)+(X812*AR810)+(Y812*AR811)+(Z812*AR812)+(AA812*AR813)+(AB812*AR814)+(AC812*AR815)+(AD812*AR816)+(AE812*AR817)+(AF812*AR818)+(AG812*AR819)</f>
        <v>53.952706681051595</v>
      </c>
      <c r="N812" s="22">
        <f>(R812*AS804)+(S812*AS805)+(T812*AS806)+(U812*AS807)+(V812*AS808)+(W812*AS809)+(X812*AS810)+(Y812*AS811)+(Z812*AS812)+(AA812*AS813)+(AB812*AS814)+(AC812*AS815)+(AD812*AS816)+(AE812*AS817)+(AF812*AS818)+(AG812*AS819)</f>
        <v>45.080348474893462</v>
      </c>
      <c r="O812" s="22">
        <f>(R812*AT804)+(S812*AT805)+(T812*AT806)+(U812*AT807)+(V812*AT808)+(W812*AT809)+(X812*AT810)+(Y812*AT811)+(Z812*AT812)+(AA812*AT813)+(AB812*AT814)+(AC812*AT815)+(AD812*AT816)+(AE812*AT817)+(AF812*AT818)+(AG812*AT819)</f>
        <v>184.14500058675722</v>
      </c>
      <c r="Q812" s="22">
        <v>9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8.6515907398896294E-2</v>
      </c>
      <c r="Z812" s="22">
        <v>0.5483490763640243</v>
      </c>
      <c r="AA812" s="22">
        <v>0</v>
      </c>
      <c r="AB812" s="22">
        <v>0.42370002157114034</v>
      </c>
      <c r="AC812" s="22">
        <v>0.95636953678111647</v>
      </c>
      <c r="AD812" s="22">
        <v>0</v>
      </c>
      <c r="AE812" s="22">
        <v>0</v>
      </c>
      <c r="AF812" s="22">
        <v>0</v>
      </c>
      <c r="AG812" s="22">
        <v>1</v>
      </c>
      <c r="AH812" s="208">
        <v>2014</v>
      </c>
      <c r="AI812" s="208">
        <v>17.540099999999999</v>
      </c>
      <c r="AJ812" s="208">
        <v>127.8664</v>
      </c>
      <c r="AK812" s="208">
        <v>15.2653</v>
      </c>
      <c r="AL812" s="208">
        <v>89.683599999999998</v>
      </c>
      <c r="AM812" s="208">
        <v>21.889099999999999</v>
      </c>
      <c r="AN812" s="208">
        <v>73.966099999999997</v>
      </c>
      <c r="AO812" s="208">
        <v>2.6956000000000002</v>
      </c>
      <c r="AP812" s="208">
        <v>35.777200000000001</v>
      </c>
      <c r="AQ812" s="208">
        <v>16.711300000000001</v>
      </c>
      <c r="AR812" s="208">
        <v>30.591999999999999</v>
      </c>
      <c r="AS812" s="208">
        <v>24.020499999999998</v>
      </c>
      <c r="AT812" s="208">
        <v>117.74299999999999</v>
      </c>
    </row>
    <row r="813" spans="2:46" s="22" customFormat="1" ht="15">
      <c r="B813" s="22">
        <v>2014</v>
      </c>
      <c r="C813" s="22">
        <v>10</v>
      </c>
      <c r="D813" s="22">
        <f>(R813*AI804)+(S813*AI805)+(T813*AI806)+(U813*AI807)+(V813*AI808)+(W813*AI809)+(X813*AI810)+(Y813*AI811)+(Z813*AI812)+(AA813*AI813)+(AB813*AI814)+(AC813*AI815)+(AD813*AI816)+(AE813*AI817)+(AF813*AI818)+(AG813*AI819)</f>
        <v>43.466590610987417</v>
      </c>
      <c r="E813" s="22">
        <f>(R813*AJ804)+(S813*AJ805)+(T813*AJ806)+(U813*AJ807)+(V813*AJ808)+(W813*AJ809)+(X813*AJ810)+(Y813*AJ811)+(Z813*AJ812)+(AA813*AJ813)+(AB813*AJ814)+(AC813*AJ815)+(AD813*AJ816)+(AE813*AJ817)+(AF813*AJ818)+(AG813*AJ819)</f>
        <v>71.666930326616878</v>
      </c>
      <c r="F813" s="22">
        <f>(R813*AK804)+(S813*AK805)+(T813*AK806)+(U813*AK807)+(V813*AK808)+(W813*AK809)+(X813*AK810)+(Y813*AK811)+(Z813*AK812)+(AA813*AK813)+(AB813*AK814)+(AC813*AK815)+(AD813*AK816)+(AE813*AK817)+(AF813*AK818)+(AG813*AK819)</f>
        <v>27.010690246911611</v>
      </c>
      <c r="G813" s="22">
        <f>(R813*AL804)+(S813*AL805)+(T813*AL806)+(U813*AL807)+(V813*AL808)+(W813*AL809)+(X813*AL810)+(Y813*AL811)+(Z813*AL812)+(AA813*AL813)+(AB813*AL814)+(AC813*AL815)+(AD813*AL816)+(AE813*AL817)+(AF813*AL818)+(AG813*AL819)</f>
        <v>130.74488629722617</v>
      </c>
      <c r="H813" s="22">
        <f>(R813*AM804)+(S813*AM805)+(T813*AM806)+(U813*AM807)+(V813*AM808)+(W813*AM809)+(X813*AM810)+(Y813*AM811)+(Z813*AM812)+(AA813*AM813)+(AB813*AM814)+(AC813*AM815)+(AD813*AM816)+(AE813*AM817)+(AF813*AM818)+(AG813*AM819)</f>
        <v>36.447021108296326</v>
      </c>
      <c r="I813" s="22">
        <f>(R813*AN804)+(S813*AN805)+(T813*AN806)+(U813*AN807)+(V813*AN808)+(W813*AN809)+(X813*AN810)+(Y813*AN811)+(Z813*AN812)+(AA813*AN813)+(AB813*AN814)+(AC813*AN815)+(AD813*AN816)+(AE813*AN817)+(AF813*AN818)+(AG813*AN819)</f>
        <v>140.20837288725582</v>
      </c>
      <c r="J813" s="22">
        <f>(R813*AO804)+(S813*AO805)+(T813*AO806)+(U813*AO807)+(V813*AO808)+(W813*AO809)+(X813*AO810)+(Y813*AO811)+(Z813*AO812)+(AA813*AO813)+(AB813*AO814)+(AC813*AO815)+(AD813*AO816)+(AE813*AO817)+(AF813*AO818)+(AG813*AO819)</f>
        <v>2.8539572532280153</v>
      </c>
      <c r="K813" s="22">
        <f>(R813*AP804)+(S813*AP805)+(T813*AP806)+(U813*AP807)+(V813*AP808)+(W813*AP809)+(X813*AP810)+(Y813*AP811)+(Z813*AP812)+(AA813*AP813)+(AB813*AP814)+(AC813*AP815)+(AD813*AP816)+(AE813*AP817)+(AF813*AP818)+(AG813*AP819)</f>
        <v>61.140936894833537</v>
      </c>
      <c r="L813" s="22">
        <f>(R813*AQ804)+(S813*AQ805)+(T813*AQ806)+(U813*AQ807)+(V813*AQ808)+(W813*AQ809)+(X813*AQ810)+(Y813*AQ811)+(Z813*AQ812)+(AA813*AQ813)+(AB813*AQ814)+(AC813*AQ815)+(AD813*AQ816)+(AE813*AQ817)+(AF813*AQ818)+(AG813*AQ819)</f>
        <v>26.075670623167795</v>
      </c>
      <c r="M813" s="22">
        <f>(R813*AR804)+(S813*AR805)+(T813*AR806)+(U813*AR807)+(V813*AR808)+(W813*AR809)+(X813*AR810)+(Y813*AR811)+(Z813*AR812)+(AA813*AR813)+(AB813*AR814)+(AC813*AR815)+(AD813*AR816)+(AE813*AR817)+(AF813*AR818)+(AG813*AR819)</f>
        <v>31.430188667174683</v>
      </c>
      <c r="N813" s="22">
        <f>(R813*AS804)+(S813*AS805)+(T813*AS806)+(U813*AS807)+(V813*AS808)+(W813*AS809)+(X813*AS810)+(Y813*AS811)+(Z813*AS812)+(AA813*AS813)+(AB813*AS814)+(AC813*AS815)+(AD813*AS816)+(AE813*AS817)+(AF813*AS818)+(AG813*AS819)</f>
        <v>30.65416900954795</v>
      </c>
      <c r="O813" s="22">
        <f>(R813*AT804)+(S813*AT805)+(T813*AT806)+(U813*AT807)+(V813*AT808)+(W813*AT809)+(X813*AT810)+(Y813*AT811)+(Z813*AT812)+(AA813*AT813)+(AB813*AT814)+(AC813*AT815)+(AD813*AT816)+(AE813*AT817)+(AF813*AT818)+(AG813*AT819)</f>
        <v>147.78597461248651</v>
      </c>
      <c r="Q813" s="22">
        <v>10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0.74902261319579944</v>
      </c>
      <c r="AB813" s="22">
        <v>0</v>
      </c>
      <c r="AC813" s="22">
        <v>0</v>
      </c>
      <c r="AD813" s="22">
        <v>0.2878</v>
      </c>
      <c r="AE813" s="22">
        <v>0</v>
      </c>
      <c r="AF813" s="22">
        <v>0</v>
      </c>
      <c r="AG813" s="22">
        <v>0</v>
      </c>
      <c r="AH813" s="208">
        <v>2014</v>
      </c>
      <c r="AI813" s="208">
        <v>37.609499999999997</v>
      </c>
      <c r="AJ813" s="208">
        <v>53.410699999999999</v>
      </c>
      <c r="AK813" s="208">
        <v>30.2499</v>
      </c>
      <c r="AL813" s="208">
        <v>135.49510000000001</v>
      </c>
      <c r="AM813" s="208">
        <v>37.011499999999998</v>
      </c>
      <c r="AN813" s="208">
        <v>160.7569</v>
      </c>
      <c r="AO813" s="208">
        <v>3.5577999999999999</v>
      </c>
      <c r="AP813" s="208">
        <v>63.2363</v>
      </c>
      <c r="AQ813" s="208">
        <v>24.6645</v>
      </c>
      <c r="AR813" s="208">
        <v>28.4147</v>
      </c>
      <c r="AS813" s="208">
        <v>24.265899999999998</v>
      </c>
      <c r="AT813" s="208">
        <v>158.86619999999999</v>
      </c>
    </row>
    <row r="814" spans="2:46" s="22" customFormat="1" ht="15">
      <c r="B814" s="22">
        <v>2014</v>
      </c>
      <c r="C814" s="22">
        <v>11</v>
      </c>
      <c r="D814" s="22">
        <f>(R814*AI804)+(S814*AI805)+(T814*AI806)+(U814*AI807)+(V814*AI808)+(W814*AI809)+(X814*AI810)+(Y814*AI811)+(Z814*AI812)+(AA814*AI813)+(AB814*AI814)+(AC814*AI815)+(AD814*AI816)+(AE814*AI817)+(AF814*AI818)+(AG814*AI819)</f>
        <v>11.445339980951911</v>
      </c>
      <c r="E814" s="22">
        <f>(R814*AJ804)+(S814*AJ805)+(T814*AJ806)+(U814*AJ807)+(V814*AJ808)+(W814*AJ809)+(X814*AJ810)+(Y814*AJ811)+(Z814*AJ812)+(AA814*AJ813)+(AB814*AJ814)+(AC814*AJ815)+(AD814*AJ816)+(AE814*AJ817)+(AF814*AJ818)+(AG814*AJ819)</f>
        <v>11.984389212181901</v>
      </c>
      <c r="F814" s="22">
        <f>(R814*AK804)+(S814*AK805)+(T814*AK806)+(U814*AK807)+(V814*AK808)+(W814*AK809)+(X814*AK810)+(Y814*AK811)+(Z814*AK812)+(AA814*AK813)+(AB814*AK814)+(AC814*AK815)+(AD814*AK816)+(AE814*AK817)+(AF814*AK818)+(AG814*AK819)</f>
        <v>3.3695223208678504</v>
      </c>
      <c r="G814" s="22">
        <f>(R814*AL804)+(S814*AL805)+(T814*AL806)+(U814*AL807)+(V814*AL808)+(W814*AL809)+(X814*AL810)+(Y814*AL811)+(Z814*AL812)+(AA814*AL813)+(AB814*AL814)+(AC814*AL815)+(AD814*AL816)+(AE814*AL817)+(AF814*AL818)+(AG814*AL819)</f>
        <v>24.356883275865389</v>
      </c>
      <c r="H814" s="22">
        <f>(R814*AM804)+(S814*AM805)+(T814*AM806)+(U814*AM807)+(V814*AM808)+(W814*AM809)+(X814*AM810)+(Y814*AM811)+(Z814*AM812)+(AA814*AM813)+(AB814*AM814)+(AC814*AM815)+(AD814*AM816)+(AE814*AM817)+(AF814*AM818)+(AG814*AM819)</f>
        <v>8.3217652283293244</v>
      </c>
      <c r="I814" s="22">
        <f>(R814*AN804)+(S814*AN805)+(T814*AN806)+(U814*AN807)+(V814*AN808)+(W814*AN809)+(X814*AN810)+(Y814*AN811)+(Z814*AN812)+(AA814*AN813)+(AB814*AN814)+(AC814*AN815)+(AD814*AN816)+(AE814*AN817)+(AF814*AN818)+(AG814*AN819)</f>
        <v>26.596484670325356</v>
      </c>
      <c r="J814" s="22">
        <f>(R814*AO804)+(S814*AO805)+(T814*AO806)+(U814*AO807)+(V814*AO808)+(W814*AO809)+(X814*AO810)+(Y814*AO811)+(Z814*AO812)+(AA814*AO813)+(AB814*AO814)+(AC814*AO815)+(AD814*AO816)+(AE814*AO817)+(AF814*AO818)+(AG814*AO819)</f>
        <v>3.14236867280247</v>
      </c>
      <c r="K814" s="22">
        <f>(R814*AP804)+(S814*AP805)+(T814*AP806)+(U814*AP807)+(V814*AP808)+(W814*AP809)+(X814*AP810)+(Y814*AP811)+(Z814*AP812)+(AA814*AP813)+(AB814*AP814)+(AC814*AP815)+(AD814*AP816)+(AE814*AP817)+(AF814*AP818)+(AG814*AP819)</f>
        <v>16.107217308440159</v>
      </c>
      <c r="L814" s="22">
        <f>(R814*AQ804)+(S814*AQ805)+(T814*AQ806)+(U814*AQ807)+(V814*AQ808)+(W814*AQ809)+(X814*AQ810)+(Y814*AQ811)+(Z814*AQ812)+(AA814*AQ813)+(AB814*AQ814)+(AC814*AQ815)+(AD814*AQ816)+(AE814*AQ817)+(AF814*AQ818)+(AG814*AQ819)</f>
        <v>6.9951087964317988</v>
      </c>
      <c r="M814" s="22">
        <f>(R814*AR804)+(S814*AR805)+(T814*AR806)+(U814*AR807)+(V814*AR808)+(W814*AR809)+(X814*AR810)+(Y814*AR811)+(Z814*AR812)+(AA814*AR813)+(AB814*AR814)+(AC814*AR815)+(AD814*AR816)+(AE814*AR817)+(AF814*AR818)+(AG814*AR819)</f>
        <v>9.9643056228717164</v>
      </c>
      <c r="N814" s="22">
        <f>(R814*AS804)+(S814*AS805)+(T814*AS806)+(U814*AS807)+(V814*AS808)+(W814*AS809)+(X814*AS810)+(Y814*AS811)+(Z814*AS812)+(AA814*AS813)+(AB814*AS814)+(AC814*AS815)+(AD814*AS816)+(AE814*AS817)+(AF814*AS818)+(AG814*AS819)</f>
        <v>5.5939156436683906</v>
      </c>
      <c r="O814" s="22">
        <f>(R814*AT804)+(S814*AT805)+(T814*AT806)+(U814*AT807)+(V814*AT808)+(W814*AT809)+(X814*AT810)+(Y814*AT811)+(Z814*AT812)+(AA814*AT813)+(AB814*AT814)+(AC814*AT815)+(AD814*AT816)+(AE814*AT817)+(AF814*AT818)+(AG814*AT819)</f>
        <v>27.444380514802688</v>
      </c>
      <c r="Q814" s="22">
        <v>11</v>
      </c>
      <c r="R814" s="22">
        <v>9.795478305256114E-2</v>
      </c>
      <c r="S814" s="22">
        <v>0.22004671810824875</v>
      </c>
      <c r="T814" s="22">
        <v>0.20949883684869208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  <c r="AH814" s="208">
        <v>2014</v>
      </c>
      <c r="AI814" s="208">
        <v>18.4541</v>
      </c>
      <c r="AJ814" s="208">
        <v>106.7384</v>
      </c>
      <c r="AK814" s="208">
        <v>11.655799999999999</v>
      </c>
      <c r="AL814" s="208">
        <v>58.049700000000001</v>
      </c>
      <c r="AM814" s="208">
        <v>14.628299999999999</v>
      </c>
      <c r="AN814" s="208">
        <v>60.255099999999999</v>
      </c>
      <c r="AO814" s="208">
        <v>2.3340000000000001</v>
      </c>
      <c r="AP814" s="208">
        <v>28.3918</v>
      </c>
      <c r="AQ814" s="208">
        <v>25.6144</v>
      </c>
      <c r="AR814" s="208">
        <v>20.633600000000001</v>
      </c>
      <c r="AS814" s="208">
        <v>18.776399999999999</v>
      </c>
      <c r="AT814" s="208">
        <v>62.124899999999997</v>
      </c>
    </row>
    <row r="815" spans="2:46" s="22" customFormat="1" ht="15">
      <c r="B815" s="22">
        <v>2014</v>
      </c>
      <c r="C815" s="22">
        <v>12</v>
      </c>
      <c r="D815" s="22">
        <f>(R815*AI804)+(S815*AI805)+(T815*AI806)+(U815*AI807)+(V815*AI808)+(W815*AI809)+(X815*AI810)+(Y815*AI811)+(Z815*AI812)+(AA815*AI813)+(AB815*AI814)+(AC815*AI815)+(AD815*AI816)+(AE815*AI817)+(AF815*AI818)+(AG815*AI819)</f>
        <v>59.052979665741844</v>
      </c>
      <c r="E815" s="22">
        <f>(R815*AJ804)+(S815*AJ805)+(T815*AJ806)+(U815*AJ807)+(V815*AJ808)+(W815*AJ809)+(X815*AJ810)+(Y815*AJ811)+(Z815*AJ812)+(AA815*AJ813)+(AB815*AJ814)+(AC815*AJ815)+(AD815*AJ816)+(AE815*AJ817)+(AF815*AJ818)+(AG815*AJ819)</f>
        <v>132.86383546351726</v>
      </c>
      <c r="F815" s="22">
        <f>(R815*AK804)+(S815*AK805)+(T815*AK806)+(U815*AK807)+(V815*AK808)+(W815*AK809)+(X815*AK810)+(Y815*AK811)+(Z815*AK812)+(AA815*AK813)+(AB815*AK814)+(AC815*AK815)+(AD815*AK816)+(AE815*AK817)+(AF815*AK818)+(AG815*AK819)</f>
        <v>16.960201119571</v>
      </c>
      <c r="G815" s="22">
        <f>(R815*AL804)+(S815*AL805)+(T815*AL806)+(U815*AL807)+(V815*AL808)+(W815*AL809)+(X815*AL810)+(Y815*AL811)+(Z815*AL812)+(AA815*AL813)+(AB815*AL814)+(AC815*AL815)+(AD815*AL816)+(AE815*AL817)+(AF815*AL818)+(AG815*AL819)</f>
        <v>137.07521050461463</v>
      </c>
      <c r="H815" s="22">
        <f>(R815*AM804)+(S815*AM805)+(T815*AM806)+(U815*AM807)+(V815*AM808)+(W815*AM809)+(X815*AM810)+(Y815*AM811)+(Z815*AM812)+(AA815*AM813)+(AB815*AM814)+(AC815*AM815)+(AD815*AM816)+(AE815*AM817)+(AF815*AM818)+(AG815*AM819)</f>
        <v>36.124732511002911</v>
      </c>
      <c r="I815" s="22">
        <f>(R815*AN804)+(S815*AN805)+(T815*AN806)+(U815*AN807)+(V815*AN808)+(W815*AN809)+(X815*AN810)+(Y815*AN811)+(Z815*AN812)+(AA815*AN813)+(AB815*AN814)+(AC815*AN815)+(AD815*AN816)+(AE815*AN817)+(AF815*AN818)+(AG815*AN819)</f>
        <v>122.82030311354802</v>
      </c>
      <c r="J815" s="22">
        <f>(R815*AO804)+(S815*AO805)+(T815*AO806)+(U815*AO807)+(V815*AO808)+(W815*AO809)+(X815*AO810)+(Y815*AO811)+(Z815*AO812)+(AA815*AO813)+(AB815*AO814)+(AC815*AO815)+(AD815*AO816)+(AE815*AO817)+(AF815*AO818)+(AG815*AO819)</f>
        <v>9.6104112037994387</v>
      </c>
      <c r="K815" s="22">
        <f>(R815*AP804)+(S815*AP805)+(T815*AP806)+(U815*AP807)+(V815*AP808)+(W815*AP809)+(X815*AP810)+(Y815*AP811)+(Z815*AP812)+(AA815*AP813)+(AB815*AP814)+(AC815*AP815)+(AD815*AP816)+(AE815*AP817)+(AF815*AP818)+(AG815*AP819)</f>
        <v>69.965556425845932</v>
      </c>
      <c r="L815" s="22">
        <f>(R815*AQ804)+(S815*AQ805)+(T815*AQ806)+(U815*AQ807)+(V815*AQ808)+(W815*AQ809)+(X815*AQ810)+(Y815*AQ811)+(Z815*AQ812)+(AA815*AQ813)+(AB815*AQ814)+(AC815*AQ815)+(AD815*AQ816)+(AE815*AQ817)+(AF815*AQ818)+(AG815*AQ819)</f>
        <v>33.095945455560553</v>
      </c>
      <c r="M815" s="22">
        <f>(R815*AR804)+(S815*AR805)+(T815*AR806)+(U815*AR807)+(V815*AR808)+(W815*AR809)+(X815*AR810)+(Y815*AR811)+(Z815*AR812)+(AA815*AR813)+(AB815*AR814)+(AC815*AR815)+(AD815*AR816)+(AE815*AR817)+(AF815*AR818)+(AG815*AR819)</f>
        <v>48.376235288984269</v>
      </c>
      <c r="N815" s="22">
        <f>(R815*AS804)+(S815*AS805)+(T815*AS806)+(U815*AS807)+(V815*AS808)+(W815*AS809)+(X815*AS810)+(Y815*AS811)+(Z815*AS812)+(AA815*AS813)+(AB815*AS814)+(AC815*AS815)+(AD815*AS816)+(AE815*AS817)+(AF815*AS818)+(AG815*AS819)</f>
        <v>36.188849443907131</v>
      </c>
      <c r="O815" s="22">
        <f>(R815*AT804)+(S815*AT805)+(T815*AT806)+(U815*AT807)+(V815*AT808)+(W815*AT809)+(X815*AT810)+(Y815*AT811)+(Z815*AT812)+(AA815*AT813)+(AB815*AT814)+(AC815*AT815)+(AD815*AT816)+(AE815*AT817)+(AF815*AT818)+(AG815*AT819)</f>
        <v>144.74411442991337</v>
      </c>
      <c r="Q815" s="22">
        <v>12</v>
      </c>
      <c r="R815" s="22">
        <v>0.33143279709307938</v>
      </c>
      <c r="S815" s="22">
        <v>0.75695180949639651</v>
      </c>
      <c r="T815" s="22">
        <v>0.22761181172271763</v>
      </c>
      <c r="U815" s="22">
        <v>0.22800000000000001</v>
      </c>
      <c r="V815" s="22">
        <v>6.6430469441984052E-2</v>
      </c>
      <c r="W815" s="22">
        <v>1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  <c r="AH815" s="208">
        <v>2014</v>
      </c>
      <c r="AI815" s="208">
        <v>14.4634</v>
      </c>
      <c r="AJ815" s="208">
        <v>101.2229</v>
      </c>
      <c r="AK815" s="208">
        <v>12.3399</v>
      </c>
      <c r="AL815" s="208">
        <v>60.668399999999998</v>
      </c>
      <c r="AM815" s="208">
        <v>14.866300000000001</v>
      </c>
      <c r="AN815" s="208">
        <v>58.534999999999997</v>
      </c>
      <c r="AO815" s="208">
        <v>1.8589</v>
      </c>
      <c r="AP815" s="208">
        <v>23.619399999999999</v>
      </c>
      <c r="AQ815" s="208">
        <v>17.811399999999999</v>
      </c>
      <c r="AR815" s="208">
        <v>22.757100000000001</v>
      </c>
      <c r="AS815" s="208">
        <v>18.1219</v>
      </c>
      <c r="AT815" s="208">
        <v>65.0304</v>
      </c>
    </row>
    <row r="816" spans="2:46" s="22" customFormat="1" ht="15">
      <c r="B816" s="22">
        <v>2014</v>
      </c>
      <c r="C816" s="22">
        <v>13</v>
      </c>
      <c r="D816" s="22">
        <f>(R816*AI804)+(S816*AI805)+(T816*AI806)+(U816*AI807)+(V816*AI808)+(W816*AI809)+(X816*AI810)+(Y816*AI811)+(Z816*AI812)+(AA816*AI813)+(AB816*AI814)+(AC816*AI815)+(AD816*AI816)+(AE816*AI817)+(AF816*AI818)+(AG816*AI819)</f>
        <v>24.214493584073338</v>
      </c>
      <c r="E816" s="22">
        <f>(R816*AJ804)+(S816*AJ805)+(T816*AJ806)+(U816*AJ807)+(V816*AJ808)+(W816*AJ809)+(X816*AJ810)+(Y816*AJ811)+(Z816*AJ812)+(AA816*AJ813)+(AB816*AJ814)+(AC816*AJ815)+(AD816*AJ816)+(AE816*AJ817)+(AF816*AJ818)+(AG816*AJ819)</f>
        <v>21.054827829066191</v>
      </c>
      <c r="F816" s="22">
        <f>(R816*AK804)+(S816*AK805)+(T816*AK806)+(U816*AK807)+(V816*AK808)+(W816*AK809)+(X816*AK810)+(Y816*AK811)+(Z816*AK812)+(AA816*AK813)+(AB816*AK814)+(AC816*AK815)+(AD816*AK816)+(AE816*AK817)+(AF816*AK818)+(AG816*AK819)</f>
        <v>7.3622377305841393</v>
      </c>
      <c r="G816" s="22">
        <f>(R816*AL804)+(S816*AL805)+(T816*AL806)+(U816*AL807)+(V816*AL808)+(W816*AL809)+(X816*AL810)+(Y816*AL811)+(Z816*AL812)+(AA816*AL813)+(AB816*AL814)+(AC816*AL815)+(AD816*AL816)+(AE816*AL817)+(AF816*AL818)+(AG816*AL819)</f>
        <v>51.779620891495703</v>
      </c>
      <c r="H816" s="22">
        <f>(R816*AM804)+(S816*AM805)+(T816*AM806)+(U816*AM807)+(V816*AM808)+(W816*AM809)+(X816*AM810)+(Y816*AM811)+(Z816*AM812)+(AA816*AM813)+(AB816*AM814)+(AC816*AM815)+(AD816*AM816)+(AE816*AM817)+(AF816*AM818)+(AG816*AM819)</f>
        <v>17.449862852984303</v>
      </c>
      <c r="I816" s="22">
        <f>(R816*AN804)+(S816*AN805)+(T816*AN806)+(U816*AN807)+(V816*AN808)+(W816*AN809)+(X816*AN810)+(Y816*AN811)+(Z816*AN812)+(AA816*AN813)+(AB816*AN814)+(AC816*AN815)+(AD816*AN816)+(AE816*AN817)+(AF816*AN818)+(AG816*AN819)</f>
        <v>43.999833611674511</v>
      </c>
      <c r="J816" s="22">
        <f>(R816*AO804)+(S816*AO805)+(T816*AO806)+(U816*AO807)+(V816*AO808)+(W816*AO809)+(X816*AO810)+(Y816*AO811)+(Z816*AO812)+(AA816*AO813)+(AB816*AO814)+(AC816*AO815)+(AD816*AO816)+(AE816*AO817)+(AF816*AO818)+(AG816*AO819)</f>
        <v>7.6169622634511791</v>
      </c>
      <c r="K816" s="22">
        <f>(R816*AP804)+(S816*AP805)+(T816*AP806)+(U816*AP807)+(V816*AP808)+(W816*AP809)+(X816*AP810)+(Y816*AP811)+(Z816*AP812)+(AA816*AP813)+(AB816*AP814)+(AC816*AP815)+(AD816*AP816)+(AE816*AP817)+(AF816*AP818)+(AG816*AP819)</f>
        <v>35.752239071736554</v>
      </c>
      <c r="L816" s="22">
        <f>(R816*AQ804)+(S816*AQ805)+(T816*AQ806)+(U816*AQ807)+(V816*AQ808)+(W816*AQ809)+(X816*AQ810)+(Y816*AQ811)+(Z816*AQ812)+(AA816*AQ813)+(AB816*AQ814)+(AC816*AQ815)+(AD816*AQ816)+(AE816*AQ817)+(AF816*AQ818)+(AG816*AQ819)</f>
        <v>13.944061568314694</v>
      </c>
      <c r="M816" s="22">
        <f>(R816*AR804)+(S816*AR805)+(T816*AR806)+(U816*AR807)+(V816*AR808)+(W816*AR809)+(X816*AR810)+(Y816*AR811)+(Z816*AR812)+(AA816*AR813)+(AB816*AR814)+(AC816*AR815)+(AD816*AR816)+(AE816*AR817)+(AF816*AR818)+(AG816*AR819)</f>
        <v>20.423091759974568</v>
      </c>
      <c r="N816" s="22">
        <f>(R816*AS804)+(S816*AS805)+(T816*AS806)+(U816*AS807)+(V816*AS808)+(W816*AS809)+(X816*AS810)+(Y816*AS811)+(Z816*AS812)+(AA816*AS813)+(AB816*AS814)+(AC816*AS815)+(AD816*AS816)+(AE816*AS817)+(AF816*AS818)+(AG816*AS819)</f>
        <v>11.432099222588159</v>
      </c>
      <c r="O816" s="22">
        <f>(R816*AT804)+(S816*AT805)+(T816*AT806)+(U816*AT807)+(V816*AT808)+(W816*AT809)+(X816*AT810)+(Y816*AT811)+(Z816*AT812)+(AA816*AT813)+(AB816*AT814)+(AC816*AT815)+(AD816*AT816)+(AE816*AT817)+(AF816*AT818)+(AG816*AT819)</f>
        <v>61.968568194104712</v>
      </c>
      <c r="Q816" s="22">
        <v>13</v>
      </c>
      <c r="R816" s="22">
        <v>1.6294985038389741E-3</v>
      </c>
      <c r="S816" s="22">
        <v>0</v>
      </c>
      <c r="T816" s="22">
        <v>0.54499705638039631</v>
      </c>
      <c r="U816" s="22">
        <v>0</v>
      </c>
      <c r="V816" s="22">
        <v>0</v>
      </c>
      <c r="W816" s="22">
        <v>0</v>
      </c>
      <c r="X816" s="22">
        <v>0.7580462094128243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  <c r="AH816" s="208">
        <v>2014</v>
      </c>
      <c r="AI816" s="208">
        <v>53.148800000000001</v>
      </c>
      <c r="AJ816" s="208">
        <v>110.0108</v>
      </c>
      <c r="AK816" s="208">
        <v>15.124499999999999</v>
      </c>
      <c r="AL816" s="208">
        <v>101.65389999999999</v>
      </c>
      <c r="AM816" s="208">
        <v>30.314699999999998</v>
      </c>
      <c r="AN816" s="208">
        <v>68.790199999999999</v>
      </c>
      <c r="AO816" s="208">
        <v>0.65700000000000003</v>
      </c>
      <c r="AP816" s="208">
        <v>47.864899999999999</v>
      </c>
      <c r="AQ816" s="208">
        <v>26.412099999999999</v>
      </c>
      <c r="AR816" s="208">
        <v>35.256900000000002</v>
      </c>
      <c r="AS816" s="208">
        <v>43.3581</v>
      </c>
      <c r="AT816" s="208">
        <v>100.0403</v>
      </c>
    </row>
    <row r="817" spans="2:46" s="22" customFormat="1" ht="15">
      <c r="B817" s="22">
        <v>2014</v>
      </c>
      <c r="C817" s="22">
        <v>14</v>
      </c>
      <c r="D817" s="22">
        <f>(R817*AI804)+(S817*AI805)+(T817*AI806)+(U817*AI807)+(V817*AI808)+(W817*AI809)+(X817*AI810)+(Y817*AI811)+(Z817*AI812)+(AA817*AI813)+(AB817*AI814)+(AC817*AI815)+(AD817*AI816)+(AE817*AI817)+(AF817*AI818)+(AG817*AI819)</f>
        <v>7.0439204025093431</v>
      </c>
      <c r="E817" s="22">
        <f>(R817*AJ804)+(S817*AJ805)+(T817*AJ806)+(U817*AJ807)+(V817*AJ808)+(W817*AJ809)+(X817*AJ810)+(Y817*AJ811)+(Z817*AJ812)+(AA817*AJ813)+(AB817*AJ814)+(AC817*AJ815)+(AD817*AJ816)+(AE817*AJ817)+(AF817*AJ818)+(AG817*AJ819)</f>
        <v>16.389780181760791</v>
      </c>
      <c r="F817" s="22">
        <f>(R817*AK804)+(S817*AK805)+(T817*AK806)+(U817*AK807)+(V817*AK808)+(W817*AK809)+(X817*AK810)+(Y817*AK811)+(Z817*AK812)+(AA817*AK813)+(AB817*AK814)+(AC817*AK815)+(AD817*AK816)+(AE817*AK817)+(AF817*AK818)+(AG817*AK819)</f>
        <v>5.0323183585211062</v>
      </c>
      <c r="G817" s="22">
        <f>(R817*AL804)+(S817*AL805)+(T817*AL806)+(U817*AL807)+(V817*AL808)+(W817*AL809)+(X817*AL810)+(Y817*AL811)+(Z817*AL812)+(AA817*AL813)+(AB817*AL814)+(AC817*AL815)+(AD817*AL816)+(AE817*AL817)+(AF817*AL818)+(AG817*AL819)</f>
        <v>24.808641669799179</v>
      </c>
      <c r="H817" s="22">
        <f>(R817*AM804)+(S817*AM805)+(T817*AM806)+(U817*AM807)+(V817*AM808)+(W817*AM809)+(X817*AM810)+(Y817*AM811)+(Z817*AM812)+(AA817*AM813)+(AB817*AM814)+(AC817*AM815)+(AD817*AM816)+(AE817*AM817)+(AF817*AM818)+(AG817*AM819)</f>
        <v>6.7185744438416801</v>
      </c>
      <c r="I817" s="22">
        <f>(R817*AN804)+(S817*AN805)+(T817*AN806)+(U817*AN807)+(V817*AN808)+(W817*AN809)+(X817*AN810)+(Y817*AN811)+(Z817*AN812)+(AA817*AN813)+(AB817*AN814)+(AC817*AN815)+(AD817*AN816)+(AE817*AN817)+(AF817*AN818)+(AG817*AN819)</f>
        <v>25.893612506153083</v>
      </c>
      <c r="J817" s="22">
        <f>(R817*AO804)+(S817*AO805)+(T817*AO806)+(U817*AO807)+(V817*AO808)+(W817*AO809)+(X817*AO810)+(Y817*AO811)+(Z817*AO812)+(AA817*AO813)+(AB817*AO814)+(AC817*AO815)+(AD817*AO816)+(AE817*AO817)+(AF817*AO818)+(AG817*AO819)</f>
        <v>0.82391584596941581</v>
      </c>
      <c r="K817" s="22">
        <f>(R817*AP804)+(S817*AP805)+(T817*AP806)+(U817*AP807)+(V817*AP808)+(W817*AP809)+(X817*AP810)+(Y817*AP811)+(Z817*AP812)+(AA817*AP813)+(AB817*AP814)+(AC817*AP815)+(AD817*AP816)+(AE817*AP817)+(AF817*AP818)+(AG817*AP819)</f>
        <v>11.472396076570847</v>
      </c>
      <c r="L817" s="22">
        <f>(R817*AQ804)+(S817*AQ805)+(T817*AQ806)+(U817*AQ807)+(V817*AQ808)+(W817*AQ809)+(X817*AQ810)+(Y817*AQ811)+(Z817*AQ812)+(AA817*AQ813)+(AB817*AQ814)+(AC817*AQ815)+(AD817*AQ816)+(AE817*AQ817)+(AF817*AQ818)+(AG817*AQ819)</f>
        <v>4.633526656011318</v>
      </c>
      <c r="M817" s="22">
        <f>(R817*AR804)+(S817*AR805)+(T817*AR806)+(U817*AR807)+(V817*AR808)+(W817*AR809)+(X817*AR810)+(Y817*AR811)+(Z817*AR812)+(AA817*AR813)+(AB817*AR814)+(AC817*AR815)+(AD817*AR816)+(AE817*AR817)+(AF817*AR818)+(AG817*AR819)</f>
        <v>6.1954413585505561</v>
      </c>
      <c r="N817" s="22">
        <f>(R817*AS804)+(S817*AS805)+(T817*AS806)+(U817*AS807)+(V817*AS808)+(W817*AS809)+(X817*AS810)+(Y817*AS811)+(Z817*AS812)+(AA817*AS813)+(AB817*AS814)+(AC817*AS815)+(AD817*AS816)+(AE817*AS817)+(AF817*AS818)+(AG817*AS819)</f>
        <v>5.320355673057855</v>
      </c>
      <c r="O817" s="22">
        <f>(R817*AT804)+(S817*AT805)+(T817*AT806)+(U817*AT807)+(V817*AT808)+(W817*AT809)+(X817*AT810)+(Y817*AT811)+(Z817*AT812)+(AA817*AT813)+(AB817*AT814)+(AC817*AT815)+(AD817*AT816)+(AE817*AT817)+(AF817*AT818)+(AG817*AT819)</f>
        <v>29.711820643009265</v>
      </c>
      <c r="Q817" s="22">
        <v>14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7.076390739736603E-2</v>
      </c>
      <c r="Y817" s="22">
        <v>0</v>
      </c>
      <c r="Z817" s="22">
        <v>6.0882728404930433E-2</v>
      </c>
      <c r="AA817" s="22">
        <v>0.12271375998387171</v>
      </c>
      <c r="AB817" s="22">
        <v>0</v>
      </c>
      <c r="AC817" s="22">
        <v>0</v>
      </c>
      <c r="AD817" s="22">
        <v>1.5699999999999999E-2</v>
      </c>
      <c r="AE817" s="22">
        <v>0</v>
      </c>
      <c r="AF817" s="22">
        <v>1.2263680379236501E-3</v>
      </c>
      <c r="AG817" s="22">
        <v>0</v>
      </c>
      <c r="AH817" s="208">
        <v>2014</v>
      </c>
      <c r="AI817" s="208">
        <v>2.8605</v>
      </c>
      <c r="AJ817" s="208">
        <v>22.042200000000001</v>
      </c>
      <c r="AK817" s="208">
        <v>1.8070999999999999</v>
      </c>
      <c r="AL817" s="208">
        <v>11.485900000000001</v>
      </c>
      <c r="AM817" s="208">
        <v>2.7509000000000001</v>
      </c>
      <c r="AN817" s="208">
        <v>6.0937000000000001</v>
      </c>
      <c r="AO817" s="208">
        <v>0.13250000000000001</v>
      </c>
      <c r="AP817" s="208">
        <v>2.4777</v>
      </c>
      <c r="AQ817" s="208">
        <v>4.2754000000000003</v>
      </c>
      <c r="AR817" s="208">
        <v>3.4683000000000002</v>
      </c>
      <c r="AS817" s="208">
        <v>2.1227</v>
      </c>
      <c r="AT817" s="208">
        <v>14.009499999999999</v>
      </c>
    </row>
    <row r="818" spans="2:46" s="22" customFormat="1" ht="15">
      <c r="B818" s="22">
        <v>2014</v>
      </c>
      <c r="C818" s="22">
        <v>15</v>
      </c>
      <c r="D818" s="22">
        <f>(R818*AI804)+(S818*AI805)+(T818*AI806)+(U818*AI807)+(V818*AI808)+(W818*AI809)+(X818*AI810)+(Y818*AI811)+(Z818*AI812)+(AA818*AI813)+(AB818*AI814)+(AC818*AI815)+(AD818*AI816)+(AE818*AI817)+(AF818*AI818)+(AG818*AI819)</f>
        <v>9.3566703856853088</v>
      </c>
      <c r="E818" s="22">
        <f>(R818*AJ804)+(S818*AJ805)+(T818*AJ806)+(U818*AJ807)+(V818*AJ808)+(W818*AJ809)+(X818*AJ810)+(Y818*AJ811)+(Z818*AJ812)+(AA818*AJ813)+(AB818*AJ814)+(AC818*AJ815)+(AD818*AJ816)+(AE818*AJ817)+(AF818*AJ818)+(AG818*AJ819)</f>
        <v>8.2466895255495647</v>
      </c>
      <c r="F818" s="22">
        <f>(R818*AK804)+(S818*AK805)+(T818*AK806)+(U818*AK807)+(V818*AK808)+(W818*AK809)+(X818*AK810)+(Y818*AK811)+(Z818*AK812)+(AA818*AK813)+(AB818*AK814)+(AC818*AK815)+(AD818*AK816)+(AE818*AK817)+(AF818*AK818)+(AG818*AK819)</f>
        <v>3.4657859791375079</v>
      </c>
      <c r="G818" s="22">
        <f>(R818*AL804)+(S818*AL805)+(T818*AL806)+(U818*AL807)+(V818*AL808)+(W818*AL809)+(X818*AL810)+(Y818*AL811)+(Z818*AL812)+(AA818*AL813)+(AB818*AL814)+(AC818*AL815)+(AD818*AL816)+(AE818*AL817)+(AF818*AL818)+(AG818*AL819)</f>
        <v>20.651036482492334</v>
      </c>
      <c r="H818" s="22">
        <f>(R818*AM804)+(S818*AM805)+(T818*AM806)+(U818*AM807)+(V818*AM808)+(W818*AM809)+(X818*AM810)+(Y818*AM811)+(Z818*AM812)+(AA818*AM813)+(AB818*AM814)+(AC818*AM815)+(AD818*AM816)+(AE818*AM817)+(AF818*AM818)+(AG818*AM819)</f>
        <v>6.8940705522513266</v>
      </c>
      <c r="I818" s="22">
        <f>(R818*AN804)+(S818*AN805)+(T818*AN806)+(U818*AN807)+(V818*AN808)+(W818*AN809)+(X818*AN810)+(Y818*AN811)+(Z818*AN812)+(AA818*AN813)+(AB818*AN814)+(AC818*AN815)+(AD818*AN816)+(AE818*AN817)+(AF818*AN818)+(AG818*AN819)</f>
        <v>25.977199990197271</v>
      </c>
      <c r="J818" s="22">
        <f>(R818*AO804)+(S818*AO805)+(T818*AO806)+(U818*AO807)+(V818*AO808)+(W818*AO809)+(X818*AO810)+(Y818*AO811)+(Z818*AO812)+(AA818*AO813)+(AB818*AO814)+(AC818*AO815)+(AD818*AO816)+(AE818*AO817)+(AF818*AO818)+(AG818*AO819)</f>
        <v>0.7090340867967132</v>
      </c>
      <c r="K818" s="22">
        <f>(R818*AP804)+(S818*AP805)+(T818*AP806)+(U818*AP807)+(V818*AP808)+(W818*AP809)+(X818*AP810)+(Y818*AP811)+(Z818*AP812)+(AA818*AP813)+(AB818*AP814)+(AC818*AP815)+(AD818*AP816)+(AE818*AP817)+(AF818*AP818)+(AG818*AP819)</f>
        <v>9.7146980628633557</v>
      </c>
      <c r="L818" s="22">
        <f>(R818*AQ804)+(S818*AQ805)+(T818*AQ806)+(U818*AQ807)+(V818*AQ808)+(W818*AQ809)+(X818*AQ810)+(Y818*AQ811)+(Z818*AQ812)+(AA818*AQ813)+(AB818*AQ814)+(AC818*AQ815)+(AD818*AQ816)+(AE818*AQ817)+(AF818*AQ818)+(AG818*AQ819)</f>
        <v>2.8718625847079942</v>
      </c>
      <c r="M818" s="22">
        <f>(R818*AR804)+(S818*AR805)+(T818*AR806)+(U818*AR807)+(V818*AR808)+(W818*AR809)+(X818*AR810)+(Y818*AR811)+(Z818*AR812)+(AA818*AR813)+(AB818*AR814)+(AC818*AR815)+(AD818*AR816)+(AE818*AR817)+(AF818*AR818)+(AG818*AR819)</f>
        <v>4.3202875838517851</v>
      </c>
      <c r="N818" s="22">
        <f>(R818*AS804)+(S818*AS805)+(T818*AS806)+(U818*AS807)+(V818*AS808)+(W818*AS809)+(X818*AS810)+(Y818*AS811)+(Z818*AS812)+(AA818*AS813)+(AB818*AS814)+(AC818*AS815)+(AD818*AS816)+(AE818*AS817)+(AF818*AS818)+(AG818*AS819)</f>
        <v>5.4865039786724523</v>
      </c>
      <c r="O818" s="22">
        <f>(R818*AT804)+(S818*AT805)+(T818*AT806)+(U818*AT807)+(V818*AT808)+(W818*AT809)+(X818*AT810)+(Y818*AT811)+(Z818*AT812)+(AA818*AT813)+(AB818*AT814)+(AC818*AT815)+(AD818*AT816)+(AE818*AT817)+(AF818*AT818)+(AG818*AT819)</f>
        <v>22.291044457504096</v>
      </c>
      <c r="Q818" s="22">
        <v>15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7.8976655058059439E-2</v>
      </c>
      <c r="AB818" s="22">
        <v>0</v>
      </c>
      <c r="AC818" s="22">
        <v>0</v>
      </c>
      <c r="AD818" s="22">
        <v>8.7645198079253821E-4</v>
      </c>
      <c r="AE818" s="22">
        <v>0</v>
      </c>
      <c r="AF818" s="22">
        <v>0.99877363196207636</v>
      </c>
      <c r="AG818" s="22">
        <v>0</v>
      </c>
      <c r="AH818" s="208">
        <v>2014</v>
      </c>
      <c r="AI818" s="208">
        <v>6.3475999999999999</v>
      </c>
      <c r="AJ818" s="208">
        <v>3.9369000000000001</v>
      </c>
      <c r="AK818" s="208">
        <v>1.0648</v>
      </c>
      <c r="AL818" s="208">
        <v>9.8731000000000009</v>
      </c>
      <c r="AM818" s="208">
        <v>3.9493</v>
      </c>
      <c r="AN818" s="208">
        <v>13.2371</v>
      </c>
      <c r="AO818" s="208">
        <v>0.42799999999999999</v>
      </c>
      <c r="AP818" s="208">
        <v>4.6843000000000004</v>
      </c>
      <c r="AQ818" s="208">
        <v>0.90190000000000003</v>
      </c>
      <c r="AR818" s="208">
        <v>2.0478000000000001</v>
      </c>
      <c r="AS818" s="208">
        <v>3.5364</v>
      </c>
      <c r="AT818" s="208">
        <v>9.6684999999999999</v>
      </c>
    </row>
    <row r="819" spans="2:46" s="22" customFormat="1" ht="15">
      <c r="B819" s="22">
        <v>2014</v>
      </c>
      <c r="C819" s="22">
        <v>16</v>
      </c>
      <c r="D819" s="22">
        <f>(R819*AI804)+(S819*AI805)+(T819*AI806)+(U819*AI807)+(V819*AI808)+(W819*AI809)+(X819*AI810)+(Y819*AI811)+(Z819*AI812)+(AA819*AI813)+(AB819*AI814)+(AC819*AI815)+(AD819*AI816)+(AE819*AI817)+(AF819*AI818)+(AG819*AI819)</f>
        <v>9.36682634225558</v>
      </c>
      <c r="E819" s="22">
        <f>(R819*AJ804)+(S819*AJ805)+(T819*AJ806)+(U819*AJ807)+(V819*AJ808)+(W819*AJ809)+(X819*AJ810)+(Y819*AJ811)+(Z819*AJ812)+(AA819*AJ813)+(AB819*AJ814)+(AC819*AJ815)+(AD819*AJ816)+(AE819*AJ817)+(AF819*AJ818)+(AG819*AJ819)</f>
        <v>35.330543449630419</v>
      </c>
      <c r="F819" s="22">
        <f>(R819*AK804)+(S819*AK805)+(T819*AK806)+(U819*AK807)+(V819*AK808)+(W819*AK809)+(X819*AK810)+(Y819*AK811)+(Z819*AK812)+(AA819*AK813)+(AB819*AK814)+(AC819*AK815)+(AD819*AK816)+(AE819*AK817)+(AF819*AK818)+(AG819*AK819)</f>
        <v>5.345609767830557</v>
      </c>
      <c r="G819" s="22">
        <f>(R819*AL804)+(S819*AL805)+(T819*AL806)+(U819*AL807)+(V819*AL808)+(W819*AL809)+(X819*AL810)+(Y819*AL811)+(Z819*AL812)+(AA819*AL813)+(AB819*AL814)+(AC819*AL815)+(AD819*AL816)+(AE819*AL817)+(AF819*AL818)+(AG819*AL819)</f>
        <v>30.843015604969985</v>
      </c>
      <c r="H819" s="22">
        <f>(R819*AM804)+(S819*AM805)+(T819*AM806)+(U819*AM807)+(V819*AM808)+(W819*AM809)+(X819*AM810)+(Y819*AM811)+(Z819*AM812)+(AA819*AM813)+(AB819*AM814)+(AC819*AM815)+(AD819*AM816)+(AE819*AM817)+(AF819*AM818)+(AG819*AM819)</f>
        <v>8.3179171961516847</v>
      </c>
      <c r="I819" s="22">
        <f>(R819*AN804)+(S819*AN805)+(T819*AN806)+(U819*AN807)+(V819*AN808)+(W819*AN809)+(X819*AN810)+(Y819*AN811)+(Z819*AN812)+(AA819*AN813)+(AB819*AN814)+(AC819*AN815)+(AD819*AN816)+(AE819*AN817)+(AF819*AN818)+(AG819*AN819)</f>
        <v>23.921936368156409</v>
      </c>
      <c r="J819" s="22">
        <f>(R819*AO804)+(S819*AO805)+(T819*AO806)+(U819*AO807)+(V819*AO808)+(W819*AO809)+(X819*AO810)+(Y819*AO811)+(Z819*AO812)+(AA819*AO813)+(AB819*AO814)+(AC819*AO815)+(AD819*AO816)+(AE819*AO817)+(AF819*AO818)+(AG819*AO819)</f>
        <v>1.3569350398813704</v>
      </c>
      <c r="K819" s="22">
        <f>(R819*AP804)+(S819*AP805)+(T819*AP806)+(U819*AP807)+(V819*AP808)+(W819*AP809)+(X819*AP810)+(Y819*AP811)+(Z819*AP812)+(AA819*AP813)+(AB819*AP814)+(AC819*AP815)+(AD819*AP816)+(AE819*AP817)+(AF819*AP818)+(AG819*AP819)</f>
        <v>12.868348105945113</v>
      </c>
      <c r="L819" s="22">
        <f>(R819*AQ804)+(S819*AQ805)+(T819*AQ806)+(U819*AQ807)+(V819*AQ808)+(W819*AQ809)+(X819*AQ810)+(Y819*AQ811)+(Z819*AQ812)+(AA819*AQ813)+(AB819*AQ814)+(AC819*AQ815)+(AD819*AQ816)+(AE819*AQ817)+(AF819*AQ818)+(AG819*AQ819)</f>
        <v>8.3316746250686897</v>
      </c>
      <c r="M819" s="22">
        <f>(R819*AR804)+(S819*AR805)+(T819*AR806)+(U819*AR807)+(V819*AR808)+(W819*AR809)+(X819*AR810)+(Y819*AR811)+(Z819*AR812)+(AA819*AR813)+(AB819*AR814)+(AC819*AR815)+(AD819*AR816)+(AE819*AR817)+(AF819*AR818)+(AG819*AR819)</f>
        <v>9.226263708353093</v>
      </c>
      <c r="N819" s="22">
        <f>(R819*AS804)+(S819*AS805)+(T819*AS806)+(U819*AS807)+(V819*AS808)+(W819*AS809)+(X819*AS810)+(Y819*AS811)+(Z819*AS812)+(AA819*AS813)+(AB819*AS814)+(AC819*AS815)+(AD819*AS816)+(AE819*AS817)+(AF819*AS818)+(AG819*AS819)</f>
        <v>6.5865382012521536</v>
      </c>
      <c r="O819" s="22">
        <f>(R819*AT804)+(S819*AT805)+(T819*AT806)+(U819*AT807)+(V819*AT808)+(W819*AT809)+(X819*AT810)+(Y819*AT811)+(Z819*AT812)+(AA819*AT813)+(AB819*AT814)+(AC819*AT815)+(AD819*AT816)+(AE819*AT817)+(AF819*AT818)+(AG819*AT819)</f>
        <v>37.76321400974301</v>
      </c>
      <c r="Q819" s="22">
        <v>16</v>
      </c>
      <c r="R819" s="22">
        <v>0.13770898400113868</v>
      </c>
      <c r="S819" s="22">
        <v>2.3001472395354758E-2</v>
      </c>
      <c r="T819" s="22">
        <v>1.7892295048193983E-2</v>
      </c>
      <c r="U819" s="22">
        <v>0</v>
      </c>
      <c r="V819" s="22">
        <v>0</v>
      </c>
      <c r="W819" s="22">
        <v>0</v>
      </c>
      <c r="X819" s="22">
        <v>0.17118988318980966</v>
      </c>
      <c r="Y819" s="22">
        <v>4.5045275632172909E-3</v>
      </c>
      <c r="Z819" s="22">
        <v>5.7918917904714838E-2</v>
      </c>
      <c r="AA819" s="22">
        <v>4.9286971762269392E-2</v>
      </c>
      <c r="AB819" s="22">
        <v>0</v>
      </c>
      <c r="AC819" s="22">
        <v>9.2608673160205152E-4</v>
      </c>
      <c r="AD819" s="22">
        <v>0</v>
      </c>
      <c r="AE819" s="22">
        <v>0.97054297647834686</v>
      </c>
      <c r="AF819" s="22">
        <v>0</v>
      </c>
      <c r="AG819" s="22">
        <v>0</v>
      </c>
      <c r="AH819" s="208">
        <v>2014</v>
      </c>
      <c r="AI819" s="208">
        <v>1.4595</v>
      </c>
      <c r="AJ819" s="208">
        <v>11.368499999999999</v>
      </c>
      <c r="AK819" s="208">
        <v>0.92200000000000004</v>
      </c>
      <c r="AL819" s="208">
        <v>5.8380999999999998</v>
      </c>
      <c r="AM819" s="208">
        <v>1.3958999999999999</v>
      </c>
      <c r="AN819" s="208">
        <v>3.0491999999999999</v>
      </c>
      <c r="AO819" s="208">
        <v>6.4100000000000004E-2</v>
      </c>
      <c r="AP819" s="208">
        <v>1.2333000000000001</v>
      </c>
      <c r="AQ819" s="208">
        <v>2.2214999999999998</v>
      </c>
      <c r="AR819" s="208">
        <v>1.7546999999999999</v>
      </c>
      <c r="AS819" s="208">
        <v>1.0771999999999999</v>
      </c>
      <c r="AT819" s="208">
        <v>7.0911999999999997</v>
      </c>
    </row>
    <row r="820" spans="2:46" s="22" customFormat="1" ht="15">
      <c r="B820" s="22">
        <v>2015</v>
      </c>
      <c r="C820" s="22">
        <v>1</v>
      </c>
      <c r="D820" s="22">
        <f>(R820*AI820)+(S820*AI821)+(T820*AI822)+(U820*AI823)+(V820*AI824)+(W820*AI825)+(X820*AI826)+(Y820*AI827)+(Z820*AI828)+(AA820*AI829)+(AB820*AI830)+(AC820*AI831)+(AD820*AI832)+(AE820*AI833)+(AF820*AI834)+(AG820*AI835)</f>
        <v>2.1497453947639498</v>
      </c>
      <c r="E820" s="22">
        <f>(R820*AJ820)+(S820*AJ821)+(T820*AJ822)+(U820*AJ823)+(V820*AJ824)+(W820*AJ825)+(X820*AJ826)+(Y820*AJ827)+(Z820*AJ828)+(AA820*AJ829)+(AB820*AJ830)+(AC820*AJ831)+(AD820*AJ832)+(AE820*AJ833)+(AF820*AJ834)+(AG820*AJ835)</f>
        <v>2.2103070883303544</v>
      </c>
      <c r="F820" s="22">
        <f>(R820*AK820)+(S820*AK821)+(T820*AK822)+(U820*AK823)+(V820*AK824)+(W820*AK825)+(X820*AK826)+(Y820*AK827)+(Z820*AK828)+(AA820*AK829)+(AB820*AK830)+(AC820*AK831)+(AD820*AK832)+(AE820*AK833)+(AF820*AK834)+(AG820*AK835)</f>
        <v>0.70642828309855576</v>
      </c>
      <c r="G820" s="22">
        <f>(R820*AL820)+(S820*AL821)+(T820*AL822)+(U820*AL823)+(V820*AL824)+(W820*AL825)+(X820*AL826)+(Y820*AL827)+(Z820*AL828)+(AA820*AL829)+(AB820*AL830)+(AC820*AL831)+(AD820*AL832)+(AE820*AL833)+(AF820*AL834)+(AG820*AL835)</f>
        <v>3.6864531887768672</v>
      </c>
      <c r="H820" s="22">
        <f>(R820*AM820)+(S820*AM821)+(T820*AM822)+(U820*AM823)+(V820*AM824)+(W820*AM825)+(X820*AM826)+(Y820*AM827)+(Z820*AM828)+(AA820*AM829)+(AB820*AM830)+(AC820*AM831)+(AD820*AM832)+(AE820*AM833)+(AF820*AM834)+(AG820*AM835)</f>
        <v>1.2502387983613377</v>
      </c>
      <c r="I820" s="22">
        <f>(R820*AN820)+(S820*AN821)+(T820*AN822)+(U820*AN823)+(V820*AN824)+(W820*AN825)+(X820*AN826)+(Y820*AN827)+(Z820*AN828)+(AA820*AN829)+(AB820*AN830)+(AC820*AN831)+(AD820*AN832)+(AE820*AN833)+(AF820*AN834)+(AG820*AN835)</f>
        <v>1.887985127349654</v>
      </c>
      <c r="J820" s="22">
        <f>(R820*AO820)+(S820*AO821)+(T820*AO822)+(U820*AO823)+(V820*AO824)+(W820*AO825)+(X820*AO826)+(Y820*AO827)+(Z820*AO828)+(AA820*AO829)+(AB820*AO830)+(AC820*AO831)+(AD820*AO832)+(AE820*AO833)+(AF820*AO834)+(AG820*AO835)</f>
        <v>0.10550865593482087</v>
      </c>
      <c r="K820" s="22">
        <f>(R820*AP820)+(S820*AP821)+(T820*AP822)+(U820*AP823)+(V820*AP824)+(W820*AP825)+(X820*AP826)+(Y820*AP827)+(Z820*AP828)+(AA820*AP829)+(AB820*AP830)+(AC820*AP831)+(AD820*AP832)+(AE820*AP833)+(AF820*AP834)+(AG820*AP835)</f>
        <v>2.7221636120292736</v>
      </c>
      <c r="L820" s="22">
        <f>(R820*AQ820)+(S820*AQ821)+(T820*AQ822)+(U820*AQ823)+(V820*AQ824)+(W820*AQ825)+(X820*AQ826)+(Y820*AQ827)+(Z820*AQ828)+(AA820*AQ829)+(AB820*AQ830)+(AC820*AQ831)+(AD820*AQ832)+(AE820*AQ833)+(AF820*AQ834)+(AG820*AQ835)</f>
        <v>1.3838985098462602</v>
      </c>
      <c r="M820" s="22">
        <f>(R820*AR820)+(S820*AR821)+(T820*AR822)+(U820*AR823)+(V820*AR824)+(W820*AR825)+(X820*AR826)+(Y820*AR827)+(Z820*AR828)+(AA820*AR829)+(AB820*AR830)+(AC820*AR831)+(AD820*AR832)+(AE820*AR833)+(AF820*AR834)+(AG820*AR835)</f>
        <v>1.5981864997578612</v>
      </c>
      <c r="N820" s="22">
        <f>(R820*AS820)+(S820*AS821)+(T820*AS822)+(U820*AS823)+(V820*AS824)+(W820*AS825)+(X820*AS826)+(Y820*AS827)+(Z820*AS828)+(AA820*AS829)+(AB820*AS830)+(AC820*AS831)+(AD820*AS832)+(AE820*AS833)+(AF820*AS834)+(AG820*AS835)</f>
        <v>1.2914097172827943</v>
      </c>
      <c r="O820" s="22">
        <f>(R820*AT820)+(S820*AT821)+(T820*AT822)+(U820*AT823)+(V820*AT824)+(W820*AT825)+(X820*AT826)+(Y820*AT827)+(Z820*AT828)+(AA820*AT829)+(AB820*AT830)+(AC820*AT831)+(AD820*AT832)+(AE820*AT833)+(AF820*AT834)+(AG820*AT835)</f>
        <v>4.5047973192520541</v>
      </c>
      <c r="Q820" s="22">
        <v>1</v>
      </c>
      <c r="R820" s="22">
        <v>0.22509165929084093</v>
      </c>
      <c r="S820" s="22">
        <v>0</v>
      </c>
      <c r="T820" s="22">
        <v>0</v>
      </c>
      <c r="U820" s="22">
        <v>1.4E-3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2.9457023521653112E-2</v>
      </c>
      <c r="AF820" s="22">
        <v>0</v>
      </c>
      <c r="AG820" s="22">
        <v>0</v>
      </c>
      <c r="AH820" s="208">
        <v>2015</v>
      </c>
      <c r="AI820" s="208">
        <v>8.8902999999999999</v>
      </c>
      <c r="AJ820" s="208">
        <v>5.9138000000000002</v>
      </c>
      <c r="AK820" s="208">
        <v>2.7915000000000001</v>
      </c>
      <c r="AL820" s="208">
        <v>13.956799999999999</v>
      </c>
      <c r="AM820" s="208">
        <v>4.9557000000000002</v>
      </c>
      <c r="AN820" s="208">
        <v>6.9642999999999997</v>
      </c>
      <c r="AO820" s="208">
        <v>0.39900000000000002</v>
      </c>
      <c r="AP820" s="208">
        <v>11.2997</v>
      </c>
      <c r="AQ820" s="208">
        <v>5.3285</v>
      </c>
      <c r="AR820" s="208">
        <v>6.3148</v>
      </c>
      <c r="AS820" s="208">
        <v>5.1478000000000002</v>
      </c>
      <c r="AT820" s="208">
        <v>17.0578</v>
      </c>
    </row>
    <row r="821" spans="2:46" s="22" customFormat="1" ht="15">
      <c r="B821" s="22">
        <v>2015</v>
      </c>
      <c r="C821" s="22">
        <v>2</v>
      </c>
      <c r="D821" s="22">
        <f>(R821*AI820)+(S821*AI821)+(T821*AI822)+(U821*AI823)+(V821*AI824)+(W821*AI825)+(X821*AI826)+(Y821*AI827)+(Z821*AI828)+(AA821*AI829)+(AB821*AI830)+(AC821*AI831)+(AD821*AI832)+(AE821*AI833)+(AF821*AI834)+(AG821*AI835)</f>
        <v>9.3092138598109919</v>
      </c>
      <c r="E821" s="22">
        <f>(R821*AJ820)+(S821*AJ821)+(T821*AJ822)+(U821*AJ823)+(V821*AJ824)+(W821*AJ825)+(X821*AJ826)+(Y821*AJ827)+(Z821*AJ828)+(AA821*AJ829)+(AB821*AJ830)+(AC821*AJ831)+(AD821*AJ832)+(AE821*AJ833)+(AF821*AJ834)+(AG821*AJ835)</f>
        <v>31.865304932447962</v>
      </c>
      <c r="F821" s="22">
        <f>(R821*AK820)+(S821*AK821)+(T821*AK822)+(U821*AK823)+(V821*AK824)+(W821*AK825)+(X821*AK826)+(Y821*AK827)+(Z821*AK828)+(AA821*AK829)+(AB821*AK830)+(AC821*AK831)+(AD821*AK832)+(AE821*AK833)+(AF821*AK834)+(AG821*AK835)</f>
        <v>3.5706541086763619</v>
      </c>
      <c r="G821" s="22">
        <f>(R821*AL820)+(S821*AL821)+(T821*AL822)+(U821*AL823)+(V821*AL824)+(W821*AL825)+(X821*AL826)+(Y821*AL827)+(Z821*AL828)+(AA821*AL829)+(AB821*AL830)+(AC821*AL831)+(AD821*AL832)+(AE821*AL833)+(AF821*AL834)+(AG821*AL835)</f>
        <v>27.792100344607338</v>
      </c>
      <c r="H821" s="22">
        <f>(R821*AM820)+(S821*AM821)+(T821*AM822)+(U821*AM823)+(V821*AM824)+(W821*AM825)+(X821*AM826)+(Y821*AM827)+(Z821*AM828)+(AA821*AM829)+(AB821*AM830)+(AC821*AM831)+(AD821*AM832)+(AE821*AM833)+(AF821*AM834)+(AG821*AM835)</f>
        <v>7.3479522968563238</v>
      </c>
      <c r="I821" s="22">
        <f>(R821*AN820)+(S821*AN821)+(T821*AN822)+(U821*AN823)+(V821*AN824)+(W821*AN825)+(X821*AN826)+(Y821*AN827)+(Z821*AN828)+(AA821*AN829)+(AB821*AN830)+(AC821*AN831)+(AD821*AN832)+(AE821*AN833)+(AF821*AN834)+(AG821*AN835)</f>
        <v>19.319573654878539</v>
      </c>
      <c r="J821" s="22">
        <f>(R821*AO820)+(S821*AO821)+(T821*AO822)+(U821*AO823)+(V821*AO824)+(W821*AO825)+(X821*AO826)+(Y821*AO827)+(Z821*AO828)+(AA821*AO829)+(AB821*AO830)+(AC821*AO831)+(AD821*AO832)+(AE821*AO833)+(AF821*AO834)+(AG821*AO835)</f>
        <v>1.5405017357026995</v>
      </c>
      <c r="K821" s="22">
        <f>(R821*AP820)+(S821*AP821)+(T821*AP822)+(U821*AP823)+(V821*AP824)+(W821*AP825)+(X821*AP826)+(Y821*AP827)+(Z821*AP828)+(AA821*AP829)+(AB821*AP830)+(AC821*AP831)+(AD821*AP832)+(AE821*AP833)+(AF821*AP834)+(AG821*AP835)</f>
        <v>15.142872703520769</v>
      </c>
      <c r="L821" s="22">
        <f>(R821*AQ820)+(S821*AQ821)+(T821*AQ822)+(U821*AQ823)+(V821*AQ824)+(W821*AQ825)+(X821*AQ826)+(Y821*AQ827)+(Z821*AQ828)+(AA821*AQ829)+(AB821*AQ830)+(AC821*AQ831)+(AD821*AQ832)+(AE821*AQ833)+(AF821*AQ834)+(AG821*AQ835)</f>
        <v>8.3311525942644806</v>
      </c>
      <c r="M821" s="22">
        <f>(R821*AR820)+(S821*AR821)+(T821*AR822)+(U821*AR823)+(V821*AR824)+(W821*AR825)+(X821*AR826)+(Y821*AR827)+(Z821*AR828)+(AA821*AR829)+(AB821*AR830)+(AC821*AR831)+(AD821*AR832)+(AE821*AR833)+(AF821*AR834)+(AG821*AR835)</f>
        <v>10.148415927522006</v>
      </c>
      <c r="N821" s="22">
        <f>(R821*AS820)+(S821*AS821)+(T821*AS822)+(U821*AS823)+(V821*AS824)+(W821*AS825)+(X821*AS826)+(Y821*AS827)+(Z821*AS828)+(AA821*AS829)+(AB821*AS830)+(AC821*AS831)+(AD821*AS832)+(AE821*AS833)+(AF821*AS834)+(AG821*AS835)</f>
        <v>9.7520481440050126</v>
      </c>
      <c r="O821" s="22">
        <f>(R821*AT820)+(S821*AT821)+(T821*AT822)+(U821*AT823)+(V821*AT824)+(W821*AT825)+(X821*AT826)+(Y821*AT827)+(Z821*AT828)+(AA821*AT829)+(AB821*AT830)+(AC821*AT831)+(AD821*AT832)+(AE821*AT833)+(AF821*AT834)+(AG821*AT835)</f>
        <v>34.618449674099338</v>
      </c>
      <c r="Q821" s="22">
        <v>2</v>
      </c>
      <c r="R821" s="22">
        <v>0.20618227805854089</v>
      </c>
      <c r="S821" s="22">
        <v>0</v>
      </c>
      <c r="T821" s="22">
        <v>0</v>
      </c>
      <c r="U821" s="22">
        <v>0.13726763070427903</v>
      </c>
      <c r="V821" s="22">
        <v>4.2294630429674081E-2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  <c r="AH821" s="208">
        <v>2015</v>
      </c>
      <c r="AI821" s="208">
        <v>15.7622</v>
      </c>
      <c r="AJ821" s="208">
        <v>21.536200000000001</v>
      </c>
      <c r="AK821" s="208">
        <v>4.1227999999999998</v>
      </c>
      <c r="AL821" s="208">
        <v>35.988900000000001</v>
      </c>
      <c r="AM821" s="208">
        <v>12.3165</v>
      </c>
      <c r="AN821" s="208">
        <v>53.156100000000002</v>
      </c>
      <c r="AO821" s="208">
        <v>4.9199000000000002</v>
      </c>
      <c r="AP821" s="208">
        <v>20.706</v>
      </c>
      <c r="AQ821" s="208">
        <v>8.4215999999999998</v>
      </c>
      <c r="AR821" s="208">
        <v>12.4429</v>
      </c>
      <c r="AS821" s="208">
        <v>6.9423000000000004</v>
      </c>
      <c r="AT821" s="208">
        <v>37.078000000000003</v>
      </c>
    </row>
    <row r="822" spans="2:46" s="22" customFormat="1" ht="15">
      <c r="B822" s="22">
        <v>2015</v>
      </c>
      <c r="C822" s="22">
        <v>3</v>
      </c>
      <c r="D822" s="22">
        <f>(R822*AI820)+(S822*AI821)+(T822*AI822)+(U822*AI823)+(V822*AI824)+(W822*AI825)+(X822*AI826)+(Y822*AI827)+(Z822*AI828)+(AA822*AI829)+(AB822*AI830)+(AC822*AI831)+(AD822*AI832)+(AE822*AI833)+(AF822*AI834)+(AG822*AI835)</f>
        <v>29.649380905693771</v>
      </c>
      <c r="E822" s="22">
        <f>(R822*AJ820)+(S822*AJ821)+(T822*AJ822)+(U822*AJ823)+(V822*AJ824)+(W822*AJ825)+(X822*AJ826)+(Y822*AJ827)+(Z822*AJ828)+(AA822*AJ829)+(AB822*AJ830)+(AC822*AJ831)+(AD822*AJ832)+(AE822*AJ833)+(AF822*AJ834)+(AG822*AJ835)</f>
        <v>192.49501264908699</v>
      </c>
      <c r="F822" s="22">
        <f>(R822*AK820)+(S822*AK821)+(T822*AK822)+(U822*AK823)+(V822*AK824)+(W822*AK825)+(X822*AK826)+(Y822*AK827)+(Z822*AK828)+(AA822*AK829)+(AB822*AK830)+(AC822*AK831)+(AD822*AK832)+(AE822*AK833)+(AF822*AK834)+(AG822*AK835)</f>
        <v>14.459826949912163</v>
      </c>
      <c r="G822" s="22">
        <f>(R822*AL820)+(S822*AL821)+(T822*AL822)+(U822*AL823)+(V822*AL824)+(W822*AL825)+(X822*AL826)+(Y822*AL827)+(Z822*AL828)+(AA822*AL829)+(AB822*AL830)+(AC822*AL831)+(AD822*AL832)+(AE822*AL833)+(AF822*AL834)+(AG822*AL835)</f>
        <v>117.40787738828875</v>
      </c>
      <c r="H822" s="22">
        <f>(R822*AM820)+(S822*AM821)+(T822*AM822)+(U822*AM823)+(V822*AM824)+(W822*AM825)+(X822*AM826)+(Y822*AM827)+(Z822*AM828)+(AA822*AM829)+(AB822*AM830)+(AC822*AM831)+(AD822*AM832)+(AE822*AM833)+(AF822*AM834)+(AG822*AM835)</f>
        <v>27.304572606103136</v>
      </c>
      <c r="I822" s="22">
        <f>(R822*AN820)+(S822*AN821)+(T822*AN822)+(U822*AN823)+(V822*AN824)+(W822*AN825)+(X822*AN826)+(Y822*AN827)+(Z822*AN828)+(AA822*AN829)+(AB822*AN830)+(AC822*AN831)+(AD822*AN832)+(AE822*AN833)+(AF822*AN834)+(AG822*AN835)</f>
        <v>102.52818389245927</v>
      </c>
      <c r="J822" s="22">
        <f>(R822*AO820)+(S822*AO821)+(T822*AO822)+(U822*AO823)+(V822*AO824)+(W822*AO825)+(X822*AO826)+(Y822*AO827)+(Z822*AO828)+(AA822*AO829)+(AB822*AO830)+(AC822*AO831)+(AD822*AO832)+(AE822*AO833)+(AF822*AO834)+(AG822*AO835)</f>
        <v>7.2184895063936141</v>
      </c>
      <c r="K822" s="22">
        <f>(R822*AP820)+(S822*AP821)+(T822*AP822)+(U822*AP823)+(V822*AP824)+(W822*AP825)+(X822*AP826)+(Y822*AP827)+(Z822*AP828)+(AA822*AP829)+(AB822*AP830)+(AC822*AP831)+(AD822*AP832)+(AE822*AP833)+(AF822*AP834)+(AG822*AP835)</f>
        <v>59.565543792530704</v>
      </c>
      <c r="L822" s="22">
        <f>(R822*AQ820)+(S822*AQ821)+(T822*AQ822)+(U822*AQ823)+(V822*AQ824)+(W822*AQ825)+(X822*AQ826)+(Y822*AQ827)+(Z822*AQ828)+(AA822*AQ829)+(AB822*AQ830)+(AC822*AQ831)+(AD822*AQ832)+(AE822*AQ833)+(AF822*AQ834)+(AG822*AQ835)</f>
        <v>35.294984707755219</v>
      </c>
      <c r="M822" s="22">
        <f>(R822*AR820)+(S822*AR821)+(T822*AR822)+(U822*AR823)+(V822*AR824)+(W822*AR825)+(X822*AR826)+(Y822*AR827)+(Z822*AR828)+(AA822*AR829)+(AB822*AR830)+(AC822*AR831)+(AD822*AR832)+(AE822*AR833)+(AF822*AR834)+(AG822*AR835)</f>
        <v>39.19510724690786</v>
      </c>
      <c r="N822" s="22">
        <f>(R822*AS820)+(S822*AS821)+(T822*AS822)+(U822*AS823)+(V822*AS824)+(W822*AS825)+(X822*AS826)+(Y822*AS827)+(Z822*AS828)+(AA822*AS829)+(AB822*AS830)+(AC822*AS831)+(AD822*AS832)+(AE822*AS833)+(AF822*AS834)+(AG822*AS835)</f>
        <v>46.032925186837105</v>
      </c>
      <c r="O822" s="22">
        <f>(R822*AT820)+(S822*AT821)+(T822*AT822)+(U822*AT823)+(V822*AT824)+(W822*AT825)+(X822*AT826)+(Y822*AT827)+(Z822*AT828)+(AA822*AT829)+(AB822*AT830)+(AC822*AT831)+(AD822*AT832)+(AE822*AT833)+(AF822*AT834)+(AG822*AT835)</f>
        <v>157.39063694186768</v>
      </c>
      <c r="Q822" s="22">
        <v>3</v>
      </c>
      <c r="R822" s="22">
        <v>0</v>
      </c>
      <c r="S822" s="22">
        <v>0</v>
      </c>
      <c r="T822" s="22">
        <v>0</v>
      </c>
      <c r="U822" s="22">
        <v>8.3558160114565863E-2</v>
      </c>
      <c r="V822" s="22">
        <v>0.89127490012834187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  <c r="AH822" s="208">
        <v>2015</v>
      </c>
      <c r="AI822" s="208">
        <v>34.550199999999997</v>
      </c>
      <c r="AJ822" s="208">
        <v>32.817700000000002</v>
      </c>
      <c r="AK822" s="208">
        <v>10.6408</v>
      </c>
      <c r="AL822" s="208">
        <v>74.207700000000003</v>
      </c>
      <c r="AM822" s="208">
        <v>25.244399999999999</v>
      </c>
      <c r="AN822" s="208">
        <v>71.238</v>
      </c>
      <c r="AO822" s="208">
        <v>10.031000000000001</v>
      </c>
      <c r="AP822" s="208">
        <v>51.0441</v>
      </c>
      <c r="AQ822" s="208">
        <v>22.381499999999999</v>
      </c>
      <c r="AR822" s="208">
        <v>32.387</v>
      </c>
      <c r="AS822" s="208">
        <v>17.368400000000001</v>
      </c>
      <c r="AT822" s="208">
        <v>86.493300000000005</v>
      </c>
    </row>
    <row r="823" spans="2:46" s="22" customFormat="1" ht="15">
      <c r="B823" s="22">
        <v>2015</v>
      </c>
      <c r="C823" s="22">
        <v>4</v>
      </c>
      <c r="D823" s="22">
        <f>(R823*AI820)+(S823*AI821)+(T823*AI822)+(U823*AI823)+(V823*AI824)+(W823*AI825)+(X823*AI826)+(Y823*AI827)+(Z823*AI828)+(AA823*AI829)+(AB823*AI830)+(AC823*AI831)+(AD823*AI832)+(AE823*AI833)+(AF823*AI834)+(AG823*AI835)</f>
        <v>20.956674137945477</v>
      </c>
      <c r="E823" s="22">
        <f>(R823*AJ820)+(S823*AJ821)+(T823*AJ822)+(U823*AJ823)+(V823*AJ824)+(W823*AJ825)+(X823*AJ826)+(Y823*AJ827)+(Z823*AJ828)+(AA823*AJ829)+(AB823*AJ830)+(AC823*AJ831)+(AD823*AJ832)+(AE823*AJ833)+(AF823*AJ834)+(AG823*AJ835)</f>
        <v>74.277494428313986</v>
      </c>
      <c r="F823" s="22">
        <f>(R823*AK820)+(S823*AK821)+(T823*AK822)+(U823*AK823)+(V823*AK824)+(W823*AK825)+(X823*AK826)+(Y823*AK827)+(Z823*AK828)+(AA823*AK829)+(AB823*AK830)+(AC823*AK831)+(AD823*AK832)+(AE823*AK833)+(AF823*AK834)+(AG823*AK835)</f>
        <v>7.972581728720213</v>
      </c>
      <c r="G823" s="22">
        <f>(R823*AL820)+(S823*AL821)+(T823*AL822)+(U823*AL823)+(V823*AL824)+(W823*AL825)+(X823*AL826)+(Y823*AL827)+(Z823*AL828)+(AA823*AL829)+(AB823*AL830)+(AC823*AL831)+(AD823*AL832)+(AE823*AL833)+(AF823*AL834)+(AG823*AL835)</f>
        <v>66.790331164633599</v>
      </c>
      <c r="H823" s="22">
        <f>(R823*AM820)+(S823*AM821)+(T823*AM822)+(U823*AM823)+(V823*AM824)+(W823*AM825)+(X823*AM826)+(Y823*AM827)+(Z823*AM828)+(AA823*AM829)+(AB823*AM830)+(AC823*AM831)+(AD823*AM832)+(AE823*AM833)+(AF823*AM834)+(AG823*AM835)</f>
        <v>17.369935235066329</v>
      </c>
      <c r="I823" s="22">
        <f>(R823*AN820)+(S823*AN821)+(T823*AN822)+(U823*AN823)+(V823*AN824)+(W823*AN825)+(X823*AN826)+(Y823*AN827)+(Z823*AN828)+(AA823*AN829)+(AB823*AN830)+(AC823*AN831)+(AD823*AN832)+(AE823*AN833)+(AF823*AN834)+(AG823*AN835)</f>
        <v>44.951471335340386</v>
      </c>
      <c r="J823" s="22">
        <f>(R823*AO820)+(S823*AO821)+(T823*AO822)+(U823*AO823)+(V823*AO824)+(W823*AO825)+(X823*AO826)+(Y823*AO827)+(Z823*AO828)+(AA823*AO829)+(AB823*AO830)+(AC823*AO831)+(AD823*AO832)+(AE823*AO833)+(AF823*AO834)+(AG823*AO835)</f>
        <v>3.8524164469915934</v>
      </c>
      <c r="K823" s="22">
        <f>(R823*AP820)+(S823*AP821)+(T823*AP822)+(U823*AP823)+(V823*AP824)+(W823*AP825)+(X823*AP826)+(Y823*AP827)+(Z823*AP828)+(AA823*AP829)+(AB823*AP830)+(AC823*AP831)+(AD823*AP832)+(AE823*AP833)+(AF823*AP834)+(AG823*AP835)</f>
        <v>34.482708231921251</v>
      </c>
      <c r="L823" s="22">
        <f>(R823*AQ820)+(S823*AQ821)+(T823*AQ822)+(U823*AQ823)+(V823*AQ824)+(W823*AQ825)+(X823*AQ826)+(Y823*AQ827)+(Z823*AQ828)+(AA823*AQ829)+(AB823*AQ830)+(AC823*AQ831)+(AD823*AQ832)+(AE823*AQ833)+(AF823*AQ834)+(AG823*AQ835)</f>
        <v>19.190185435944862</v>
      </c>
      <c r="M823" s="22">
        <f>(R823*AR820)+(S823*AR821)+(T823*AR822)+(U823*AR823)+(V823*AR824)+(W823*AR825)+(X823*AR826)+(Y823*AR827)+(Z823*AR828)+(AA823*AR829)+(AB823*AR830)+(AC823*AR831)+(AD823*AR832)+(AE823*AR833)+(AF823*AR834)+(AG823*AR835)</f>
        <v>24.123861617646352</v>
      </c>
      <c r="N823" s="22">
        <f>(R823*AS820)+(S823*AS821)+(T823*AS822)+(U823*AS823)+(V823*AS824)+(W823*AS825)+(X823*AS826)+(Y823*AS827)+(Z823*AS828)+(AA823*AS829)+(AB823*AS830)+(AC823*AS831)+(AD823*AS832)+(AE823*AS833)+(AF823*AS834)+(AG823*AS835)</f>
        <v>22.465632372290308</v>
      </c>
      <c r="O823" s="22">
        <f>(R823*AT820)+(S823*AT821)+(T823*AT822)+(U823*AT823)+(V823*AT824)+(W823*AT825)+(X823*AT826)+(Y823*AT827)+(Z823*AT828)+(AA823*AT829)+(AB823*AT830)+(AC823*AT831)+(AD823*AT832)+(AE823*AT833)+(AF823*AT834)+(AG823*AT835)</f>
        <v>81.60222247834696</v>
      </c>
      <c r="Q823" s="22">
        <v>4</v>
      </c>
      <c r="R823" s="22">
        <v>0</v>
      </c>
      <c r="S823" s="22">
        <v>0</v>
      </c>
      <c r="T823" s="22">
        <v>0</v>
      </c>
      <c r="U823" s="22">
        <v>0.46028680546162221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  <c r="AH823" s="208">
        <v>2015</v>
      </c>
      <c r="AI823" s="208">
        <v>45.529600000000002</v>
      </c>
      <c r="AJ823" s="208">
        <v>161.37219999999999</v>
      </c>
      <c r="AK823" s="208">
        <v>17.320900000000002</v>
      </c>
      <c r="AL823" s="208">
        <v>145.10589999999999</v>
      </c>
      <c r="AM823" s="208">
        <v>37.737200000000001</v>
      </c>
      <c r="AN823" s="208">
        <v>97.659700000000001</v>
      </c>
      <c r="AO823" s="208">
        <v>8.3696000000000002</v>
      </c>
      <c r="AP823" s="208">
        <v>74.915700000000001</v>
      </c>
      <c r="AQ823" s="208">
        <v>41.691800000000001</v>
      </c>
      <c r="AR823" s="208">
        <v>52.410499999999999</v>
      </c>
      <c r="AS823" s="208">
        <v>48.807899999999997</v>
      </c>
      <c r="AT823" s="208">
        <v>177.28559999999999</v>
      </c>
    </row>
    <row r="824" spans="2:46" s="22" customFormat="1" ht="15">
      <c r="B824" s="22">
        <v>2015</v>
      </c>
      <c r="C824" s="22">
        <v>5</v>
      </c>
      <c r="D824" s="22">
        <f>(R824*AI820)+(S824*AI821)+(T824*AI822)+(U824*AI823)+(V824*AI824)+(W824*AI825)+(X824*AI826)+(Y824*AI827)+(Z824*AI828)+(AA824*AI829)+(AB824*AI830)+(AC824*AI831)+(AD824*AI832)+(AE824*AI833)+(AF824*AI834)+(AG824*AI835)</f>
        <v>4.069012563822171</v>
      </c>
      <c r="E824" s="22">
        <f>(R824*AJ820)+(S824*AJ821)+(T824*AJ822)+(U824*AJ823)+(V824*AJ824)+(W824*AJ825)+(X824*AJ826)+(Y824*AJ827)+(Z824*AJ828)+(AA824*AJ829)+(AB824*AJ830)+(AC824*AJ831)+(AD824*AJ832)+(AE824*AJ833)+(AF824*AJ834)+(AG824*AJ835)</f>
        <v>14.421947683520701</v>
      </c>
      <c r="F824" s="22">
        <f>(R824*AK820)+(S824*AK821)+(T824*AK822)+(U824*AK823)+(V824*AK824)+(W824*AK825)+(X824*AK826)+(Y824*AK827)+(Z824*AK828)+(AA824*AK829)+(AB824*AK830)+(AC824*AK831)+(AD824*AK832)+(AE824*AK833)+(AF824*AK834)+(AG824*AK835)</f>
        <v>1.5479810873960556</v>
      </c>
      <c r="G824" s="22">
        <f>(R824*AL820)+(S824*AL821)+(T824*AL822)+(U824*AL823)+(V824*AL824)+(W824*AL825)+(X824*AL826)+(Y824*AL827)+(Z824*AL828)+(AA824*AL829)+(AB824*AL830)+(AC824*AL831)+(AD824*AL832)+(AE824*AL833)+(AF824*AL834)+(AG824*AL835)</f>
        <v>12.968216944245579</v>
      </c>
      <c r="H824" s="22">
        <f>(R824*AM820)+(S824*AM821)+(T824*AM822)+(U824*AM823)+(V824*AM824)+(W824*AM825)+(X824*AM826)+(Y824*AM827)+(Z824*AM828)+(AA824*AM829)+(AB824*AM830)+(AC824*AM831)+(AD824*AM832)+(AE824*AM833)+(AF824*AM834)+(AG824*AM835)</f>
        <v>3.3726002627624672</v>
      </c>
      <c r="I824" s="22">
        <f>(R824*AN820)+(S824*AN821)+(T824*AN822)+(U824*AN823)+(V824*AN824)+(W824*AN825)+(X824*AN826)+(Y824*AN827)+(Z824*AN828)+(AA824*AN829)+(AB824*AN830)+(AC824*AN831)+(AD824*AN832)+(AE824*AN833)+(AF824*AN834)+(AG824*AN835)</f>
        <v>8.7279164824444777</v>
      </c>
      <c r="J824" s="22">
        <f>(R824*AO820)+(S824*AO821)+(T824*AO822)+(U824*AO823)+(V824*AO824)+(W824*AO825)+(X824*AO826)+(Y824*AO827)+(Z824*AO828)+(AA824*AO829)+(AB824*AO830)+(AC824*AO831)+(AD824*AO832)+(AE824*AO833)+(AF824*AO834)+(AG824*AO835)</f>
        <v>0.74799707342401522</v>
      </c>
      <c r="K824" s="22">
        <f>(R824*AP820)+(S824*AP821)+(T824*AP822)+(U824*AP823)+(V824*AP824)+(W824*AP825)+(X824*AP826)+(Y824*AP827)+(Z824*AP828)+(AA824*AP829)+(AB824*AP830)+(AC824*AP831)+(AD824*AP832)+(AE824*AP833)+(AF824*AP834)+(AG824*AP835)</f>
        <v>6.6952691112492229</v>
      </c>
      <c r="L824" s="22">
        <f>(R824*AQ820)+(S824*AQ821)+(T824*AQ822)+(U824*AQ823)+(V824*AQ824)+(W824*AQ825)+(X824*AQ826)+(Y824*AQ827)+(Z824*AQ828)+(AA824*AQ829)+(AB824*AQ830)+(AC824*AQ831)+(AD824*AQ832)+(AE824*AQ833)+(AF824*AQ834)+(AG824*AQ835)</f>
        <v>3.7260256626098447</v>
      </c>
      <c r="M824" s="22">
        <f>(R824*AR820)+(S824*AR821)+(T824*AR822)+(U824*AR823)+(V824*AR824)+(W824*AR825)+(X824*AR826)+(Y824*AR827)+(Z824*AR828)+(AA824*AR829)+(AB824*AR830)+(AC824*AR831)+(AD824*AR832)+(AE824*AR833)+(AF824*AR834)+(AG824*AR835)</f>
        <v>4.6839634650030284</v>
      </c>
      <c r="N824" s="22">
        <f>(R824*AS820)+(S824*AS821)+(T824*AS822)+(U824*AS823)+(V824*AS824)+(W824*AS825)+(X824*AS826)+(Y824*AS827)+(Z824*AS828)+(AA824*AS829)+(AB824*AS830)+(AC824*AS831)+(AD824*AS832)+(AE824*AS833)+(AF824*AS834)+(AG824*AS835)</f>
        <v>4.3619965541927916</v>
      </c>
      <c r="O824" s="22">
        <f>(R824*AT820)+(S824*AT821)+(T824*AT822)+(U824*AT823)+(V824*AT824)+(W824*AT825)+(X824*AT826)+(Y824*AT827)+(Z824*AT828)+(AA824*AT829)+(AB824*AT830)+(AC824*AT831)+(AD824*AT832)+(AE824*AT833)+(AF824*AT834)+(AG824*AT835)</f>
        <v>15.844139500121939</v>
      </c>
      <c r="Q824" s="22">
        <v>5</v>
      </c>
      <c r="R824" s="22">
        <v>0</v>
      </c>
      <c r="S824" s="22">
        <v>0</v>
      </c>
      <c r="T824" s="22">
        <v>0</v>
      </c>
      <c r="U824" s="22">
        <v>8.9370707491877172E-2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08">
        <v>2015</v>
      </c>
      <c r="AI824" s="208">
        <v>28.997800000000002</v>
      </c>
      <c r="AJ824" s="208">
        <v>200.84829999999999</v>
      </c>
      <c r="AK824" s="208">
        <v>14.5999</v>
      </c>
      <c r="AL824" s="208">
        <v>118.1264</v>
      </c>
      <c r="AM824" s="208">
        <v>27.0975</v>
      </c>
      <c r="AN824" s="208">
        <v>105.8797</v>
      </c>
      <c r="AO824" s="208">
        <v>7.3144</v>
      </c>
      <c r="AP824" s="208">
        <v>59.808399999999999</v>
      </c>
      <c r="AQ824" s="208">
        <v>35.691899999999997</v>
      </c>
      <c r="AR824" s="208">
        <v>39.062899999999999</v>
      </c>
      <c r="AS824" s="208">
        <v>47.072600000000001</v>
      </c>
      <c r="AT824" s="208">
        <v>159.96969999999999</v>
      </c>
    </row>
    <row r="825" spans="2:46" s="22" customFormat="1" ht="15">
      <c r="B825" s="22">
        <v>2015</v>
      </c>
      <c r="C825" s="22">
        <v>6</v>
      </c>
      <c r="D825" s="22">
        <f>(R825*AI820)+(S825*AI821)+(T825*AI822)+(U825*AI823)+(V825*AI824)+(W825*AI825)+(X825*AI826)+(Y825*AI827)+(Z825*AI828)+(AA825*AI829)+(AB825*AI830)+(AC825*AI831)+(AD825*AI832)+(AE825*AI833)+(AF825*AI834)+(AG825*AI835)</f>
        <v>30.244174160720249</v>
      </c>
      <c r="E825" s="22">
        <f>(R825*AJ820)+(S825*AJ821)+(T825*AJ822)+(U825*AJ823)+(V825*AJ824)+(W825*AJ825)+(X825*AJ826)+(Y825*AJ827)+(Z825*AJ828)+(AA825*AJ829)+(AB825*AJ830)+(AC825*AJ831)+(AD825*AJ832)+(AE825*AJ833)+(AF825*AJ834)+(AG825*AJ835)</f>
        <v>141.19744639007223</v>
      </c>
      <c r="F825" s="22">
        <f>(R825*AK820)+(S825*AK821)+(T825*AK822)+(U825*AK823)+(V825*AK824)+(W825*AK825)+(X825*AK826)+(Y825*AK827)+(Z825*AK828)+(AA825*AK829)+(AB825*AK830)+(AC825*AK831)+(AD825*AK832)+(AE825*AK833)+(AF825*AK834)+(AG825*AK835)</f>
        <v>19.779408481651998</v>
      </c>
      <c r="G825" s="22">
        <f>(R825*AL820)+(S825*AL821)+(T825*AL822)+(U825*AL823)+(V825*AL824)+(W825*AL825)+(X825*AL826)+(Y825*AL827)+(Z825*AL828)+(AA825*AL829)+(AB825*AL830)+(AC825*AL831)+(AD825*AL832)+(AE825*AL833)+(AF825*AL834)+(AG825*AL835)</f>
        <v>116.734756933198</v>
      </c>
      <c r="H825" s="22">
        <f>(R825*AM820)+(S825*AM821)+(T825*AM822)+(U825*AM823)+(V825*AM824)+(W825*AM825)+(X825*AM826)+(Y825*AM827)+(Z825*AM828)+(AA825*AM829)+(AB825*AM830)+(AC825*AM831)+(AD825*AM832)+(AE825*AM833)+(AF825*AM834)+(AG825*AM835)</f>
        <v>29.394947731823645</v>
      </c>
      <c r="I825" s="22">
        <f>(R825*AN820)+(S825*AN821)+(T825*AN822)+(U825*AN823)+(V825*AN824)+(W825*AN825)+(X825*AN826)+(Y825*AN827)+(Z825*AN828)+(AA825*AN829)+(AB825*AN830)+(AC825*AN831)+(AD825*AN832)+(AE825*AN833)+(AF825*AN834)+(AG825*AN835)</f>
        <v>110.98837266881365</v>
      </c>
      <c r="J825" s="22">
        <f>(R825*AO820)+(S825*AO821)+(T825*AO822)+(U825*AO823)+(V825*AO824)+(W825*AO825)+(X825*AO826)+(Y825*AO827)+(Z825*AO828)+(AA825*AO829)+(AB825*AO830)+(AC825*AO831)+(AD825*AO832)+(AE825*AO833)+(AF825*AO834)+(AG825*AO835)</f>
        <v>4.5889487728308014</v>
      </c>
      <c r="K825" s="22">
        <f>(R825*AP820)+(S825*AP821)+(T825*AP822)+(U825*AP823)+(V825*AP824)+(W825*AP825)+(X825*AP826)+(Y825*AP827)+(Z825*AP828)+(AA825*AP829)+(AB825*AP830)+(AC825*AP831)+(AD825*AP832)+(AE825*AP833)+(AF825*AP834)+(AG825*AP835)</f>
        <v>52.658890107519063</v>
      </c>
      <c r="L825" s="22">
        <f>(R825*AQ820)+(S825*AQ821)+(T825*AQ822)+(U825*AQ823)+(V825*AQ824)+(W825*AQ825)+(X825*AQ826)+(Y825*AQ827)+(Z825*AQ828)+(AA825*AQ829)+(AB825*AQ830)+(AC825*AQ831)+(AD825*AQ832)+(AE825*AQ833)+(AF825*AQ834)+(AG825*AQ835)</f>
        <v>29.727994357237364</v>
      </c>
      <c r="M825" s="22">
        <f>(R825*AR820)+(S825*AR821)+(T825*AR822)+(U825*AR823)+(V825*AR824)+(W825*AR825)+(X825*AR826)+(Y825*AR827)+(Z825*AR828)+(AA825*AR829)+(AB825*AR830)+(AC825*AR831)+(AD825*AR832)+(AE825*AR833)+(AF825*AR834)+(AG825*AR835)</f>
        <v>30.709558069054946</v>
      </c>
      <c r="N825" s="22">
        <f>(R825*AS820)+(S825*AS821)+(T825*AS822)+(U825*AS823)+(V825*AS824)+(W825*AS825)+(X825*AS826)+(Y825*AS827)+(Z825*AS828)+(AA825*AS829)+(AB825*AS830)+(AC825*AS831)+(AD825*AS832)+(AE825*AS833)+(AF825*AS834)+(AG825*AS835)</f>
        <v>32.809737611375702</v>
      </c>
      <c r="O825" s="22">
        <f>(R825*AT820)+(S825*AT821)+(T825*AT822)+(U825*AT823)+(V825*AT824)+(W825*AT825)+(X825*AT826)+(Y825*AT827)+(Z825*AT828)+(AA825*AT829)+(AB825*AT830)+(AC825*AT831)+(AD825*AT832)+(AE825*AT833)+(AF825*AT834)+(AG825*AT835)</f>
        <v>136.72495266443974</v>
      </c>
      <c r="Q825" s="22">
        <v>6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0.40076518433531011</v>
      </c>
      <c r="Z825" s="22">
        <v>6.3600000000000004E-2</v>
      </c>
      <c r="AA825" s="22">
        <v>0</v>
      </c>
      <c r="AB825" s="22">
        <v>0.26986289636970395</v>
      </c>
      <c r="AC825" s="22">
        <v>6.595769839041045E-4</v>
      </c>
      <c r="AD825" s="22">
        <v>0</v>
      </c>
      <c r="AE825" s="22">
        <v>0</v>
      </c>
      <c r="AF825" s="22">
        <v>0</v>
      </c>
      <c r="AG825" s="22">
        <v>0</v>
      </c>
      <c r="AH825" s="208">
        <v>2015</v>
      </c>
      <c r="AI825" s="208">
        <v>24.6754</v>
      </c>
      <c r="AJ825" s="208">
        <v>59.154299999999999</v>
      </c>
      <c r="AK825" s="208">
        <v>5.7554999999999996</v>
      </c>
      <c r="AL825" s="208">
        <v>49.781300000000002</v>
      </c>
      <c r="AM825" s="208">
        <v>9.6722000000000001</v>
      </c>
      <c r="AN825" s="208">
        <v>37.340200000000003</v>
      </c>
      <c r="AO825" s="208">
        <v>1.2972999999999999</v>
      </c>
      <c r="AP825" s="208">
        <v>18.9175</v>
      </c>
      <c r="AQ825" s="208">
        <v>8.2818000000000005</v>
      </c>
      <c r="AR825" s="208">
        <v>15.7834</v>
      </c>
      <c r="AS825" s="208">
        <v>11.707800000000001</v>
      </c>
      <c r="AT825" s="208">
        <v>42.317700000000002</v>
      </c>
    </row>
    <row r="826" spans="2:46" s="22" customFormat="1" ht="15">
      <c r="B826" s="22">
        <v>2015</v>
      </c>
      <c r="C826" s="22">
        <v>7</v>
      </c>
      <c r="D826" s="22">
        <f>(R826*AI820)+(S826*AI821)+(T826*AI822)+(U826*AI823)+(V826*AI824)+(W826*AI825)+(X826*AI826)+(Y826*AI827)+(Z826*AI828)+(AA826*AI829)+(AB826*AI830)+(AC826*AI831)+(AD826*AI832)+(AE826*AI833)+(AF826*AI834)+(AG826*AI835)</f>
        <v>37.171194560000004</v>
      </c>
      <c r="E826" s="22">
        <f>(R826*AJ820)+(S826*AJ821)+(T826*AJ822)+(U826*AJ823)+(V826*AJ824)+(W826*AJ825)+(X826*AJ826)+(Y826*AJ827)+(Z826*AJ828)+(AA826*AJ829)+(AB826*AJ830)+(AC826*AJ831)+(AD826*AJ832)+(AE826*AJ833)+(AF826*AJ834)+(AG826*AJ835)</f>
        <v>77.777609720000001</v>
      </c>
      <c r="F826" s="22">
        <f>(R826*AK820)+(S826*AK821)+(T826*AK822)+(U826*AK823)+(V826*AK824)+(W826*AK825)+(X826*AK826)+(Y826*AK827)+(Z826*AK828)+(AA826*AK829)+(AB826*AK830)+(AC826*AK831)+(AD826*AK832)+(AE826*AK833)+(AF826*AK834)+(AG826*AK835)</f>
        <v>10.648731720000001</v>
      </c>
      <c r="G826" s="22">
        <f>(R826*AL820)+(S826*AL821)+(T826*AL822)+(U826*AL823)+(V826*AL824)+(W826*AL825)+(X826*AL826)+(Y826*AL827)+(Z826*AL828)+(AA826*AL829)+(AB826*AL830)+(AC826*AL831)+(AD826*AL832)+(AE826*AL833)+(AF826*AL834)+(AG826*AL835)</f>
        <v>71.640609159999997</v>
      </c>
      <c r="H826" s="22">
        <f>(R826*AM820)+(S826*AM821)+(T826*AM822)+(U826*AM823)+(V826*AM824)+(W826*AM825)+(X826*AM826)+(Y826*AM827)+(Z826*AM828)+(AA826*AM829)+(AB826*AM830)+(AC826*AM831)+(AD826*AM832)+(AE826*AM833)+(AF826*AM834)+(AG826*AM835)</f>
        <v>21.41745444</v>
      </c>
      <c r="I826" s="22">
        <f>(R826*AN820)+(S826*AN821)+(T826*AN822)+(U826*AN823)+(V826*AN824)+(W826*AN825)+(X826*AN826)+(Y826*AN827)+(Z826*AN828)+(AA826*AN829)+(AB826*AN830)+(AC826*AN831)+(AD826*AN832)+(AE826*AN833)+(AF826*AN834)+(AG826*AN835)</f>
        <v>48.694504160000001</v>
      </c>
      <c r="J826" s="22">
        <f>(R826*AO820)+(S826*AO821)+(T826*AO822)+(U826*AO823)+(V826*AO824)+(W826*AO825)+(X826*AO826)+(Y826*AO827)+(Z826*AO828)+(AA826*AO829)+(AB826*AO830)+(AC826*AO831)+(AD826*AO832)+(AE826*AO833)+(AF826*AO834)+(AG826*AO835)</f>
        <v>0.46612155999999999</v>
      </c>
      <c r="K826" s="22">
        <f>(R826*AP820)+(S826*AP821)+(T826*AP822)+(U826*AP823)+(V826*AP824)+(W826*AP825)+(X826*AP826)+(Y826*AP827)+(Z826*AP828)+(AA826*AP829)+(AB826*AP830)+(AC826*AP831)+(AD826*AP832)+(AE826*AP833)+(AF826*AP834)+(AG826*AP835)</f>
        <v>33.644154759999999</v>
      </c>
      <c r="L826" s="22">
        <f>(R826*AQ820)+(S826*AQ821)+(T826*AQ822)+(U826*AQ823)+(V826*AQ824)+(W826*AQ825)+(X826*AQ826)+(Y826*AQ827)+(Z826*AQ828)+(AA826*AQ829)+(AB826*AQ830)+(AC826*AQ831)+(AD826*AQ832)+(AE826*AQ833)+(AF826*AQ834)+(AG826*AQ835)</f>
        <v>18.581215</v>
      </c>
      <c r="M826" s="22">
        <f>(R826*AR820)+(S826*AR821)+(T826*AR822)+(U826*AR823)+(V826*AR824)+(W826*AR825)+(X826*AR826)+(Y826*AR827)+(Z826*AR828)+(AA826*AR829)+(AB826*AR830)+(AC826*AR831)+(AD826*AR832)+(AE826*AR833)+(AF826*AR834)+(AG826*AR835)</f>
        <v>24.909436000000003</v>
      </c>
      <c r="N826" s="22">
        <f>(R826*AS820)+(S826*AS821)+(T826*AS822)+(U826*AS823)+(V826*AS824)+(W826*AS825)+(X826*AS826)+(Y826*AS827)+(Z826*AS828)+(AA826*AS829)+(AB826*AS830)+(AC826*AS831)+(AD826*AS832)+(AE826*AS833)+(AF826*AS834)+(AG826*AS835)</f>
        <v>30.9117684</v>
      </c>
      <c r="O826" s="22">
        <f>(R826*AT820)+(S826*AT821)+(T826*AT822)+(U826*AT823)+(V826*AT824)+(W826*AT825)+(X826*AT826)+(Y826*AT827)+(Z826*AT828)+(AA826*AT829)+(AB826*AT830)+(AC826*AT831)+(AD826*AT832)+(AE826*AT833)+(AF826*AT834)+(AG826*AT835)</f>
        <v>71.241195640000001</v>
      </c>
      <c r="Q826" s="22">
        <v>7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0.6956</v>
      </c>
      <c r="AE826" s="22">
        <v>0</v>
      </c>
      <c r="AF826" s="22">
        <v>0</v>
      </c>
      <c r="AG826" s="22">
        <v>0</v>
      </c>
      <c r="AH826" s="208">
        <v>2015</v>
      </c>
      <c r="AI826" s="208">
        <v>7.4109999999999996</v>
      </c>
      <c r="AJ826" s="208">
        <v>4.5894000000000004</v>
      </c>
      <c r="AK826" s="208">
        <v>2.2069000000000001</v>
      </c>
      <c r="AL826" s="208">
        <v>16.187000000000001</v>
      </c>
      <c r="AM826" s="208">
        <v>5.2725</v>
      </c>
      <c r="AN826" s="208">
        <v>8.2629000000000001</v>
      </c>
      <c r="AO826" s="208">
        <v>3.0901000000000001</v>
      </c>
      <c r="AP826" s="208">
        <v>11.308</v>
      </c>
      <c r="AQ826" s="208">
        <v>2.5049000000000001</v>
      </c>
      <c r="AR826" s="208">
        <v>4.1821000000000002</v>
      </c>
      <c r="AS826" s="208">
        <v>2.831</v>
      </c>
      <c r="AT826" s="208">
        <v>21.443999999999999</v>
      </c>
    </row>
    <row r="827" spans="2:46" s="22" customFormat="1" ht="15">
      <c r="B827" s="22">
        <v>2015</v>
      </c>
      <c r="C827" s="22">
        <v>8</v>
      </c>
      <c r="D827" s="22">
        <f>(R827*AI820)+(S827*AI821)+(T827*AI822)+(U827*AI823)+(V827*AI824)+(W827*AI825)+(X827*AI826)+(Y827*AI827)+(Z827*AI828)+(AA827*AI829)+(AB827*AI830)+(AC827*AI831)+(AD827*AI832)+(AE827*AI833)+(AF827*AI834)+(AG827*AI835)</f>
        <v>41.644804844246828</v>
      </c>
      <c r="E827" s="22">
        <f>(R827*AJ820)+(S827*AJ821)+(T827*AJ822)+(U827*AJ823)+(V827*AJ824)+(W827*AJ825)+(X827*AJ826)+(Y827*AJ827)+(Z827*AJ828)+(AA827*AJ829)+(AB827*AJ830)+(AC827*AJ831)+(AD827*AJ832)+(AE827*AJ833)+(AF827*AJ834)+(AG827*AJ835)</f>
        <v>204.01437659141376</v>
      </c>
      <c r="F827" s="22">
        <f>(R827*AK820)+(S827*AK821)+(T827*AK822)+(U827*AK823)+(V827*AK824)+(W827*AK825)+(X827*AK826)+(Y827*AK827)+(Z827*AK828)+(AA827*AK829)+(AB827*AK830)+(AC827*AK831)+(AD827*AK832)+(AE827*AK833)+(AF827*AK834)+(AG827*AK835)</f>
        <v>28.126814452565291</v>
      </c>
      <c r="G827" s="22">
        <f>(R827*AL820)+(S827*AL821)+(T827*AL822)+(U827*AL823)+(V827*AL824)+(W827*AL825)+(X827*AL826)+(Y827*AL827)+(Z827*AL828)+(AA827*AL829)+(AB827*AL830)+(AC827*AL831)+(AD827*AL832)+(AE827*AL833)+(AF827*AL834)+(AG827*AL835)</f>
        <v>165.765049611682</v>
      </c>
      <c r="H827" s="22">
        <f>(R827*AM820)+(S827*AM821)+(T827*AM822)+(U827*AM823)+(V827*AM824)+(W827*AM825)+(X827*AM826)+(Y827*AM827)+(Z827*AM828)+(AA827*AM829)+(AB827*AM830)+(AC827*AM831)+(AD827*AM832)+(AE827*AM833)+(AF827*AM834)+(AG827*AM835)</f>
        <v>41.580131351934362</v>
      </c>
      <c r="I827" s="22">
        <f>(R827*AN820)+(S827*AN821)+(T827*AN822)+(U827*AN823)+(V827*AN824)+(W827*AN825)+(X827*AN826)+(Y827*AN827)+(Z827*AN828)+(AA827*AN829)+(AB827*AN830)+(AC827*AN831)+(AD827*AN832)+(AE827*AN833)+(AF827*AN834)+(AG827*AN835)</f>
        <v>155.27352632391501</v>
      </c>
      <c r="J827" s="22">
        <f>(R827*AO820)+(S827*AO821)+(T827*AO822)+(U827*AO823)+(V827*AO824)+(W827*AO825)+(X827*AO826)+(Y827*AO827)+(Z827*AO828)+(AA827*AO829)+(AB827*AO830)+(AC827*AO831)+(AD827*AO832)+(AE827*AO833)+(AF827*AO834)+(AG827*AO835)</f>
        <v>6.3272367636633033</v>
      </c>
      <c r="K827" s="22">
        <f>(R827*AP820)+(S827*AP821)+(T827*AP822)+(U827*AP823)+(V827*AP824)+(W827*AP825)+(X827*AP826)+(Y827*AP827)+(Z827*AP828)+(AA827*AP829)+(AB827*AP830)+(AC827*AP831)+(AD827*AP832)+(AE827*AP833)+(AF827*AP834)+(AG827*AP835)</f>
        <v>73.556969768020537</v>
      </c>
      <c r="L827" s="22">
        <f>(R827*AQ820)+(S827*AQ821)+(T827*AQ822)+(U827*AQ823)+(V827*AQ824)+(W827*AQ825)+(X827*AQ826)+(Y827*AQ827)+(Z827*AQ828)+(AA827*AQ829)+(AB827*AQ830)+(AC827*AQ831)+(AD827*AQ832)+(AE827*AQ833)+(AF827*AQ834)+(AG827*AQ835)</f>
        <v>40.713580185219726</v>
      </c>
      <c r="M827" s="22">
        <f>(R827*AR820)+(S827*AR821)+(T827*AR822)+(U827*AR823)+(V827*AR824)+(W827*AR825)+(X827*AR826)+(Y827*AR827)+(Z827*AR828)+(AA827*AR829)+(AB827*AR830)+(AC827*AR831)+(AD827*AR832)+(AE827*AR833)+(AF827*AR834)+(AG827*AR835)</f>
        <v>45.062979173755956</v>
      </c>
      <c r="N827" s="22">
        <f>(R827*AS820)+(S827*AS821)+(T827*AS822)+(U827*AS823)+(V827*AS824)+(W827*AS825)+(X827*AS826)+(Y827*AS827)+(Z827*AS828)+(AA827*AS829)+(AB827*AS830)+(AC827*AS831)+(AD827*AS832)+(AE827*AS833)+(AF827*AS834)+(AG827*AS835)</f>
        <v>46.356737110777111</v>
      </c>
      <c r="O827" s="22">
        <f>(R827*AT820)+(S827*AT821)+(T827*AT822)+(U827*AT823)+(V827*AT824)+(W827*AT825)+(X827*AT826)+(Y827*AT827)+(Z827*AT828)+(AA827*AT829)+(AB827*AT830)+(AC827*AT831)+(AD827*AT832)+(AE827*AT833)+(AF827*AT834)+(AG827*AT835)</f>
        <v>196.49165324784568</v>
      </c>
      <c r="Q827" s="22">
        <v>8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0.5082143807025763</v>
      </c>
      <c r="Z827" s="22">
        <v>0.26930435888776155</v>
      </c>
      <c r="AA827" s="22">
        <v>0</v>
      </c>
      <c r="AB827" s="22">
        <v>0.30643708205915571</v>
      </c>
      <c r="AC827" s="22">
        <v>4.2044799503377327E-2</v>
      </c>
      <c r="AD827" s="22">
        <v>0</v>
      </c>
      <c r="AE827" s="22">
        <v>0</v>
      </c>
      <c r="AF827" s="22">
        <v>0</v>
      </c>
      <c r="AG827" s="22">
        <v>0</v>
      </c>
      <c r="AH827" s="208">
        <v>2015</v>
      </c>
      <c r="AI827" s="208">
        <v>60.129899999999999</v>
      </c>
      <c r="AJ827" s="208">
        <v>259.07310000000001</v>
      </c>
      <c r="AK827" s="208">
        <v>38.9114</v>
      </c>
      <c r="AL827" s="208">
        <v>237.14940000000001</v>
      </c>
      <c r="AM827" s="208">
        <v>59.840899999999998</v>
      </c>
      <c r="AN827" s="208">
        <v>223.81450000000001</v>
      </c>
      <c r="AO827" s="208">
        <v>9.4364000000000008</v>
      </c>
      <c r="AP827" s="208">
        <v>106.4345</v>
      </c>
      <c r="AQ827" s="208">
        <v>54.148699999999998</v>
      </c>
      <c r="AR827" s="208">
        <v>57.5623</v>
      </c>
      <c r="AS827" s="208">
        <v>65.140900000000002</v>
      </c>
      <c r="AT827" s="208">
        <v>279.7867</v>
      </c>
    </row>
    <row r="828" spans="2:46" s="22" customFormat="1" ht="15">
      <c r="B828" s="22">
        <v>2015</v>
      </c>
      <c r="C828" s="22">
        <v>9</v>
      </c>
      <c r="D828" s="22">
        <f>(R828*AI820)+(S828*AI821)+(T828*AI822)+(U828*AI823)+(V828*AI824)+(W828*AI825)+(X828*AI826)+(Y828*AI827)+(Z828*AI828)+(AA828*AI829)+(AB828*AI830)+(AC828*AI831)+(AD828*AI832)+(AE828*AI833)+(AF828*AI834)+(AG828*AI835)</f>
        <v>38.229677246932468</v>
      </c>
      <c r="E828" s="22">
        <f>(R828*AJ820)+(S828*AJ821)+(T828*AJ822)+(U828*AJ823)+(V828*AJ824)+(W828*AJ825)+(X828*AJ826)+(Y828*AJ827)+(Z828*AJ828)+(AA828*AJ829)+(AB828*AJ830)+(AC828*AJ831)+(AD828*AJ832)+(AE828*AJ833)+(AF828*AJ834)+(AG828*AJ835)</f>
        <v>248.78501478009088</v>
      </c>
      <c r="F828" s="22">
        <f>(R828*AK820)+(S828*AK821)+(T828*AK822)+(U828*AK823)+(V828*AK824)+(W828*AK825)+(X828*AK826)+(Y828*AK827)+(Z828*AK828)+(AA828*AK829)+(AB828*AK830)+(AC828*AK831)+(AD828*AK832)+(AE828*AK833)+(AF828*AK834)+(AG828*AK835)</f>
        <v>29.938668913913588</v>
      </c>
      <c r="G828" s="22">
        <f>(R828*AL820)+(S828*AL821)+(T828*AL822)+(U828*AL823)+(V828*AL824)+(W828*AL825)+(X828*AL826)+(Y828*AL827)+(Z828*AL828)+(AA828*AL829)+(AB828*AL830)+(AC828*AL831)+(AD828*AL832)+(AE828*AL833)+(AF828*AL834)+(AG828*AL835)</f>
        <v>160.61129625918451</v>
      </c>
      <c r="H828" s="22">
        <f>(R828*AM820)+(S828*AM821)+(T828*AM822)+(U828*AM823)+(V828*AM824)+(W828*AM825)+(X828*AM826)+(Y828*AM827)+(Z828*AM828)+(AA828*AM829)+(AB828*AM830)+(AC828*AM831)+(AD828*AM832)+(AE828*AM833)+(AF828*AM834)+(AG828*AM835)</f>
        <v>39.532964620996083</v>
      </c>
      <c r="I828" s="22">
        <f>(R828*AN820)+(S828*AN821)+(T828*AN822)+(U828*AN823)+(V828*AN824)+(W828*AN825)+(X828*AN826)+(Y828*AN827)+(Z828*AN828)+(AA828*AN829)+(AB828*AN830)+(AC828*AN831)+(AD828*AN832)+(AE828*AN833)+(AF828*AN834)+(AG828*AN835)</f>
        <v>146.68642656027478</v>
      </c>
      <c r="J828" s="22">
        <f>(R828*AO820)+(S828*AO821)+(T828*AO822)+(U828*AO823)+(V828*AO824)+(W828*AO825)+(X828*AO826)+(Y828*AO827)+(Z828*AO828)+(AA828*AO829)+(AB828*AO830)+(AC828*AO831)+(AD828*AO832)+(AE828*AO833)+(AF828*AO834)+(AG828*AO835)</f>
        <v>5.162467818844318</v>
      </c>
      <c r="K828" s="22">
        <f>(R828*AP820)+(S828*AP821)+(T828*AP822)+(U828*AP823)+(V828*AP824)+(W828*AP825)+(X828*AP826)+(Y828*AP827)+(Z828*AP828)+(AA828*AP829)+(AB828*AP830)+(AC828*AP831)+(AD828*AP832)+(AE828*AP833)+(AF828*AP834)+(AG828*AP835)</f>
        <v>65.113412570661751</v>
      </c>
      <c r="L828" s="22">
        <f>(R828*AQ820)+(S828*AQ821)+(T828*AQ822)+(U828*AQ823)+(V828*AQ824)+(W828*AQ825)+(X828*AQ826)+(Y828*AQ827)+(Z828*AQ828)+(AA828*AQ829)+(AB828*AQ830)+(AC828*AQ831)+(AD828*AQ832)+(AE828*AQ833)+(AF828*AQ834)+(AG828*AQ835)</f>
        <v>44.215738848128233</v>
      </c>
      <c r="M828" s="22">
        <f>(R828*AR820)+(S828*AR821)+(T828*AR822)+(U828*AR823)+(V828*AR824)+(W828*AR825)+(X828*AR826)+(Y828*AR827)+(Z828*AR828)+(AA828*AR829)+(AB828*AR830)+(AC828*AR831)+(AD828*AR832)+(AE828*AR833)+(AF828*AR834)+(AG828*AR835)</f>
        <v>54.957521785549091</v>
      </c>
      <c r="N828" s="22">
        <f>(R828*AS820)+(S828*AS821)+(T828*AS822)+(U828*AS823)+(V828*AS824)+(W828*AS825)+(X828*AS826)+(Y828*AS827)+(Z828*AS828)+(AA828*AS829)+(AB828*AS830)+(AC828*AS831)+(AD828*AS832)+(AE828*AS833)+(AF828*AS834)+(AG828*AS835)</f>
        <v>45.993257878221655</v>
      </c>
      <c r="O828" s="22">
        <f>(R828*AT820)+(S828*AT821)+(T828*AT822)+(U828*AT823)+(V828*AT824)+(W828*AT825)+(X828*AT826)+(Y828*AT827)+(Z828*AT828)+(AA828*AT829)+(AB828*AT830)+(AC828*AT831)+(AD828*AT832)+(AE828*AT833)+(AF828*AT834)+(AG828*AT835)</f>
        <v>186.92743936426251</v>
      </c>
      <c r="Q828" s="22">
        <v>9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8.6515907398896294E-2</v>
      </c>
      <c r="Z828" s="22">
        <v>0.5483490763640243</v>
      </c>
      <c r="AA828" s="22">
        <v>0</v>
      </c>
      <c r="AB828" s="22">
        <v>0.42370002157114034</v>
      </c>
      <c r="AC828" s="22">
        <v>0.95636953678111647</v>
      </c>
      <c r="AD828" s="22">
        <v>0</v>
      </c>
      <c r="AE828" s="22">
        <v>0</v>
      </c>
      <c r="AF828" s="22">
        <v>0</v>
      </c>
      <c r="AG828" s="22">
        <v>1</v>
      </c>
      <c r="AH828" s="208">
        <v>2015</v>
      </c>
      <c r="AI828" s="208">
        <v>17.781400000000001</v>
      </c>
      <c r="AJ828" s="208">
        <v>130.33160000000001</v>
      </c>
      <c r="AK828" s="208">
        <v>15.6159</v>
      </c>
      <c r="AL828" s="208">
        <v>91.616200000000006</v>
      </c>
      <c r="AM828" s="208">
        <v>22.313099999999999</v>
      </c>
      <c r="AN828" s="208">
        <v>75.560500000000005</v>
      </c>
      <c r="AO828" s="208">
        <v>2.7277</v>
      </c>
      <c r="AP828" s="208">
        <v>36.141199999999998</v>
      </c>
      <c r="AQ828" s="208">
        <v>16.947800000000001</v>
      </c>
      <c r="AR828" s="208">
        <v>31.332899999999999</v>
      </c>
      <c r="AS828" s="208">
        <v>24.746400000000001</v>
      </c>
      <c r="AT828" s="208">
        <v>119.9524</v>
      </c>
    </row>
    <row r="829" spans="2:46" s="22" customFormat="1" ht="15">
      <c r="B829" s="22">
        <v>2015</v>
      </c>
      <c r="C829" s="22">
        <v>10</v>
      </c>
      <c r="D829" s="22">
        <f>(R829*AI820)+(S829*AI821)+(T829*AI822)+(U829*AI823)+(V829*AI824)+(W829*AI825)+(X829*AI826)+(Y829*AI827)+(Z829*AI828)+(AA829*AI829)+(AB829*AI830)+(AC829*AI831)+(AD829*AI832)+(AE829*AI833)+(AF829*AI834)+(AG829*AI835)</f>
        <v>43.915979308840164</v>
      </c>
      <c r="E829" s="22">
        <f>(R829*AJ820)+(S829*AJ821)+(T829*AJ822)+(U829*AJ823)+(V829*AJ824)+(W829*AJ825)+(X829*AJ826)+(Y829*AJ827)+(Z829*AJ828)+(AA829*AJ829)+(AB829*AJ830)+(AC829*AJ831)+(AD829*AJ832)+(AE829*AJ833)+(AF829*AJ834)+(AG829*AJ835)</f>
        <v>72.88082302940127</v>
      </c>
      <c r="F829" s="22">
        <f>(R829*AK820)+(S829*AK821)+(T829*AK822)+(U829*AK823)+(V829*AK824)+(W829*AK825)+(X829*AK826)+(Y829*AK827)+(Z829*AK828)+(AA829*AK829)+(AB829*AK830)+(AC829*AK831)+(AD829*AK832)+(AE829*AK833)+(AF829*AK834)+(AG829*AK835)</f>
        <v>27.588767858761869</v>
      </c>
      <c r="G829" s="22">
        <f>(R829*AL820)+(S829*AL821)+(T829*AL822)+(U829*AL823)+(V829*AL824)+(W829*AL825)+(X829*AL826)+(Y829*AL827)+(Z829*AL828)+(AA829*AL829)+(AB829*AL830)+(AC829*AL831)+(AD829*AL832)+(AE829*AL833)+(AF829*AL834)+(AG829*AL835)</f>
        <v>132.9921771849375</v>
      </c>
      <c r="H829" s="22">
        <f>(R829*AM820)+(S829*AM821)+(T829*AM822)+(U829*AM823)+(V829*AM824)+(W829*AM825)+(X829*AM826)+(Y829*AM827)+(Z829*AM828)+(AA829*AM829)+(AB829*AM830)+(AC829*AM831)+(AD829*AM832)+(AE829*AM833)+(AF829*AM834)+(AG829*AM835)</f>
        <v>37.062783629435046</v>
      </c>
      <c r="I829" s="22">
        <f>(R829*AN820)+(S829*AN821)+(T829*AN822)+(U829*AN823)+(V829*AN824)+(W829*AN825)+(X829*AN826)+(Y829*AN827)+(Z829*AN828)+(AA829*AN829)+(AB829*AN830)+(AC829*AN831)+(AD829*AN832)+(AE829*AN833)+(AF829*AN834)+(AG829*AN835)</f>
        <v>142.5233992555882</v>
      </c>
      <c r="J829" s="22">
        <f>(R829*AO820)+(S829*AO821)+(T829*AO822)+(U829*AO823)+(V829*AO824)+(W829*AO825)+(X829*AO826)+(Y829*AO827)+(Z829*AO828)+(AA829*AO829)+(AB829*AO830)+(AC829*AO831)+(AD829*AO832)+(AE829*AO833)+(AF829*AO834)+(AG829*AO835)</f>
        <v>2.903642519416918</v>
      </c>
      <c r="K829" s="22">
        <f>(R829*AP820)+(S829*AP821)+(T829*AP822)+(U829*AP823)+(V829*AP824)+(W829*AP825)+(X829*AP826)+(Y829*AP827)+(Z829*AP828)+(AA829*AP829)+(AB829*AP830)+(AC829*AP831)+(AD829*AP832)+(AE829*AP833)+(AF829*AP834)+(AG829*AP835)</f>
        <v>61.594666589560759</v>
      </c>
      <c r="L829" s="22">
        <f>(R829*AQ820)+(S829*AQ821)+(T829*AQ822)+(U829*AQ823)+(V829*AQ824)+(W829*AQ825)+(X829*AQ826)+(Y829*AQ827)+(Z829*AQ828)+(AA829*AQ829)+(AB829*AQ830)+(AC829*AQ831)+(AD829*AQ832)+(AE829*AQ833)+(AF829*AQ834)+(AG829*AQ835)</f>
        <v>26.379417203255898</v>
      </c>
      <c r="M829" s="22">
        <f>(R829*AR820)+(S829*AR821)+(T829*AR822)+(U829*AR823)+(V829*AR824)+(W829*AR825)+(X829*AR826)+(Y829*AR827)+(Z829*AR828)+(AA829*AR829)+(AB829*AR830)+(AC829*AR831)+(AD829*AR832)+(AE829*AR833)+(AF829*AR834)+(AG829*AR835)</f>
        <v>32.29442583297589</v>
      </c>
      <c r="N829" s="22">
        <f>(R829*AS820)+(S829*AS821)+(T829*AS822)+(U829*AS823)+(V829*AS824)+(W829*AS825)+(X829*AS826)+(Y829*AS827)+(Z829*AS828)+(AA829*AS829)+(AB829*AS830)+(AC829*AS831)+(AD829*AS832)+(AE829*AS833)+(AF829*AS834)+(AG829*AS835)</f>
        <v>31.304184762019048</v>
      </c>
      <c r="O829" s="22">
        <f>(R829*AT820)+(S829*AT821)+(T829*AT822)+(U829*AT823)+(V829*AT824)+(W829*AT825)+(X829*AT826)+(Y829*AT827)+(Z829*AT828)+(AA829*AT829)+(AB829*AT830)+(AC829*AT831)+(AD829*AT832)+(AE829*AT833)+(AF829*AT834)+(AG829*AT835)</f>
        <v>151.05041789720735</v>
      </c>
      <c r="Q829" s="22">
        <v>10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0.74902261319579944</v>
      </c>
      <c r="AB829" s="22">
        <v>0</v>
      </c>
      <c r="AC829" s="22">
        <v>0</v>
      </c>
      <c r="AD829" s="22">
        <v>0.2878</v>
      </c>
      <c r="AE829" s="22">
        <v>0</v>
      </c>
      <c r="AF829" s="22">
        <v>0</v>
      </c>
      <c r="AG829" s="22">
        <v>0</v>
      </c>
      <c r="AH829" s="208">
        <v>2015</v>
      </c>
      <c r="AI829" s="208">
        <v>38.098500000000001</v>
      </c>
      <c r="AJ829" s="208">
        <v>54.3386</v>
      </c>
      <c r="AK829" s="208">
        <v>30.950900000000001</v>
      </c>
      <c r="AL829" s="208">
        <v>137.98159999999999</v>
      </c>
      <c r="AM829" s="208">
        <v>37.651000000000003</v>
      </c>
      <c r="AN829" s="208">
        <v>163.38140000000001</v>
      </c>
      <c r="AO829" s="208">
        <v>3.6191</v>
      </c>
      <c r="AP829" s="208">
        <v>63.649099999999997</v>
      </c>
      <c r="AQ829" s="208">
        <v>24.954599999999999</v>
      </c>
      <c r="AR829" s="208">
        <v>29.356000000000002</v>
      </c>
      <c r="AS829" s="208">
        <v>24.718399999999999</v>
      </c>
      <c r="AT829" s="208">
        <v>162.31129999999999</v>
      </c>
    </row>
    <row r="830" spans="2:46" s="22" customFormat="1" ht="15">
      <c r="B830" s="22">
        <v>2015</v>
      </c>
      <c r="C830" s="22">
        <v>11</v>
      </c>
      <c r="D830" s="22">
        <f>(R830*AI820)+(S830*AI821)+(T830*AI822)+(U830*AI823)+(V830*AI824)+(W830*AI825)+(X830*AI826)+(Y830*AI827)+(Z830*AI828)+(AA830*AI829)+(AB830*AI830)+(AC830*AI831)+(AD830*AI832)+(AE830*AI833)+(AF830*AI834)+(AG830*AI835)</f>
        <v>11.577494500827704</v>
      </c>
      <c r="E830" s="22">
        <f>(R830*AJ820)+(S830*AJ821)+(T830*AJ822)+(U830*AJ823)+(V830*AJ824)+(W830*AJ825)+(X830*AJ826)+(Y830*AJ827)+(Z830*AJ828)+(AA830*AJ829)+(AB830*AJ830)+(AC830*AJ831)+(AD830*AJ832)+(AE830*AJ833)+(AF830*AJ834)+(AG830*AJ835)</f>
        <v>12.193525104588424</v>
      </c>
      <c r="F830" s="22">
        <f>(R830*AK820)+(S830*AK821)+(T830*AK822)+(U830*AK823)+(V830*AK824)+(W830*AK825)+(X830*AK826)+(Y830*AK827)+(Z830*AK828)+(AA830*AK829)+(AB830*AK830)+(AC830*AK831)+(AD830*AK832)+(AE830*AK833)+(AF830*AK834)+(AG830*AK835)</f>
        <v>3.4098846094474755</v>
      </c>
      <c r="G830" s="22">
        <f>(R830*AL820)+(S830*AL821)+(T830*AL822)+(U830*AL823)+(V830*AL824)+(W830*AL825)+(X830*AL826)+(Y830*AL827)+(Z830*AL828)+(AA830*AL829)+(AB830*AL830)+(AC830*AL831)+(AD830*AL832)+(AE830*AL833)+(AF830*AL834)+(AG830*AL835)</f>
        <v>24.832801484650624</v>
      </c>
      <c r="H830" s="22">
        <f>(R830*AM820)+(S830*AM821)+(T830*AM822)+(U830*AM823)+(V830*AM824)+(W830*AM825)+(X830*AM826)+(Y830*AM827)+(Z830*AM828)+(AA830*AM829)+(AB830*AM830)+(AC830*AM831)+(AD830*AM832)+(AE830*AM833)+(AF830*AM834)+(AG830*AM835)</f>
        <v>8.4843123588969451</v>
      </c>
      <c r="I830" s="22">
        <f>(R830*AN820)+(S830*AN821)+(T830*AN822)+(U830*AN823)+(V830*AN824)+(W830*AN825)+(X830*AN826)+(Y830*AN827)+(Z830*AN828)+(AA830*AN829)+(AB830*AN830)+(AC830*AN831)+(AD830*AN832)+(AE830*AN833)+(AF830*AN834)+(AG830*AN835)</f>
        <v>27.30328998747396</v>
      </c>
      <c r="J830" s="22">
        <f>(R830*AO820)+(S830*AO821)+(T830*AO822)+(U830*AO823)+(V830*AO824)+(W830*AO825)+(X830*AO826)+(Y830*AO827)+(Z830*AO828)+(AA830*AO829)+(AB830*AO830)+(AC830*AO831)+(AD830*AO832)+(AE830*AO833)+(AF830*AO834)+(AG830*AO835)</f>
        <v>3.2231746392879752</v>
      </c>
      <c r="K830" s="22">
        <f>(R830*AP820)+(S830*AP821)+(T830*AP822)+(U830*AP823)+(V830*AP824)+(W830*AP825)+(X830*AP826)+(Y830*AP827)+(Z830*AP828)+(AA830*AP829)+(AB830*AP830)+(AC830*AP831)+(AD830*AP832)+(AE830*AP833)+(AF830*AP834)+(AG830*AP835)</f>
        <v>16.356826585196746</v>
      </c>
      <c r="L830" s="22">
        <f>(R830*AQ820)+(S830*AQ821)+(T830*AQ822)+(U830*AQ823)+(V830*AQ824)+(W830*AQ825)+(X830*AQ826)+(Y830*AQ827)+(Z830*AQ828)+(AA830*AQ829)+(AB830*AQ830)+(AC830*AQ831)+(AD830*AQ832)+(AE830*AQ833)+(AF830*AQ834)+(AG830*AQ835)</f>
        <v>7.0639957196450016</v>
      </c>
      <c r="M830" s="22">
        <f>(R830*AR820)+(S830*AR821)+(T830*AR822)+(U830*AR823)+(V830*AR824)+(W830*AR825)+(X830*AR826)+(Y830*AR827)+(Z830*AR828)+(AA830*AR829)+(AB830*AR830)+(AC830*AR831)+(AD830*AR832)+(AE830*AR833)+(AF830*AR834)+(AG830*AR835)</f>
        <v>10.141623001788032</v>
      </c>
      <c r="N830" s="22">
        <f>(R830*AS820)+(S830*AS821)+(T830*AS822)+(U830*AS823)+(V830*AS824)+(W830*AS825)+(X830*AS826)+(Y830*AS827)+(Z830*AS828)+(AA830*AS829)+(AB830*AS830)+(AC830*AS831)+(AD830*AS832)+(AE830*AS833)+(AF830*AS834)+(AG830*AS835)</f>
        <v>5.6705415612436934</v>
      </c>
      <c r="O830" s="22">
        <f>(R830*AT820)+(S830*AT821)+(T830*AT822)+(U830*AT823)+(V830*AT824)+(W830*AT825)+(X830*AT826)+(Y830*AT827)+(Z830*AT828)+(AA830*AT829)+(AB830*AT830)+(AC830*AT831)+(AD830*AT832)+(AE830*AT833)+(AF830*AT834)+(AG830*AT835)</f>
        <v>27.950031057576602</v>
      </c>
      <c r="Q830" s="22">
        <v>11</v>
      </c>
      <c r="R830" s="22">
        <v>9.795478305256114E-2</v>
      </c>
      <c r="S830" s="22">
        <v>0.22004671810824875</v>
      </c>
      <c r="T830" s="22">
        <v>0.20949883684869208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  <c r="AH830" s="208">
        <v>2015</v>
      </c>
      <c r="AI830" s="208">
        <v>18.548999999999999</v>
      </c>
      <c r="AJ830" s="208">
        <v>107.51139999999999</v>
      </c>
      <c r="AK830" s="208">
        <v>11.797000000000001</v>
      </c>
      <c r="AL830" s="208">
        <v>58.644500000000001</v>
      </c>
      <c r="AM830" s="208">
        <v>14.762</v>
      </c>
      <c r="AN830" s="208">
        <v>60.9435</v>
      </c>
      <c r="AO830" s="208">
        <v>2.3435999999999999</v>
      </c>
      <c r="AP830" s="208">
        <v>28.493600000000001</v>
      </c>
      <c r="AQ830" s="208">
        <v>25.707100000000001</v>
      </c>
      <c r="AR830" s="208">
        <v>20.8718</v>
      </c>
      <c r="AS830" s="208">
        <v>18.9633</v>
      </c>
      <c r="AT830" s="208">
        <v>62.7119</v>
      </c>
    </row>
    <row r="831" spans="2:46" s="22" customFormat="1" ht="15">
      <c r="B831" s="22">
        <v>2015</v>
      </c>
      <c r="C831" s="22">
        <v>12</v>
      </c>
      <c r="D831" s="22">
        <f>(R831*AI820)+(S831*AI821)+(T831*AI822)+(U831*AI823)+(V831*AI824)+(W831*AI825)+(X831*AI826)+(Y831*AI827)+(Z831*AI828)+(AA831*AI829)+(AB831*AI830)+(AC831*AI831)+(AD831*AI832)+(AE831*AI833)+(AF831*AI834)+(AG831*AI835)</f>
        <v>59.724282691807701</v>
      </c>
      <c r="E831" s="22">
        <f>(R831*AJ820)+(S831*AJ821)+(T831*AJ822)+(U831*AJ823)+(V831*AJ824)+(W831*AJ825)+(X831*AJ826)+(Y831*AJ827)+(Z831*AJ828)+(AA831*AJ829)+(AB831*AJ830)+(AC831*AJ831)+(AD831*AJ832)+(AE831*AJ833)+(AF831*AJ834)+(AG831*AJ835)</f>
        <v>135.02119744432244</v>
      </c>
      <c r="F831" s="22">
        <f>(R831*AK820)+(S831*AK821)+(T831*AK822)+(U831*AK823)+(V831*AK824)+(W831*AK825)+(X831*AK826)+(Y831*AK827)+(Z831*AK828)+(AA831*AK829)+(AB831*AK830)+(AC831*AK831)+(AD831*AK832)+(AE831*AK833)+(AF831*AK834)+(AG831*AK835)</f>
        <v>17.142470750262191</v>
      </c>
      <c r="G831" s="22">
        <f>(R831*AL820)+(S831*AL821)+(T831*AL822)+(U831*AL823)+(V831*AL824)+(W831*AL825)+(X831*AL826)+(Y831*AL827)+(Z831*AL828)+(AA831*AL829)+(AB831*AL830)+(AC831*AL831)+(AD831*AL832)+(AE831*AL833)+(AF831*AL834)+(AG831*AL835)</f>
        <v>139.47079068552105</v>
      </c>
      <c r="H831" s="22">
        <f>(R831*AM820)+(S831*AM821)+(T831*AM822)+(U831*AM823)+(V831*AM824)+(W831*AM825)+(X831*AM826)+(Y831*AM827)+(Z831*AM828)+(AA831*AM829)+(AB831*AM830)+(AC831*AM831)+(AD831*AM832)+(AE831*AM833)+(AF831*AM834)+(AG831*AM835)</f>
        <v>36.787783339773675</v>
      </c>
      <c r="I831" s="22">
        <f>(R831*AN820)+(S831*AN821)+(T831*AN822)+(U831*AN823)+(V831*AN824)+(W831*AN825)+(X831*AN826)+(Y831*AN827)+(Z831*AN828)+(AA831*AN829)+(AB831*AN830)+(AC831*AN831)+(AD831*AN832)+(AE831*AN833)+(AF831*AN834)+(AG831*AN835)</f>
        <v>125.39966352844613</v>
      </c>
      <c r="J831" s="22">
        <f>(R831*AO820)+(S831*AO821)+(T831*AO822)+(U831*AO823)+(V831*AO824)+(W831*AO825)+(X831*AO826)+(Y831*AO827)+(Z831*AO828)+(AA831*AO829)+(AB831*AO830)+(AC831*AO831)+(AD831*AO832)+(AE831*AO833)+(AF831*AO834)+(AG831*AO835)</f>
        <v>9.8310108026584881</v>
      </c>
      <c r="K831" s="22">
        <f>(R831*AP820)+(S831*AP821)+(T831*AP822)+(U831*AP823)+(V831*AP824)+(W831*AP825)+(X831*AP826)+(Y831*AP827)+(Z831*AP828)+(AA831*AP829)+(AB831*AP830)+(AC831*AP831)+(AD831*AP832)+(AE831*AP833)+(AF831*AP834)+(AG831*AP835)</f>
        <v>71.00815511207459</v>
      </c>
      <c r="L831" s="22">
        <f>(R831*AQ820)+(S831*AQ821)+(T831*AQ822)+(U831*AQ823)+(V831*AQ824)+(W831*AQ825)+(X831*AQ826)+(Y831*AQ827)+(Z831*AQ828)+(AA831*AQ829)+(AB831*AQ830)+(AC831*AQ831)+(AD831*AQ832)+(AE831*AQ833)+(AF831*AQ834)+(AG831*AQ835)</f>
        <v>33.393638854513682</v>
      </c>
      <c r="M831" s="22">
        <f>(R831*AR820)+(S831*AR821)+(T831*AR822)+(U831*AR823)+(V831*AR824)+(W831*AR825)+(X831*AR826)+(Y831*AR827)+(Z831*AR828)+(AA831*AR829)+(AB831*AR830)+(AC831*AR831)+(AD831*AR832)+(AE831*AR833)+(AF831*AR834)+(AG831*AR835)</f>
        <v>49.211232028495019</v>
      </c>
      <c r="N831" s="22">
        <f>(R831*AS820)+(S831*AS821)+(T831*AS822)+(U831*AS823)+(V831*AS824)+(W831*AS825)+(X831*AS826)+(Y831*AS827)+(Z831*AS828)+(AA831*AS829)+(AB831*AS830)+(AC831*AS831)+(AD831*AS832)+(AE831*AS833)+(AF831*AS834)+(AG831*AS835)</f>
        <v>36.877445406522178</v>
      </c>
      <c r="O831" s="22">
        <f>(R831*AT820)+(S831*AT821)+(T831*AT822)+(U831*AT823)+(V831*AT824)+(W831*AT825)+(X831*AT826)+(Y831*AT827)+(Z831*AT828)+(AA831*AT829)+(AB831*AT830)+(AC831*AT831)+(AD831*AT832)+(AE831*AT833)+(AF831*AT834)+(AG831*AT835)</f>
        <v>146.77234934113162</v>
      </c>
      <c r="Q831" s="22">
        <v>12</v>
      </c>
      <c r="R831" s="22">
        <v>0.33143279709307938</v>
      </c>
      <c r="S831" s="22">
        <v>0.75695180949639651</v>
      </c>
      <c r="T831" s="22">
        <v>0.22761181172271763</v>
      </c>
      <c r="U831" s="22">
        <v>0.22800000000000001</v>
      </c>
      <c r="V831" s="22">
        <v>6.6430469441984052E-2</v>
      </c>
      <c r="W831" s="22">
        <v>1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  <c r="AH831" s="208">
        <v>2015</v>
      </c>
      <c r="AI831" s="208">
        <v>14.5848</v>
      </c>
      <c r="AJ831" s="208">
        <v>102.39919999999999</v>
      </c>
      <c r="AK831" s="208">
        <v>12.6297</v>
      </c>
      <c r="AL831" s="208">
        <v>61.8108</v>
      </c>
      <c r="AM831" s="208">
        <v>15.1145</v>
      </c>
      <c r="AN831" s="208">
        <v>59.547400000000003</v>
      </c>
      <c r="AO831" s="208">
        <v>1.8735999999999999</v>
      </c>
      <c r="AP831" s="208">
        <v>23.806699999999999</v>
      </c>
      <c r="AQ831" s="208">
        <v>17.9025</v>
      </c>
      <c r="AR831" s="208">
        <v>23.189800000000002</v>
      </c>
      <c r="AS831" s="208">
        <v>18.452300000000001</v>
      </c>
      <c r="AT831" s="208">
        <v>66.097899999999996</v>
      </c>
    </row>
    <row r="832" spans="2:46" s="22" customFormat="1" ht="15">
      <c r="B832" s="22">
        <v>2015</v>
      </c>
      <c r="C832" s="22">
        <v>13</v>
      </c>
      <c r="D832" s="22">
        <f>(R832*AI820)+(S832*AI821)+(T832*AI822)+(U832*AI823)+(V832*AI824)+(W832*AI825)+(X832*AI826)+(Y832*AI827)+(Z832*AI828)+(AA832*AI829)+(AB832*AI830)+(AC832*AI831)+(AD832*AI832)+(AE832*AI833)+(AF832*AI834)+(AG832*AI835)</f>
        <v>24.462124485861089</v>
      </c>
      <c r="E832" s="22">
        <f>(R832*AJ820)+(S832*AJ821)+(T832*AJ822)+(U832*AJ823)+(V832*AJ824)+(W832*AJ825)+(X832*AJ826)+(Y832*AJ827)+(Z832*AJ828)+(AA832*AJ829)+(AB832*AJ830)+(AC832*AJ831)+(AD832*AJ832)+(AE832*AJ833)+(AF832*AJ834)+(AG832*AJ835)</f>
        <v>21.374163698906152</v>
      </c>
      <c r="F832" s="22">
        <f>(R832*AK820)+(S832*AK821)+(T832*AK822)+(U832*AK823)+(V832*AK824)+(W832*AK825)+(X832*AK826)+(Y832*AK827)+(Z832*AK828)+(AA832*AK829)+(AB832*AK830)+(AC832*AK831)+(AD832*AK832)+(AE832*AK833)+(AF832*AK834)+(AG832*AK835)</f>
        <v>7.4766856021591499</v>
      </c>
      <c r="G832" s="22">
        <f>(R832*AL820)+(S832*AL821)+(T832*AL822)+(U832*AL823)+(V832*AL824)+(W832*AL825)+(X832*AL826)+(Y832*AL827)+(Z832*AL828)+(AA832*AL829)+(AB832*AL830)+(AC832*AL831)+(AD832*AL832)+(AE832*AL833)+(AF832*AL834)+(AG832*AL835)</f>
        <v>52.736214637243307</v>
      </c>
      <c r="H832" s="22">
        <f>(R832*AM820)+(S832*AM821)+(T832*AM822)+(U832*AM823)+(V832*AM824)+(W832*AM825)+(X832*AM826)+(Y832*AM827)+(Z832*AM828)+(AA832*AM829)+(AB832*AM830)+(AC832*AM831)+(AD832*AM832)+(AE832*AM833)+(AF832*AM834)+(AG832*AM835)</f>
        <v>17.762997634953866</v>
      </c>
      <c r="I832" s="22">
        <f>(R832*AN820)+(S832*AN821)+(T832*AN822)+(U832*AN823)+(V832*AN824)+(W832*AN825)+(X832*AN826)+(Y832*AN827)+(Z832*AN828)+(AA832*AN829)+(AB832*AN830)+(AC832*AN831)+(AD832*AN832)+(AE832*AN833)+(AF832*AN834)+(AG832*AN835)</f>
        <v>45.099508642614182</v>
      </c>
      <c r="J832" s="22">
        <f>(R832*AO820)+(S832*AO821)+(T832*AO822)+(U832*AO823)+(V832*AO824)+(W832*AO825)+(X832*AO826)+(Y832*AO827)+(Z832*AO828)+(AA832*AO829)+(AB832*AO830)+(AC832*AO831)+(AD832*AO832)+(AE832*AO833)+(AF832*AO834)+(AG832*AO835)</f>
        <v>7.8099542341613546</v>
      </c>
      <c r="K832" s="22">
        <f>(R832*AP820)+(S832*AP821)+(T832*AP822)+(U832*AP823)+(V832*AP824)+(W832*AP825)+(X832*AP826)+(Y832*AP827)+(Z832*AP828)+(AA832*AP829)+(AB832*AP830)+(AC832*AP831)+(AD832*AP832)+(AE832*AP833)+(AF832*AP834)+(AG832*AP835)</f>
        <v>36.409283625870636</v>
      </c>
      <c r="L832" s="22">
        <f>(R832*AQ820)+(S832*AQ821)+(T832*AQ822)+(U832*AQ823)+(V832*AQ824)+(W832*AQ825)+(X832*AQ826)+(Y832*AQ827)+(Z832*AQ828)+(AA832*AQ829)+(AB832*AQ830)+(AC832*AQ831)+(AD832*AQ832)+(AE832*AQ833)+(AF832*AQ834)+(AG832*AQ835)</f>
        <v>14.10536435011373</v>
      </c>
      <c r="M832" s="22">
        <f>(R832*AR820)+(S832*AR821)+(T832*AR822)+(U832*AR823)+(V832*AR824)+(W832*AR825)+(X832*AR826)+(Y832*AR827)+(Z832*AR828)+(AA832*AR829)+(AB832*AR830)+(AC832*AR831)+(AD832*AR832)+(AE832*AR833)+(AF832*AR834)+(AG832*AR835)</f>
        <v>20.831334674529312</v>
      </c>
      <c r="N832" s="22">
        <f>(R832*AS820)+(S832*AS821)+(T832*AS822)+(U832*AS823)+(V832*AS824)+(W832*AS825)+(X832*AS826)+(Y832*AS827)+(Z832*AS828)+(AA832*AS829)+(AB832*AS830)+(AC832*AS831)+(AD832*AS832)+(AE832*AS833)+(AF832*AS834)+(AG832*AS835)</f>
        <v>11.620144025283045</v>
      </c>
      <c r="O832" s="22">
        <f>(R832*AT820)+(S832*AT821)+(T832*AT822)+(U832*AT823)+(V832*AT824)+(W832*AT825)+(X832*AT826)+(Y832*AT827)+(Z832*AT828)+(AA832*AT829)+(AB832*AT830)+(AC832*AT831)+(AD832*AT832)+(AE832*AT833)+(AF832*AT834)+(AG832*AT835)</f>
        <v>63.421932470853918</v>
      </c>
      <c r="Q832" s="22">
        <v>13</v>
      </c>
      <c r="R832" s="22">
        <v>1.6294985038389741E-3</v>
      </c>
      <c r="S832" s="22">
        <v>0</v>
      </c>
      <c r="T832" s="22">
        <v>0.54499705638039631</v>
      </c>
      <c r="U832" s="22">
        <v>0</v>
      </c>
      <c r="V832" s="22">
        <v>0</v>
      </c>
      <c r="W832" s="22">
        <v>0</v>
      </c>
      <c r="X832" s="22">
        <v>0.7580462094128243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  <c r="AH832" s="208">
        <v>2015</v>
      </c>
      <c r="AI832" s="208">
        <v>53.437600000000003</v>
      </c>
      <c r="AJ832" s="208">
        <v>111.8137</v>
      </c>
      <c r="AK832" s="208">
        <v>15.3087</v>
      </c>
      <c r="AL832" s="208">
        <v>102.9911</v>
      </c>
      <c r="AM832" s="208">
        <v>30.789899999999999</v>
      </c>
      <c r="AN832" s="208">
        <v>70.003600000000006</v>
      </c>
      <c r="AO832" s="208">
        <v>0.67010000000000003</v>
      </c>
      <c r="AP832" s="208">
        <v>48.367100000000001</v>
      </c>
      <c r="AQ832" s="208">
        <v>26.712499999999999</v>
      </c>
      <c r="AR832" s="208">
        <v>35.81</v>
      </c>
      <c r="AS832" s="208">
        <v>44.439</v>
      </c>
      <c r="AT832" s="208">
        <v>102.4169</v>
      </c>
    </row>
    <row r="833" spans="2:46" s="22" customFormat="1" ht="15">
      <c r="B833" s="22">
        <v>2015</v>
      </c>
      <c r="C833" s="22">
        <v>14</v>
      </c>
      <c r="D833" s="22">
        <f>(R833*AI820)+(S833*AI821)+(T833*AI822)+(U833*AI823)+(V833*AI824)+(W833*AI825)+(X833*AI826)+(Y833*AI827)+(Z833*AI828)+(AA833*AI829)+(AB833*AI830)+(AC833*AI831)+(AD833*AI832)+(AE833*AI833)+(AF833*AI834)+(AG833*AI835)</f>
        <v>7.1290848740189228</v>
      </c>
      <c r="E833" s="22">
        <f>(R833*AJ820)+(S833*AJ821)+(T833*AJ822)+(U833*AJ823)+(V833*AJ824)+(W833*AJ825)+(X833*AJ826)+(Y833*AJ827)+(Z833*AJ828)+(AA833*AJ829)+(AB833*AJ830)+(AC833*AJ831)+(AD833*AJ832)+(AE833*AJ833)+(AF833*AJ834)+(AG833*AJ835)</f>
        <v>16.688203223841473</v>
      </c>
      <c r="F833" s="22">
        <f>(R833*AK820)+(S833*AK821)+(T833*AK822)+(U833*AK823)+(V833*AK824)+(W833*AK825)+(X833*AK826)+(Y833*AK827)+(Z833*AK828)+(AA833*AK829)+(AB833*AK830)+(AC833*AK831)+(AD833*AK832)+(AE833*AK833)+(AF833*AK834)+(AG833*AK835)</f>
        <v>5.1466857336661551</v>
      </c>
      <c r="G833" s="22">
        <f>(R833*AL820)+(S833*AL821)+(T833*AL822)+(U833*AL823)+(V833*AL824)+(W833*AL825)+(X833*AL826)+(Y833*AL827)+(Z833*AL828)+(AA833*AL829)+(AB833*AL830)+(AC833*AL831)+(AD833*AL832)+(AE833*AL833)+(AF833*AL834)+(AG833*AL835)</f>
        <v>25.284804588337622</v>
      </c>
      <c r="H833" s="22">
        <f>(R833*AM820)+(S833*AM821)+(T833*AM822)+(U833*AM823)+(V833*AM824)+(W833*AM825)+(X833*AM826)+(Y833*AM827)+(Z833*AM828)+(AA833*AM829)+(AB833*AM830)+(AC833*AM831)+(AD833*AM832)+(AE833*AM833)+(AF833*AM834)+(AG833*AM835)</f>
        <v>6.8402038536504106</v>
      </c>
      <c r="I833" s="22">
        <f>(R833*AN820)+(S833*AN821)+(T833*AN822)+(U833*AN823)+(V833*AN824)+(W833*AN825)+(X833*AN826)+(Y833*AN827)+(Z833*AN828)+(AA833*AN829)+(AB833*AN830)+(AC833*AN831)+(AD833*AN832)+(AE833*AN833)+(AF833*AN834)+(AG833*AN835)</f>
        <v>26.34981993053108</v>
      </c>
      <c r="J833" s="22">
        <f>(R833*AO820)+(S833*AO821)+(T833*AO822)+(U833*AO823)+(V833*AO824)+(W833*AO825)+(X833*AO826)+(Y833*AO827)+(Z833*AO828)+(AA833*AO829)+(AB833*AO830)+(AC833*AO831)+(AD833*AO832)+(AE833*AO833)+(AF833*AO834)+(AG833*AO835)</f>
        <v>0.83990355100481839</v>
      </c>
      <c r="K833" s="22">
        <f>(R833*AP820)+(S833*AP821)+(T833*AP822)+(U833*AP823)+(V833*AP824)+(W833*AP825)+(X833*AP826)+(Y833*AP827)+(Z833*AP828)+(AA833*AP829)+(AB833*AP830)+(AC833*AP831)+(AD833*AP832)+(AE833*AP833)+(AF833*AP834)+(AG833*AP835)</f>
        <v>11.576391057297146</v>
      </c>
      <c r="L833" s="22">
        <f>(R833*AQ820)+(S833*AQ821)+(T833*AQ822)+(U833*AQ823)+(V833*AQ824)+(W833*AQ825)+(X833*AQ826)+(Y833*AQ827)+(Z833*AQ828)+(AA833*AQ829)+(AB833*AQ830)+(AC833*AQ831)+(AD833*AQ832)+(AE833*AQ833)+(AF833*AQ834)+(AG833*AQ835)</f>
        <v>4.6918704026739029</v>
      </c>
      <c r="M833" s="22">
        <f>(R833*AR820)+(S833*AR821)+(T833*AR822)+(U833*AR823)+(V833*AR824)+(W833*AR825)+(X833*AR826)+(Y833*AR827)+(Z833*AR828)+(AA833*AR829)+(AB833*AR830)+(AC833*AR831)+(AD833*AR832)+(AE833*AR833)+(AF833*AR834)+(AG833*AR835)</f>
        <v>6.3707602735078135</v>
      </c>
      <c r="N833" s="22">
        <f>(R833*AS820)+(S833*AS821)+(T833*AS822)+(U833*AS823)+(V833*AS824)+(W833*AS825)+(X833*AS826)+(Y833*AS827)+(Z833*AS828)+(AA833*AS829)+(AB833*AS830)+(AC833*AS831)+(AD833*AS832)+(AE833*AS833)+(AF833*AS834)+(AG833*AS835)</f>
        <v>5.4423631146981934</v>
      </c>
      <c r="O833" s="22">
        <f>(R833*AT820)+(S833*AT821)+(T833*AT822)+(U833*AT823)+(V833*AT824)+(W833*AT825)+(X833*AT826)+(Y833*AT827)+(Z833*AT828)+(AA833*AT829)+(AB833*AT830)+(AC833*AT831)+(AD833*AT832)+(AE833*AT833)+(AF833*AT834)+(AG833*AT835)</f>
        <v>30.358397584997249</v>
      </c>
      <c r="Q833" s="22">
        <v>14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7.076390739736603E-2</v>
      </c>
      <c r="Y833" s="22">
        <v>0</v>
      </c>
      <c r="Z833" s="22">
        <v>6.0882728404930433E-2</v>
      </c>
      <c r="AA833" s="22">
        <v>0.12271375998387171</v>
      </c>
      <c r="AB833" s="22">
        <v>0</v>
      </c>
      <c r="AC833" s="22">
        <v>0</v>
      </c>
      <c r="AD833" s="22">
        <v>1.5699999999999999E-2</v>
      </c>
      <c r="AE833" s="22">
        <v>0</v>
      </c>
      <c r="AF833" s="22">
        <v>1.2263680379236501E-3</v>
      </c>
      <c r="AG833" s="22">
        <v>0</v>
      </c>
      <c r="AH833" s="208">
        <v>2015</v>
      </c>
      <c r="AI833" s="208">
        <v>2.8812000000000002</v>
      </c>
      <c r="AJ833" s="208">
        <v>22.175999999999998</v>
      </c>
      <c r="AK833" s="208">
        <v>1.8275999999999999</v>
      </c>
      <c r="AL833" s="208">
        <v>11.6015</v>
      </c>
      <c r="AM833" s="208">
        <v>2.7810000000000001</v>
      </c>
      <c r="AN833" s="208">
        <v>6.2347000000000001</v>
      </c>
      <c r="AO833" s="208">
        <v>0.1351</v>
      </c>
      <c r="AP833" s="208">
        <v>2.5057999999999998</v>
      </c>
      <c r="AQ833" s="208">
        <v>4.2817999999999996</v>
      </c>
      <c r="AR833" s="208">
        <v>3.5103</v>
      </c>
      <c r="AS833" s="208">
        <v>2.1846000000000001</v>
      </c>
      <c r="AT833" s="208">
        <v>14.1572</v>
      </c>
    </row>
    <row r="834" spans="2:46" s="22" customFormat="1" ht="15">
      <c r="B834" s="22">
        <v>2015</v>
      </c>
      <c r="C834" s="22">
        <v>15</v>
      </c>
      <c r="D834" s="22">
        <f>(R834*AI820)+(S834*AI821)+(T834*AI822)+(U834*AI823)+(V834*AI824)+(W834*AI825)+(X834*AI826)+(Y834*AI827)+(Z834*AI828)+(AA834*AI829)+(AB834*AI830)+(AC834*AI831)+(AD834*AI832)+(AE834*AI833)+(AF834*AI834)+(AG834*AI835)</f>
        <v>9.4838346784062004</v>
      </c>
      <c r="E834" s="22">
        <f>(R834*AJ820)+(S834*AJ821)+(T834*AJ822)+(U834*AJ823)+(V834*AJ824)+(W834*AJ825)+(X834*AJ826)+(Y834*AJ827)+(Z834*AJ828)+(AA834*AJ829)+(AB834*AJ830)+(AC834*AJ831)+(AD834*AJ832)+(AE834*AJ833)+(AF834*AJ834)+(AG834*AJ835)</f>
        <v>8.4020532737902514</v>
      </c>
      <c r="F834" s="22">
        <f>(R834*AK820)+(S834*AK821)+(T834*AK822)+(U834*AK823)+(V834*AK824)+(W834*AK825)+(X834*AK826)+(Y834*AK827)+(Z834*AK828)+(AA834*AK829)+(AB834*AK830)+(AC834*AK831)+(AD834*AK832)+(AE834*AK833)+(AF834*AK834)+(AG834*AK835)</f>
        <v>3.5412855294273111</v>
      </c>
      <c r="G834" s="22">
        <f>(R834*AL820)+(S834*AL821)+(T834*AL822)+(U834*AL823)+(V834*AL824)+(W834*AL825)+(X834*AL826)+(Y834*AL827)+(Z834*AL828)+(AA834*AL829)+(AB834*AL830)+(AC834*AL831)+(AD834*AL832)+(AE834*AL833)+(AF834*AL834)+(AG834*AL835)</f>
        <v>21.007988198544059</v>
      </c>
      <c r="H834" s="22">
        <f>(R834*AM820)+(S834*AM821)+(T834*AM822)+(U834*AM823)+(V834*AM824)+(W834*AM825)+(X834*AM826)+(Y834*AM827)+(Z834*AM828)+(AA834*AM829)+(AB834*AM830)+(AC834*AM831)+(AD834*AM832)+(AE834*AM833)+(AF834*AM834)+(AG834*AM835)</f>
        <v>7.0087143708614086</v>
      </c>
      <c r="I834" s="22">
        <f>(R834*AN820)+(S834*AN821)+(T834*AN822)+(U834*AN823)+(V834*AN824)+(W834*AN825)+(X834*AN826)+(Y834*AN827)+(Z834*AN828)+(AA834*AN829)+(AB834*AN830)+(AC834*AN831)+(AD834*AN832)+(AE834*AN833)+(AF834*AN834)+(AG834*AN835)</f>
        <v>26.461998249557745</v>
      </c>
      <c r="J834" s="22">
        <f>(R834*AO820)+(S834*AO821)+(T834*AO822)+(U834*AO823)+(V834*AO824)+(W834*AO825)+(X834*AO826)+(Y834*AO827)+(Z834*AO828)+(AA834*AO829)+(AB834*AO830)+(AC834*AO831)+(AD834*AO832)+(AE834*AO833)+(AF834*AO834)+(AG834*AO835)</f>
        <v>0.71987947906449312</v>
      </c>
      <c r="K834" s="22">
        <f>(R834*AP820)+(S834*AP821)+(T834*AP822)+(U834*AP823)+(V834*AP824)+(W834*AP825)+(X834*AP826)+(Y834*AP827)+(Z834*AP828)+(AA834*AP829)+(AB834*AP830)+(AC834*AP831)+(AD834*AP832)+(AE834*AP833)+(AF834*AP834)+(AG834*AP835)</f>
        <v>9.8205503780261107</v>
      </c>
      <c r="L834" s="22">
        <f>(R834*AQ820)+(S834*AQ821)+(T834*AQ822)+(U834*AQ823)+(V834*AQ824)+(W834*AQ825)+(X834*AQ826)+(Y834*AQ827)+(Z834*AQ828)+(AA834*AQ829)+(AB834*AQ830)+(AC834*AQ831)+(AD834*AQ832)+(AE834*AQ833)+(AF834*AQ834)+(AG834*AQ835)</f>
        <v>2.911716518169134</v>
      </c>
      <c r="M834" s="22">
        <f>(R834*AR820)+(S834*AR821)+(T834*AR822)+(U834*AR823)+(V834*AR824)+(W834*AR825)+(X834*AR826)+(Y834*AR827)+(Z834*AR828)+(AA834*AR829)+(AB834*AR830)+(AC834*AR831)+(AD834*AR832)+(AE834*AR833)+(AF834*AR834)+(AG834*AR835)</f>
        <v>4.4542404738606685</v>
      </c>
      <c r="N834" s="22">
        <f>(R834*AS820)+(S834*AS821)+(T834*AS822)+(U834*AS823)+(V834*AS824)+(W834*AS825)+(X834*AS826)+(Y834*AS827)+(Z834*AS828)+(AA834*AS829)+(AB834*AS830)+(AC834*AS831)+(AD834*AS832)+(AE834*AS833)+(AF834*AS834)+(AG834*AS835)</f>
        <v>5.5925031620904306</v>
      </c>
      <c r="O834" s="22">
        <f>(R834*AT820)+(S834*AT821)+(T834*AT822)+(U834*AT823)+(V834*AT824)+(W834*AT825)+(X834*AT826)+(Y834*AT827)+(Z834*AT828)+(AA834*AT829)+(AB834*AT830)+(AC834*AT831)+(AD834*AT832)+(AE834*AT833)+(AF834*AT834)+(AG834*AT835)</f>
        <v>22.788835323818475</v>
      </c>
      <c r="Q834" s="22">
        <v>15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7.8976655058059439E-2</v>
      </c>
      <c r="AB834" s="22">
        <v>0</v>
      </c>
      <c r="AC834" s="22">
        <v>0</v>
      </c>
      <c r="AD834" s="22">
        <v>8.7645198079253821E-4</v>
      </c>
      <c r="AE834" s="22">
        <v>0</v>
      </c>
      <c r="AF834" s="22">
        <v>0.99877363196207636</v>
      </c>
      <c r="AG834" s="22">
        <v>0</v>
      </c>
      <c r="AH834" s="208">
        <v>2015</v>
      </c>
      <c r="AI834" s="208">
        <v>6.4359999999999999</v>
      </c>
      <c r="AJ834" s="208">
        <v>4.0175000000000001</v>
      </c>
      <c r="AK834" s="208">
        <v>1.0848</v>
      </c>
      <c r="AL834" s="208">
        <v>10.0327</v>
      </c>
      <c r="AM834" s="208">
        <v>4.0130999999999997</v>
      </c>
      <c r="AN834" s="208">
        <v>13.5139</v>
      </c>
      <c r="AO834" s="208">
        <v>0.434</v>
      </c>
      <c r="AP834" s="208">
        <v>4.7572000000000001</v>
      </c>
      <c r="AQ834" s="208">
        <v>0.91859999999999997</v>
      </c>
      <c r="AR834" s="208">
        <v>2.1070000000000002</v>
      </c>
      <c r="AS834" s="208">
        <v>3.6057999999999999</v>
      </c>
      <c r="AT834" s="208">
        <v>9.8924000000000003</v>
      </c>
    </row>
    <row r="835" spans="2:46" s="22" customFormat="1" ht="15">
      <c r="B835" s="22">
        <v>2015</v>
      </c>
      <c r="C835" s="22">
        <v>16</v>
      </c>
      <c r="D835" s="22">
        <f>(R835*AI820)+(S835*AI821)+(T835*AI822)+(U835*AI823)+(V835*AI824)+(W835*AI825)+(X835*AI826)+(Y835*AI827)+(Z835*AI828)+(AA835*AI829)+(AB835*AI830)+(AC835*AI831)+(AD835*AI832)+(AE835*AI833)+(AF835*AI834)+(AG835*AI835)</f>
        <v>9.4620297313808734</v>
      </c>
      <c r="E835" s="22">
        <f>(R835*AJ820)+(S835*AJ821)+(T835*AJ822)+(U835*AJ823)+(V835*AJ824)+(W835*AJ825)+(X835*AJ826)+(Y835*AJ827)+(Z835*AJ828)+(AA835*AJ829)+(AB835*AJ830)+(AC835*AJ831)+(AD835*AJ832)+(AE835*AJ833)+(AF835*AJ834)+(AG835*AJ835)</f>
        <v>35.694034311761214</v>
      </c>
      <c r="F835" s="22">
        <f>(R835*AK820)+(S835*AK821)+(T835*AK822)+(U835*AK823)+(V835*AK824)+(W835*AK825)+(X835*AK826)+(Y835*AK827)+(Z835*AK828)+(AA835*AK829)+(AB835*AK830)+(AC835*AK831)+(AD835*AK832)+(AE835*AK833)+(AF835*AK834)+(AG835*AK835)</f>
        <v>5.4381025652455355</v>
      </c>
      <c r="G835" s="22">
        <f>(R835*AL820)+(S835*AL821)+(T835*AL822)+(U835*AL823)+(V835*AL824)+(W835*AL825)+(X835*AL826)+(Y835*AL827)+(Z835*AL828)+(AA835*AL829)+(AB835*AL830)+(AC835*AL831)+(AD835*AL832)+(AE835*AL833)+(AF835*AL834)+(AG835*AL835)</f>
        <v>31.340820041955965</v>
      </c>
      <c r="H835" s="22">
        <f>(R835*AM820)+(S835*AM821)+(T835*AM822)+(U835*AM823)+(V835*AM824)+(W835*AM825)+(X835*AM826)+(Y835*AM827)+(Z835*AM828)+(AA835*AM829)+(AB835*AM830)+(AC835*AM831)+(AD835*AM832)+(AE835*AM833)+(AF835*AM834)+(AG835*AM835)</f>
        <v>8.4507076788744389</v>
      </c>
      <c r="I835" s="22">
        <f>(R835*AN820)+(S835*AN821)+(T835*AN822)+(U835*AN823)+(V835*AN824)+(W835*AN825)+(X835*AN826)+(Y835*AN827)+(Z835*AN828)+(AA835*AN829)+(AB835*AN830)+(AC835*AN831)+(AD835*AN832)+(AE835*AN833)+(AF835*AN834)+(AG835*AN835)</f>
        <v>24.414177225934065</v>
      </c>
      <c r="J835" s="22">
        <f>(R835*AO820)+(S835*AO821)+(T835*AO822)+(U835*AO823)+(V835*AO824)+(W835*AO825)+(X835*AO826)+(Y835*AO827)+(Z835*AO828)+(AA835*AO829)+(AB835*AO830)+(AC835*AO831)+(AD835*AO832)+(AE835*AO833)+(AF835*AO834)+(AG835*AO835)</f>
        <v>1.3883042063212425</v>
      </c>
      <c r="K835" s="22">
        <f>(R835*AP820)+(S835*AP821)+(T835*AP822)+(U835*AP823)+(V835*AP824)+(W835*AP825)+(X835*AP826)+(Y835*AP827)+(Z835*AP828)+(AA835*AP829)+(AB835*AP830)+(AC835*AP831)+(AD835*AP832)+(AE835*AP833)+(AF835*AP834)+(AG835*AP835)</f>
        <v>13.045251379267434</v>
      </c>
      <c r="L835" s="22">
        <f>(R835*AQ820)+(S835*AQ821)+(T835*AQ822)+(U835*AQ823)+(V835*AQ824)+(W835*AQ825)+(X835*AQ826)+(Y835*AQ827)+(Z835*AQ828)+(AA835*AQ829)+(AB835*AQ830)+(AC835*AQ831)+(AD835*AQ832)+(AE835*AQ833)+(AF835*AQ834)+(AG835*AQ835)</f>
        <v>8.3844608596622248</v>
      </c>
      <c r="M835" s="22">
        <f>(R835*AR820)+(S835*AR821)+(T835*AR822)+(U835*AR823)+(V835*AR824)+(W835*AR825)+(X835*AR826)+(Y835*AR827)+(Z835*AR828)+(AA835*AR829)+(AB835*AR830)+(AC835*AR831)+(AD835*AR832)+(AE835*AR833)+(AF835*AR834)+(AG835*AR835)</f>
        <v>9.4005204324949592</v>
      </c>
      <c r="N835" s="22">
        <f>(R835*AS820)+(S835*AS821)+(T835*AS822)+(U835*AS823)+(V835*AS824)+(W835*AS825)+(X835*AS826)+(Y835*AS827)+(Z835*AS828)+(AA835*AS829)+(AB835*AS830)+(AC835*AS831)+(AD835*AS832)+(AE835*AS833)+(AF835*AS834)+(AG835*AS835)</f>
        <v>6.74632591527737</v>
      </c>
      <c r="O835" s="22">
        <f>(R835*AT820)+(S835*AT821)+(T835*AT822)+(U835*AT823)+(V835*AT824)+(W835*AT825)+(X835*AT826)+(Y835*AT827)+(Z835*AT828)+(AA835*AT829)+(AB835*AT830)+(AC835*AT831)+(AD835*AT832)+(AE835*AT833)+(AF835*AT834)+(AG835*AT835)</f>
        <v>38.42945638380219</v>
      </c>
      <c r="Q835" s="22">
        <v>16</v>
      </c>
      <c r="R835" s="22">
        <v>0.13770898400113868</v>
      </c>
      <c r="S835" s="22">
        <v>2.3001472395354758E-2</v>
      </c>
      <c r="T835" s="22">
        <v>1.7892295048193983E-2</v>
      </c>
      <c r="U835" s="22">
        <v>0</v>
      </c>
      <c r="V835" s="22">
        <v>0</v>
      </c>
      <c r="W835" s="22">
        <v>0</v>
      </c>
      <c r="X835" s="22">
        <v>0.17118988318980966</v>
      </c>
      <c r="Y835" s="22">
        <v>4.5045275632172909E-3</v>
      </c>
      <c r="Z835" s="22">
        <v>5.7918917904714838E-2</v>
      </c>
      <c r="AA835" s="22">
        <v>4.9286971762269392E-2</v>
      </c>
      <c r="AB835" s="22">
        <v>0</v>
      </c>
      <c r="AC835" s="22">
        <v>9.2608673160205152E-4</v>
      </c>
      <c r="AD835" s="22">
        <v>0</v>
      </c>
      <c r="AE835" s="22">
        <v>0.97054297647834686</v>
      </c>
      <c r="AF835" s="22">
        <v>0</v>
      </c>
      <c r="AG835" s="22">
        <v>0</v>
      </c>
      <c r="AH835" s="208">
        <v>2015</v>
      </c>
      <c r="AI835" s="208">
        <v>1.4694</v>
      </c>
      <c r="AJ835" s="208">
        <v>11.4198</v>
      </c>
      <c r="AK835" s="208">
        <v>0.93220000000000003</v>
      </c>
      <c r="AL835" s="208">
        <v>5.8948</v>
      </c>
      <c r="AM835" s="208">
        <v>1.4107000000000001</v>
      </c>
      <c r="AN835" s="208">
        <v>3.1183000000000001</v>
      </c>
      <c r="AO835" s="208">
        <v>6.5500000000000003E-2</v>
      </c>
      <c r="AP835" s="208">
        <v>1.2464</v>
      </c>
      <c r="AQ835" s="208">
        <v>2.2242000000000002</v>
      </c>
      <c r="AR835" s="208">
        <v>1.7746999999999999</v>
      </c>
      <c r="AS835" s="208">
        <v>1.1059000000000001</v>
      </c>
      <c r="AT835" s="208">
        <v>7.1605999999999996</v>
      </c>
    </row>
    <row r="836" spans="2:46" s="22" customFormat="1" ht="15">
      <c r="B836" s="22">
        <v>2016</v>
      </c>
      <c r="C836" s="22">
        <v>1</v>
      </c>
      <c r="D836" s="22">
        <f>(R836*AI836)+(S836*AI837)+(T836*AI838)+(U836*AI839)+(V836*AI840)+(W836*AI841)+(X836*AI842)+(Y836*AI843)+(Z836*AI844)+(AA836*AI845)+(AB836*AI846)+(AC836*AI847)+(AD836*AI848)+(AE836*AI849)+(AF836*AI850)+(AG836*AI851)</f>
        <v>2.1762147274607355</v>
      </c>
      <c r="E836" s="22">
        <f>(R836*AJ836)+(S836*AJ837)+(T836*AJ838)+(U836*AJ839)+(V836*AJ840)+(W836*AJ841)+(X836*AJ842)+(Y836*AJ843)+(Z836*AJ844)+(AA836*AJ845)+(AB836*AJ846)+(AC836*AJ847)+(AD836*AJ848)+(AE836*AJ849)+(AF836*AJ850)+(AG836*AJ851)</f>
        <v>2.2262982434561147</v>
      </c>
      <c r="F836" s="22">
        <f>(R836*AK836)+(S836*AK837)+(T836*AK838)+(U836*AK839)+(V836*AK840)+(W836*AK841)+(X836*AK842)+(Y836*AK843)+(Z836*AK844)+(AA836*AK845)+(AB836*AK846)+(AC836*AK847)+(AD836*AK848)+(AE836*AK849)+(AF836*AK850)+(AG836*AK851)</f>
        <v>0.71030862464382016</v>
      </c>
      <c r="G836" s="22">
        <f>(R836*AL836)+(S836*AL837)+(T836*AL838)+(U836*AL839)+(V836*AL840)+(W836*AL841)+(X836*AL842)+(Y836*AL843)+(Z836*AL844)+(AA836*AL845)+(AB836*AL846)+(AC836*AL847)+(AD836*AL848)+(AE836*AL849)+(AF836*AL850)+(AG836*AL851)</f>
        <v>3.7254690677605318</v>
      </c>
      <c r="H836" s="22">
        <f>(R836*AM836)+(S836*AM837)+(T836*AM838)+(U836*AM839)+(V836*AM840)+(W836*AM841)+(X836*AM842)+(Y836*AM843)+(Z836*AM844)+(AA836*AM845)+(AB836*AM846)+(AC836*AM847)+(AD836*AM848)+(AE836*AM849)+(AF836*AM850)+(AG836*AM851)</f>
        <v>1.2635524562986424</v>
      </c>
      <c r="I836" s="22">
        <f>(R836*AN836)+(S836*AN837)+(T836*AN838)+(U836*AN839)+(V836*AN840)+(W836*AN841)+(X836*AN842)+(Y836*AN843)+(Z836*AN844)+(AA836*AN845)+(AB836*AN846)+(AC836*AN847)+(AD836*AN848)+(AE836*AN849)+(AF836*AN850)+(AG836*AN851)</f>
        <v>1.9205987532674769</v>
      </c>
      <c r="J836" s="22">
        <f>(R836*AO836)+(S836*AO837)+(T836*AO838)+(U836*AO839)+(V836*AO840)+(W836*AO841)+(X836*AO842)+(Y836*AO843)+(Z836*AO844)+(AA836*AO845)+(AB836*AO846)+(AC836*AO847)+(AD836*AO848)+(AE836*AO849)+(AF836*AO850)+(AG836*AO851)</f>
        <v>0.10749487278192531</v>
      </c>
      <c r="K836" s="22">
        <f>(R836*AP836)+(S836*AP837)+(T836*AP838)+(U836*AP839)+(V836*AP840)+(W836*AP841)+(X836*AP842)+(Y836*AP843)+(Z836*AP844)+(AA836*AP845)+(AB836*AP846)+(AC836*AP847)+(AD836*AP848)+(AE836*AP849)+(AF836*AP850)+(AG836*AP851)</f>
        <v>2.7655265056566858</v>
      </c>
      <c r="L836" s="22">
        <f>(R836*AQ836)+(S836*AQ837)+(T836*AQ838)+(U836*AQ839)+(V836*AQ840)+(W836*AQ841)+(X836*AQ842)+(Y836*AQ843)+(Z836*AQ844)+(AA836*AQ845)+(AB836*AQ846)+(AC836*AQ847)+(AD836*AQ848)+(AE836*AQ849)+(AF836*AQ850)+(AG836*AQ851)</f>
        <v>1.3883271895411662</v>
      </c>
      <c r="M836" s="22">
        <f>(R836*AR836)+(S836*AR837)+(T836*AR838)+(U836*AR839)+(V836*AR840)+(W836*AR841)+(X836*AR842)+(Y836*AR843)+(Z836*AR844)+(AA836*AR845)+(AB836*AR846)+(AC836*AR847)+(AD836*AR848)+(AE836*AR849)+(AF836*AR850)+(AG836*AR851)</f>
        <v>1.6185815392933238</v>
      </c>
      <c r="N836" s="22">
        <f>(R836*AS836)+(S836*AS837)+(T836*AS838)+(U836*AS839)+(V836*AS840)+(W836*AS841)+(X836*AS842)+(Y836*AS843)+(Z836*AS844)+(AA836*AS845)+(AB836*AS846)+(AC836*AS847)+(AD836*AS848)+(AE836*AS849)+(AF836*AS850)+(AG836*AS851)</f>
        <v>1.3116914330790557</v>
      </c>
      <c r="O836" s="22">
        <f>(R836*AT836)+(S836*AT837)+(T836*AT838)+(U836*AT839)+(V836*AT840)+(W836*AT841)+(X836*AT842)+(Y836*AT843)+(Z836*AT844)+(AA836*AT845)+(AB836*AT846)+(AC836*AT847)+(AD836*AT848)+(AE836*AT849)+(AF836*AT850)+(AG836*AT851)</f>
        <v>4.578960160977414</v>
      </c>
      <c r="Q836" s="22">
        <v>1</v>
      </c>
      <c r="R836" s="22">
        <v>0.22509165929084093</v>
      </c>
      <c r="S836" s="22">
        <v>0</v>
      </c>
      <c r="T836" s="22">
        <v>0</v>
      </c>
      <c r="U836" s="22">
        <v>1.4E-3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2.9457023521653112E-2</v>
      </c>
      <c r="AF836" s="22">
        <v>0</v>
      </c>
      <c r="AG836" s="22">
        <v>0</v>
      </c>
      <c r="AH836" s="208">
        <v>2016</v>
      </c>
      <c r="AI836" s="208">
        <v>8.9997000000000007</v>
      </c>
      <c r="AJ836" s="208">
        <v>5.9461000000000004</v>
      </c>
      <c r="AK836" s="208">
        <v>2.8056000000000001</v>
      </c>
      <c r="AL836" s="208">
        <v>14.104900000000001</v>
      </c>
      <c r="AM836" s="208">
        <v>5.0083000000000002</v>
      </c>
      <c r="AN836" s="208">
        <v>7.0850999999999997</v>
      </c>
      <c r="AO836" s="208">
        <v>0.40670000000000001</v>
      </c>
      <c r="AP836" s="208">
        <v>11.4847</v>
      </c>
      <c r="AQ836" s="208">
        <v>5.3453999999999997</v>
      </c>
      <c r="AR836" s="208">
        <v>6.3939000000000004</v>
      </c>
      <c r="AS836" s="208">
        <v>5.2214</v>
      </c>
      <c r="AT836" s="208">
        <v>17.3565</v>
      </c>
    </row>
    <row r="837" spans="2:46" s="22" customFormat="1" ht="15">
      <c r="B837" s="22">
        <v>2016</v>
      </c>
      <c r="C837" s="22">
        <v>2</v>
      </c>
      <c r="D837" s="22">
        <f>(R837*AI836)+(S837*AI837)+(T837*AI838)+(U837*AI839)+(V837*AI840)+(W837*AI841)+(X837*AI842)+(Y837*AI843)+(Z837*AI844)+(AA837*AI845)+(AB837*AI846)+(AC837*AI847)+(AD837*AI848)+(AE837*AI849)+(AF837*AI850)+(AG837*AI851)</f>
        <v>9.4529782488125775</v>
      </c>
      <c r="E837" s="22">
        <f>(R837*AJ836)+(S837*AJ837)+(T837*AJ838)+(U837*AJ839)+(V837*AJ840)+(W837*AJ841)+(X837*AJ842)+(Y837*AJ843)+(Z837*AJ844)+(AA837*AJ845)+(AB837*AJ846)+(AC837*AJ847)+(AD837*AJ848)+(AE837*AJ849)+(AF837*AJ850)+(AG837*AJ851)</f>
        <v>32.488537124254009</v>
      </c>
      <c r="F837" s="22">
        <f>(R837*AK836)+(S837*AK837)+(T837*AK838)+(U837*AK839)+(V837*AK840)+(W837*AK841)+(X837*AK842)+(Y837*AK843)+(Z837*AK844)+(AA837*AK845)+(AB837*AK846)+(AC837*AK847)+(AD837*AK848)+(AE837*AK849)+(AF837*AK850)+(AG837*AK851)</f>
        <v>3.592900007554495</v>
      </c>
      <c r="G837" s="22">
        <f>(R837*AL836)+(S837*AL837)+(T837*AL838)+(U837*AL839)+(V837*AL840)+(W837*AL841)+(X837*AL842)+(Y837*AL843)+(Z837*AL844)+(AA837*AL845)+(AB837*AL846)+(AC837*AL847)+(AD837*AL848)+(AE837*AL849)+(AF837*AL850)+(AG837*AL851)</f>
        <v>28.112799137282259</v>
      </c>
      <c r="H837" s="22">
        <f>(R837*AM836)+(S837*AM837)+(T837*AM838)+(U837*AM839)+(V837*AM840)+(W837*AM841)+(X837*AM842)+(Y837*AM843)+(Z837*AM844)+(AA837*AM845)+(AB837*AM846)+(AC837*AM847)+(AD837*AM848)+(AE837*AM849)+(AF837*AM850)+(AG837*AM851)</f>
        <v>7.4328688436037069</v>
      </c>
      <c r="I837" s="22">
        <f>(R837*AN836)+(S837*AN837)+(T837*AN838)+(U837*AN839)+(V837*AN840)+(W837*AN841)+(X837*AN842)+(Y837*AN843)+(Z837*AN844)+(AA837*AN845)+(AB837*AN846)+(AC837*AN847)+(AD837*AN848)+(AE837*AN849)+(AF837*AN850)+(AG837*AN851)</f>
        <v>19.597806678612283</v>
      </c>
      <c r="J837" s="22">
        <f>(R837*AO836)+(S837*AO837)+(T837*AO838)+(U837*AO839)+(V837*AO840)+(W837*AO841)+(X837*AO842)+(Y837*AO843)+(Z837*AO844)+(AA837*AO845)+(AB837*AO846)+(AC837*AO847)+(AD837*AO848)+(AE837*AO849)+(AF837*AO850)+(AG837*AO851)</f>
        <v>1.5644789295290364</v>
      </c>
      <c r="K837" s="22">
        <f>(R837*AP836)+(S837*AP837)+(T837*AP838)+(U837*AP839)+(V837*AP840)+(W837*AP841)+(X837*AP842)+(Y837*AP843)+(Z837*AP844)+(AA837*AP845)+(AB837*AP846)+(AC837*AP847)+(AD837*AP848)+(AE837*AP849)+(AF837*AP850)+(AG837*AP851)</f>
        <v>15.284352811186585</v>
      </c>
      <c r="L837" s="22">
        <f>(R837*AQ836)+(S837*AQ837)+(T837*AQ838)+(U837*AQ839)+(V837*AQ840)+(W837*AQ841)+(X837*AQ842)+(Y837*AQ843)+(Z837*AQ844)+(AA837*AQ845)+(AB837*AQ846)+(AC837*AQ847)+(AD837*AQ848)+(AE837*AQ849)+(AF837*AQ850)+(AG837*AQ851)</f>
        <v>8.3878335979805385</v>
      </c>
      <c r="M837" s="22">
        <f>(R837*AR836)+(S837*AR837)+(T837*AR838)+(U837*AR839)+(V837*AR840)+(W837*AR841)+(X837*AR842)+(Y837*AR843)+(Z837*AR844)+(AA837*AR845)+(AB837*AR846)+(AC837*AR847)+(AD837*AR848)+(AE837*AR849)+(AF837*AR850)+(AG837*AR851)</f>
        <v>10.333594743514437</v>
      </c>
      <c r="N837" s="22">
        <f>(R837*AS836)+(S837*AS837)+(T837*AS838)+(U837*AS839)+(V837*AS840)+(W837*AS841)+(X837*AS842)+(Y837*AS843)+(Z837*AS844)+(AA837*AS845)+(AB837*AS846)+(AC837*AS847)+(AD837*AS848)+(AE837*AS849)+(AF837*AS850)+(AG837*AS851)</f>
        <v>10.013437082364</v>
      </c>
      <c r="O837" s="22">
        <f>(R837*AT836)+(S837*AT837)+(T837*AT838)+(U837*AT839)+(V837*AT840)+(W837*AT841)+(X837*AT842)+(Y837*AT843)+(Z837*AT844)+(AA837*AT845)+(AB837*AT846)+(AC837*AT847)+(AD837*AT848)+(AE837*AT849)+(AF837*AT850)+(AG837*AT851)</f>
        <v>34.964043715503038</v>
      </c>
      <c r="Q837" s="22">
        <v>2</v>
      </c>
      <c r="R837" s="22">
        <v>0.20618227805854089</v>
      </c>
      <c r="S837" s="22">
        <v>0</v>
      </c>
      <c r="T837" s="22">
        <v>0</v>
      </c>
      <c r="U837" s="22">
        <v>0.13726763070427903</v>
      </c>
      <c r="V837" s="22">
        <v>4.2294630429674081E-2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  <c r="AH837" s="208">
        <v>2016</v>
      </c>
      <c r="AI837" s="208">
        <v>16.036000000000001</v>
      </c>
      <c r="AJ837" s="208">
        <v>22.534300000000002</v>
      </c>
      <c r="AK837" s="208">
        <v>4.1698000000000004</v>
      </c>
      <c r="AL837" s="208">
        <v>37.069800000000001</v>
      </c>
      <c r="AM837" s="208">
        <v>12.686500000000001</v>
      </c>
      <c r="AN837" s="208">
        <v>54.576900000000002</v>
      </c>
      <c r="AO837" s="208">
        <v>5.0312999999999999</v>
      </c>
      <c r="AP837" s="208">
        <v>21.206299999999999</v>
      </c>
      <c r="AQ837" s="208">
        <v>8.5114999999999998</v>
      </c>
      <c r="AR837" s="208">
        <v>12.6562</v>
      </c>
      <c r="AS837" s="208">
        <v>7.0265000000000004</v>
      </c>
      <c r="AT837" s="208">
        <v>37.703099999999999</v>
      </c>
    </row>
    <row r="838" spans="2:46" s="22" customFormat="1" ht="15">
      <c r="B838" s="22">
        <v>2016</v>
      </c>
      <c r="C838" s="22">
        <v>3</v>
      </c>
      <c r="D838" s="22">
        <f>(R838*AI836)+(S838*AI837)+(T838*AI838)+(U838*AI839)+(V838*AI840)+(W838*AI841)+(X838*AI842)+(Y838*AI843)+(Z838*AI844)+(AA838*AI845)+(AB838*AI846)+(AC838*AI847)+(AD838*AI848)+(AE838*AI849)+(AF838*AI850)+(AG838*AI851)</f>
        <v>30.18751958112685</v>
      </c>
      <c r="E838" s="22">
        <f>(R838*AJ836)+(S838*AJ837)+(T838*AJ838)+(U838*AJ839)+(V838*AJ840)+(W838*AJ841)+(X838*AJ842)+(Y838*AJ843)+(Z838*AJ844)+(AA838*AJ845)+(AB838*AJ846)+(AC838*AJ847)+(AD838*AJ848)+(AE838*AJ849)+(AF838*AJ850)+(AG838*AJ851)</f>
        <v>196.35936985191867</v>
      </c>
      <c r="F838" s="22">
        <f>(R838*AK836)+(S838*AK837)+(T838*AK838)+(U838*AK839)+(V838*AK840)+(W838*AK841)+(X838*AK842)+(Y838*AK843)+(Z838*AK844)+(AA838*AK845)+(AB838*AK846)+(AC838*AK847)+(AD838*AK848)+(AE838*AK849)+(AF838*AK850)+(AG838*AK851)</f>
        <v>14.578578306427801</v>
      </c>
      <c r="G838" s="22">
        <f>(R838*AL836)+(S838*AL837)+(T838*AL838)+(U838*AL839)+(V838*AL840)+(W838*AL841)+(X838*AL842)+(Y838*AL843)+(Z838*AL844)+(AA838*AL845)+(AB838*AL846)+(AC838*AL847)+(AD838*AL848)+(AE838*AL849)+(AF838*AL850)+(AG838*AL851)</f>
        <v>118.51529683629099</v>
      </c>
      <c r="H838" s="22">
        <f>(R838*AM836)+(S838*AM837)+(T838*AM838)+(U838*AM839)+(V838*AM840)+(W838*AM841)+(X838*AM842)+(Y838*AM843)+(Z838*AM844)+(AA838*AM845)+(AB838*AM846)+(AC838*AM847)+(AD838*AM848)+(AE838*AM849)+(AF838*AM850)+(AG838*AM851)</f>
        <v>27.563187686993917</v>
      </c>
      <c r="I838" s="22">
        <f>(R838*AN836)+(S838*AN837)+(T838*AN838)+(U838*AN839)+(V838*AN840)+(W838*AN841)+(X838*AN842)+(Y838*AN843)+(Z838*AN844)+(AA838*AN845)+(AB838*AN846)+(AC838*AN847)+(AD838*AN848)+(AE838*AN849)+(AF838*AN850)+(AG838*AN851)</f>
        <v>104.46304281128812</v>
      </c>
      <c r="J838" s="22">
        <f>(R838*AO836)+(S838*AO837)+(T838*AO838)+(U838*AO839)+(V838*AO840)+(W838*AO841)+(X838*AO842)+(Y838*AO843)+(Z838*AO844)+(AA838*AO845)+(AB838*AO846)+(AC838*AO847)+(AD838*AO848)+(AE838*AO849)+(AF838*AO850)+(AG838*AO851)</f>
        <v>7.3599572487720435</v>
      </c>
      <c r="K838" s="22">
        <f>(R838*AP836)+(S838*AP837)+(T838*AP838)+(U838*AP839)+(V838*AP840)+(W838*AP841)+(X838*AP842)+(Y838*AP843)+(Z838*AP844)+(AA838*AP845)+(AB838*AP846)+(AC838*AP847)+(AD838*AP848)+(AE838*AP849)+(AF838*AP850)+(AG838*AP851)</f>
        <v>59.945057729286987</v>
      </c>
      <c r="L838" s="22">
        <f>(R838*AQ836)+(S838*AQ837)+(T838*AQ838)+(U838*AQ839)+(V838*AQ840)+(W838*AQ841)+(X838*AQ842)+(Y838*AQ843)+(Z838*AQ844)+(AA838*AQ845)+(AB838*AQ846)+(AC838*AQ847)+(AD838*AQ848)+(AE838*AQ849)+(AF838*AQ850)+(AG838*AQ851)</f>
        <v>35.54686491716722</v>
      </c>
      <c r="M838" s="22">
        <f>(R838*AR836)+(S838*AR837)+(T838*AR838)+(U838*AR839)+(V838*AR840)+(W838*AR841)+(X838*AR842)+(Y838*AR843)+(Z838*AR844)+(AA838*AR845)+(AB838*AR846)+(AC838*AR847)+(AD838*AR848)+(AE838*AR849)+(AF838*AR850)+(AG838*AR851)</f>
        <v>40.032823198493801</v>
      </c>
      <c r="N838" s="22">
        <f>(R838*AS836)+(S838*AS837)+(T838*AS838)+(U838*AS839)+(V838*AS840)+(W838*AS841)+(X838*AS842)+(Y838*AS843)+(Z838*AS844)+(AA838*AS845)+(AB838*AS846)+(AC838*AS847)+(AD838*AS848)+(AE838*AS849)+(AF838*AS850)+(AG838*AS851)</f>
        <v>47.46733339129468</v>
      </c>
      <c r="O838" s="22">
        <f>(R838*AT836)+(S838*AT837)+(T838*AT838)+(U838*AT839)+(V838*AT840)+(W838*AT841)+(X838*AT842)+(Y838*AT843)+(Z838*AT844)+(AA838*AT845)+(AB838*AT846)+(AC838*AT847)+(AD838*AT848)+(AE838*AT849)+(AF838*AT850)+(AG838*AT851)</f>
        <v>159.26246630136936</v>
      </c>
      <c r="Q838" s="22">
        <v>3</v>
      </c>
      <c r="R838" s="22">
        <v>0</v>
      </c>
      <c r="S838" s="22">
        <v>0</v>
      </c>
      <c r="T838" s="22">
        <v>0</v>
      </c>
      <c r="U838" s="22">
        <v>8.3558160114565863E-2</v>
      </c>
      <c r="V838" s="22">
        <v>0.89127490012834187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  <c r="AH838" s="208">
        <v>2016</v>
      </c>
      <c r="AI838" s="208">
        <v>35.030799999999999</v>
      </c>
      <c r="AJ838" s="208">
        <v>33.551299999999998</v>
      </c>
      <c r="AK838" s="208">
        <v>10.773099999999999</v>
      </c>
      <c r="AL838" s="208">
        <v>75.771199999999993</v>
      </c>
      <c r="AM838" s="208">
        <v>25.776299999999999</v>
      </c>
      <c r="AN838" s="208">
        <v>73.299000000000007</v>
      </c>
      <c r="AO838" s="208">
        <v>10.314500000000001</v>
      </c>
      <c r="AP838" s="208">
        <v>52.157200000000003</v>
      </c>
      <c r="AQ838" s="208">
        <v>22.622699999999998</v>
      </c>
      <c r="AR838" s="208">
        <v>33.026299999999999</v>
      </c>
      <c r="AS838" s="208">
        <v>17.7164</v>
      </c>
      <c r="AT838" s="208">
        <v>88.264399999999995</v>
      </c>
    </row>
    <row r="839" spans="2:46" s="22" customFormat="1" ht="15">
      <c r="B839" s="22">
        <v>2016</v>
      </c>
      <c r="C839" s="22">
        <v>4</v>
      </c>
      <c r="D839" s="22">
        <f>(R839*AI836)+(S839*AI837)+(T839*AI838)+(U839*AI839)+(V839*AI840)+(W839*AI841)+(X839*AI842)+(Y839*AI843)+(Z839*AI844)+(AA839*AI845)+(AB839*AI846)+(AC839*AI847)+(AD839*AI848)+(AE839*AI849)+(AF839*AI850)+(AG839*AI851)</f>
        <v>21.287021978225283</v>
      </c>
      <c r="E839" s="22">
        <f>(R839*AJ836)+(S839*AJ837)+(T839*AJ838)+(U839*AJ839)+(V839*AJ840)+(W839*AJ841)+(X839*AJ842)+(Y839*AJ843)+(Z839*AJ844)+(AA839*AJ845)+(AB839*AJ846)+(AC839*AJ847)+(AD839*AJ848)+(AE839*AJ849)+(AF839*AJ850)+(AG839*AJ851)</f>
        <v>75.773288460022627</v>
      </c>
      <c r="F839" s="22">
        <f>(R839*AK836)+(S839*AK837)+(T839*AK838)+(U839*AK839)+(V839*AK840)+(W839*AK841)+(X839*AK842)+(Y839*AK843)+(Z839*AK844)+(AA839*AK845)+(AB839*AK846)+(AC839*AK847)+(AD839*AK848)+(AE839*AK849)+(AF839*AK850)+(AG839*AK851)</f>
        <v>8.0198992123216666</v>
      </c>
      <c r="G839" s="22">
        <f>(R839*AL836)+(S839*AL837)+(T839*AL838)+(U839*AL839)+(V839*AL840)+(W839*AL841)+(X839*AL842)+(Y839*AL843)+(Z839*AL844)+(AA839*AL845)+(AB839*AL846)+(AC839*AL847)+(AD839*AL848)+(AE839*AL849)+(AF839*AL850)+(AG839*AL851)</f>
        <v>67.610792395368946</v>
      </c>
      <c r="H839" s="22">
        <f>(R839*AM836)+(S839*AM837)+(T839*AM838)+(U839*AM839)+(V839*AM840)+(W839*AM841)+(X839*AM842)+(Y839*AM843)+(Z839*AM844)+(AA839*AM845)+(AB839*AM846)+(AC839*AM847)+(AD839*AM848)+(AE839*AM849)+(AF839*AM850)+(AG839*AM851)</f>
        <v>17.583324198078337</v>
      </c>
      <c r="I839" s="22">
        <f>(R839*AN836)+(S839*AN837)+(T839*AN838)+(U839*AN839)+(V839*AN840)+(W839*AN841)+(X839*AN842)+(Y839*AN843)+(Z839*AN844)+(AA839*AN845)+(AB839*AN846)+(AC839*AN847)+(AD839*AN848)+(AE839*AN849)+(AF839*AN850)+(AG839*AN851)</f>
        <v>45.509154828837687</v>
      </c>
      <c r="J839" s="22">
        <f>(R839*AO836)+(S839*AO837)+(T839*AO838)+(U839*AO839)+(V839*AO840)+(W839*AO841)+(X839*AO842)+(Y839*AO843)+(Z839*AO844)+(AA839*AO845)+(AB839*AO846)+(AC839*AO847)+(AD839*AO848)+(AE839*AO849)+(AF839*AO850)+(AG839*AO851)</f>
        <v>3.9065461753138799</v>
      </c>
      <c r="K839" s="22">
        <f>(R839*AP836)+(S839*AP837)+(T839*AP838)+(U839*AP839)+(V839*AP840)+(W839*AP841)+(X839*AP842)+(Y839*AP843)+(Z839*AP844)+(AA839*AP845)+(AB839*AP846)+(AC839*AP847)+(AD839*AP848)+(AE839*AP849)+(AF839*AP850)+(AG839*AP851)</f>
        <v>34.777337816097237</v>
      </c>
      <c r="L839" s="22">
        <f>(R839*AQ836)+(S839*AQ837)+(T839*AQ838)+(U839*AQ839)+(V839*AQ840)+(W839*AQ841)+(X839*AQ842)+(Y839*AQ843)+(Z839*AQ844)+(AA839*AQ845)+(AB839*AQ846)+(AC839*AQ847)+(AD839*AQ848)+(AE839*AQ849)+(AF839*AQ850)+(AG839*AQ851)</f>
        <v>19.332598173554686</v>
      </c>
      <c r="M839" s="22">
        <f>(R839*AR836)+(S839*AR837)+(T839*AR838)+(U839*AR839)+(V839*AR840)+(W839*AR841)+(X839*AR842)+(Y839*AR843)+(Z839*AR844)+(AA839*AR845)+(AB839*AR846)+(AC839*AR847)+(AD839*AR848)+(AE839*AR849)+(AF839*AR850)+(AG839*AR851)</f>
        <v>24.569695417416479</v>
      </c>
      <c r="N839" s="22">
        <f>(R839*AS836)+(S839*AS837)+(T839*AS838)+(U839*AS839)+(V839*AS840)+(W839*AS841)+(X839*AS842)+(Y839*AS843)+(Z839*AS844)+(AA839*AS845)+(AB839*AS846)+(AC839*AS847)+(AD839*AS848)+(AE839*AS849)+(AF839*AS850)+(AG839*AS851)</f>
        <v>23.080759659109223</v>
      </c>
      <c r="O839" s="22">
        <f>(R839*AT836)+(S839*AT837)+(T839*AT838)+(U839*AT839)+(V839*AT840)+(W839*AT841)+(X839*AT842)+(Y839*AT843)+(Z839*AT844)+(AA839*AT845)+(AB839*AT846)+(AC839*AT847)+(AD839*AT848)+(AE839*AT849)+(AF839*AT850)+(AG839*AT851)</f>
        <v>82.276174418903878</v>
      </c>
      <c r="Q839" s="22">
        <v>4</v>
      </c>
      <c r="R839" s="22">
        <v>0</v>
      </c>
      <c r="S839" s="22">
        <v>0</v>
      </c>
      <c r="T839" s="22">
        <v>0</v>
      </c>
      <c r="U839" s="22">
        <v>0.46028680546162221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  <c r="AH839" s="208">
        <v>2016</v>
      </c>
      <c r="AI839" s="208">
        <v>46.247300000000003</v>
      </c>
      <c r="AJ839" s="208">
        <v>164.62190000000001</v>
      </c>
      <c r="AK839" s="208">
        <v>17.4237</v>
      </c>
      <c r="AL839" s="208">
        <v>146.88839999999999</v>
      </c>
      <c r="AM839" s="208">
        <v>38.200800000000001</v>
      </c>
      <c r="AN839" s="208">
        <v>98.871300000000005</v>
      </c>
      <c r="AO839" s="208">
        <v>8.4871999999999996</v>
      </c>
      <c r="AP839" s="208">
        <v>75.555800000000005</v>
      </c>
      <c r="AQ839" s="208">
        <v>42.001199999999997</v>
      </c>
      <c r="AR839" s="208">
        <v>53.379100000000001</v>
      </c>
      <c r="AS839" s="208">
        <v>50.144300000000001</v>
      </c>
      <c r="AT839" s="208">
        <v>178.74979999999999</v>
      </c>
    </row>
    <row r="840" spans="2:46" s="22" customFormat="1" ht="15">
      <c r="B840" s="22">
        <v>2016</v>
      </c>
      <c r="C840" s="22">
        <v>5</v>
      </c>
      <c r="D840" s="22">
        <f>(R840*AI836)+(S840*AI837)+(T840*AI838)+(U840*AI839)+(V840*AI840)+(W840*AI841)+(X840*AI842)+(Y840*AI843)+(Z840*AI844)+(AA840*AI845)+(AB840*AI846)+(AC840*AI847)+(AD840*AI848)+(AE840*AI849)+(AF840*AI850)+(AG840*AI851)</f>
        <v>4.1331539205890913</v>
      </c>
      <c r="E840" s="22">
        <f>(R840*AJ836)+(S840*AJ837)+(T840*AJ838)+(U840*AJ839)+(V840*AJ840)+(W840*AJ841)+(X840*AJ842)+(Y840*AJ843)+(Z840*AJ844)+(AA840*AJ845)+(AB840*AJ846)+(AC840*AJ847)+(AD840*AJ848)+(AE840*AJ849)+(AF840*AJ850)+(AG840*AJ851)</f>
        <v>14.712375671657055</v>
      </c>
      <c r="F840" s="22">
        <f>(R840*AK836)+(S840*AK837)+(T840*AK838)+(U840*AK839)+(V840*AK840)+(W840*AK841)+(X840*AK842)+(Y840*AK843)+(Z840*AK844)+(AA840*AK845)+(AB840*AK846)+(AC840*AK847)+(AD840*AK848)+(AE840*AK849)+(AF840*AK850)+(AG840*AK851)</f>
        <v>1.5571683961262204</v>
      </c>
      <c r="G840" s="22">
        <f>(R840*AL836)+(S840*AL837)+(T840*AL838)+(U840*AL839)+(V840*AL840)+(W840*AL841)+(X840*AL842)+(Y840*AL843)+(Z840*AL844)+(AA840*AL845)+(AB840*AL846)+(AC840*AL847)+(AD840*AL848)+(AE840*AL849)+(AF840*AL850)+(AG840*AL851)</f>
        <v>13.12752023034985</v>
      </c>
      <c r="H840" s="22">
        <f>(R840*AM836)+(S840*AM837)+(T840*AM838)+(U840*AM839)+(V840*AM840)+(W840*AM841)+(X840*AM842)+(Y840*AM843)+(Z840*AM844)+(AA840*AM845)+(AB840*AM846)+(AC840*AM847)+(AD840*AM848)+(AE840*AM849)+(AF840*AM850)+(AG840*AM851)</f>
        <v>3.4140325227557016</v>
      </c>
      <c r="I840" s="22">
        <f>(R840*AN836)+(S840*AN837)+(T840*AN838)+(U840*AN839)+(V840*AN840)+(W840*AN841)+(X840*AN842)+(Y840*AN843)+(Z840*AN844)+(AA840*AN845)+(AB840*AN846)+(AC840*AN847)+(AD840*AN848)+(AE840*AN849)+(AF840*AN850)+(AG840*AN851)</f>
        <v>8.8361980316416364</v>
      </c>
      <c r="J840" s="22">
        <f>(R840*AO836)+(S840*AO837)+(T840*AO838)+(U840*AO839)+(V840*AO840)+(W840*AO841)+(X840*AO842)+(Y840*AO843)+(Z840*AO844)+(AA840*AO845)+(AB840*AO846)+(AC840*AO847)+(AD840*AO848)+(AE840*AO849)+(AF840*AO850)+(AG840*AO851)</f>
        <v>0.7585070686250599</v>
      </c>
      <c r="K840" s="22">
        <f>(R840*AP836)+(S840*AP837)+(T840*AP838)+(U840*AP839)+(V840*AP840)+(W840*AP841)+(X840*AP842)+(Y840*AP843)+(Z840*AP844)+(AA840*AP845)+(AB840*AP846)+(AC840*AP847)+(AD840*AP848)+(AE840*AP849)+(AF840*AP850)+(AG840*AP851)</f>
        <v>6.7524753011147736</v>
      </c>
      <c r="L840" s="22">
        <f>(R840*AQ836)+(S840*AQ837)+(T840*AQ838)+(U840*AQ839)+(V840*AQ840)+(W840*AQ841)+(X840*AQ842)+(Y840*AQ843)+(Z840*AQ844)+(AA840*AQ845)+(AB840*AQ846)+(AC840*AQ847)+(AD840*AQ848)+(AE840*AQ849)+(AF840*AQ850)+(AG840*AQ851)</f>
        <v>3.7536769595078314</v>
      </c>
      <c r="M840" s="22">
        <f>(R840*AR836)+(S840*AR837)+(T840*AR838)+(U840*AR839)+(V840*AR840)+(W840*AR841)+(X840*AR842)+(Y840*AR843)+(Z840*AR844)+(AA840*AR845)+(AB840*AR846)+(AC840*AR847)+(AD840*AR848)+(AE840*AR849)+(AF840*AR850)+(AG840*AR851)</f>
        <v>4.770527932279661</v>
      </c>
      <c r="N840" s="22">
        <f>(R840*AS836)+(S840*AS837)+(T840*AS838)+(U840*AS839)+(V840*AS840)+(W840*AS841)+(X840*AS842)+(Y840*AS843)+(Z840*AS844)+(AA840*AS845)+(AB840*AS846)+(AC840*AS847)+(AD840*AS848)+(AE840*AS849)+(AF840*AS850)+(AG840*AS851)</f>
        <v>4.481431567684937</v>
      </c>
      <c r="O840" s="22">
        <f>(R840*AT836)+(S840*AT837)+(T840*AT838)+(U840*AT839)+(V840*AT840)+(W840*AT841)+(X840*AT842)+(Y840*AT843)+(Z840*AT844)+(AA840*AT845)+(AB840*AT846)+(AC840*AT847)+(AD840*AT848)+(AE840*AT849)+(AF840*AT850)+(AG840*AT851)</f>
        <v>15.974996090031546</v>
      </c>
      <c r="Q840" s="22">
        <v>5</v>
      </c>
      <c r="R840" s="22">
        <v>0</v>
      </c>
      <c r="S840" s="22">
        <v>0</v>
      </c>
      <c r="T840" s="22">
        <v>0</v>
      </c>
      <c r="U840" s="22">
        <v>8.9370707491877172E-2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H840" s="208">
        <v>2016</v>
      </c>
      <c r="AI840" s="208">
        <v>29.534300000000002</v>
      </c>
      <c r="AJ840" s="208">
        <v>204.8794</v>
      </c>
      <c r="AK840" s="208">
        <v>14.7235</v>
      </c>
      <c r="AL840" s="208">
        <v>119.20180000000001</v>
      </c>
      <c r="AM840" s="208">
        <v>27.344200000000001</v>
      </c>
      <c r="AN840" s="208">
        <v>107.937</v>
      </c>
      <c r="AO840" s="208">
        <v>7.4621000000000004</v>
      </c>
      <c r="AP840" s="208">
        <v>60.174199999999999</v>
      </c>
      <c r="AQ840" s="208">
        <v>35.945500000000003</v>
      </c>
      <c r="AR840" s="208">
        <v>39.911999999999999</v>
      </c>
      <c r="AS840" s="208">
        <v>48.556699999999999</v>
      </c>
      <c r="AT840" s="208">
        <v>161.93260000000001</v>
      </c>
    </row>
    <row r="841" spans="2:46" s="22" customFormat="1" ht="15">
      <c r="B841" s="22">
        <v>2016</v>
      </c>
      <c r="C841" s="22">
        <v>6</v>
      </c>
      <c r="D841" s="22">
        <f>(R841*AI836)+(S841*AI837)+(T841*AI838)+(U841*AI839)+(V841*AI840)+(W841*AI841)+(X841*AI842)+(Y841*AI843)+(Z841*AI844)+(AA841*AI845)+(AB841*AI846)+(AC841*AI847)+(AD841*AI848)+(AE841*AI849)+(AF841*AI850)+(AG841*AI851)</f>
        <v>30.486379227656151</v>
      </c>
      <c r="E841" s="22">
        <f>(R841*AJ836)+(S841*AJ837)+(T841*AJ838)+(U841*AJ839)+(V841*AJ840)+(W841*AJ841)+(X841*AJ842)+(Y841*AJ843)+(Z841*AJ844)+(AA841*AJ845)+(AB841*AJ846)+(AC841*AJ847)+(AD841*AJ848)+(AE841*AJ849)+(AF841*AJ850)+(AG841*AJ851)</f>
        <v>142.47741194699515</v>
      </c>
      <c r="F841" s="22">
        <f>(R841*AK836)+(S841*AK837)+(T841*AK838)+(U841*AK839)+(V841*AK840)+(W841*AK841)+(X841*AK842)+(Y841*AK843)+(Z841*AK844)+(AA841*AK845)+(AB841*AK846)+(AC841*AK847)+(AD841*AK848)+(AE841*AK849)+(AF841*AK850)+(AG841*AK851)</f>
        <v>20.02281525849202</v>
      </c>
      <c r="G841" s="22">
        <f>(R841*AL836)+(S841*AL837)+(T841*AL838)+(U841*AL839)+(V841*AL840)+(W841*AL841)+(X841*AL842)+(Y841*AL843)+(Z841*AL844)+(AA841*AL845)+(AB841*AL846)+(AC841*AL847)+(AD841*AL848)+(AE841*AL849)+(AF841*AL850)+(AG841*AL851)</f>
        <v>117.94743397630775</v>
      </c>
      <c r="H841" s="22">
        <f>(R841*AM836)+(S841*AM837)+(T841*AM838)+(U841*AM839)+(V841*AM840)+(W841*AM841)+(X841*AM842)+(Y841*AM843)+(Z841*AM844)+(AA841*AM845)+(AB841*AM846)+(AC841*AM847)+(AD841*AM848)+(AE841*AM849)+(AF841*AM850)+(AG841*AM851)</f>
        <v>29.67120273409261</v>
      </c>
      <c r="I841" s="22">
        <f>(R841*AN836)+(S841*AN837)+(T841*AN838)+(U841*AN839)+(V841*AN840)+(W841*AN841)+(X841*AN842)+(Y841*AN843)+(Z841*AN844)+(AA841*AN845)+(AB841*AN846)+(AC841*AN847)+(AD841*AN848)+(AE841*AN849)+(AF841*AN850)+(AG841*AN851)</f>
        <v>111.84767202820046</v>
      </c>
      <c r="J841" s="22">
        <f>(R841*AO836)+(S841*AO837)+(T841*AO838)+(U841*AO839)+(V841*AO840)+(W841*AO841)+(X841*AO842)+(Y841*AO843)+(Z841*AO844)+(AA841*AO845)+(AB841*AO846)+(AC841*AO847)+(AD841*AO848)+(AE841*AO849)+(AF841*AO850)+(AG841*AO851)</f>
        <v>4.6083316289449874</v>
      </c>
      <c r="K841" s="22">
        <f>(R841*AP836)+(S841*AP837)+(T841*AP838)+(U841*AP839)+(V841*AP840)+(W841*AP841)+(X841*AP842)+(Y841*AP843)+(Z841*AP844)+(AA841*AP845)+(AB841*AP846)+(AC841*AP847)+(AD841*AP848)+(AE841*AP849)+(AF841*AP850)+(AG841*AP851)</f>
        <v>52.957475528871804</v>
      </c>
      <c r="L841" s="22">
        <f>(R841*AQ836)+(S841*AQ837)+(T841*AQ838)+(U841*AQ839)+(V841*AQ840)+(W841*AQ841)+(X841*AQ842)+(Y841*AQ843)+(Z841*AQ844)+(AA841*AQ845)+(AB841*AQ846)+(AC841*AQ847)+(AD841*AQ848)+(AE841*AQ849)+(AF841*AQ850)+(AG841*AQ851)</f>
        <v>29.945046157082061</v>
      </c>
      <c r="M841" s="22">
        <f>(R841*AR836)+(S841*AR837)+(T841*AR838)+(U841*AR839)+(V841*AR840)+(W841*AR841)+(X841*AR842)+(Y841*AR843)+(Z841*AR844)+(AA841*AR845)+(AB841*AR846)+(AC841*AR847)+(AD841*AR848)+(AE841*AR849)+(AF841*AR850)+(AG841*AR851)</f>
        <v>31.13281546966607</v>
      </c>
      <c r="N841" s="22">
        <f>(R841*AS836)+(S841*AS837)+(T841*AS838)+(U841*AS839)+(V841*AS840)+(W841*AS841)+(X841*AS842)+(Y841*AS843)+(Z841*AS844)+(AA841*AS845)+(AB841*AS846)+(AC841*AS847)+(AD841*AS848)+(AE841*AS849)+(AF841*AS850)+(AG841*AS851)</f>
        <v>33.367976021146333</v>
      </c>
      <c r="O841" s="22">
        <f>(R841*AT836)+(S841*AT837)+(T841*AT838)+(U841*AT839)+(V841*AT840)+(W841*AT841)+(X841*AT842)+(Y841*AT843)+(Z841*AT844)+(AA841*AT845)+(AB841*AT846)+(AC841*AT847)+(AD841*AT848)+(AE841*AT849)+(AF841*AT850)+(AG841*AT851)</f>
        <v>138.41897627617013</v>
      </c>
      <c r="Q841" s="22">
        <v>6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0.40076518433531011</v>
      </c>
      <c r="Z841" s="22">
        <v>6.3600000000000004E-2</v>
      </c>
      <c r="AA841" s="22">
        <v>0</v>
      </c>
      <c r="AB841" s="22">
        <v>0.26986289636970395</v>
      </c>
      <c r="AC841" s="22">
        <v>6.595769839041045E-4</v>
      </c>
      <c r="AD841" s="22">
        <v>0</v>
      </c>
      <c r="AE841" s="22">
        <v>0</v>
      </c>
      <c r="AF841" s="22">
        <v>0</v>
      </c>
      <c r="AG841" s="22">
        <v>0</v>
      </c>
      <c r="AH841" s="208">
        <v>2016</v>
      </c>
      <c r="AI841" s="208">
        <v>24.907</v>
      </c>
      <c r="AJ841" s="208">
        <v>60.125700000000002</v>
      </c>
      <c r="AK841" s="208">
        <v>5.8707000000000003</v>
      </c>
      <c r="AL841" s="208">
        <v>50.534300000000002</v>
      </c>
      <c r="AM841" s="208">
        <v>9.8244000000000007</v>
      </c>
      <c r="AN841" s="208">
        <v>37.934600000000003</v>
      </c>
      <c r="AO841" s="208">
        <v>1.3162</v>
      </c>
      <c r="AP841" s="208">
        <v>19.339099999999998</v>
      </c>
      <c r="AQ841" s="208">
        <v>8.3679000000000006</v>
      </c>
      <c r="AR841" s="208">
        <v>16.040199999999999</v>
      </c>
      <c r="AS841" s="208">
        <v>11.939399999999999</v>
      </c>
      <c r="AT841" s="208">
        <v>42.901499999999999</v>
      </c>
    </row>
    <row r="842" spans="2:46" s="22" customFormat="1" ht="15">
      <c r="B842" s="22">
        <v>2016</v>
      </c>
      <c r="C842" s="22">
        <v>7</v>
      </c>
      <c r="D842" s="22">
        <f>(R842*AI836)+(S842*AI837)+(T842*AI838)+(U842*AI839)+(V842*AI840)+(W842*AI841)+(X842*AI842)+(Y842*AI843)+(Z842*AI844)+(AA842*AI845)+(AB842*AI846)+(AC842*AI847)+(AD842*AI848)+(AE842*AI849)+(AF842*AI850)+(AG842*AI851)</f>
        <v>37.390378120000001</v>
      </c>
      <c r="E842" s="22">
        <f>(R842*AJ836)+(S842*AJ837)+(T842*AJ838)+(U842*AJ839)+(V842*AJ840)+(W842*AJ841)+(X842*AJ842)+(Y842*AJ843)+(Z842*AJ844)+(AA842*AJ845)+(AB842*AJ846)+(AC842*AJ847)+(AD842*AJ848)+(AE842*AJ849)+(AF842*AJ850)+(AG842*AJ851)</f>
        <v>79.469517600000003</v>
      </c>
      <c r="F842" s="22">
        <f>(R842*AK836)+(S842*AK837)+(T842*AK838)+(U842*AK839)+(V842*AK840)+(W842*AK841)+(X842*AK842)+(Y842*AK843)+(Z842*AK844)+(AA842*AK845)+(AB842*AK846)+(AC842*AK847)+(AD842*AK848)+(AE842*AK849)+(AF842*AK850)+(AG842*AK851)</f>
        <v>10.777974200000001</v>
      </c>
      <c r="G842" s="22">
        <f>(R842*AL836)+(S842*AL837)+(T842*AL838)+(U842*AL839)+(V842*AL840)+(W842*AL841)+(X842*AL842)+(Y842*AL843)+(Z842*AL844)+(AA842*AL845)+(AB842*AL846)+(AC842*AL847)+(AD842*AL848)+(AE842*AL849)+(AF842*AL850)+(AG842*AL851)</f>
        <v>72.608606120000005</v>
      </c>
      <c r="H842" s="22">
        <f>(R842*AM836)+(S842*AM837)+(T842*AM838)+(U842*AM839)+(V842*AM840)+(W842*AM841)+(X842*AM842)+(Y842*AM843)+(Z842*AM844)+(AA842*AM845)+(AB842*AM846)+(AC842*AM847)+(AD842*AM848)+(AE842*AM849)+(AF842*AM850)+(AG842*AM851)</f>
        <v>21.74529072</v>
      </c>
      <c r="I842" s="22">
        <f>(R842*AN836)+(S842*AN837)+(T842*AN838)+(U842*AN839)+(V842*AN840)+(W842*AN841)+(X842*AN842)+(Y842*AN843)+(Z842*AN844)+(AA842*AN845)+(AB842*AN846)+(AC842*AN847)+(AD842*AN848)+(AE842*AN849)+(AF842*AN850)+(AG842*AN851)</f>
        <v>49.372296799999994</v>
      </c>
      <c r="J842" s="22">
        <f>(R842*AO836)+(S842*AO837)+(T842*AO838)+(U842*AO839)+(V842*AO840)+(W842*AO841)+(X842*AO842)+(Y842*AO843)+(Z842*AO844)+(AA842*AO845)+(AB842*AO846)+(AC842*AO847)+(AD842*AO848)+(AE842*AO849)+(AF842*AO850)+(AG842*AO851)</f>
        <v>0.47175592</v>
      </c>
      <c r="K842" s="22">
        <f>(R842*AP836)+(S842*AP837)+(T842*AP838)+(U842*AP839)+(V842*AP840)+(W842*AP841)+(X842*AP842)+(Y842*AP843)+(Z842*AP844)+(AA842*AP845)+(AB842*AP846)+(AC842*AP847)+(AD842*AP848)+(AE842*AP849)+(AF842*AP850)+(AG842*AP851)</f>
        <v>34.01574428</v>
      </c>
      <c r="L842" s="22">
        <f>(R842*AQ836)+(S842*AQ837)+(T842*AQ838)+(U842*AQ839)+(V842*AQ840)+(W842*AQ841)+(X842*AQ842)+(Y842*AQ843)+(Z842*AQ844)+(AA842*AQ845)+(AB842*AQ846)+(AC842*AQ847)+(AD842*AQ848)+(AE842*AQ849)+(AF842*AQ850)+(AG842*AQ851)</f>
        <v>18.790173239999998</v>
      </c>
      <c r="M842" s="22">
        <f>(R842*AR836)+(S842*AR837)+(T842*AR838)+(U842*AR839)+(V842*AR840)+(W842*AR841)+(X842*AR842)+(Y842*AR843)+(Z842*AR844)+(AA842*AR845)+(AB842*AR846)+(AC842*AR847)+(AD842*AR848)+(AE842*AR849)+(AF842*AR850)+(AG842*AR851)</f>
        <v>25.347037960000002</v>
      </c>
      <c r="N842" s="22">
        <f>(R842*AS836)+(S842*AS837)+(T842*AS838)+(U842*AS839)+(V842*AS840)+(W842*AS841)+(X842*AS842)+(Y842*AS843)+(Z842*AS844)+(AA842*AS845)+(AB842*AS846)+(AC842*AS847)+(AD842*AS848)+(AE842*AS849)+(AF842*AS850)+(AG842*AS851)</f>
        <v>31.78599848</v>
      </c>
      <c r="O842" s="22">
        <f>(R842*AT836)+(S842*AT837)+(T842*AT838)+(U842*AT839)+(V842*AT840)+(W842*AT841)+(X842*AT842)+(Y842*AT843)+(Z842*AT844)+(AA842*AT845)+(AB842*AT846)+(AC842*AT847)+(AD842*AT848)+(AE842*AT849)+(AF842*AT850)+(AG842*AT851)</f>
        <v>72.947015520000008</v>
      </c>
      <c r="Q842" s="22">
        <v>7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0.6956</v>
      </c>
      <c r="AE842" s="22">
        <v>0</v>
      </c>
      <c r="AF842" s="22">
        <v>0</v>
      </c>
      <c r="AG842" s="22">
        <v>0</v>
      </c>
      <c r="AH842" s="208">
        <v>2016</v>
      </c>
      <c r="AI842" s="208">
        <v>7.5323000000000002</v>
      </c>
      <c r="AJ842" s="208">
        <v>4.7122000000000002</v>
      </c>
      <c r="AK842" s="208">
        <v>2.2755999999999998</v>
      </c>
      <c r="AL842" s="208">
        <v>16.734200000000001</v>
      </c>
      <c r="AM842" s="208">
        <v>5.4410999999999996</v>
      </c>
      <c r="AN842" s="208">
        <v>8.5634999999999994</v>
      </c>
      <c r="AO842" s="208">
        <v>3.2002999999999999</v>
      </c>
      <c r="AP842" s="208">
        <v>11.8139</v>
      </c>
      <c r="AQ842" s="208">
        <v>2.5910000000000002</v>
      </c>
      <c r="AR842" s="208">
        <v>4.2763999999999998</v>
      </c>
      <c r="AS842" s="208">
        <v>2.9201999999999999</v>
      </c>
      <c r="AT842" s="208">
        <v>22.156099999999999</v>
      </c>
    </row>
    <row r="843" spans="2:46" s="22" customFormat="1" ht="15">
      <c r="B843" s="22">
        <v>2016</v>
      </c>
      <c r="C843" s="22">
        <v>8</v>
      </c>
      <c r="D843" s="22">
        <f>(R843*AI836)+(S843*AI837)+(T843*AI838)+(U843*AI839)+(V843*AI840)+(W843*AI841)+(X843*AI842)+(Y843*AI843)+(Z843*AI844)+(AA843*AI845)+(AB843*AI846)+(AC843*AI847)+(AD843*AI848)+(AE843*AI849)+(AF843*AI850)+(AG843*AI851)</f>
        <v>42.012291341564392</v>
      </c>
      <c r="E843" s="22">
        <f>(R843*AJ836)+(S843*AJ837)+(T843*AJ838)+(U843*AJ839)+(V843*AJ840)+(W843*AJ841)+(X843*AJ842)+(Y843*AJ843)+(Z843*AJ844)+(AA843*AJ845)+(AB843*AJ846)+(AC843*AJ847)+(AD843*AJ848)+(AE843*AJ849)+(AF843*AJ850)+(AG843*AJ851)</f>
        <v>206.15812441185133</v>
      </c>
      <c r="F843" s="22">
        <f>(R843*AK836)+(S843*AK837)+(T843*AK838)+(U843*AK839)+(V843*AK840)+(W843*AK841)+(X843*AK842)+(Y843*AK843)+(Z843*AK844)+(AA843*AK845)+(AB843*AK846)+(AC843*AK847)+(AD843*AK848)+(AE843*AK849)+(AF843*AK850)+(AG843*AK851)</f>
        <v>28.508027307942793</v>
      </c>
      <c r="G843" s="22">
        <f>(R843*AL836)+(S843*AL837)+(T843*AL838)+(U843*AL839)+(V843*AL840)+(W843*AL841)+(X843*AL842)+(Y843*AL843)+(Z843*AL844)+(AA843*AL845)+(AB843*AL846)+(AC843*AL847)+(AD843*AL848)+(AE843*AL849)+(AF843*AL850)+(AG843*AL851)</f>
        <v>167.66844449412915</v>
      </c>
      <c r="H843" s="22">
        <f>(R843*AM836)+(S843*AM837)+(T843*AM838)+(U843*AM839)+(V843*AM840)+(W843*AM841)+(X843*AM842)+(Y843*AM843)+(Z843*AM844)+(AA843*AM845)+(AB843*AM846)+(AC843*AM847)+(AD843*AM848)+(AE843*AM849)+(AF843*AM850)+(AG843*AM851)</f>
        <v>42.012727763247568</v>
      </c>
      <c r="I843" s="22">
        <f>(R843*AN836)+(S843*AN837)+(T843*AN838)+(U843*AN839)+(V843*AN840)+(W843*AN841)+(X843*AN842)+(Y843*AN843)+(Z843*AN844)+(AA843*AN845)+(AB843*AN846)+(AC843*AN847)+(AD843*AN848)+(AE843*AN849)+(AF843*AN850)+(AG843*AN851)</f>
        <v>156.68759026038467</v>
      </c>
      <c r="J843" s="22">
        <f>(R843*AO836)+(S843*AO837)+(T843*AO838)+(U843*AO839)+(V843*AO840)+(W843*AO841)+(X843*AO842)+(Y843*AO843)+(Z843*AO844)+(AA843*AO845)+(AB843*AO846)+(AC843*AO847)+(AD843*AO848)+(AE843*AO849)+(AF843*AO850)+(AG843*AO851)</f>
        <v>6.3577521171043898</v>
      </c>
      <c r="K843" s="22">
        <f>(R843*AP836)+(S843*AP837)+(T843*AP838)+(U843*AP839)+(V843*AP840)+(W843*AP841)+(X843*AP842)+(Y843*AP843)+(Z843*AP844)+(AA843*AP845)+(AB843*AP846)+(AC843*AP847)+(AD843*AP848)+(AE843*AP849)+(AF843*AP850)+(AG843*AP851)</f>
        <v>74.008093353816349</v>
      </c>
      <c r="L843" s="22">
        <f>(R843*AQ836)+(S843*AQ837)+(T843*AQ838)+(U843*AQ839)+(V843*AQ840)+(W843*AQ841)+(X843*AQ842)+(Y843*AQ843)+(Z843*AQ844)+(AA843*AQ845)+(AB843*AQ846)+(AC843*AQ847)+(AD843*AQ848)+(AE843*AQ849)+(AF843*AQ850)+(AG843*AQ851)</f>
        <v>41.033008626723671</v>
      </c>
      <c r="M843" s="22">
        <f>(R843*AR836)+(S843*AR837)+(T843*AR838)+(U843*AR839)+(V843*AR840)+(W843*AR841)+(X843*AR842)+(Y843*AR843)+(Z843*AR844)+(AA843*AR845)+(AB843*AR846)+(AC843*AR847)+(AD843*AR848)+(AE843*AR849)+(AF843*AR850)+(AG843*AR851)</f>
        <v>45.76132523596884</v>
      </c>
      <c r="N843" s="22">
        <f>(R843*AS836)+(S843*AS837)+(T843*AS838)+(U843*AS839)+(V843*AS840)+(W843*AS841)+(X843*AS842)+(Y843*AS843)+(Z843*AS844)+(AA843*AS845)+(AB843*AS846)+(AC843*AS847)+(AD843*AS848)+(AE843*AS849)+(AF843*AS850)+(AG843*AS851)</f>
        <v>47.21008495912551</v>
      </c>
      <c r="O843" s="22">
        <f>(R843*AT836)+(S843*AT837)+(T843*AT838)+(U843*AT839)+(V843*AT840)+(W843*AT841)+(X843*AT842)+(Y843*AT843)+(Z843*AT844)+(AA843*AT845)+(AB843*AT846)+(AC843*AT847)+(AD843*AT848)+(AE843*AT849)+(AF843*AT850)+(AG843*AT851)</f>
        <v>199.1041015161741</v>
      </c>
      <c r="Q843" s="22">
        <v>8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0.5082143807025763</v>
      </c>
      <c r="Z843" s="22">
        <v>0.26930435888776155</v>
      </c>
      <c r="AA843" s="22">
        <v>0</v>
      </c>
      <c r="AB843" s="22">
        <v>0.30643708205915571</v>
      </c>
      <c r="AC843" s="22">
        <v>4.2044799503377327E-2</v>
      </c>
      <c r="AD843" s="22">
        <v>0</v>
      </c>
      <c r="AE843" s="22">
        <v>0</v>
      </c>
      <c r="AF843" s="22">
        <v>0</v>
      </c>
      <c r="AG843" s="22">
        <v>0</v>
      </c>
      <c r="AH843" s="208">
        <v>2016</v>
      </c>
      <c r="AI843" s="208">
        <v>60.608400000000003</v>
      </c>
      <c r="AJ843" s="208">
        <v>261.19619999999998</v>
      </c>
      <c r="AK843" s="208">
        <v>39.372100000000003</v>
      </c>
      <c r="AL843" s="208">
        <v>239.48439999999999</v>
      </c>
      <c r="AM843" s="208">
        <v>60.375900000000001</v>
      </c>
      <c r="AN843" s="208">
        <v>225.27449999999999</v>
      </c>
      <c r="AO843" s="208">
        <v>9.4723000000000006</v>
      </c>
      <c r="AP843" s="208">
        <v>107.048</v>
      </c>
      <c r="AQ843" s="208">
        <v>54.5914</v>
      </c>
      <c r="AR843" s="208">
        <v>58.33</v>
      </c>
      <c r="AS843" s="208">
        <v>66.270499999999998</v>
      </c>
      <c r="AT843" s="208">
        <v>283.25420000000003</v>
      </c>
    </row>
    <row r="844" spans="2:46" s="22" customFormat="1" ht="15">
      <c r="B844" s="22">
        <v>2016</v>
      </c>
      <c r="C844" s="22">
        <v>9</v>
      </c>
      <c r="D844" s="22">
        <f>(R844*AI836)+(S844*AI837)+(T844*AI838)+(U844*AI839)+(V844*AI840)+(W844*AI841)+(X844*AI842)+(Y844*AI843)+(Z844*AI844)+(AA844*AI845)+(AB844*AI846)+(AC844*AI847)+(AD844*AI848)+(AE844*AI849)+(AF844*AI850)+(AG844*AI851)</f>
        <v>38.651294421710695</v>
      </c>
      <c r="E844" s="22">
        <f>(R844*AJ836)+(S844*AJ837)+(T844*AJ838)+(U844*AJ839)+(V844*AJ840)+(W844*AJ841)+(X844*AJ842)+(Y844*AJ843)+(Z844*AJ844)+(AA844*AJ845)+(AB844*AJ846)+(AC844*AJ847)+(AD844*AJ848)+(AE844*AJ849)+(AF844*AJ850)+(AG844*AJ851)</f>
        <v>252.20029532964989</v>
      </c>
      <c r="F844" s="22">
        <f>(R844*AK836)+(S844*AK837)+(T844*AK838)+(U844*AK839)+(V844*AK840)+(W844*AK841)+(X844*AK842)+(Y844*AK843)+(Z844*AK844)+(AA844*AK845)+(AB844*AK846)+(AC844*AK847)+(AD844*AK848)+(AE844*AK849)+(AF844*AK850)+(AG844*AK851)</f>
        <v>30.497689419438622</v>
      </c>
      <c r="G844" s="22">
        <f>(R844*AL836)+(S844*AL837)+(T844*AL838)+(U844*AL839)+(V844*AL840)+(W844*AL841)+(X844*AL842)+(Y844*AL843)+(Z844*AL844)+(AA844*AL845)+(AB844*AL846)+(AC844*AL847)+(AD844*AL848)+(AE844*AL849)+(AF844*AL850)+(AG844*AL851)</f>
        <v>163.14364687612917</v>
      </c>
      <c r="H844" s="22">
        <f>(R844*AM836)+(S844*AM837)+(T844*AM838)+(U844*AM839)+(V844*AM840)+(W844*AM841)+(X844*AM842)+(Y844*AM843)+(Z844*AM844)+(AA844*AM845)+(AB844*AM846)+(AC844*AM847)+(AD844*AM848)+(AE844*AM849)+(AF844*AM850)+(AG844*AM851)</f>
        <v>40.132580665273807</v>
      </c>
      <c r="I844" s="22">
        <f>(R844*AN836)+(S844*AN837)+(T844*AN838)+(U844*AN839)+(V844*AN840)+(W844*AN841)+(X844*AN842)+(Y844*AN843)+(Z844*AN844)+(AA844*AN845)+(AB844*AN846)+(AC844*AN847)+(AD844*AN848)+(AE844*AN849)+(AF844*AN850)+(AG844*AN851)</f>
        <v>149.03563379446842</v>
      </c>
      <c r="J844" s="22">
        <f>(R844*AO836)+(S844*AO837)+(T844*AO838)+(U844*AO839)+(V844*AO840)+(W844*AO841)+(X844*AO842)+(Y844*AO843)+(Z844*AO844)+(AA844*AO845)+(AB844*AO846)+(AC844*AO847)+(AD844*AO848)+(AE844*AO849)+(AF844*AO850)+(AG844*AO851)</f>
        <v>5.2040301267673366</v>
      </c>
      <c r="K844" s="22">
        <f>(R844*AP836)+(S844*AP837)+(T844*AP838)+(U844*AP839)+(V844*AP840)+(W844*AP841)+(X844*AP842)+(Y844*AP843)+(Z844*AP844)+(AA844*AP845)+(AB844*AP846)+(AC844*AP847)+(AD844*AP848)+(AE844*AP849)+(AF844*AP850)+(AG844*AP851)</f>
        <v>65.604442830239989</v>
      </c>
      <c r="L844" s="22">
        <f>(R844*AQ836)+(S844*AQ837)+(T844*AQ838)+(U844*AQ839)+(V844*AQ840)+(W844*AQ841)+(X844*AQ842)+(Y844*AQ843)+(Z844*AQ844)+(AA844*AQ845)+(AB844*AQ846)+(AC844*AQ847)+(AD844*AQ848)+(AE844*AQ849)+(AF844*AQ850)+(AG844*AQ851)</f>
        <v>44.507697666760592</v>
      </c>
      <c r="M844" s="22">
        <f>(R844*AR836)+(S844*AR837)+(T844*AR838)+(U844*AR839)+(V844*AR840)+(W844*AR841)+(X844*AR842)+(Y844*AR843)+(Z844*AR844)+(AA844*AR845)+(AB844*AR846)+(AC844*AR847)+(AD844*AR848)+(AE844*AR849)+(AF844*AR850)+(AG844*AR851)</f>
        <v>56.021802230350382</v>
      </c>
      <c r="N844" s="22">
        <f>(R844*AS836)+(S844*AS837)+(T844*AS838)+(U844*AS839)+(V844*AS840)+(W844*AS841)+(X844*AS842)+(Y844*AS843)+(Z844*AS844)+(AA844*AS845)+(AB844*AS846)+(AC844*AS847)+(AD844*AS848)+(AE844*AS849)+(AF844*AS850)+(AG844*AS851)</f>
        <v>46.968946474285232</v>
      </c>
      <c r="O844" s="22">
        <f>(R844*AT836)+(S844*AT837)+(T844*AT838)+(U844*AT839)+(V844*AT840)+(W844*AT841)+(X844*AT842)+(Y844*AT843)+(Z844*AT844)+(AA844*AT845)+(AB844*AT846)+(AC844*AT847)+(AD844*AT848)+(AE844*AT849)+(AF844*AT850)+(AG844*AT851)</f>
        <v>189.8825280011902</v>
      </c>
      <c r="Q844" s="22">
        <v>9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8.6515907398896294E-2</v>
      </c>
      <c r="Z844" s="22">
        <v>0.5483490763640243</v>
      </c>
      <c r="AA844" s="22">
        <v>0</v>
      </c>
      <c r="AB844" s="22">
        <v>0.42370002157114034</v>
      </c>
      <c r="AC844" s="22">
        <v>0.95636953678111647</v>
      </c>
      <c r="AD844" s="22">
        <v>0</v>
      </c>
      <c r="AE844" s="22">
        <v>0</v>
      </c>
      <c r="AF844" s="22">
        <v>0</v>
      </c>
      <c r="AG844" s="22">
        <v>1</v>
      </c>
      <c r="AH844" s="208">
        <v>2016</v>
      </c>
      <c r="AI844" s="208">
        <v>18.088699999999999</v>
      </c>
      <c r="AJ844" s="208">
        <v>132.97919999999999</v>
      </c>
      <c r="AK844" s="208">
        <v>15.9665</v>
      </c>
      <c r="AL844" s="208">
        <v>93.435000000000002</v>
      </c>
      <c r="AM844" s="208">
        <v>22.715399999999999</v>
      </c>
      <c r="AN844" s="208">
        <v>77.169600000000003</v>
      </c>
      <c r="AO844" s="208">
        <v>2.7576999999999998</v>
      </c>
      <c r="AP844" s="208">
        <v>36.505200000000002</v>
      </c>
      <c r="AQ844" s="208">
        <v>17.180099999999999</v>
      </c>
      <c r="AR844" s="208">
        <v>32.134900000000002</v>
      </c>
      <c r="AS844" s="208">
        <v>25.4773</v>
      </c>
      <c r="AT844" s="208">
        <v>122.2791</v>
      </c>
    </row>
    <row r="845" spans="2:46" s="22" customFormat="1" ht="15">
      <c r="B845" s="22">
        <v>2016</v>
      </c>
      <c r="C845" s="22">
        <v>10</v>
      </c>
      <c r="D845" s="22">
        <f>(R845*AI836)+(S845*AI837)+(T845*AI838)+(U845*AI839)+(V845*AI840)+(W845*AI841)+(X845*AI842)+(Y845*AI843)+(Z845*AI844)+(AA845*AI845)+(AB845*AI846)+(AC845*AI847)+(AD845*AI848)+(AE845*AI849)+(AF845*AI850)+(AG845*AI851)</f>
        <v>44.56318889044465</v>
      </c>
      <c r="E845" s="22">
        <f>(R845*AJ836)+(S845*AJ837)+(T845*AJ838)+(U845*AJ839)+(V845*AJ840)+(W845*AJ841)+(X845*AJ842)+(Y845*AJ843)+(Z845*AJ844)+(AA845*AJ845)+(AB845*AJ846)+(AC845*AJ847)+(AD845*AJ848)+(AE845*AJ849)+(AF845*AJ850)+(AG845*AJ851)</f>
        <v>74.803543483182082</v>
      </c>
      <c r="F845" s="22">
        <f>(R845*AK836)+(S845*AK837)+(T845*AK838)+(U845*AK839)+(V845*AK840)+(W845*AK841)+(X845*AK842)+(Y845*AK843)+(Z845*AK844)+(AA845*AK845)+(AB845*AK846)+(AC845*AK847)+(AD845*AK848)+(AE845*AK849)+(AF845*AK850)+(AG845*AK851)</f>
        <v>28.214644179766097</v>
      </c>
      <c r="G845" s="22">
        <f>(R845*AL836)+(S845*AL837)+(T845*AL838)+(U845*AL839)+(V845*AL840)+(W845*AL841)+(X845*AL842)+(Y845*AL843)+(Z845*AL844)+(AA845*AL845)+(AB845*AL846)+(AC845*AL847)+(AD845*AL848)+(AE845*AL849)+(AF845*AL850)+(AG845*AL851)</f>
        <v>135.77606962012655</v>
      </c>
      <c r="H845" s="22">
        <f>(R845*AM836)+(S845*AM837)+(T845*AM838)+(U845*AM839)+(V845*AM840)+(W845*AM841)+(X845*AM842)+(Y845*AM843)+(Z845*AM844)+(AA845*AM845)+(AB845*AM846)+(AC845*AM847)+(AD845*AM848)+(AE845*AM849)+(AF845*AM850)+(AG845*AM851)</f>
        <v>37.77764295621936</v>
      </c>
      <c r="I845" s="22">
        <f>(R845*AN836)+(S845*AN837)+(T845*AN838)+(U845*AN839)+(V845*AN840)+(W845*AN841)+(X845*AN842)+(Y845*AN843)+(Z845*AN844)+(AA845*AN845)+(AB845*AN846)+(AC845*AN847)+(AD845*AN848)+(AE845*AN849)+(AF845*AN850)+(AG845*AN851)</f>
        <v>145.51544323987963</v>
      </c>
      <c r="J845" s="22">
        <f>(R845*AO836)+(S845*AO837)+(T845*AO838)+(U845*AO839)+(V845*AO840)+(W845*AO841)+(X845*AO842)+(Y845*AO843)+(Z845*AO844)+(AA845*AO845)+(AB845*AO846)+(AC845*AO847)+(AD845*AO848)+(AE845*AO849)+(AF845*AO850)+(AG845*AO851)</f>
        <v>2.9518887856058202</v>
      </c>
      <c r="K845" s="22">
        <f>(R845*AP836)+(S845*AP837)+(T845*AP838)+(U845*AP839)+(V845*AP840)+(W845*AP841)+(X845*AP842)+(Y845*AP843)+(Z845*AP844)+(AA845*AP845)+(AB845*AP846)+(AC845*AP847)+(AD845*AP848)+(AE845*AP849)+(AF845*AP850)+(AG845*AP851)</f>
        <v>62.204114707429071</v>
      </c>
      <c r="L845" s="22">
        <f>(R845*AQ836)+(S845*AQ837)+(T845*AQ838)+(U845*AQ839)+(V845*AQ840)+(W845*AQ841)+(X845*AQ842)+(Y845*AQ843)+(Z845*AQ844)+(AA845*AQ845)+(AB845*AQ846)+(AC845*AQ847)+(AD845*AQ848)+(AE845*AQ849)+(AF845*AQ850)+(AG845*AQ851)</f>
        <v>26.728854162748942</v>
      </c>
      <c r="M845" s="22">
        <f>(R845*AR836)+(S845*AR837)+(T845*AR838)+(U845*AR839)+(V845*AR840)+(W845*AR841)+(X845*AR842)+(Y845*AR843)+(Z845*AR844)+(AA845*AR845)+(AB845*AR846)+(AC845*AR847)+(AD845*AR848)+(AE845*AR849)+(AF845*AR850)+(AG845*AR851)</f>
        <v>33.183307182445915</v>
      </c>
      <c r="N845" s="22">
        <f>(R845*AS836)+(S845*AS837)+(T845*AS838)+(U845*AS839)+(V845*AS840)+(W845*AS841)+(X845*AS842)+(Y845*AS843)+(Z845*AS844)+(AA845*AS845)+(AB845*AS846)+(AC845*AS847)+(AD845*AS848)+(AE845*AS849)+(AF845*AS850)+(AG845*AS851)</f>
        <v>32.151632966676523</v>
      </c>
      <c r="O845" s="22">
        <f>(R845*AT836)+(S845*AT837)+(T845*AT838)+(U845*AT839)+(V845*AT840)+(W845*AT841)+(X845*AT842)+(Y845*AT843)+(Z845*AT844)+(AA845*AT845)+(AB845*AT846)+(AC845*AT847)+(AD845*AT848)+(AE845*AT849)+(AF845*AT850)+(AG845*AT851)</f>
        <v>154.44645435702273</v>
      </c>
      <c r="Q845" s="22">
        <v>10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0.74902261319579944</v>
      </c>
      <c r="AB845" s="22">
        <v>0</v>
      </c>
      <c r="AC845" s="22">
        <v>0</v>
      </c>
      <c r="AD845" s="22">
        <v>0.2878</v>
      </c>
      <c r="AE845" s="22">
        <v>0</v>
      </c>
      <c r="AF845" s="22">
        <v>0</v>
      </c>
      <c r="AG845" s="22">
        <v>0</v>
      </c>
      <c r="AH845" s="208">
        <v>2016</v>
      </c>
      <c r="AI845" s="208">
        <v>38.841500000000003</v>
      </c>
      <c r="AJ845" s="208">
        <v>55.970999999999997</v>
      </c>
      <c r="AK845" s="208">
        <v>31.7151</v>
      </c>
      <c r="AL845" s="208">
        <v>141.1636</v>
      </c>
      <c r="AM845" s="208">
        <v>38.424300000000002</v>
      </c>
      <c r="AN845" s="208">
        <v>167.0016</v>
      </c>
      <c r="AO845" s="208">
        <v>3.6804000000000001</v>
      </c>
      <c r="AP845" s="208">
        <v>64.257499999999993</v>
      </c>
      <c r="AQ845" s="208">
        <v>25.305700000000002</v>
      </c>
      <c r="AR845" s="208">
        <v>30.300999999999998</v>
      </c>
      <c r="AS845" s="208">
        <v>25.366900000000001</v>
      </c>
      <c r="AT845" s="208">
        <v>165.90299999999999</v>
      </c>
    </row>
    <row r="846" spans="2:46" s="22" customFormat="1" ht="15">
      <c r="B846" s="22">
        <v>2016</v>
      </c>
      <c r="C846" s="22">
        <v>11</v>
      </c>
      <c r="D846" s="22">
        <f>(R846*AI836)+(S846*AI837)+(T846*AI838)+(U846*AI839)+(V846*AI840)+(W846*AI841)+(X846*AI842)+(Y846*AI843)+(Z846*AI844)+(AA846*AI845)+(AB846*AI846)+(AC846*AI847)+(AD846*AI848)+(AE846*AI849)+(AF846*AI850)+(AG846*AI851)</f>
        <v>11.749144686501175</v>
      </c>
      <c r="E846" s="22">
        <f>(R846*AJ836)+(S846*AJ837)+(T846*AJ838)+(U846*AJ839)+(V846*AJ840)+(W846*AJ841)+(X846*AJ842)+(Y846*AJ843)+(Z846*AJ844)+(AA846*AJ845)+(AB846*AJ846)+(AC846*AJ847)+(AD846*AJ848)+(AE846*AJ849)+(AF846*AJ850)+(AG846*AJ851)</f>
        <v>12.570006020137066</v>
      </c>
      <c r="F846" s="22">
        <f>(R846*AK836)+(S846*AK837)+(T846*AK838)+(U846*AK839)+(V846*AK840)+(W846*AK841)+(X846*AK842)+(Y846*AK843)+(Z846*AK844)+(AA846*AK845)+(AB846*AK846)+(AC846*AK847)+(AD846*AK848)+(AE846*AK849)+(AF846*AK850)+(AG846*AK851)</f>
        <v>3.4493246637546857</v>
      </c>
      <c r="G846" s="22">
        <f>(R846*AL836)+(S846*AL837)+(T846*AL838)+(U846*AL839)+(V846*AL840)+(W846*AL841)+(X846*AL842)+(Y846*AL843)+(Z846*AL844)+(AA846*AL845)+(AB846*AL846)+(AC846*AL847)+(AD846*AL848)+(AE846*AL849)+(AF846*AL850)+(AG846*AL851)</f>
        <v>25.412708517036844</v>
      </c>
      <c r="H846" s="22">
        <f>(R846*AM836)+(S846*AM837)+(T846*AM838)+(U846*AM839)+(V846*AM840)+(W846*AM841)+(X846*AM842)+(Y846*AM843)+(Z846*AM844)+(AA846*AM845)+(AB846*AM846)+(AC846*AM847)+(AD846*AM848)+(AE846*AM849)+(AF846*AM850)+(AG846*AM851)</f>
        <v>8.6823144975053808</v>
      </c>
      <c r="I846" s="22">
        <f>(R846*AN836)+(S846*AN837)+(T846*AN838)+(U846*AN839)+(V846*AN840)+(W846*AN841)+(X846*AN842)+(Y846*AN843)+(Z846*AN844)+(AA846*AN845)+(AB846*AN846)+(AC846*AN847)+(AD846*AN848)+(AE846*AN849)+(AF846*AN850)+(AG846*AN851)</f>
        <v>28.059542405100064</v>
      </c>
      <c r="J846" s="22">
        <f>(R846*AO836)+(S846*AO837)+(T846*AO838)+(U846*AO839)+(V846*AO840)+(W846*AO841)+(X846*AO842)+(Y846*AO843)+(Z846*AO844)+(AA846*AO845)+(AB846*AO846)+(AC846*AO847)+(AD846*AO848)+(AE846*AO849)+(AF846*AO850)+(AG846*AO851)</f>
        <v>3.3078350157613432</v>
      </c>
      <c r="K846" s="22">
        <f>(R846*AP836)+(S846*AP837)+(T846*AP838)+(U846*AP839)+(V846*AP840)+(W846*AP841)+(X846*AP842)+(Y846*AP843)+(Z846*AP844)+(AA846*AP845)+(AB846*AP846)+(AC846*AP847)+(AD846*AP848)+(AE846*AP849)+(AF846*AP850)+(AG846*AP851)</f>
        <v>16.71823074842731</v>
      </c>
      <c r="L846" s="22">
        <f>(R846*AQ836)+(S846*AQ837)+(T846*AQ838)+(U846*AQ839)+(V846*AQ840)+(W846*AQ841)+(X846*AQ842)+(Y846*AQ843)+(Z846*AQ844)+(AA846*AQ845)+(AB846*AQ846)+(AC846*AQ847)+(AD846*AQ848)+(AE846*AQ849)+(AF846*AQ850)+(AG846*AQ851)</f>
        <v>7.1359644748844255</v>
      </c>
      <c r="M846" s="22">
        <f>(R846*AR836)+(S846*AR837)+(T846*AR838)+(U846*AR839)+(V846*AR840)+(W846*AR841)+(X846*AR842)+(Y846*AR843)+(Z846*AR844)+(AA846*AR845)+(AB846*AR846)+(AC846*AR847)+(AD846*AR848)+(AE846*AR849)+(AF846*AR850)+(AG846*AR851)</f>
        <v>10.330239796497349</v>
      </c>
      <c r="N846" s="22">
        <f>(R846*AS836)+(S846*AS837)+(T846*AS838)+(U846*AS839)+(V846*AS840)+(W846*AS841)+(X846*AS842)+(Y846*AS843)+(Z846*AS844)+(AA846*AS845)+(AB846*AS846)+(AC846*AS847)+(AD846*AS848)+(AE846*AS849)+(AF846*AS850)+(AG846*AS851)</f>
        <v>5.7691845621644209</v>
      </c>
      <c r="O846" s="22">
        <f>(R846*AT836)+(S846*AT837)+(T846*AT838)+(U846*AT839)+(V846*AT840)+(W846*AT841)+(X846*AT842)+(Y846*AT843)+(Z846*AT844)+(AA846*AT845)+(AB846*AT846)+(AC846*AT847)+(AD846*AT848)+(AE846*AT849)+(AF846*AT850)+(AG846*AT851)</f>
        <v>28.487884744706587</v>
      </c>
      <c r="Q846" s="22">
        <v>11</v>
      </c>
      <c r="R846" s="22">
        <v>9.795478305256114E-2</v>
      </c>
      <c r="S846" s="22">
        <v>0.22004671810824875</v>
      </c>
      <c r="T846" s="22">
        <v>0.20949883684869208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  <c r="AH846" s="208">
        <v>2016</v>
      </c>
      <c r="AI846" s="208">
        <v>18.6631</v>
      </c>
      <c r="AJ846" s="208">
        <v>108.4742</v>
      </c>
      <c r="AK846" s="208">
        <v>11.9315</v>
      </c>
      <c r="AL846" s="208">
        <v>59.2393</v>
      </c>
      <c r="AM846" s="208">
        <v>14.8957</v>
      </c>
      <c r="AN846" s="208">
        <v>61.5777</v>
      </c>
      <c r="AO846" s="208">
        <v>2.355</v>
      </c>
      <c r="AP846" s="208">
        <v>28.602699999999999</v>
      </c>
      <c r="AQ846" s="208">
        <v>25.798999999999999</v>
      </c>
      <c r="AR846" s="208">
        <v>21.11</v>
      </c>
      <c r="AS846" s="208">
        <v>19.1812</v>
      </c>
      <c r="AT846" s="208">
        <v>63.288699999999999</v>
      </c>
    </row>
    <row r="847" spans="2:46" s="22" customFormat="1" ht="15">
      <c r="B847" s="22">
        <v>2016</v>
      </c>
      <c r="C847" s="22">
        <v>12</v>
      </c>
      <c r="D847" s="22">
        <f>(R847*AI836)+(S847*AI837)+(T847*AI838)+(U847*AI839)+(V847*AI840)+(W847*AI841)+(X847*AI842)+(Y847*AI843)+(Z847*AI844)+(AA847*AI845)+(AB847*AI846)+(AC847*AI847)+(AD847*AI848)+(AE847*AI849)+(AF847*AI850)+(AG847*AI851)</f>
        <v>60.508060628819365</v>
      </c>
      <c r="E847" s="22">
        <f>(R847*AJ836)+(S847*AJ837)+(T847*AJ838)+(U847*AJ839)+(V847*AJ840)+(W847*AJ841)+(X847*AJ842)+(Y847*AJ843)+(Z847*AJ844)+(AA847*AJ845)+(AB847*AJ846)+(AC847*AJ847)+(AD847*AJ848)+(AE847*AJ849)+(AF847*AJ850)+(AG847*AJ851)</f>
        <v>137.93451181517426</v>
      </c>
      <c r="F847" s="22">
        <f>(R847*AK836)+(S847*AK837)+(T847*AK838)+(U847*AK839)+(V847*AK840)+(W847*AK841)+(X847*AK842)+(Y847*AK843)+(Z847*AK844)+(AA847*AK845)+(AB847*AK846)+(AC847*AK847)+(AD847*AK848)+(AE847*AK849)+(AF847*AK850)+(AG847*AK851)</f>
        <v>17.359682936461482</v>
      </c>
      <c r="G847" s="22">
        <f>(R847*AL836)+(S847*AL837)+(T847*AL838)+(U847*AL839)+(V847*AL840)+(W847*AL841)+(X847*AL842)+(Y847*AL843)+(Z847*AL844)+(AA847*AL845)+(AB847*AL846)+(AC847*AL847)+(AD847*AL848)+(AE847*AL849)+(AF847*AL850)+(AG847*AL851)</f>
        <v>141.92478548812159</v>
      </c>
      <c r="H847" s="22">
        <f>(R847*AM836)+(S847*AM837)+(T847*AM838)+(U847*AM839)+(V847*AM840)+(W847*AM841)+(X847*AM842)+(Y847*AM843)+(Z847*AM844)+(AA847*AM845)+(AB847*AM846)+(AC847*AM847)+(AD847*AM848)+(AE847*AM849)+(AF847*AM850)+(AG847*AM851)</f>
        <v>37.480644793881098</v>
      </c>
      <c r="I847" s="22">
        <f>(R847*AN836)+(S847*AN837)+(T847*AN838)+(U847*AN839)+(V847*AN840)+(W847*AN841)+(X847*AN842)+(Y847*AN843)+(Z847*AN844)+(AA847*AN845)+(AB847*AN846)+(AC847*AN847)+(AD847*AN848)+(AE847*AN849)+(AF847*AN850)+(AG847*AN851)</f>
        <v>127.99159789001098</v>
      </c>
      <c r="J847" s="22">
        <f>(R847*AO836)+(S847*AO837)+(T847*AO838)+(U847*AO839)+(V847*AO840)+(W847*AO841)+(X847*AO842)+(Y847*AO843)+(Z847*AO844)+(AA847*AO845)+(AB847*AO846)+(AC847*AO847)+(AD847*AO848)+(AE847*AO849)+(AF847*AO850)+(AG847*AO851)</f>
        <v>10.037939795733974</v>
      </c>
      <c r="K847" s="22">
        <f>(R847*AP836)+(S847*AP837)+(T847*AP838)+(U847*AP839)+(V847*AP840)+(W847*AP841)+(X847*AP842)+(Y847*AP843)+(Z847*AP844)+(AA847*AP845)+(AB847*AP846)+(AC847*AP847)+(AD847*AP848)+(AE847*AP849)+(AF847*AP850)+(AG847*AP851)</f>
        <v>72.293370943178289</v>
      </c>
      <c r="L847" s="22">
        <f>(R847*AQ836)+(S847*AQ837)+(T847*AQ838)+(U847*AQ839)+(V847*AQ840)+(W847*AQ841)+(X847*AQ842)+(Y847*AQ843)+(Z847*AQ844)+(AA847*AQ845)+(AB847*AQ846)+(AC847*AQ847)+(AD847*AQ848)+(AE847*AQ849)+(AF847*AQ850)+(AG847*AQ851)</f>
        <v>33.695679972496286</v>
      </c>
      <c r="M847" s="22">
        <f>(R847*AR836)+(S847*AR837)+(T847*AR838)+(U847*AR839)+(V847*AR840)+(W847*AR841)+(X847*AR842)+(Y847*AR843)+(Z847*AR844)+(AA847*AR845)+(AB847*AR846)+(AC847*AR847)+(AD847*AR848)+(AE847*AR849)+(AF847*AR850)+(AG847*AR851)</f>
        <v>50.078465326548184</v>
      </c>
      <c r="N847" s="22">
        <f>(R847*AS836)+(S847*AS837)+(T847*AS838)+(U847*AS839)+(V847*AS840)+(W847*AS841)+(X847*AS842)+(Y847*AS843)+(Z847*AS844)+(AA847*AS845)+(AB847*AS846)+(AC847*AS847)+(AD847*AS848)+(AE847*AS849)+(AF847*AS850)+(AG847*AS851)</f>
        <v>37.679671772926177</v>
      </c>
      <c r="O847" s="22">
        <f>(R847*AT836)+(S847*AT837)+(T847*AT838)+(U847*AT839)+(V847*AT840)+(W847*AT841)+(X847*AT842)+(Y847*AT843)+(Z847*AT844)+(AA847*AT845)+(AB847*AT846)+(AC847*AT847)+(AD847*AT848)+(AE847*AT849)+(AF847*AT850)+(AG847*AT851)</f>
        <v>148.79567614194929</v>
      </c>
      <c r="Q847" s="22">
        <v>12</v>
      </c>
      <c r="R847" s="22">
        <v>0.33143279709307938</v>
      </c>
      <c r="S847" s="22">
        <v>0.75695180949639651</v>
      </c>
      <c r="T847" s="22">
        <v>0.22761181172271763</v>
      </c>
      <c r="U847" s="22">
        <v>0.22800000000000001</v>
      </c>
      <c r="V847" s="22">
        <v>6.6430469441984052E-2</v>
      </c>
      <c r="W847" s="22">
        <v>1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  <c r="AH847" s="208">
        <v>2016</v>
      </c>
      <c r="AI847" s="208">
        <v>14.741400000000001</v>
      </c>
      <c r="AJ847" s="208">
        <v>103.748</v>
      </c>
      <c r="AK847" s="208">
        <v>12.901899999999999</v>
      </c>
      <c r="AL847" s="208">
        <v>62.872399999999999</v>
      </c>
      <c r="AM847" s="208">
        <v>15.385400000000001</v>
      </c>
      <c r="AN847" s="208">
        <v>60.603200000000001</v>
      </c>
      <c r="AO847" s="208">
        <v>1.8902000000000001</v>
      </c>
      <c r="AP847" s="208">
        <v>23.994</v>
      </c>
      <c r="AQ847" s="208">
        <v>17.991</v>
      </c>
      <c r="AR847" s="208">
        <v>23.646799999999999</v>
      </c>
      <c r="AS847" s="208">
        <v>18.8248</v>
      </c>
      <c r="AT847" s="208">
        <v>67.212699999999998</v>
      </c>
    </row>
    <row r="848" spans="2:46" s="22" customFormat="1" ht="15">
      <c r="B848" s="22">
        <v>2016</v>
      </c>
      <c r="C848" s="22">
        <v>13</v>
      </c>
      <c r="D848" s="22">
        <f>(R848*AI836)+(S848*AI837)+(T848*AI838)+(U848*AI839)+(V848*AI840)+(W848*AI841)+(X848*AI842)+(Y848*AI843)+(Z848*AI844)+(AA848*AI845)+(AB848*AI846)+(AC848*AI847)+(AD848*AI848)+(AE848*AI849)+(AF848*AI850)+(AG848*AI851)</f>
        <v>24.816179343495602</v>
      </c>
      <c r="E848" s="22">
        <f>(R848*AJ836)+(S848*AJ837)+(T848*AJ838)+(U848*AJ839)+(V848*AJ840)+(W848*AJ841)+(X848*AJ842)+(Y848*AJ843)+(Z848*AJ844)+(AA848*AJ845)+(AB848*AJ846)+(AC848*AJ847)+(AD848*AJ848)+(AE848*AJ849)+(AF848*AJ850)+(AG848*AJ851)</f>
        <v>21.867114246784379</v>
      </c>
      <c r="F848" s="22">
        <f>(R848*AK836)+(S848*AK837)+(T848*AK838)+(U848*AK839)+(V848*AK840)+(W848*AK841)+(X848*AK842)+(Y848*AK843)+(Z848*AK844)+(AA848*AK845)+(AB848*AK846)+(AC848*AK847)+(AD848*AK848)+(AE848*AK849)+(AF848*AK850)+(AG848*AK851)</f>
        <v>7.6008894632338411</v>
      </c>
      <c r="G848" s="22">
        <f>(R848*AL836)+(S848*AL837)+(T848*AL838)+(U848*AL839)+(V848*AL840)+(W848*AL841)+(X848*AL842)+(Y848*AL843)+(Z848*AL844)+(AA848*AL845)+(AB848*AL846)+(AC848*AL847)+(AD848*AL848)+(AE848*AL849)+(AF848*AL850)+(AG848*AL851)</f>
        <v>54.003361749413166</v>
      </c>
      <c r="H848" s="22">
        <f>(R848*AM836)+(S848*AM837)+(T848*AM838)+(U848*AM839)+(V848*AM840)+(W848*AM841)+(X848*AM842)+(Y848*AM843)+(Z848*AM844)+(AA848*AM845)+(AB848*AM846)+(AC848*AM847)+(AD848*AM848)+(AE848*AM849)+(AF848*AM850)+(AG848*AM851)</f>
        <v>18.180773871770903</v>
      </c>
      <c r="I848" s="22">
        <f>(R848*AN836)+(S848*AN837)+(T848*AN838)+(U848*AN839)+(V848*AN840)+(W848*AN841)+(X848*AN842)+(Y848*AN843)+(Z848*AN844)+(AA848*AN845)+(AB848*AN846)+(AC848*AN847)+(AD848*AN848)+(AE848*AN849)+(AF848*AN850)+(AG848*AN851)</f>
        <v>46.450813109782935</v>
      </c>
      <c r="J848" s="22">
        <f>(R848*AO836)+(S848*AO837)+(T848*AO838)+(U848*AO839)+(V848*AO840)+(W848*AO841)+(X848*AO842)+(Y848*AO843)+(Z848*AO844)+(AA848*AO845)+(AB848*AO846)+(AC848*AO847)+(AD848*AO848)+(AE848*AO849)+(AF848*AO850)+(AG848*AO851)</f>
        <v>8.0480101390609704</v>
      </c>
      <c r="K848" s="22">
        <f>(R848*AP836)+(S848*AP837)+(T848*AP838)+(U848*AP839)+(V848*AP840)+(W848*AP841)+(X848*AP842)+(Y848*AP843)+(Z848*AP844)+(AA848*AP845)+(AB848*AP846)+(AC848*AP847)+(AD848*AP848)+(AE848*AP849)+(AF848*AP850)+(AG848*AP851)</f>
        <v>37.399716883892815</v>
      </c>
      <c r="L848" s="22">
        <f>(R848*AQ836)+(S848*AQ837)+(T848*AQ838)+(U848*AQ839)+(V848*AQ840)+(W848*AQ841)+(X848*AQ842)+(Y848*AQ843)+(Z848*AQ844)+(AA848*AQ845)+(AB848*AQ846)+(AC848*AQ847)+(AD848*AQ848)+(AE848*AQ849)+(AF848*AQ850)+(AG848*AQ851)</f>
        <v>14.302112957267839</v>
      </c>
      <c r="M848" s="22">
        <f>(R848*AR836)+(S848*AR837)+(T848*AR838)+(U848*AR839)+(V848*AR840)+(W848*AR841)+(X848*AR842)+(Y848*AR843)+(Z848*AR844)+(AA848*AR845)+(AB848*AR846)+(AC848*AR847)+(AD848*AR848)+(AE848*AR849)+(AF848*AR850)+(AG848*AR851)</f>
        <v>21.25136394355258</v>
      </c>
      <c r="N848" s="22">
        <f>(R848*AS836)+(S848*AS837)+(T848*AS838)+(U848*AS839)+(V848*AS840)+(W848*AS841)+(X848*AS842)+(Y848*AS843)+(Z848*AS844)+(AA848*AS845)+(AB848*AS846)+(AC848*AS847)+(AD848*AS848)+(AE848*AS849)+(AF848*AS850)+(AG848*AS851)</f>
        <v>11.877540653872927</v>
      </c>
      <c r="O848" s="22">
        <f>(R848*AT836)+(S848*AT837)+(T848*AT838)+(U848*AT839)+(V848*AT840)+(W848*AT841)+(X848*AT842)+(Y848*AT843)+(Z848*AT844)+(AA848*AT845)+(AB848*AT846)+(AC848*AT847)+(AD848*AT848)+(AE848*AT849)+(AF848*AT850)+(AG848*AT851)</f>
        <v>64.927468194335205</v>
      </c>
      <c r="Q848" s="22">
        <v>13</v>
      </c>
      <c r="R848" s="22">
        <v>1.6294985038389741E-3</v>
      </c>
      <c r="S848" s="22">
        <v>0</v>
      </c>
      <c r="T848" s="22">
        <v>0.54499705638039631</v>
      </c>
      <c r="U848" s="22">
        <v>0</v>
      </c>
      <c r="V848" s="22">
        <v>0</v>
      </c>
      <c r="W848" s="22">
        <v>0</v>
      </c>
      <c r="X848" s="22">
        <v>0.7580462094128243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  <c r="AH848" s="208">
        <v>2016</v>
      </c>
      <c r="AI848" s="208">
        <v>53.752699999999997</v>
      </c>
      <c r="AJ848" s="208">
        <v>114.246</v>
      </c>
      <c r="AK848" s="208">
        <v>15.4945</v>
      </c>
      <c r="AL848" s="208">
        <v>104.3827</v>
      </c>
      <c r="AM848" s="208">
        <v>31.261199999999999</v>
      </c>
      <c r="AN848" s="208">
        <v>70.977999999999994</v>
      </c>
      <c r="AO848" s="208">
        <v>0.67820000000000003</v>
      </c>
      <c r="AP848" s="208">
        <v>48.901299999999999</v>
      </c>
      <c r="AQ848" s="208">
        <v>27.012899999999998</v>
      </c>
      <c r="AR848" s="208">
        <v>36.439100000000003</v>
      </c>
      <c r="AS848" s="208">
        <v>45.695799999999998</v>
      </c>
      <c r="AT848" s="208">
        <v>104.86920000000001</v>
      </c>
    </row>
    <row r="849" spans="2:46" s="22" customFormat="1" ht="15">
      <c r="B849" s="22">
        <v>2016</v>
      </c>
      <c r="C849" s="22">
        <v>14</v>
      </c>
      <c r="D849" s="22">
        <f>(R849*AI836)+(S849*AI837)+(T849*AI838)+(U849*AI839)+(V849*AI840)+(W849*AI841)+(X849*AI842)+(Y849*AI843)+(Z849*AI844)+(AA849*AI845)+(AB849*AI846)+(AC849*AI847)+(AD849*AI848)+(AE849*AI849)+(AF849*AI850)+(AG849*AI851)</f>
        <v>7.2526249326281018</v>
      </c>
      <c r="E849" s="22">
        <f>(R849*AJ836)+(S849*AJ837)+(T849*AJ838)+(U849*AJ839)+(V849*AJ840)+(W849*AJ841)+(X849*AJ842)+(Y849*AJ843)+(Z849*AJ844)+(AA849*AJ845)+(AB849*AJ846)+(AC849*AJ847)+(AD849*AJ848)+(AE849*AJ849)+(AF849*AJ850)+(AG849*AJ851)</f>
        <v>17.096741793187491</v>
      </c>
      <c r="F849" s="22">
        <f>(R849*AK836)+(S849*AK837)+(T849*AK838)+(U849*AK839)+(V849*AK840)+(W849*AK841)+(X849*AK842)+(Y849*AK843)+(Z849*AK844)+(AA849*AK845)+(AB849*AK846)+(AC849*AK847)+(AD849*AK848)+(AE849*AK849)+(AF849*AK850)+(AG849*AK851)</f>
        <v>5.2696169242589033</v>
      </c>
      <c r="G849" s="22">
        <f>(R849*AL836)+(S849*AL837)+(T849*AL838)+(U849*AL839)+(V849*AL840)+(W849*AL841)+(X849*AL842)+(Y849*AL843)+(Z849*AL844)+(AA849*AL845)+(AB849*AL846)+(AC849*AL847)+(AD849*AL848)+(AE849*AL849)+(AF849*AL850)+(AG849*AL851)</f>
        <v>25.846900793205243</v>
      </c>
      <c r="H849" s="22">
        <f>(R849*AM836)+(S849*AM837)+(T849*AM838)+(U849*AM839)+(V849*AM840)+(W849*AM841)+(X849*AM842)+(Y849*AM843)+(Z849*AM844)+(AA849*AM845)+(AB849*AM846)+(AC849*AM847)+(AD849*AM848)+(AE849*AM849)+(AF849*AM850)+(AG849*AM851)</f>
        <v>6.9790486597623644</v>
      </c>
      <c r="I849" s="22">
        <f>(R849*AN836)+(S849*AN837)+(T849*AN838)+(U849*AN839)+(V849*AN840)+(W849*AN841)+(X849*AN842)+(Y849*AN843)+(Z849*AN844)+(AA849*AN845)+(AB849*AN846)+(AC849*AN847)+(AD849*AN848)+(AE849*AN849)+(AF849*AN850)+(AG849*AN851)</f>
        <v>26.929026631780165</v>
      </c>
      <c r="J849" s="22">
        <f>(R849*AO836)+(S849*AO837)+(T849*AO838)+(U849*AO839)+(V849*AO840)+(W849*AO841)+(X849*AO842)+(Y849*AO843)+(Z849*AO844)+(AA849*AO845)+(AB849*AO846)+(AC849*AO847)+(AD849*AO848)+(AE849*AO849)+(AF849*AO850)+(AG849*AO851)</f>
        <v>0.85718509714739499</v>
      </c>
      <c r="K849" s="22">
        <f>(R849*AP836)+(S849*AP837)+(T849*AP838)+(U849*AP839)+(V849*AP840)+(W849*AP841)+(X849*AP842)+(Y849*AP843)+(Z849*AP844)+(AA849*AP845)+(AB849*AP846)+(AC849*AP847)+(AD849*AP848)+(AE849*AP849)+(AF849*AP850)+(AG849*AP851)</f>
        <v>11.717544741653997</v>
      </c>
      <c r="L849" s="22">
        <f>(R849*AQ836)+(S849*AQ837)+(T849*AQ838)+(U849*AQ839)+(V849*AQ840)+(W849*AQ841)+(X849*AQ842)+(Y849*AQ843)+(Z849*AQ844)+(AA849*AQ845)+(AB849*AQ846)+(AC849*AQ847)+(AD849*AQ848)+(AE849*AQ849)+(AF849*AQ850)+(AG849*AQ851)</f>
        <v>4.759945086175188</v>
      </c>
      <c r="M849" s="22">
        <f>(R849*AR836)+(S849*AR837)+(T849*AR838)+(U849*AR839)+(V849*AR840)+(W849*AR841)+(X849*AR842)+(Y849*AR843)+(Z849*AR844)+(AA849*AR845)+(AB849*AR846)+(AC849*AR847)+(AD849*AR848)+(AE849*AR849)+(AF849*AR850)+(AG849*AR851)</f>
        <v>6.5521832037209879</v>
      </c>
      <c r="N849" s="22">
        <f>(R849*AS836)+(S849*AS837)+(T849*AS838)+(U849*AS839)+(V849*AS840)+(W849*AS841)+(X849*AS842)+(Y849*AS843)+(Z849*AS844)+(AA849*AS845)+(AB849*AS846)+(AC849*AS847)+(AD849*AS848)+(AE849*AS849)+(AF849*AS850)+(AG849*AS851)</f>
        <v>5.5925898255147501</v>
      </c>
      <c r="O849" s="22">
        <f>(R849*AT836)+(S849*AT837)+(T849*AT838)+(U849*AT839)+(V849*AT840)+(W849*AT841)+(X849*AT842)+(Y849*AT843)+(Z849*AT844)+(AA849*AT845)+(AB849*AT846)+(AC849*AT847)+(AD849*AT848)+(AE849*AT849)+(AF849*AT850)+(AG849*AT851)</f>
        <v>31.03002752610217</v>
      </c>
      <c r="Q849" s="22">
        <v>14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7.076390739736603E-2</v>
      </c>
      <c r="Y849" s="22">
        <v>0</v>
      </c>
      <c r="Z849" s="22">
        <v>6.0882728404930433E-2</v>
      </c>
      <c r="AA849" s="22">
        <v>0.12271375998387171</v>
      </c>
      <c r="AB849" s="22">
        <v>0</v>
      </c>
      <c r="AC849" s="22">
        <v>0</v>
      </c>
      <c r="AD849" s="22">
        <v>1.5699999999999999E-2</v>
      </c>
      <c r="AE849" s="22">
        <v>0</v>
      </c>
      <c r="AF849" s="22">
        <v>1.2263680379236501E-3</v>
      </c>
      <c r="AG849" s="22">
        <v>0</v>
      </c>
      <c r="AH849" s="208">
        <v>2016</v>
      </c>
      <c r="AI849" s="208">
        <v>2.9097</v>
      </c>
      <c r="AJ849" s="208">
        <v>22.317599999999999</v>
      </c>
      <c r="AK849" s="208">
        <v>1.8467</v>
      </c>
      <c r="AL849" s="208">
        <v>11.7096</v>
      </c>
      <c r="AM849" s="208">
        <v>2.8090000000000002</v>
      </c>
      <c r="AN849" s="208">
        <v>6.3612000000000002</v>
      </c>
      <c r="AO849" s="208">
        <v>0.1381</v>
      </c>
      <c r="AP849" s="208">
        <v>2.5337999999999998</v>
      </c>
      <c r="AQ849" s="208">
        <v>4.2882999999999996</v>
      </c>
      <c r="AR849" s="208">
        <v>3.5522</v>
      </c>
      <c r="AS849" s="208">
        <v>2.2471999999999999</v>
      </c>
      <c r="AT849" s="208">
        <v>14.322800000000001</v>
      </c>
    </row>
    <row r="850" spans="2:46" s="22" customFormat="1" ht="15">
      <c r="B850" s="22">
        <v>2016</v>
      </c>
      <c r="C850" s="22">
        <v>15</v>
      </c>
      <c r="D850" s="22">
        <f>(R850*AI836)+(S850*AI837)+(T850*AI838)+(U850*AI839)+(V850*AI840)+(W850*AI841)+(X850*AI842)+(Y850*AI843)+(Z850*AI844)+(AA850*AI845)+(AB850*AI846)+(AC850*AI847)+(AD850*AI848)+(AE850*AI849)+(AF850*AI850)+(AG850*AI851)</f>
        <v>9.6435667625984607</v>
      </c>
      <c r="E850" s="22">
        <f>(R850*AJ836)+(S850*AJ837)+(T850*AJ838)+(U850*AJ839)+(V850*AJ840)+(W850*AJ841)+(X850*AJ842)+(Y850*AJ843)+(Z850*AJ844)+(AA850*AJ845)+(AB850*AJ846)+(AC850*AJ847)+(AD850*AJ848)+(AE850*AJ849)+(AF850*AJ850)+(AG850*AJ851)</f>
        <v>8.6557559616648554</v>
      </c>
      <c r="F850" s="22">
        <f>(R850*AK836)+(S850*AK837)+(T850*AK838)+(U850*AK839)+(V850*AK840)+(W850*AK841)+(X850*AK842)+(Y850*AK843)+(Z850*AK844)+(AA850*AK845)+(AB850*AK846)+(AC850*AK847)+(AD850*AK848)+(AE850*AK849)+(AF850*AK850)+(AG850*AK851)</f>
        <v>3.6256730238046049</v>
      </c>
      <c r="G850" s="22">
        <f>(R850*AL836)+(S850*AL837)+(T850*AL838)+(U850*AL839)+(V850*AL840)+(W850*AL841)+(X850*AL842)+(Y850*AL843)+(Z850*AL844)+(AA850*AL845)+(AB850*AL846)+(AC850*AL847)+(AD850*AL848)+(AE850*AL849)+(AF850*AL850)+(AG850*AL851)</f>
        <v>21.518994201467059</v>
      </c>
      <c r="H850" s="22">
        <f>(R850*AM836)+(S850*AM837)+(T850*AM838)+(U850*AM839)+(V850*AM840)+(W850*AM841)+(X850*AM842)+(Y850*AM843)+(Z850*AM844)+(AA850*AM845)+(AB850*AM846)+(AC850*AM847)+(AD850*AM848)+(AE850*AM849)+(AF850*AM850)+(AG850*AM851)</f>
        <v>7.1735731609444287</v>
      </c>
      <c r="I850" s="22">
        <f>(R850*AN836)+(S850*AN837)+(T850*AN838)+(U850*AN839)+(V850*AN840)+(W850*AN841)+(X850*AN842)+(Y850*AN843)+(Z850*AN844)+(AA850*AN845)+(AB850*AN846)+(AC850*AN847)+(AD850*AN848)+(AE850*AN849)+(AF850*AN850)+(AG850*AN851)</f>
        <v>27.092641312493559</v>
      </c>
      <c r="J850" s="22">
        <f>(R850*AO836)+(S850*AO837)+(T850*AO838)+(U850*AO839)+(V850*AO840)+(W850*AO841)+(X850*AO842)+(Y850*AO843)+(Z850*AO844)+(AA850*AO845)+(AB850*AO846)+(AC850*AO847)+(AD850*AO848)+(AE850*AO849)+(AF850*AO850)+(AG850*AO851)</f>
        <v>0.73072048907236908</v>
      </c>
      <c r="K850" s="22">
        <f>(R850*AP836)+(S850*AP837)+(T850*AP838)+(U850*AP839)+(V850*AP840)+(W850*AP841)+(X850*AP842)+(Y850*AP843)+(Z850*AP844)+(AA850*AP845)+(AB850*AP846)+(AC850*AP847)+(AD850*AP848)+(AE850*AP849)+(AF850*AP850)+(AG850*AP851)</f>
        <v>9.9887210567206299</v>
      </c>
      <c r="L850" s="22">
        <f>(R850*AQ836)+(S850*AQ837)+(T850*AQ838)+(U850*AQ839)+(V850*AQ840)+(W850*AQ841)+(X850*AQ842)+(Y850*AQ843)+(Z850*AQ844)+(AA850*AQ845)+(AB850*AQ846)+(AC850*AQ847)+(AD850*AQ848)+(AE850*AQ849)+(AF850*AQ850)+(AG850*AQ851)</f>
        <v>2.9704707357994806</v>
      </c>
      <c r="M850" s="22">
        <f>(R850*AR836)+(S850*AR837)+(T850*AR838)+(U850*AR839)+(V850*AR840)+(W850*AR841)+(X850*AR842)+(Y850*AR843)+(Z850*AR844)+(AA850*AR845)+(AB850*AR846)+(AC850*AR847)+(AD850*AR848)+(AE850*AR849)+(AF850*AR850)+(AG850*AR851)</f>
        <v>4.5950442164515595</v>
      </c>
      <c r="N850" s="22">
        <f>(R850*AS836)+(S850*AS837)+(T850*AS838)+(U850*AS839)+(V850*AS840)+(W850*AS841)+(X850*AS842)+(Y850*AS843)+(Z850*AS844)+(AA850*AS845)+(AB850*AS846)+(AC850*AS847)+(AD850*AS848)+(AE850*AS849)+(AF850*AS850)+(AG850*AS851)</f>
        <v>5.7293172970090342</v>
      </c>
      <c r="O850" s="22">
        <f>(R850*AT836)+(S850*AT837)+(T850*AT838)+(U850*AT839)+(V850*AT840)+(W850*AT841)+(X850*AT842)+(Y850*AT843)+(Z850*AT844)+(AA850*AT845)+(AB850*AT846)+(AC850*AT847)+(AD850*AT848)+(AE850*AT849)+(AF850*AT850)+(AG850*AT851)</f>
        <v>23.344214102249573</v>
      </c>
      <c r="Q850" s="22">
        <v>15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7.8976655058059439E-2</v>
      </c>
      <c r="AB850" s="22">
        <v>0</v>
      </c>
      <c r="AC850" s="22">
        <v>0</v>
      </c>
      <c r="AD850" s="22">
        <v>8.7645198079253821E-4</v>
      </c>
      <c r="AE850" s="22">
        <v>0</v>
      </c>
      <c r="AF850" s="22">
        <v>0.99877363196207636</v>
      </c>
      <c r="AG850" s="22">
        <v>0</v>
      </c>
      <c r="AH850" s="208">
        <v>2016</v>
      </c>
      <c r="AI850" s="208">
        <v>6.5369000000000002</v>
      </c>
      <c r="AJ850" s="208">
        <v>4.1402999999999999</v>
      </c>
      <c r="AK850" s="208">
        <v>1.1087</v>
      </c>
      <c r="AL850" s="208">
        <v>10.291499999999999</v>
      </c>
      <c r="AM850" s="208">
        <v>4.1166</v>
      </c>
      <c r="AN850" s="208">
        <v>13.8582</v>
      </c>
      <c r="AO850" s="208">
        <v>0.44</v>
      </c>
      <c r="AP850" s="208">
        <v>4.8769999999999998</v>
      </c>
      <c r="AQ850" s="208">
        <v>0.94940000000000002</v>
      </c>
      <c r="AR850" s="208">
        <v>2.1726999999999999</v>
      </c>
      <c r="AS850" s="208">
        <v>3.6903999999999999</v>
      </c>
      <c r="AT850" s="208">
        <v>10.1623</v>
      </c>
    </row>
    <row r="851" spans="2:46" s="22" customFormat="1" ht="15">
      <c r="B851" s="22">
        <v>2016</v>
      </c>
      <c r="C851" s="22">
        <v>16</v>
      </c>
      <c r="D851" s="22">
        <f>(R851*AI836)+(S851*AI837)+(T851*AI838)+(U851*AI839)+(V851*AI840)+(W851*AI841)+(X851*AI842)+(Y851*AI843)+(Z851*AI844)+(AA851*AI845)+(AB851*AI846)+(AC851*AI847)+(AD851*AI848)+(AE851*AI849)+(AF851*AI850)+(AG851*AI851)</f>
        <v>9.5971368871458189</v>
      </c>
      <c r="E851" s="22">
        <f>(R851*AJ836)+(S851*AJ837)+(T851*AJ838)+(U851*AJ839)+(V851*AJ840)+(W851*AJ841)+(X851*AJ842)+(Y851*AJ843)+(Z851*AJ844)+(AA851*AJ845)+(AB851*AJ846)+(AC851*AJ847)+(AD851*AJ848)+(AE851*AJ849)+(AF851*AJ850)+(AG851*AJ851)</f>
        <v>36.137631720316961</v>
      </c>
      <c r="F851" s="22">
        <f>(R851*AK836)+(S851*AK837)+(T851*AK838)+(U851*AK839)+(V851*AK840)+(W851*AK841)+(X851*AK842)+(Y851*AK843)+(Z851*AK844)+(AA851*AK845)+(AB851*AK846)+(AC851*AK847)+(AD851*AK848)+(AE851*AK849)+(AF851*AK850)+(AG851*AK851)</f>
        <v>5.5340893906781208</v>
      </c>
      <c r="G851" s="22">
        <f>(R851*AL836)+(S851*AL837)+(T851*AL838)+(U851*AL839)+(V851*AL840)+(W851*AL841)+(X851*AL842)+(Y851*AL843)+(Z851*AL844)+(AA851*AL845)+(AB851*AL846)+(AC851*AL847)+(AD851*AL848)+(AE851*AL849)+(AF851*AL850)+(AG851*AL851)</f>
        <v>31.88631771471232</v>
      </c>
      <c r="H851" s="22">
        <f>(R851*AM836)+(S851*AM837)+(T851*AM838)+(U851*AM839)+(V851*AM840)+(W851*AM841)+(X851*AM842)+(Y851*AM843)+(Z851*AM844)+(AA851*AM845)+(AB851*AM846)+(AC851*AM847)+(AD851*AM848)+(AE851*AM849)+(AF851*AM850)+(AG851*AM851)</f>
        <v>8.5960916406812515</v>
      </c>
      <c r="I851" s="22">
        <f>(R851*AN836)+(S851*AN837)+(T851*AN838)+(U851*AN839)+(V851*AN840)+(W851*AN841)+(X851*AN842)+(Y851*AN843)+(Z851*AN844)+(AA851*AN845)+(AB851*AN846)+(AC851*AN847)+(AD851*AN848)+(AE851*AN849)+(AF851*AN850)+(AG851*AN851)</f>
        <v>24.953782747274182</v>
      </c>
      <c r="J851" s="22">
        <f>(R851*AO836)+(S851*AO837)+(T851*AO838)+(U851*AO839)+(V851*AO840)+(W851*AO841)+(X851*AO842)+(Y851*AO843)+(Z851*AO844)+(AA851*AO845)+(AB851*AO846)+(AC851*AO847)+(AD851*AO848)+(AE851*AO849)+(AF851*AO850)+(AG851*AO851)</f>
        <v>1.4237120937114414</v>
      </c>
      <c r="K851" s="22">
        <f>(R851*AP836)+(S851*AP837)+(T851*AP838)+(U851*AP839)+(V851*AP840)+(W851*AP841)+(X851*AP842)+(Y851*AP843)+(Z851*AP844)+(AA851*AP845)+(AB851*AP846)+(AC851*AP847)+(AD851*AP848)+(AE851*AP849)+(AF851*AP850)+(AG851*AP851)</f>
        <v>13.269936920254645</v>
      </c>
      <c r="L851" s="22">
        <f>(R851*AQ836)+(S851*AQ837)+(T851*AQ838)+(U851*AQ839)+(V851*AQ840)+(W851*AQ841)+(X851*AQ842)+(Y851*AQ843)+(Z851*AQ844)+(AA851*AQ845)+(AB851*AQ846)+(AC851*AQ847)+(AD851*AQ848)+(AE851*AQ849)+(AF851*AQ850)+(AG851*AQ851)</f>
        <v>8.4470549071585417</v>
      </c>
      <c r="M851" s="22">
        <f>(R851*AR836)+(S851*AR837)+(T851*AR838)+(U851*AR839)+(V851*AR840)+(W851*AR841)+(X851*AR842)+(Y851*AR843)+(Z851*AR844)+(AA851*AR845)+(AB851*AR846)+(AC851*AR847)+(AD851*AR848)+(AE851*AR849)+(AF851*AR850)+(AG851*AR851)</f>
        <v>9.5814754360364809</v>
      </c>
      <c r="N851" s="22">
        <f>(R851*AS836)+(S851*AS837)+(T851*AS838)+(U851*AS839)+(V851*AS840)+(W851*AS841)+(X851*AS842)+(Y851*AS843)+(Z851*AS844)+(AA851*AS845)+(AB851*AS846)+(AC851*AS847)+(AD851*AS848)+(AE851*AS849)+(AF851*AS850)+(AG851*AS851)</f>
        <v>6.9203794869877093</v>
      </c>
      <c r="O851" s="22">
        <f>(R851*AT836)+(S851*AT837)+(T851*AT838)+(U851*AT839)+(V851*AT840)+(W851*AT841)+(X851*AT842)+(Y851*AT843)+(Z851*AT844)+(AA851*AT845)+(AB851*AT846)+(AC851*AT847)+(AD851*AT848)+(AE851*AT849)+(AF851*AT850)+(AG851*AT851)</f>
        <v>39.127719367783094</v>
      </c>
      <c r="Q851" s="22">
        <v>16</v>
      </c>
      <c r="R851" s="22">
        <v>0.13770898400113868</v>
      </c>
      <c r="S851" s="22">
        <v>2.3001472395354758E-2</v>
      </c>
      <c r="T851" s="22">
        <v>1.7892295048193983E-2</v>
      </c>
      <c r="U851" s="22">
        <v>0</v>
      </c>
      <c r="V851" s="22">
        <v>0</v>
      </c>
      <c r="W851" s="22">
        <v>0</v>
      </c>
      <c r="X851" s="22">
        <v>0.17118988318980966</v>
      </c>
      <c r="Y851" s="22">
        <v>4.5045275632172909E-3</v>
      </c>
      <c r="Z851" s="22">
        <v>5.7918917904714838E-2</v>
      </c>
      <c r="AA851" s="22">
        <v>4.9286971762269392E-2</v>
      </c>
      <c r="AB851" s="22">
        <v>0</v>
      </c>
      <c r="AC851" s="22">
        <v>9.2608673160205152E-4</v>
      </c>
      <c r="AD851" s="22">
        <v>0</v>
      </c>
      <c r="AE851" s="22">
        <v>0.97054297647834686</v>
      </c>
      <c r="AF851" s="22">
        <v>0</v>
      </c>
      <c r="AG851" s="22">
        <v>0</v>
      </c>
      <c r="AH851" s="208">
        <v>2016</v>
      </c>
      <c r="AI851" s="208">
        <v>1.4830000000000001</v>
      </c>
      <c r="AJ851" s="208">
        <v>11.5017</v>
      </c>
      <c r="AK851" s="208">
        <v>0.94179999999999997</v>
      </c>
      <c r="AL851" s="208">
        <v>5.9604999999999997</v>
      </c>
      <c r="AM851" s="208">
        <v>1.4277</v>
      </c>
      <c r="AN851" s="208">
        <v>3.1804000000000001</v>
      </c>
      <c r="AO851" s="208">
        <v>6.6799999999999998E-2</v>
      </c>
      <c r="AP851" s="208">
        <v>1.2594000000000001</v>
      </c>
      <c r="AQ851" s="208">
        <v>2.2269000000000001</v>
      </c>
      <c r="AR851" s="208">
        <v>1.7948</v>
      </c>
      <c r="AS851" s="208">
        <v>1.1345000000000001</v>
      </c>
      <c r="AT851" s="208">
        <v>7.2293000000000003</v>
      </c>
    </row>
    <row r="852" spans="2:46" s="193" customFormat="1" ht="15">
      <c r="B852" s="193">
        <v>2017</v>
      </c>
      <c r="C852" s="193">
        <v>1</v>
      </c>
      <c r="D852" s="193">
        <f>(R852*AI852)+(S852*AI853)+(T852*AI854)+(U852*AI855)+(V852*AI856)+(W852*AI857)+(X852*AI858)+(Y852*AI859)+(Z852*AI860)+(AA852*AI861)+(AB852*AI862)+(AC852*AI863)+(AD852*AI864)+(AE852*AI865)+(AF852*AI866)+(AG852*AI867)</f>
        <v>2.2025000869392888</v>
      </c>
      <c r="E852" s="193">
        <f>(R852*AJ852)+(S852*AJ853)+(T852*AJ854)+(U852*AJ855)+(V852*AJ856)+(W852*AJ857)+(X852*AJ858)+(Y852*AJ859)+(Z852*AJ860)+(AA852*AJ861)+(AB852*AJ862)+(AC852*AJ863)+(AD852*AJ864)+(AE852*AJ865)+(AF852*AJ866)+(AG852*AJ867)</f>
        <v>2.2430224417698277</v>
      </c>
      <c r="F852" s="193">
        <f>(R852*AK852)+(S852*AK853)+(T852*AK854)+(U852*AK855)+(V852*AK856)+(W852*AK857)+(X852*AK858)+(Y852*AK859)+(Z852*AK860)+(AA852*AK861)+(AB852*AK862)+(AC852*AK863)+(AD852*AK864)+(AE852*AK865)+(AF852*AK866)+(AG852*AK867)</f>
        <v>0.71393731024497875</v>
      </c>
      <c r="G852" s="193">
        <f>(R852*AL852)+(S852*AL853)+(T852*AL854)+(U852*AL855)+(V852*AL856)+(W852*AL857)+(X852*AL858)+(Y852*AL859)+(Z852*AL860)+(AA852*AL861)+(AB852*AL862)+(AC852*AL863)+(AD852*AL864)+(AE852*AL865)+(AF852*AL866)+(AG852*AL867)</f>
        <v>3.7689091851965983</v>
      </c>
      <c r="H852" s="193">
        <f>(R852*AM852)+(S852*AM853)+(T852*AM854)+(U852*AM855)+(V852*AM856)+(W852*AM857)+(X852*AM858)+(Y852*AM859)+(Z852*AM860)+(AA852*AM861)+(AB852*AM862)+(AC852*AM863)+(AD852*AM864)+(AE852*AM865)+(AF852*AM866)+(AG852*AM867)</f>
        <v>1.2784329658638158</v>
      </c>
      <c r="I852" s="193">
        <f>(R852*AN852)+(S852*AN853)+(T852*AN854)+(U852*AN855)+(V852*AN856)+(W852*AN857)+(X852*AN858)+(Y852*AN859)+(Z852*AN860)+(AA852*AN861)+(AB852*AN862)+(AC852*AN863)+(AD852*AN864)+(AE852*AN865)+(AF852*AN866)+(AG852*AN867)</f>
        <v>1.9509249885377742</v>
      </c>
      <c r="J852" s="193">
        <f>(R852*AO852)+(S852*AO853)+(T852*AO854)+(U852*AO855)+(V852*AO856)+(W852*AO857)+(X852*AO858)+(Y852*AO859)+(Z852*AO860)+(AA852*AO861)+(AB852*AO862)+(AC852*AO863)+(AD852*AO864)+(AE852*AO865)+(AF852*AO866)+(AG852*AO867)</f>
        <v>0.10933319116987832</v>
      </c>
      <c r="K852" s="193">
        <f>(R852*AP852)+(S852*AP853)+(T852*AP854)+(U852*AP855)+(V852*AP856)+(W852*AP857)+(X852*AP858)+(Y852*AP859)+(Z852*AP860)+(AA852*AP861)+(AB852*AP862)+(AC852*AP863)+(AD852*AP864)+(AE852*AP865)+(AF852*AP866)+(AG852*AP867)</f>
        <v>2.8032274243382496</v>
      </c>
      <c r="L852" s="193">
        <f>(R852*AQ852)+(S852*AQ853)+(T852*AQ854)+(U852*AQ855)+(V852*AQ856)+(W852*AQ857)+(X852*AQ858)+(Y852*AQ859)+(Z852*AQ860)+(AA852*AQ861)+(AB852*AQ862)+(AC852*AQ863)+(AD852*AQ864)+(AE852*AQ865)+(AF852*AQ866)+(AG852*AQ867)</f>
        <v>1.3932020850568667</v>
      </c>
      <c r="M852" s="193">
        <f>(R852*AR852)+(S852*AR853)+(T852*AR854)+(U852*AR855)+(V852*AR856)+(W852*AR857)+(X852*AR858)+(Y852*AR859)+(Z852*AR860)+(AA852*AR861)+(AB852*AR862)+(AC852*AR863)+(AD852*AR864)+(AE852*AR865)+(AF852*AR866)+(AG852*AR867)</f>
        <v>1.638781953697068</v>
      </c>
      <c r="N852" s="193">
        <f>(R852*AS852)+(S852*AS853)+(T852*AS854)+(U852*AS855)+(V852*AS856)+(W852*AS857)+(X852*AS858)+(Y852*AS859)+(Z852*AS860)+(AA852*AS861)+(AB852*AS862)+(AC852*AS863)+(AD852*AS864)+(AE852*AS865)+(AF852*AS866)+(AG852*AS867)</f>
        <v>1.3426218414451465</v>
      </c>
      <c r="O852" s="193">
        <f>(R852*AT852)+(S852*AT853)+(T852*AT854)+(U852*AT855)+(V852*AT856)+(W852*AT857)+(X852*AT858)+(Y852*AT859)+(Z852*AT860)+(AA852*AT861)+(AB852*AT862)+(AC852*AT863)+(AD852*AT864)+(AE852*AT865)+(AF852*AT866)+(AG852*AT867)</f>
        <v>4.6666912254018627</v>
      </c>
      <c r="Q852" s="193">
        <v>1</v>
      </c>
      <c r="R852" s="193">
        <v>0.22509165929084093</v>
      </c>
      <c r="S852" s="193">
        <v>0</v>
      </c>
      <c r="T852" s="193">
        <v>0</v>
      </c>
      <c r="U852" s="193">
        <v>1.4E-3</v>
      </c>
      <c r="V852" s="193">
        <v>0</v>
      </c>
      <c r="W852" s="193">
        <v>0</v>
      </c>
      <c r="X852" s="193">
        <v>0</v>
      </c>
      <c r="Y852" s="193">
        <v>0</v>
      </c>
      <c r="Z852" s="193">
        <v>0</v>
      </c>
      <c r="AA852" s="193">
        <v>0</v>
      </c>
      <c r="AB852" s="193">
        <v>0</v>
      </c>
      <c r="AC852" s="193">
        <v>0</v>
      </c>
      <c r="AD852" s="193">
        <v>0</v>
      </c>
      <c r="AE852" s="193">
        <v>2.9457023521653112E-2</v>
      </c>
      <c r="AF852" s="193">
        <v>0</v>
      </c>
      <c r="AG852" s="193">
        <v>0</v>
      </c>
      <c r="AH852" s="265">
        <v>2017</v>
      </c>
      <c r="AI852" s="265">
        <v>9.1079000000000008</v>
      </c>
      <c r="AJ852" s="265">
        <v>5.9730999999999996</v>
      </c>
      <c r="AK852" s="265">
        <v>2.8184999999999998</v>
      </c>
      <c r="AL852" s="265">
        <v>14.2721</v>
      </c>
      <c r="AM852" s="265">
        <v>5.0677000000000003</v>
      </c>
      <c r="AN852" s="265">
        <v>7.1971999999999996</v>
      </c>
      <c r="AO852" s="265">
        <v>0.41370000000000001</v>
      </c>
      <c r="AP852" s="265">
        <v>11.644600000000001</v>
      </c>
      <c r="AQ852" s="265">
        <v>5.3639999999999999</v>
      </c>
      <c r="AR852" s="265">
        <v>6.4730999999999996</v>
      </c>
      <c r="AS852" s="265">
        <v>5.3437000000000001</v>
      </c>
      <c r="AT852" s="265">
        <v>17.709199999999999</v>
      </c>
    </row>
    <row r="853" spans="2:46" s="193" customFormat="1" ht="15">
      <c r="B853" s="193">
        <v>2017</v>
      </c>
      <c r="C853" s="193">
        <v>2</v>
      </c>
      <c r="D853" s="193">
        <f>(R853*AI852)+(S853*AI853)+(T853*AI854)+(U853*AI855)+(V853*AI856)+(W853*AI857)+(X853*AI858)+(Y853*AI859)+(Z853*AI860)+(AA853*AI861)+(AB853*AI862)+(AC853*AI863)+(AD853*AI864)+(AE853*AI865)+(AF853*AI866)+(AG853*AI867)</f>
        <v>9.5972646266858632</v>
      </c>
      <c r="E853" s="193">
        <f>(R853*AJ852)+(S853*AJ853)+(T853*AJ854)+(U853*AJ855)+(V853*AJ856)+(W853*AJ857)+(X853*AJ858)+(Y853*AJ859)+(Z853*AJ860)+(AA853*AJ861)+(AB853*AJ862)+(AC853*AJ863)+(AD853*AJ864)+(AE853*AJ865)+(AF853*AJ866)+(AG853*AJ867)</f>
        <v>33.245966892511916</v>
      </c>
      <c r="F853" s="193">
        <f>(R853*AK852)+(S853*AK853)+(T853*AK854)+(U853*AK855)+(V853*AK856)+(W853*AK857)+(X853*AK858)+(Y853*AK859)+(Z853*AK860)+(AA853*AK861)+(AB853*AK862)+(AC853*AK863)+(AD853*AK864)+(AE853*AK865)+(AF853*AK866)+(AG853*AK867)</f>
        <v>3.6111852209541819</v>
      </c>
      <c r="G853" s="193">
        <f>(R853*AL852)+(S853*AL853)+(T853*AL854)+(U853*AL855)+(V853*AL856)+(W853*AL857)+(X853*AL858)+(Y853*AL859)+(Z853*AL860)+(AA853*AL861)+(AB853*AL862)+(AC853*AL863)+(AD853*AL864)+(AE853*AL865)+(AF853*AL866)+(AG853*AL867)</f>
        <v>28.431476341981682</v>
      </c>
      <c r="H853" s="193">
        <f>(R853*AM852)+(S853*AM853)+(T853*AM854)+(U853*AM855)+(V853*AM856)+(W853*AM857)+(X853*AM858)+(Y853*AM859)+(Z853*AM860)+(AA853*AM861)+(AB853*AM862)+(AC853*AM863)+(AD853*AM864)+(AE853*AM865)+(AF853*AM866)+(AG853*AM867)</f>
        <v>7.5175776249032671</v>
      </c>
      <c r="I853" s="193">
        <f>(R853*AN852)+(S853*AN853)+(T853*AN854)+(U853*AN855)+(V853*AN856)+(W853*AN857)+(X853*AN858)+(Y853*AN859)+(Z853*AN860)+(AA853*AN861)+(AB853*AN862)+(AC853*AN863)+(AD853*AN864)+(AE853*AN865)+(AF853*AN866)+(AG853*AN867)</f>
        <v>19.845112538056494</v>
      </c>
      <c r="J853" s="193">
        <f>(R853*AO852)+(S853*AO853)+(T853*AO854)+(U853*AO855)+(V853*AO856)+(W853*AO857)+(X853*AO858)+(Y853*AO859)+(Z853*AO860)+(AA853*AO861)+(AB853*AO862)+(AC853*AO863)+(AD853*AO864)+(AE853*AO865)+(AF853*AO866)+(AG853*AO867)</f>
        <v>1.5873423371165705</v>
      </c>
      <c r="K853" s="193">
        <f>(R853*AP852)+(S853*AP853)+(T853*AP854)+(U853*AP855)+(V853*AP856)+(W853*AP857)+(X853*AP858)+(Y853*AP859)+(Z853*AP860)+(AA853*AP861)+(AB853*AP862)+(AC853*AP863)+(AD853*AP864)+(AE853*AP865)+(AF853*AP866)+(AG853*AP867)</f>
        <v>15.419077975611533</v>
      </c>
      <c r="L853" s="193">
        <f>(R853*AQ852)+(S853*AQ853)+(T853*AQ854)+(U853*AQ855)+(V853*AQ856)+(W853*AQ857)+(X853*AQ858)+(Y853*AQ859)+(Z853*AQ860)+(AA853*AQ861)+(AB853*AQ862)+(AC853*AQ863)+(AD853*AQ864)+(AE853*AQ865)+(AF853*AQ866)+(AG853*AQ867)</f>
        <v>8.4513169940815054</v>
      </c>
      <c r="M853" s="193">
        <f>(R853*AR852)+(S853*AR853)+(T853*AR854)+(U853*AR855)+(V853*AR856)+(W853*AR857)+(X853*AR858)+(Y853*AR859)+(Z853*AR860)+(AA853*AR861)+(AB853*AR862)+(AC853*AR863)+(AD853*AR864)+(AE853*AR865)+(AF853*AR866)+(AG853*AR867)</f>
        <v>10.496682793844547</v>
      </c>
      <c r="N853" s="193">
        <f>(R853*AS852)+(S853*AS853)+(T853*AS854)+(U853*AS855)+(V853*AS856)+(W853*AS857)+(X853*AS858)+(Y853*AS859)+(Z853*AS860)+(AA853*AS861)+(AB853*AS862)+(AC853*AS863)+(AD853*AS864)+(AE853*AS865)+(AF853*AS866)+(AG853*AS867)</f>
        <v>10.244722244838815</v>
      </c>
      <c r="O853" s="193">
        <f>(R853*AT852)+(S853*AT853)+(T853*AT854)+(U853*AT855)+(V853*AT856)+(W853*AT857)+(X853*AT858)+(Y853*AT859)+(Z853*AT860)+(AA853*AT861)+(AB853*AT862)+(AC853*AT863)+(AD853*AT864)+(AE853*AT865)+(AF853*AT866)+(AG853*AT867)</f>
        <v>35.37673246942596</v>
      </c>
      <c r="Q853" s="193">
        <v>2</v>
      </c>
      <c r="R853" s="193">
        <v>0.20618227805854089</v>
      </c>
      <c r="S853" s="193">
        <v>0</v>
      </c>
      <c r="T853" s="193">
        <v>0</v>
      </c>
      <c r="U853" s="193">
        <v>0.13726763070427903</v>
      </c>
      <c r="V853" s="193">
        <v>4.2294630429674081E-2</v>
      </c>
      <c r="W853" s="193">
        <v>0</v>
      </c>
      <c r="X853" s="193">
        <v>0</v>
      </c>
      <c r="Y853" s="193">
        <v>0</v>
      </c>
      <c r="Z853" s="193">
        <v>0</v>
      </c>
      <c r="AA853" s="193">
        <v>0</v>
      </c>
      <c r="AB853" s="193">
        <v>0</v>
      </c>
      <c r="AC853" s="193">
        <v>0</v>
      </c>
      <c r="AD853" s="193">
        <v>0</v>
      </c>
      <c r="AE853" s="193">
        <v>0</v>
      </c>
      <c r="AF853" s="193">
        <v>0</v>
      </c>
      <c r="AG853" s="193">
        <v>0</v>
      </c>
      <c r="AH853" s="265">
        <v>2017</v>
      </c>
      <c r="AI853" s="265">
        <v>16.297699999999999</v>
      </c>
      <c r="AJ853" s="265">
        <v>23.807400000000001</v>
      </c>
      <c r="AK853" s="265">
        <v>4.2244000000000002</v>
      </c>
      <c r="AL853" s="265">
        <v>38.598700000000001</v>
      </c>
      <c r="AM853" s="265">
        <v>13.2097</v>
      </c>
      <c r="AN853" s="265">
        <v>55.811199999999999</v>
      </c>
      <c r="AO853" s="265">
        <v>5.1128</v>
      </c>
      <c r="AP853" s="265">
        <v>21.702300000000001</v>
      </c>
      <c r="AQ853" s="265">
        <v>8.5993999999999993</v>
      </c>
      <c r="AR853" s="265">
        <v>12.87</v>
      </c>
      <c r="AS853" s="265">
        <v>7.1574</v>
      </c>
      <c r="AT853" s="265">
        <v>38.605499999999999</v>
      </c>
    </row>
    <row r="854" spans="2:46" s="193" customFormat="1" ht="15">
      <c r="B854" s="193">
        <v>2017</v>
      </c>
      <c r="C854" s="193">
        <v>3</v>
      </c>
      <c r="D854" s="193">
        <f>(R854*AI852)+(S854*AI853)+(T854*AI854)+(U854*AI855)+(V854*AI856)+(W854*AI857)+(X854*AI858)+(Y854*AI859)+(Z854*AI860)+(AA854*AI861)+(AB854*AI862)+(AC854*AI863)+(AD854*AI864)+(AE854*AI865)+(AF854*AI866)+(AG854*AI867)</f>
        <v>30.752265593351378</v>
      </c>
      <c r="E854" s="193">
        <f>(R854*AJ852)+(S854*AJ853)+(T854*AJ854)+(U854*AJ855)+(V854*AJ856)+(W854*AJ857)+(X854*AJ858)+(Y854*AJ859)+(Z854*AJ860)+(AA854*AJ861)+(AB854*AJ862)+(AC854*AJ863)+(AD854*AJ864)+(AE854*AJ865)+(AF854*AJ866)+(AG854*AJ867)</f>
        <v>200.42180283530965</v>
      </c>
      <c r="F854" s="193">
        <f>(R854*AK852)+(S854*AK853)+(T854*AK854)+(U854*AK855)+(V854*AK856)+(W854*AK857)+(X854*AK858)+(Y854*AK859)+(Z854*AK860)+(AA854*AK861)+(AB854*AK862)+(AC854*AK863)+(AD854*AK864)+(AE854*AK865)+(AF854*AK866)+(AG854*AK867)</f>
        <v>14.700262481516901</v>
      </c>
      <c r="G854" s="193">
        <f>(R854*AL852)+(S854*AL853)+(T854*AL854)+(U854*AL855)+(V854*AL856)+(W854*AL857)+(X854*AL858)+(Y854*AL859)+(Z854*AL860)+(AA854*AL861)+(AB854*AL862)+(AC854*AL863)+(AD854*AL864)+(AE854*AL865)+(AF854*AL866)+(AG854*AL867)</f>
        <v>119.64825681941338</v>
      </c>
      <c r="H854" s="193">
        <f>(R854*AM852)+(S854*AM853)+(T854*AM854)+(U854*AM855)+(V854*AM856)+(W854*AM857)+(X854*AM858)+(Y854*AM859)+(Z854*AM860)+(AA854*AM861)+(AB854*AM862)+(AC854*AM863)+(AD854*AM864)+(AE854*AM865)+(AF854*AM866)+(AG854*AM867)</f>
        <v>27.82748741455806</v>
      </c>
      <c r="I854" s="193">
        <f>(R854*AN852)+(S854*AN853)+(T854*AN854)+(U854*AN855)+(V854*AN856)+(W854*AN857)+(X854*AN858)+(Y854*AN859)+(Z854*AN860)+(AA854*AN861)+(AB854*AN862)+(AC854*AN863)+(AD854*AN864)+(AE854*AN865)+(AF854*AN866)+(AG854*AN867)</f>
        <v>105.91234903868036</v>
      </c>
      <c r="J854" s="193">
        <f>(R854*AO852)+(S854*AO853)+(T854*AO854)+(U854*AO855)+(V854*AO856)+(W854*AO857)+(X854*AO858)+(Y854*AO859)+(Z854*AO860)+(AA854*AO861)+(AB854*AO862)+(AC854*AO863)+(AD854*AO864)+(AE854*AO865)+(AF854*AO866)+(AG854*AO867)</f>
        <v>7.4675119866640811</v>
      </c>
      <c r="K854" s="193">
        <f>(R854*AP852)+(S854*AP853)+(T854*AP854)+(U854*AP855)+(V854*AP856)+(W854*AP857)+(X854*AP858)+(Y854*AP859)+(Z854*AP860)+(AA854*AP861)+(AB854*AP862)+(AC854*AP863)+(AD854*AP864)+(AE854*AP865)+(AF854*AP866)+(AG854*AP867)</f>
        <v>60.321619305643736</v>
      </c>
      <c r="L854" s="193">
        <f>(R854*AQ852)+(S854*AQ853)+(T854*AQ854)+(U854*AQ855)+(V854*AQ856)+(W854*AQ857)+(X854*AQ858)+(Y854*AQ859)+(Z854*AQ860)+(AA854*AQ861)+(AB854*AQ862)+(AC854*AQ863)+(AD854*AQ864)+(AE854*AQ865)+(AF854*AQ866)+(AG854*AQ867)</f>
        <v>35.807173296529086</v>
      </c>
      <c r="M854" s="193">
        <f>(R854*AR852)+(S854*AR853)+(T854*AR854)+(U854*AR855)+(V854*AR856)+(W854*AR857)+(X854*AR858)+(Y854*AR859)+(Z854*AR860)+(AA854*AR861)+(AB854*AR862)+(AC854*AR863)+(AD854*AR864)+(AE854*AR865)+(AF854*AR866)+(AG854*AR867)</f>
        <v>40.846173743568123</v>
      </c>
      <c r="N854" s="193">
        <f>(R854*AS852)+(S854*AS853)+(T854*AS854)+(U854*AS855)+(V854*AS856)+(W854*AS857)+(X854*AS858)+(Y854*AS859)+(Z854*AS860)+(AA854*AS861)+(AB854*AS862)+(AC854*AS863)+(AD854*AS864)+(AE854*AS865)+(AF854*AS866)+(AG854*AS867)</f>
        <v>48.589775667691846</v>
      </c>
      <c r="O854" s="193">
        <f>(R854*AT852)+(S854*AT853)+(T854*AT854)+(U854*AT855)+(V854*AT856)+(W854*AT857)+(X854*AT858)+(Y854*AT859)+(Z854*AT860)+(AA854*AT861)+(AB854*AT862)+(AC854*AT863)+(AD854*AT864)+(AE854*AT865)+(AF854*AT866)+(AG854*AT867)</f>
        <v>161.4815088467634</v>
      </c>
      <c r="Q854" s="193">
        <v>3</v>
      </c>
      <c r="R854" s="193">
        <v>0</v>
      </c>
      <c r="S854" s="193">
        <v>0</v>
      </c>
      <c r="T854" s="193">
        <v>0</v>
      </c>
      <c r="U854" s="193">
        <v>8.3558160114565863E-2</v>
      </c>
      <c r="V854" s="193">
        <v>0.89127490012834187</v>
      </c>
      <c r="W854" s="193">
        <v>0</v>
      </c>
      <c r="X854" s="193">
        <v>0</v>
      </c>
      <c r="Y854" s="193">
        <v>0</v>
      </c>
      <c r="Z854" s="193">
        <v>0</v>
      </c>
      <c r="AA854" s="193">
        <v>0</v>
      </c>
      <c r="AB854" s="193">
        <v>0</v>
      </c>
      <c r="AC854" s="193">
        <v>0</v>
      </c>
      <c r="AD854" s="193">
        <v>0</v>
      </c>
      <c r="AE854" s="193">
        <v>0</v>
      </c>
      <c r="AF854" s="193">
        <v>0</v>
      </c>
      <c r="AG854" s="193">
        <v>0</v>
      </c>
      <c r="AH854" s="265">
        <v>2017</v>
      </c>
      <c r="AI854" s="265">
        <v>35.612699999999997</v>
      </c>
      <c r="AJ854" s="265">
        <v>34.412799999999997</v>
      </c>
      <c r="AK854" s="265">
        <v>10.9055</v>
      </c>
      <c r="AL854" s="265">
        <v>77.561199999999999</v>
      </c>
      <c r="AM854" s="265">
        <v>26.385200000000001</v>
      </c>
      <c r="AN854" s="265">
        <v>75.538799999999995</v>
      </c>
      <c r="AO854" s="265">
        <v>10.6225</v>
      </c>
      <c r="AP854" s="265">
        <v>53.933700000000002</v>
      </c>
      <c r="AQ854" s="265">
        <v>22.863900000000001</v>
      </c>
      <c r="AR854" s="265">
        <v>33.663699999999999</v>
      </c>
      <c r="AS854" s="265">
        <v>18.096499999999999</v>
      </c>
      <c r="AT854" s="265">
        <v>90.712299999999999</v>
      </c>
    </row>
    <row r="855" spans="2:46" s="193" customFormat="1" ht="15">
      <c r="B855" s="193">
        <v>2017</v>
      </c>
      <c r="C855" s="193">
        <v>4</v>
      </c>
      <c r="D855" s="193">
        <f>(R855*AI852)+(S855*AI853)+(T855*AI854)+(U855*AI855)+(V855*AI856)+(W855*AI857)+(X855*AI858)+(Y855*AI859)+(Z855*AI860)+(AA855*AI861)+(AB855*AI862)+(AC855*AI863)+(AD855*AI864)+(AE855*AI865)+(AF855*AI866)+(AG855*AI867)</f>
        <v>21.615666757324881</v>
      </c>
      <c r="E855" s="193">
        <f>(R855*AJ852)+(S855*AJ853)+(T855*AJ854)+(U855*AJ855)+(V855*AJ856)+(W855*AJ857)+(X855*AJ858)+(Y855*AJ859)+(Z855*AJ860)+(AA855*AJ861)+(AB855*AJ862)+(AC855*AJ863)+(AD855*AJ864)+(AE855*AJ865)+(AF855*AJ866)+(AG855*AJ867)</f>
        <v>77.703777350809219</v>
      </c>
      <c r="F855" s="193">
        <f>(R855*AK852)+(S855*AK853)+(T855*AK854)+(U855*AK855)+(V855*AK856)+(W855*AK857)+(X855*AK858)+(Y855*AK859)+(Z855*AK860)+(AA855*AK861)+(AB855*AK862)+(AC855*AK863)+(AD855*AK864)+(AE855*AK865)+(AF855*AK866)+(AG855*AK867)</f>
        <v>8.05391440724528</v>
      </c>
      <c r="G855" s="193">
        <f>(R855*AL852)+(S855*AL853)+(T855*AL854)+(U855*AL855)+(V855*AL856)+(W855*AL857)+(X855*AL858)+(Y855*AL859)+(Z855*AL860)+(AA855*AL861)+(AB855*AL862)+(AC855*AL863)+(AD855*AL864)+(AE855*AL865)+(AF855*AL866)+(AG855*AL867)</f>
        <v>68.406490195970449</v>
      </c>
      <c r="H855" s="193">
        <f>(R855*AM852)+(S855*AM853)+(T855*AM854)+(U855*AM855)+(V855*AM856)+(W855*AM857)+(X855*AM858)+(Y855*AM859)+(Z855*AM860)+(AA855*AM861)+(AB855*AM862)+(AC855*AM863)+(AD855*AM864)+(AE855*AM865)+(AF855*AM866)+(AG855*AM867)</f>
        <v>17.790223117133337</v>
      </c>
      <c r="I855" s="193">
        <f>(R855*AN852)+(S855*AN853)+(T855*AN854)+(U855*AN855)+(V855*AN856)+(W855*AN857)+(X855*AN858)+(Y855*AN859)+(Z855*AN860)+(AA855*AN861)+(AB855*AN862)+(AC855*AN863)+(AD855*AN864)+(AE855*AN865)+(AF855*AN866)+(AG855*AN867)</f>
        <v>46.045803215325392</v>
      </c>
      <c r="J855" s="193">
        <f>(R855*AO852)+(S855*AO853)+(T855*AO854)+(U855*AO855)+(V855*AO856)+(W855*AO857)+(X855*AO858)+(Y855*AO859)+(Z855*AO860)+(AA855*AO861)+(AB855*AO862)+(AC855*AO863)+(AD855*AO864)+(AE855*AO865)+(AF855*AO866)+(AG855*AO867)</f>
        <v>3.9628852803023826</v>
      </c>
      <c r="K855" s="193">
        <f>(R855*AP852)+(S855*AP853)+(T855*AP854)+(U855*AP855)+(V855*AP856)+(W855*AP857)+(X855*AP858)+(Y855*AP859)+(Z855*AP860)+(AA855*AP861)+(AB855*AP862)+(AC855*AP863)+(AD855*AP864)+(AE855*AP865)+(AF855*AP866)+(AG855*AP867)</f>
        <v>35.066996302774236</v>
      </c>
      <c r="L855" s="193">
        <f>(R855*AQ852)+(S855*AQ853)+(T855*AQ854)+(U855*AQ855)+(V855*AQ856)+(W855*AQ857)+(X855*AQ858)+(Y855*AQ859)+(Z855*AQ860)+(AA855*AQ861)+(AB855*AQ862)+(AC855*AQ863)+(AD855*AQ864)+(AE855*AQ865)+(AF855*AQ866)+(AG855*AQ867)</f>
        <v>19.495907932132472</v>
      </c>
      <c r="M855" s="193">
        <f>(R855*AR852)+(S855*AR853)+(T855*AR854)+(U855*AR855)+(V855*AR856)+(W855*AR857)+(X855*AR858)+(Y855*AR859)+(Z855*AR860)+(AA855*AR861)+(AB855*AR862)+(AC855*AR863)+(AD855*AR864)+(AE855*AR865)+(AF855*AR866)+(AG855*AR867)</f>
        <v>24.943172131368037</v>
      </c>
      <c r="N855" s="193">
        <f>(R855*AS852)+(S855*AS853)+(T855*AS854)+(U855*AS855)+(V855*AS856)+(W855*AS857)+(X855*AS858)+(Y855*AS859)+(Z855*AS860)+(AA855*AS861)+(AB855*AS862)+(AC855*AS863)+(AD855*AS864)+(AE855*AS865)+(AF855*AS866)+(AG855*AS867)</f>
        <v>23.608386424209879</v>
      </c>
      <c r="O855" s="193">
        <f>(R855*AT852)+(S855*AT853)+(T855*AT854)+(U855*AT855)+(V855*AT856)+(W855*AT857)+(X855*AT858)+(Y855*AT859)+(Z855*AT860)+(AA855*AT861)+(AB855*AT862)+(AC855*AT863)+(AD855*AT864)+(AE855*AT865)+(AF855*AT866)+(AG855*AT867)</f>
        <v>83.086463311238518</v>
      </c>
      <c r="Q855" s="193">
        <v>4</v>
      </c>
      <c r="R855" s="193">
        <v>0</v>
      </c>
      <c r="S855" s="193">
        <v>0</v>
      </c>
      <c r="T855" s="193">
        <v>0</v>
      </c>
      <c r="U855" s="193">
        <v>0.46028680546162221</v>
      </c>
      <c r="V855" s="193">
        <v>0</v>
      </c>
      <c r="W855" s="193">
        <v>0</v>
      </c>
      <c r="X855" s="193">
        <v>0</v>
      </c>
      <c r="Y855" s="193">
        <v>0</v>
      </c>
      <c r="Z855" s="193">
        <v>0</v>
      </c>
      <c r="AA855" s="193">
        <v>0</v>
      </c>
      <c r="AB855" s="193">
        <v>0</v>
      </c>
      <c r="AC855" s="193">
        <v>0</v>
      </c>
      <c r="AD855" s="193">
        <v>0</v>
      </c>
      <c r="AE855" s="193">
        <v>0</v>
      </c>
      <c r="AF855" s="193">
        <v>0</v>
      </c>
      <c r="AG855" s="193">
        <v>0</v>
      </c>
      <c r="AH855" s="265">
        <v>2017</v>
      </c>
      <c r="AI855" s="265">
        <v>46.961300000000001</v>
      </c>
      <c r="AJ855" s="265">
        <v>168.816</v>
      </c>
      <c r="AK855" s="265">
        <v>17.497599999999998</v>
      </c>
      <c r="AL855" s="265">
        <v>148.61709999999999</v>
      </c>
      <c r="AM855" s="265">
        <v>38.650300000000001</v>
      </c>
      <c r="AN855" s="265">
        <v>100.0372</v>
      </c>
      <c r="AO855" s="265">
        <v>8.6096000000000004</v>
      </c>
      <c r="AP855" s="265">
        <v>76.185100000000006</v>
      </c>
      <c r="AQ855" s="265">
        <v>42.356000000000002</v>
      </c>
      <c r="AR855" s="265">
        <v>54.1905</v>
      </c>
      <c r="AS855" s="265">
        <v>51.290599999999998</v>
      </c>
      <c r="AT855" s="265">
        <v>180.5102</v>
      </c>
    </row>
    <row r="856" spans="2:46" s="193" customFormat="1" ht="15">
      <c r="B856" s="193">
        <v>2017</v>
      </c>
      <c r="C856" s="193">
        <v>5</v>
      </c>
      <c r="D856" s="193">
        <f>(R856*AI852)+(S856*AI853)+(T856*AI854)+(U856*AI855)+(V856*AI856)+(W856*AI857)+(X856*AI858)+(Y856*AI859)+(Z856*AI860)+(AA856*AI861)+(AB856*AI862)+(AC856*AI863)+(AD856*AI864)+(AE856*AI865)+(AF856*AI866)+(AG856*AI867)</f>
        <v>4.1969646057382919</v>
      </c>
      <c r="E856" s="193">
        <f>(R856*AJ852)+(S856*AJ853)+(T856*AJ854)+(U856*AJ855)+(V856*AJ856)+(W856*AJ857)+(X856*AJ858)+(Y856*AJ859)+(Z856*AJ860)+(AA856*AJ861)+(AB856*AJ862)+(AC856*AJ863)+(AD856*AJ864)+(AE856*AJ865)+(AF856*AJ866)+(AG856*AJ867)</f>
        <v>15.087205355948736</v>
      </c>
      <c r="F856" s="193">
        <f>(R856*AK852)+(S856*AK853)+(T856*AK854)+(U856*AK855)+(V856*AK856)+(W856*AK857)+(X856*AK858)+(Y856*AK859)+(Z856*AK860)+(AA856*AK861)+(AB856*AK862)+(AC856*AK863)+(AD856*AK864)+(AE856*AK865)+(AF856*AK866)+(AG856*AK867)</f>
        <v>1.5637728914098699</v>
      </c>
      <c r="G856" s="193">
        <f>(R856*AL852)+(S856*AL853)+(T856*AL854)+(U856*AL855)+(V856*AL856)+(W856*AL857)+(X856*AL858)+(Y856*AL859)+(Z856*AL860)+(AA856*AL861)+(AB856*AL862)+(AC856*AL863)+(AD856*AL864)+(AE856*AL865)+(AF856*AL866)+(AG856*AL867)</f>
        <v>13.282015372391058</v>
      </c>
      <c r="H856" s="193">
        <f>(R856*AM852)+(S856*AM853)+(T856*AM854)+(U856*AM855)+(V856*AM856)+(W856*AM857)+(X856*AM858)+(Y856*AM859)+(Z856*AM860)+(AA856*AM861)+(AB856*AM862)+(AC856*AM863)+(AD856*AM864)+(AE856*AM865)+(AF856*AM866)+(AG856*AM867)</f>
        <v>3.4542046557733004</v>
      </c>
      <c r="I856" s="193">
        <f>(R856*AN852)+(S856*AN853)+(T856*AN854)+(U856*AN855)+(V856*AN856)+(W856*AN857)+(X856*AN858)+(Y856*AN859)+(Z856*AN860)+(AA856*AN861)+(AB856*AN862)+(AC856*AN863)+(AD856*AN864)+(AE856*AN865)+(AF856*AN866)+(AG856*AN867)</f>
        <v>8.9403953395064146</v>
      </c>
      <c r="J856" s="193">
        <f>(R856*AO852)+(S856*AO853)+(T856*AO854)+(U856*AO855)+(V856*AO856)+(W856*AO857)+(X856*AO858)+(Y856*AO859)+(Z856*AO860)+(AA856*AO861)+(AB856*AO862)+(AC856*AO863)+(AD856*AO864)+(AE856*AO865)+(AF856*AO866)+(AG856*AO867)</f>
        <v>0.76944604322206578</v>
      </c>
      <c r="K856" s="193">
        <f>(R856*AP852)+(S856*AP853)+(T856*AP854)+(U856*AP855)+(V856*AP856)+(W856*AP857)+(X856*AP858)+(Y856*AP859)+(Z856*AP860)+(AA856*AP861)+(AB856*AP862)+(AC856*AP863)+(AD856*AP864)+(AE856*AP865)+(AF856*AP866)+(AG856*AP867)</f>
        <v>6.8087162873394123</v>
      </c>
      <c r="L856" s="193">
        <f>(R856*AQ852)+(S856*AQ853)+(T856*AQ854)+(U856*AQ855)+(V856*AQ856)+(W856*AQ857)+(X856*AQ858)+(Y856*AQ859)+(Z856*AQ860)+(AA856*AQ861)+(AB856*AQ862)+(AC856*AQ863)+(AD856*AQ864)+(AE856*AQ865)+(AF856*AQ866)+(AG856*AQ867)</f>
        <v>3.7853856865259496</v>
      </c>
      <c r="M856" s="193">
        <f>(R856*AR852)+(S856*AR853)+(T856*AR854)+(U856*AR855)+(V856*AR856)+(W856*AR857)+(X856*AR858)+(Y856*AR859)+(Z856*AR860)+(AA856*AR861)+(AB856*AR862)+(AC856*AR863)+(AD856*AR864)+(AE856*AR865)+(AF856*AR866)+(AG856*AR867)</f>
        <v>4.84304332433857</v>
      </c>
      <c r="N856" s="193">
        <f>(R856*AS852)+(S856*AS853)+(T856*AS854)+(U856*AS855)+(V856*AS856)+(W856*AS857)+(X856*AS858)+(Y856*AS859)+(Z856*AS860)+(AA856*AS861)+(AB856*AS862)+(AC856*AS863)+(AD856*AS864)+(AE856*AS865)+(AF856*AS866)+(AG856*AS867)</f>
        <v>4.5838772096828748</v>
      </c>
      <c r="O856" s="193">
        <f>(R856*AT852)+(S856*AT853)+(T856*AT854)+(U856*AT855)+(V856*AT856)+(W856*AT857)+(X856*AT858)+(Y856*AT859)+(Z856*AT860)+(AA856*AT861)+(AB856*AT862)+(AC856*AT863)+(AD856*AT864)+(AE856*AT865)+(AF856*AT866)+(AG856*AT867)</f>
        <v>16.132324283500246</v>
      </c>
      <c r="Q856" s="193">
        <v>5</v>
      </c>
      <c r="R856" s="193">
        <v>0</v>
      </c>
      <c r="S856" s="193">
        <v>0</v>
      </c>
      <c r="T856" s="193">
        <v>0</v>
      </c>
      <c r="U856" s="193">
        <v>8.9370707491877172E-2</v>
      </c>
      <c r="V856" s="193">
        <v>0</v>
      </c>
      <c r="W856" s="193">
        <v>0</v>
      </c>
      <c r="X856" s="193">
        <v>0</v>
      </c>
      <c r="Y856" s="193">
        <v>0</v>
      </c>
      <c r="Z856" s="193">
        <v>0</v>
      </c>
      <c r="AA856" s="193">
        <v>0</v>
      </c>
      <c r="AB856" s="193">
        <v>0</v>
      </c>
      <c r="AC856" s="193">
        <v>0</v>
      </c>
      <c r="AD856" s="193">
        <v>0</v>
      </c>
      <c r="AE856" s="193">
        <v>0</v>
      </c>
      <c r="AF856" s="193">
        <v>0</v>
      </c>
      <c r="AG856" s="193">
        <v>0</v>
      </c>
      <c r="AH856" s="265">
        <v>2017</v>
      </c>
      <c r="AI856" s="265">
        <v>30.100999999999999</v>
      </c>
      <c r="AJ856" s="265">
        <v>209.04419999999999</v>
      </c>
      <c r="AK856" s="265">
        <v>14.8531</v>
      </c>
      <c r="AL856" s="265">
        <v>120.3109</v>
      </c>
      <c r="AM856" s="265">
        <v>27.598600000000001</v>
      </c>
      <c r="AN856" s="265">
        <v>109.4538</v>
      </c>
      <c r="AO856" s="265">
        <v>7.5712999999999999</v>
      </c>
      <c r="AP856" s="265">
        <v>60.537700000000001</v>
      </c>
      <c r="AQ856" s="265">
        <v>36.204300000000003</v>
      </c>
      <c r="AR856" s="265">
        <v>40.7485</v>
      </c>
      <c r="AS856" s="265">
        <v>49.708599999999997</v>
      </c>
      <c r="AT856" s="265">
        <v>164.25729999999999</v>
      </c>
    </row>
    <row r="857" spans="2:46" s="193" customFormat="1" ht="15">
      <c r="B857" s="193">
        <v>2017</v>
      </c>
      <c r="C857" s="193">
        <v>6</v>
      </c>
      <c r="D857" s="193">
        <f>(R857*AI852)+(S857*AI853)+(T857*AI854)+(U857*AI855)+(V857*AI856)+(W857*AI857)+(X857*AI858)+(Y857*AI859)+(Z857*AI860)+(AA857*AI861)+(AB857*AI862)+(AC857*AI863)+(AD857*AI864)+(AE857*AI865)+(AF857*AI866)+(AG857*AI867)</f>
        <v>30.744979486526926</v>
      </c>
      <c r="E857" s="193">
        <f>(R857*AJ852)+(S857*AJ853)+(T857*AJ854)+(U857*AJ855)+(V857*AJ856)+(W857*AJ857)+(X857*AJ858)+(Y857*AJ859)+(Z857*AJ860)+(AA857*AJ861)+(AB857*AJ862)+(AC857*AJ863)+(AD857*AJ864)+(AE857*AJ865)+(AF857*AJ866)+(AG857*AJ867)</f>
        <v>143.78439041535745</v>
      </c>
      <c r="F857" s="193">
        <f>(R857*AK852)+(S857*AK853)+(T857*AK854)+(U857*AK855)+(V857*AK856)+(W857*AK857)+(X857*AK858)+(Y857*AK859)+(Z857*AK860)+(AA857*AK861)+(AB857*AK862)+(AC857*AK863)+(AD857*AK864)+(AE857*AK865)+(AF857*AK866)+(AG857*AK867)</f>
        <v>20.325659016068609</v>
      </c>
      <c r="G857" s="193">
        <f>(R857*AL852)+(S857*AL853)+(T857*AL854)+(U857*AL855)+(V857*AL856)+(W857*AL857)+(X857*AL858)+(Y857*AL859)+(Z857*AL860)+(AA857*AL861)+(AB857*AL862)+(AC857*AL863)+(AD857*AL864)+(AE857*AL865)+(AF857*AL866)+(AG857*AL867)</f>
        <v>119.27737723432895</v>
      </c>
      <c r="H857" s="193">
        <f>(R857*AM852)+(S857*AM853)+(T857*AM854)+(U857*AM855)+(V857*AM856)+(W857*AM857)+(X857*AM858)+(Y857*AM859)+(Z857*AM860)+(AA857*AM861)+(AB857*AM862)+(AC857*AM863)+(AD857*AM864)+(AE857*AM865)+(AF857*AM866)+(AG857*AM867)</f>
        <v>29.972040587942139</v>
      </c>
      <c r="I857" s="193">
        <f>(R857*AN852)+(S857*AN853)+(T857*AN854)+(U857*AN855)+(V857*AN856)+(W857*AN857)+(X857*AN858)+(Y857*AN859)+(Z857*AN860)+(AA857*AN861)+(AB857*AN862)+(AC857*AN863)+(AD857*AN864)+(AE857*AN865)+(AF857*AN866)+(AG857*AN867)</f>
        <v>112.71241971803029</v>
      </c>
      <c r="J857" s="193">
        <f>(R857*AO852)+(S857*AO853)+(T857*AO854)+(U857*AO855)+(V857*AO856)+(W857*AO857)+(X857*AO858)+(Y857*AO859)+(Z857*AO860)+(AA857*AO861)+(AB857*AO862)+(AC857*AO863)+(AD857*AO864)+(AE857*AO865)+(AF857*AO866)+(AG857*AO867)</f>
        <v>4.6265140799239584</v>
      </c>
      <c r="K857" s="193">
        <f>(R857*AP852)+(S857*AP853)+(T857*AP854)+(U857*AP855)+(V857*AP856)+(W857*AP857)+(X857*AP858)+(Y857*AP859)+(Z857*AP860)+(AA857*AP861)+(AB857*AP862)+(AC857*AP863)+(AD857*AP864)+(AE857*AP865)+(AF857*AP866)+(AG857*AP867)</f>
        <v>53.255204859059297</v>
      </c>
      <c r="L857" s="193">
        <f>(R857*AQ852)+(S857*AQ853)+(T857*AQ854)+(U857*AQ855)+(V857*AQ856)+(W857*AQ857)+(X857*AQ858)+(Y857*AQ859)+(Z857*AQ860)+(AA857*AQ861)+(AB857*AQ862)+(AC857*AQ863)+(AD857*AQ864)+(AE857*AQ865)+(AF857*AQ866)+(AG857*AQ867)</f>
        <v>30.21333053909953</v>
      </c>
      <c r="M857" s="193">
        <f>(R857*AR852)+(S857*AR853)+(T857*AR854)+(U857*AR855)+(V857*AR856)+(W857*AR857)+(X857*AR858)+(Y857*AR859)+(Z857*AR860)+(AA857*AR861)+(AB857*AR862)+(AC857*AR863)+(AD857*AR864)+(AE857*AR865)+(AF857*AR866)+(AG857*AR867)</f>
        <v>31.552581352531909</v>
      </c>
      <c r="N857" s="193">
        <f>(R857*AS852)+(S857*AS853)+(T857*AS854)+(U857*AS855)+(V857*AS856)+(W857*AS857)+(X857*AS858)+(Y857*AS859)+(Z857*AS860)+(AA857*AS861)+(AB857*AS862)+(AC857*AS863)+(AD857*AS864)+(AE857*AS865)+(AF857*AS866)+(AG857*AS867)</f>
        <v>33.855935209911657</v>
      </c>
      <c r="O857" s="193">
        <f>(R857*AT852)+(S857*AT853)+(T857*AT854)+(U857*AT855)+(V857*AT856)+(W857*AT857)+(X857*AT858)+(Y857*AT859)+(Z857*AT860)+(AA857*AT861)+(AB857*AT862)+(AC857*AT863)+(AD857*AT864)+(AE857*AT865)+(AF857*AT866)+(AG857*AT867)</f>
        <v>140.44678661757357</v>
      </c>
      <c r="Q857" s="193">
        <v>6</v>
      </c>
      <c r="R857" s="193">
        <v>0</v>
      </c>
      <c r="S857" s="193">
        <v>0</v>
      </c>
      <c r="T857" s="193">
        <v>0</v>
      </c>
      <c r="U857" s="193">
        <v>0</v>
      </c>
      <c r="V857" s="193">
        <v>0</v>
      </c>
      <c r="W857" s="193">
        <v>0</v>
      </c>
      <c r="X857" s="193">
        <v>0</v>
      </c>
      <c r="Y857" s="193">
        <v>0.40076518433531011</v>
      </c>
      <c r="Z857" s="193">
        <v>6.3600000000000004E-2</v>
      </c>
      <c r="AA857" s="193">
        <v>0</v>
      </c>
      <c r="AB857" s="193">
        <v>0.26986289636970395</v>
      </c>
      <c r="AC857" s="193">
        <v>6.595769839041045E-4</v>
      </c>
      <c r="AD857" s="193">
        <v>0</v>
      </c>
      <c r="AE857" s="193">
        <v>0</v>
      </c>
      <c r="AF857" s="193">
        <v>0</v>
      </c>
      <c r="AG857" s="193">
        <v>0</v>
      </c>
      <c r="AH857" s="265">
        <v>2017</v>
      </c>
      <c r="AI857" s="265">
        <v>25.148</v>
      </c>
      <c r="AJ857" s="265">
        <v>61.160299999999999</v>
      </c>
      <c r="AK857" s="265">
        <v>6.0111999999999997</v>
      </c>
      <c r="AL857" s="265">
        <v>51.948599999999999</v>
      </c>
      <c r="AM857" s="265">
        <v>10.1088</v>
      </c>
      <c r="AN857" s="265">
        <v>38.549900000000001</v>
      </c>
      <c r="AO857" s="265">
        <v>1.3348</v>
      </c>
      <c r="AP857" s="265">
        <v>19.956900000000001</v>
      </c>
      <c r="AQ857" s="265">
        <v>8.4999000000000002</v>
      </c>
      <c r="AR857" s="265">
        <v>16.297000000000001</v>
      </c>
      <c r="AS857" s="265">
        <v>12.2721</v>
      </c>
      <c r="AT857" s="265">
        <v>43.4955</v>
      </c>
    </row>
    <row r="858" spans="2:46" s="193" customFormat="1" ht="15">
      <c r="B858" s="193">
        <v>2017</v>
      </c>
      <c r="C858" s="193">
        <v>7</v>
      </c>
      <c r="D858" s="193">
        <f>(R858*AI852)+(S858*AI853)+(T858*AI854)+(U858*AI855)+(V858*AI856)+(W858*AI857)+(X858*AI858)+(Y858*AI859)+(Z858*AI860)+(AA858*AI861)+(AB858*AI862)+(AC858*AI863)+(AD858*AI864)+(AE858*AI865)+(AF858*AI866)+(AG858*AI867)</f>
        <v>37.629247159999998</v>
      </c>
      <c r="E858" s="193">
        <f>(R858*AJ852)+(S858*AJ853)+(T858*AJ854)+(U858*AJ855)+(V858*AJ856)+(W858*AJ857)+(X858*AJ858)+(Y858*AJ859)+(Z858*AJ860)+(AA858*AJ861)+(AB858*AJ862)+(AC858*AJ863)+(AD858*AJ864)+(AE858*AJ865)+(AF858*AJ866)+(AG858*AJ867)</f>
        <v>81.747538039999995</v>
      </c>
      <c r="F858" s="193">
        <f>(R858*AK852)+(S858*AK853)+(T858*AK854)+(U858*AK855)+(V858*AK856)+(W858*AK857)+(X858*AK858)+(Y858*AK859)+(Z858*AK860)+(AA858*AK861)+(AB858*AK862)+(AC858*AK863)+(AD858*AK864)+(AE858*AK865)+(AF858*AK866)+(AG858*AK867)</f>
        <v>10.897130480000001</v>
      </c>
      <c r="G858" s="193">
        <f>(R858*AL852)+(S858*AL853)+(T858*AL854)+(U858*AL855)+(V858*AL856)+(W858*AL857)+(X858*AL858)+(Y858*AL859)+(Z858*AL860)+(AA858*AL861)+(AB858*AL862)+(AC858*AL863)+(AD858*AL864)+(AE858*AL865)+(AF858*AL866)+(AG858*AL867)</f>
        <v>73.682542959999992</v>
      </c>
      <c r="H858" s="193">
        <f>(R858*AM852)+(S858*AM853)+(T858*AM854)+(U858*AM855)+(V858*AM856)+(W858*AM857)+(X858*AM858)+(Y858*AM859)+(Z858*AM860)+(AA858*AM861)+(AB858*AM862)+(AC858*AM863)+(AD858*AM864)+(AE858*AM865)+(AF858*AM866)+(AG858*AM867)</f>
        <v>22.10588976</v>
      </c>
      <c r="I858" s="193">
        <f>(R858*AN852)+(S858*AN853)+(T858*AN854)+(U858*AN855)+(V858*AN856)+(W858*AN857)+(X858*AN858)+(Y858*AN859)+(Z858*AN860)+(AA858*AN861)+(AB858*AN862)+(AC858*AN863)+(AD858*AN864)+(AE858*AN865)+(AF858*AN866)+(AG858*AN867)</f>
        <v>50.010579360000001</v>
      </c>
      <c r="J858" s="193">
        <f>(R858*AO852)+(S858*AO853)+(T858*AO854)+(U858*AO855)+(V858*AO856)+(W858*AO857)+(X858*AO858)+(Y858*AO859)+(Z858*AO860)+(AA858*AO861)+(AB858*AO862)+(AC858*AO863)+(AD858*AO864)+(AE858*AO865)+(AF858*AO866)+(AG858*AO867)</f>
        <v>0.47899016</v>
      </c>
      <c r="K858" s="193">
        <f>(R858*AP852)+(S858*AP853)+(T858*AP854)+(U858*AP855)+(V858*AP856)+(W858*AP857)+(X858*AP858)+(Y858*AP859)+(Z858*AP860)+(AA858*AP861)+(AB858*AP862)+(AC858*AP863)+(AD858*AP864)+(AE858*AP865)+(AF858*AP866)+(AG858*AP867)</f>
        <v>34.399924159999998</v>
      </c>
      <c r="L858" s="193">
        <f>(R858*AQ852)+(S858*AQ853)+(T858*AQ854)+(U858*AQ855)+(V858*AQ856)+(W858*AQ857)+(X858*AQ858)+(Y858*AQ859)+(Z858*AQ860)+(AA858*AQ861)+(AB858*AQ862)+(AC858*AQ863)+(AD858*AQ864)+(AE858*AQ865)+(AF858*AQ866)+(AG858*AQ867)</f>
        <v>18.999131480000003</v>
      </c>
      <c r="M858" s="193">
        <f>(R858*AR852)+(S858*AR853)+(T858*AR854)+(U858*AR855)+(V858*AR856)+(W858*AR857)+(X858*AR858)+(Y858*AR859)+(Z858*AR860)+(AA858*AR861)+(AB858*AR862)+(AC858*AR863)+(AD858*AR864)+(AE858*AR865)+(AF858*AR866)+(AG858*AR867)</f>
        <v>25.783874760000003</v>
      </c>
      <c r="N858" s="193">
        <f>(R858*AS852)+(S858*AS853)+(T858*AS854)+(U858*AS855)+(V858*AS856)+(W858*AS857)+(X858*AS858)+(Y858*AS859)+(Z858*AS860)+(AA858*AS861)+(AB858*AS862)+(AC858*AS863)+(AD858*AS864)+(AE858*AS865)+(AF858*AS866)+(AG858*AS867)</f>
        <v>32.5147786</v>
      </c>
      <c r="O858" s="193">
        <f>(R858*AT852)+(S858*AT853)+(T858*AT854)+(U858*AT855)+(V858*AT856)+(W858*AT857)+(X858*AT858)+(Y858*AT859)+(Z858*AT860)+(AA858*AT861)+(AB858*AT862)+(AC858*AT863)+(AD858*AT864)+(AE858*AT865)+(AF858*AT866)+(AG858*AT867)</f>
        <v>74.975524239999999</v>
      </c>
      <c r="Q858" s="193">
        <v>7</v>
      </c>
      <c r="R858" s="193">
        <v>0</v>
      </c>
      <c r="S858" s="193">
        <v>0</v>
      </c>
      <c r="T858" s="193">
        <v>0</v>
      </c>
      <c r="U858" s="193">
        <v>0</v>
      </c>
      <c r="V858" s="193">
        <v>0</v>
      </c>
      <c r="W858" s="193">
        <v>0</v>
      </c>
      <c r="X858" s="193">
        <v>0</v>
      </c>
      <c r="Y858" s="193">
        <v>0</v>
      </c>
      <c r="Z858" s="193">
        <v>0</v>
      </c>
      <c r="AA858" s="193">
        <v>0</v>
      </c>
      <c r="AB858" s="193">
        <v>0</v>
      </c>
      <c r="AC858" s="193">
        <v>0</v>
      </c>
      <c r="AD858" s="193">
        <v>0.6956</v>
      </c>
      <c r="AE858" s="193">
        <v>0</v>
      </c>
      <c r="AF858" s="193">
        <v>0</v>
      </c>
      <c r="AG858" s="193">
        <v>0</v>
      </c>
      <c r="AH858" s="265">
        <v>2017</v>
      </c>
      <c r="AI858" s="265">
        <v>7.6688000000000001</v>
      </c>
      <c r="AJ858" s="265">
        <v>4.8564999999999996</v>
      </c>
      <c r="AK858" s="265">
        <v>2.3527</v>
      </c>
      <c r="AL858" s="265">
        <v>17.4725</v>
      </c>
      <c r="AM858" s="265">
        <v>5.6666999999999996</v>
      </c>
      <c r="AN858" s="265">
        <v>8.9286999999999992</v>
      </c>
      <c r="AO858" s="265">
        <v>3.3163</v>
      </c>
      <c r="AP858" s="265">
        <v>12.3996</v>
      </c>
      <c r="AQ858" s="265">
        <v>2.6814</v>
      </c>
      <c r="AR858" s="265">
        <v>4.3788</v>
      </c>
      <c r="AS858" s="265">
        <v>3.0209999999999999</v>
      </c>
      <c r="AT858" s="265">
        <v>23.1416</v>
      </c>
    </row>
    <row r="859" spans="2:46" s="193" customFormat="1" ht="15">
      <c r="B859" s="193">
        <v>2017</v>
      </c>
      <c r="C859" s="193">
        <v>8</v>
      </c>
      <c r="D859" s="193">
        <f>(R859*AI852)+(S859*AI853)+(T859*AI854)+(U859*AI855)+(V859*AI856)+(W859*AI857)+(X859*AI858)+(Y859*AI859)+(Z859*AI860)+(AA859*AI861)+(AB859*AI862)+(AC859*AI863)+(AD859*AI864)+(AE859*AI865)+(AF859*AI866)+(AG859*AI867)</f>
        <v>42.403270356417643</v>
      </c>
      <c r="E859" s="193">
        <f>(R859*AJ852)+(S859*AJ853)+(T859*AJ854)+(U859*AJ855)+(V859*AJ856)+(W859*AJ857)+(X859*AJ858)+(Y859*AJ859)+(Z859*AJ860)+(AA859*AJ861)+(AB859*AJ862)+(AC859*AJ863)+(AD859*AJ864)+(AE859*AJ865)+(AF859*AJ866)+(AG859*AJ867)</f>
        <v>208.30567852791549</v>
      </c>
      <c r="F859" s="193">
        <f>(R859*AK852)+(S859*AK853)+(T859*AK854)+(U859*AK855)+(V859*AK856)+(W859*AK857)+(X859*AK858)+(Y859*AK859)+(Z859*AK860)+(AA859*AK861)+(AB859*AK862)+(AC859*AK863)+(AD859*AK864)+(AE859*AK865)+(AF859*AK866)+(AG859*AK867)</f>
        <v>28.97061876238396</v>
      </c>
      <c r="G859" s="193">
        <f>(R859*AL852)+(S859*AL853)+(T859*AL854)+(U859*AL855)+(V859*AL856)+(W859*AL857)+(X859*AL858)+(Y859*AL859)+(Z859*AL860)+(AA859*AL861)+(AB859*AL862)+(AC859*AL863)+(AD859*AL864)+(AE859*AL865)+(AF859*AL866)+(AG859*AL867)</f>
        <v>169.73105584439023</v>
      </c>
      <c r="H859" s="193">
        <f>(R859*AM852)+(S859*AM853)+(T859*AM854)+(U859*AM855)+(V859*AM856)+(W859*AM857)+(X859*AM858)+(Y859*AM859)+(Z859*AM860)+(AA859*AM861)+(AB859*AM862)+(AC859*AM863)+(AD859*AM864)+(AE859*AM865)+(AF859*AM866)+(AG859*AM867)</f>
        <v>42.478484268791355</v>
      </c>
      <c r="I859" s="193">
        <f>(R859*AN852)+(S859*AN853)+(T859*AN854)+(U859*AN855)+(V859*AN856)+(W859*AN857)+(X859*AN858)+(Y859*AN859)+(Z859*AN860)+(AA859*AN861)+(AB859*AN862)+(AC859*AN863)+(AD859*AN864)+(AE859*AN865)+(AF859*AN866)+(AG859*AN867)</f>
        <v>158.08597124842507</v>
      </c>
      <c r="J859" s="193">
        <f>(R859*AO852)+(S859*AO853)+(T859*AO854)+(U859*AO855)+(V859*AO856)+(W859*AO857)+(X859*AO858)+(Y859*AO859)+(Z859*AO860)+(AA859*AO861)+(AB859*AO862)+(AC859*AO863)+(AD859*AO864)+(AE859*AO865)+(AF859*AO866)+(AG859*AO867)</f>
        <v>6.3866266062568435</v>
      </c>
      <c r="K859" s="193">
        <f>(R859*AP852)+(S859*AP853)+(T859*AP854)+(U859*AP855)+(V859*AP856)+(W859*AP857)+(X859*AP858)+(Y859*AP859)+(Z859*AP860)+(AA859*AP861)+(AB859*AP862)+(AC859*AP863)+(AD859*AP864)+(AE859*AP865)+(AF859*AP866)+(AG859*AP867)</f>
        <v>74.458215672012074</v>
      </c>
      <c r="L859" s="193">
        <f>(R859*AQ852)+(S859*AQ853)+(T859*AQ854)+(U859*AQ855)+(V859*AQ856)+(W859*AQ857)+(X859*AQ858)+(Y859*AQ859)+(Z859*AQ860)+(AA859*AQ861)+(AB859*AQ862)+(AC859*AQ863)+(AD859*AQ864)+(AE859*AQ865)+(AF859*AQ866)+(AG859*AQ867)</f>
        <v>41.431182292711547</v>
      </c>
      <c r="M859" s="193">
        <f>(R859*AR852)+(S859*AR853)+(T859*AR854)+(U859*AR855)+(V859*AR856)+(W859*AR857)+(X859*AR858)+(Y859*AR859)+(Z859*AR860)+(AA859*AR861)+(AB859*AR862)+(AC859*AR863)+(AD859*AR864)+(AE859*AR865)+(AF859*AR866)+(AG859*AR867)</f>
        <v>46.453687789830795</v>
      </c>
      <c r="N859" s="193">
        <f>(R859*AS852)+(S859*AS853)+(T859*AS854)+(U859*AS855)+(V859*AS856)+(W859*AS857)+(X859*AS858)+(Y859*AS859)+(Z859*AS860)+(AA859*AS861)+(AB859*AS862)+(AC859*AS863)+(AD859*AS864)+(AE859*AS865)+(AF859*AS866)+(AG859*AS867)</f>
        <v>47.991930646613895</v>
      </c>
      <c r="O859" s="193">
        <f>(R859*AT852)+(S859*AT853)+(T859*AT854)+(U859*AT855)+(V859*AT856)+(W859*AT857)+(X859*AT858)+(Y859*AT859)+(Z859*AT860)+(AA859*AT861)+(AB859*AT862)+(AC859*AT863)+(AD859*AT864)+(AE859*AT865)+(AF859*AT866)+(AG859*AT867)</f>
        <v>202.19887904939444</v>
      </c>
      <c r="Q859" s="193">
        <v>8</v>
      </c>
      <c r="R859" s="193">
        <v>0</v>
      </c>
      <c r="S859" s="193">
        <v>0</v>
      </c>
      <c r="T859" s="193">
        <v>0</v>
      </c>
      <c r="U859" s="193">
        <v>0</v>
      </c>
      <c r="V859" s="193">
        <v>0</v>
      </c>
      <c r="W859" s="193">
        <v>0</v>
      </c>
      <c r="X859" s="193">
        <v>0</v>
      </c>
      <c r="Y859" s="193">
        <v>0.5082143807025763</v>
      </c>
      <c r="Z859" s="193">
        <v>0.26930435888776155</v>
      </c>
      <c r="AA859" s="193">
        <v>0</v>
      </c>
      <c r="AB859" s="193">
        <v>0.30643708205915571</v>
      </c>
      <c r="AC859" s="193">
        <v>4.2044799503377327E-2</v>
      </c>
      <c r="AD859" s="193">
        <v>0</v>
      </c>
      <c r="AE859" s="193">
        <v>0</v>
      </c>
      <c r="AF859" s="193">
        <v>0</v>
      </c>
      <c r="AG859" s="193">
        <v>0</v>
      </c>
      <c r="AH859" s="265">
        <v>2017</v>
      </c>
      <c r="AI859" s="265">
        <v>61.1203</v>
      </c>
      <c r="AJ859" s="265">
        <v>263.30880000000002</v>
      </c>
      <c r="AK859" s="265">
        <v>39.965499999999999</v>
      </c>
      <c r="AL859" s="265">
        <v>242.10390000000001</v>
      </c>
      <c r="AM859" s="265">
        <v>60.970799999999997</v>
      </c>
      <c r="AN859" s="265">
        <v>226.81100000000001</v>
      </c>
      <c r="AO859" s="265">
        <v>9.5050000000000008</v>
      </c>
      <c r="AP859" s="265">
        <v>107.6614</v>
      </c>
      <c r="AQ859" s="265">
        <v>55.135399999999997</v>
      </c>
      <c r="AR859" s="265">
        <v>59.091000000000001</v>
      </c>
      <c r="AS859" s="265">
        <v>67.212900000000005</v>
      </c>
      <c r="AT859" s="265">
        <v>287.44940000000003</v>
      </c>
    </row>
    <row r="860" spans="2:46" s="193" customFormat="1" ht="15">
      <c r="B860" s="193">
        <v>2017</v>
      </c>
      <c r="C860" s="193">
        <v>9</v>
      </c>
      <c r="D860" s="193">
        <f>(R860*AI852)+(S860*AI853)+(T860*AI854)+(U860*AI855)+(V860*AI856)+(W860*AI857)+(X860*AI858)+(Y860*AI859)+(Z860*AI860)+(AA860*AI861)+(AB860*AI862)+(AC860*AI863)+(AD860*AI864)+(AE860*AI865)+(AF860*AI866)+(AG860*AI867)</f>
        <v>39.097737624819416</v>
      </c>
      <c r="E860" s="193">
        <f>(R860*AJ852)+(S860*AJ853)+(T860*AJ854)+(U860*AJ855)+(V860*AJ856)+(W860*AJ857)+(X860*AJ858)+(Y860*AJ859)+(Z860*AJ860)+(AA860*AJ861)+(AB860*AJ862)+(AC860*AJ863)+(AD860*AJ864)+(AE860*AJ865)+(AF860*AJ866)+(AG860*AJ867)</f>
        <v>255.59771638182946</v>
      </c>
      <c r="F860" s="193">
        <f>(R860*AK852)+(S860*AK853)+(T860*AK854)+(U860*AK855)+(V860*AK856)+(W860*AK857)+(X860*AK858)+(Y860*AK859)+(Z860*AK860)+(AA860*AK861)+(AB860*AK862)+(AC860*AK863)+(AD860*AK864)+(AE860*AK865)+(AF860*AK866)+(AG860*AK867)</f>
        <v>31.11463636890544</v>
      </c>
      <c r="G860" s="193">
        <f>(R860*AL852)+(S860*AL853)+(T860*AL854)+(U860*AL855)+(V860*AL856)+(W860*AL857)+(X860*AL858)+(Y860*AL859)+(Z860*AL860)+(AA860*AL861)+(AB860*AL862)+(AC860*AL863)+(AD860*AL864)+(AE860*AL865)+(AF860*AL866)+(AG860*AL867)</f>
        <v>165.75522584887716</v>
      </c>
      <c r="H860" s="193">
        <f>(R860*AM852)+(S860*AM853)+(T860*AM854)+(U860*AM855)+(V860*AM856)+(W860*AM857)+(X860*AM858)+(Y860*AM859)+(Z860*AM860)+(AA860*AM861)+(AB860*AM862)+(AC860*AM863)+(AD860*AM864)+(AE860*AM865)+(AF860*AM866)+(AG860*AM867)</f>
        <v>40.750008740849466</v>
      </c>
      <c r="I860" s="193">
        <f>(R860*AN852)+(S860*AN853)+(T860*AN854)+(U860*AN855)+(V860*AN856)+(W860*AN857)+(X860*AN858)+(Y860*AN859)+(Z860*AN860)+(AA860*AN861)+(AB860*AN862)+(AC860*AN863)+(AD860*AN864)+(AE860*AN865)+(AF860*AN866)+(AG860*AN867)</f>
        <v>151.22157166291811</v>
      </c>
      <c r="J860" s="193">
        <f>(R860*AO852)+(S860*AO853)+(T860*AO854)+(U860*AO855)+(V860*AO856)+(W860*AO857)+(X860*AO858)+(Y860*AO859)+(Z860*AO860)+(AA860*AO861)+(AB860*AO862)+(AC860*AO863)+(AD860*AO864)+(AE860*AO865)+(AF860*AO866)+(AG860*AO867)</f>
        <v>5.2446962654890159</v>
      </c>
      <c r="K860" s="193">
        <f>(R860*AP852)+(S860*AP853)+(T860*AP854)+(U860*AP855)+(V860*AP856)+(W860*AP857)+(X860*AP858)+(Y860*AP859)+(Z860*AP860)+(AA860*AP861)+(AB860*AP862)+(AC860*AP863)+(AD860*AP864)+(AE860*AP865)+(AF860*AP866)+(AG860*AP867)</f>
        <v>66.094142866301453</v>
      </c>
      <c r="L860" s="193">
        <f>(R860*AQ852)+(S860*AQ853)+(T860*AQ854)+(U860*AQ855)+(V860*AQ856)+(W860*AQ857)+(X860*AQ858)+(Y860*AQ859)+(Z860*AQ860)+(AA860*AQ861)+(AB860*AQ862)+(AC860*AQ863)+(AD860*AQ864)+(AE860*AQ865)+(AF860*AQ866)+(AG860*AQ867)</f>
        <v>44.897319008357535</v>
      </c>
      <c r="M860" s="193">
        <f>(R860*AR852)+(S860*AR853)+(T860*AR854)+(U860*AR855)+(V860*AR856)+(W860*AR857)+(X860*AR858)+(Y860*AR859)+(Z860*AR860)+(AA860*AR861)+(AB860*AR862)+(AC860*AR863)+(AD860*AR864)+(AE860*AR865)+(AF860*AR866)+(AG860*AR867)</f>
        <v>57.098699986620453</v>
      </c>
      <c r="N860" s="193">
        <f>(R860*AS852)+(S860*AS853)+(T860*AS854)+(U860*AS855)+(V860*AS856)+(W860*AS857)+(X860*AS858)+(Y860*AS859)+(Z860*AS860)+(AA860*AS861)+(AB860*AS862)+(AC860*AS863)+(AD860*AS864)+(AE860*AS865)+(AF860*AS866)+(AG860*AS867)</f>
        <v>48.005749761186244</v>
      </c>
      <c r="O860" s="193">
        <f>(R860*AT852)+(S860*AT853)+(T860*AT854)+(U860*AT855)+(V860*AT856)+(W860*AT857)+(X860*AT858)+(Y860*AT859)+(Z860*AT860)+(AA860*AT861)+(AB860*AT862)+(AC860*AT863)+(AD860*AT864)+(AE860*AT865)+(AF860*AT866)+(AG860*AT867)</f>
        <v>193.10486510168229</v>
      </c>
      <c r="Q860" s="193">
        <v>9</v>
      </c>
      <c r="R860" s="193">
        <v>0</v>
      </c>
      <c r="S860" s="193">
        <v>0</v>
      </c>
      <c r="T860" s="193">
        <v>0</v>
      </c>
      <c r="U860" s="193">
        <v>0</v>
      </c>
      <c r="V860" s="193">
        <v>0</v>
      </c>
      <c r="W860" s="193">
        <v>0</v>
      </c>
      <c r="X860" s="193">
        <v>0</v>
      </c>
      <c r="Y860" s="193">
        <v>8.6515907398896294E-2</v>
      </c>
      <c r="Z860" s="193">
        <v>0.5483490763640243</v>
      </c>
      <c r="AA860" s="193">
        <v>0</v>
      </c>
      <c r="AB860" s="193">
        <v>0.42370002157114034</v>
      </c>
      <c r="AC860" s="193">
        <v>0.95636953678111647</v>
      </c>
      <c r="AD860" s="193">
        <v>0</v>
      </c>
      <c r="AE860" s="193">
        <v>0</v>
      </c>
      <c r="AF860" s="193">
        <v>0</v>
      </c>
      <c r="AG860" s="193">
        <v>1</v>
      </c>
      <c r="AH860" s="265">
        <v>2017</v>
      </c>
      <c r="AI860" s="265">
        <v>18.409700000000001</v>
      </c>
      <c r="AJ860" s="265">
        <v>135.49889999999999</v>
      </c>
      <c r="AK860" s="265">
        <v>16.346900000000002</v>
      </c>
      <c r="AL860" s="265">
        <v>95.304199999999994</v>
      </c>
      <c r="AM860" s="265">
        <v>23.1267</v>
      </c>
      <c r="AN860" s="265">
        <v>78.663600000000002</v>
      </c>
      <c r="AO860" s="265">
        <v>2.7873000000000001</v>
      </c>
      <c r="AP860" s="265">
        <v>36.869100000000003</v>
      </c>
      <c r="AQ860" s="265">
        <v>17.4803</v>
      </c>
      <c r="AR860" s="265">
        <v>32.923999999999999</v>
      </c>
      <c r="AS860" s="265">
        <v>26.294799999999999</v>
      </c>
      <c r="AT860" s="265">
        <v>124.94</v>
      </c>
    </row>
    <row r="861" spans="2:46" s="193" customFormat="1" ht="15">
      <c r="B861" s="193">
        <v>2017</v>
      </c>
      <c r="C861" s="193">
        <v>10</v>
      </c>
      <c r="D861" s="193">
        <f>(R861*AI852)+(S861*AI853)+(T861*AI854)+(U861*AI855)+(V861*AI856)+(W861*AI857)+(X861*AI858)+(Y861*AI859)+(Z861*AI860)+(AA861*AI861)+(AB861*AI862)+(AC861*AI863)+(AD861*AI864)+(AE861*AI865)+(AF861*AI866)+(AG861*AI867)</f>
        <v>45.361082215340282</v>
      </c>
      <c r="E861" s="193">
        <f>(R861*AJ852)+(S861*AJ853)+(T861*AJ854)+(U861*AJ855)+(V861*AJ856)+(W861*AJ857)+(X861*AJ858)+(Y861*AJ859)+(Z861*AJ860)+(AA861*AJ861)+(AB861*AJ862)+(AC861*AJ863)+(AD861*AJ864)+(AE861*AJ865)+(AF861*AJ866)+(AG861*AJ867)</f>
        <v>77.010934190085834</v>
      </c>
      <c r="F861" s="193">
        <f>(R861*AK852)+(S861*AK853)+(T861*AK854)+(U861*AK855)+(V861*AK856)+(W861*AK857)+(X861*AK858)+(Y861*AK859)+(Z861*AK860)+(AA861*AK861)+(AB861*AK862)+(AC861*AK863)+(AD861*AK864)+(AE861*AK865)+(AF861*AK866)+(AG861*AK867)</f>
        <v>28.754404326886707</v>
      </c>
      <c r="G861" s="193">
        <f>(R861*AL852)+(S861*AL853)+(T861*AL854)+(U861*AL855)+(V861*AL856)+(W861*AL857)+(X861*AL858)+(Y861*AL859)+(Z861*AL860)+(AA861*AL861)+(AB861*AL862)+(AC861*AL863)+(AD861*AL864)+(AE861*AL865)+(AF861*AL866)+(AG861*AL867)</f>
        <v>138.79674222047481</v>
      </c>
      <c r="H861" s="193">
        <f>(R861*AM852)+(S861*AM853)+(T861*AM854)+(U861*AM855)+(V861*AM856)+(W861*AM857)+(X861*AM858)+(Y861*AM859)+(Z861*AM860)+(AA861*AM861)+(AB861*AM862)+(AC861*AM863)+(AD861*AM864)+(AE861*AM865)+(AF861*AM866)+(AG861*AM867)</f>
        <v>38.552871576328407</v>
      </c>
      <c r="I861" s="193">
        <f>(R861*AN852)+(S861*AN853)+(T861*AN854)+(U861*AN855)+(V861*AN856)+(W861*AN857)+(X861*AN858)+(Y861*AN859)+(Z861*AN860)+(AA861*AN861)+(AB861*AN862)+(AC861*AN863)+(AD861*AN864)+(AE861*AN865)+(AF861*AN866)+(AG861*AN867)</f>
        <v>148.1293622619975</v>
      </c>
      <c r="J861" s="193">
        <f>(R861*AO852)+(S861*AO853)+(T861*AO854)+(U861*AO855)+(V861*AO856)+(W861*AO857)+(X861*AO858)+(Y861*AO859)+(Z861*AO860)+(AA861*AO861)+(AB861*AO862)+(AC861*AO863)+(AD861*AO864)+(AE861*AO865)+(AF861*AO866)+(AG861*AO867)</f>
        <v>3.0007220895334035</v>
      </c>
      <c r="K861" s="193">
        <f>(R861*AP852)+(S861*AP853)+(T861*AP854)+(U861*AP855)+(V861*AP856)+(W861*AP857)+(X861*AP858)+(Y861*AP859)+(Z861*AP860)+(AA861*AP861)+(AB861*AP862)+(AC861*AP863)+(AD861*AP864)+(AE861*AP865)+(AF861*AP866)+(AG861*AP867)</f>
        <v>62.882813438725648</v>
      </c>
      <c r="L861" s="193">
        <f>(R861*AQ852)+(S861*AQ853)+(T861*AQ854)+(U861*AQ855)+(V861*AQ856)+(W861*AQ857)+(X861*AQ858)+(Y861*AQ859)+(Z861*AQ860)+(AA861*AQ861)+(AB861*AQ862)+(AC861*AQ863)+(AD861*AQ864)+(AE861*AQ865)+(AF861*AQ866)+(AG861*AQ867)</f>
        <v>27.210943027038962</v>
      </c>
      <c r="M861" s="193">
        <f>(R861*AR852)+(S861*AR853)+(T861*AR854)+(U861*AR855)+(V861*AR856)+(W861*AR857)+(X861*AR858)+(Y861*AR859)+(Z861*AR860)+(AA861*AR861)+(AB861*AR862)+(AC861*AR863)+(AD861*AR864)+(AE861*AR865)+(AF861*AR866)+(AG861*AR867)</f>
        <v>34.048202837338962</v>
      </c>
      <c r="N861" s="193">
        <f>(R861*AS852)+(S861*AS853)+(T861*AS854)+(U861*AS855)+(V861*AS856)+(W861*AS857)+(X861*AS858)+(Y861*AS859)+(Z861*AS860)+(AA861*AS861)+(AB861*AS862)+(AC861*AS863)+(AD861*AS864)+(AE861*AS865)+(AF861*AS866)+(AG861*AS867)</f>
        <v>32.909989918464646</v>
      </c>
      <c r="O861" s="193">
        <f>(R861*AT852)+(S861*AT853)+(T861*AT854)+(U861*AT855)+(V861*AT856)+(W861*AT857)+(X861*AT858)+(Y861*AT859)+(Z861*AT860)+(AA861*AT861)+(AB861*AT862)+(AC861*AT863)+(AD861*AT864)+(AE861*AT865)+(AF861*AT866)+(AG861*AT867)</f>
        <v>159.5096999396178</v>
      </c>
      <c r="Q861" s="193">
        <v>10</v>
      </c>
      <c r="R861" s="193">
        <v>0</v>
      </c>
      <c r="S861" s="193">
        <v>0</v>
      </c>
      <c r="T861" s="193">
        <v>0</v>
      </c>
      <c r="U861" s="193">
        <v>0</v>
      </c>
      <c r="V861" s="193">
        <v>0</v>
      </c>
      <c r="W861" s="193">
        <v>0</v>
      </c>
      <c r="X861" s="193">
        <v>0</v>
      </c>
      <c r="Y861" s="193">
        <v>0</v>
      </c>
      <c r="Z861" s="193">
        <v>0</v>
      </c>
      <c r="AA861" s="193">
        <v>0.74902261319579944</v>
      </c>
      <c r="AB861" s="193">
        <v>0</v>
      </c>
      <c r="AC861" s="193">
        <v>0</v>
      </c>
      <c r="AD861" s="193">
        <v>0.2878</v>
      </c>
      <c r="AE861" s="193">
        <v>0</v>
      </c>
      <c r="AF861" s="193">
        <v>0</v>
      </c>
      <c r="AG861" s="193">
        <v>0</v>
      </c>
      <c r="AH861" s="265">
        <v>2017</v>
      </c>
      <c r="AI861" s="265">
        <v>39.774799999999999</v>
      </c>
      <c r="AJ861" s="265">
        <v>57.659700000000001</v>
      </c>
      <c r="AK861" s="265">
        <v>32.369900000000001</v>
      </c>
      <c r="AL861" s="265">
        <v>144.60319999999999</v>
      </c>
      <c r="AM861" s="265">
        <v>39.260100000000001</v>
      </c>
      <c r="AN861" s="265">
        <v>170.1388</v>
      </c>
      <c r="AO861" s="265">
        <v>3.7416</v>
      </c>
      <c r="AP861" s="265">
        <v>64.951400000000007</v>
      </c>
      <c r="AQ861" s="265">
        <v>25.8339</v>
      </c>
      <c r="AR861" s="265">
        <v>31.214400000000001</v>
      </c>
      <c r="AS861" s="265">
        <v>25.976800000000001</v>
      </c>
      <c r="AT861" s="265">
        <v>171.54230000000001</v>
      </c>
    </row>
    <row r="862" spans="2:46" s="193" customFormat="1" ht="15">
      <c r="B862" s="193">
        <v>2017</v>
      </c>
      <c r="C862" s="193">
        <v>11</v>
      </c>
      <c r="D862" s="193">
        <f>(R862*AI852)+(S862*AI853)+(T862*AI854)+(U862*AI855)+(V862*AI856)+(W862*AI857)+(X862*AI858)+(Y862*AI859)+(Z862*AI860)+(AA862*AI861)+(AB862*AI862)+(AC862*AI863)+(AD862*AI864)+(AE862*AI865)+(AF862*AI866)+(AG862*AI867)</f>
        <v>11.939236993318643</v>
      </c>
      <c r="E862" s="193">
        <f>(R862*AJ852)+(S862*AJ853)+(T862*AJ854)+(U862*AJ855)+(V862*AJ856)+(W862*AJ857)+(X862*AJ858)+(Y862*AJ859)+(Z862*AJ860)+(AA862*AJ861)+(AB862*AJ862)+(AC862*AJ863)+(AD862*AJ864)+(AE862*AJ865)+(AF862*AJ866)+(AG862*AJ867)</f>
        <v>13.033275524048246</v>
      </c>
      <c r="F862" s="193">
        <f>(R862*AK852)+(S862*AK853)+(T862*AK854)+(U862*AK855)+(V862*AK856)+(W862*AK857)+(X862*AK858)+(Y862*AK859)+(Z862*AK860)+(AA862*AK861)+(AB862*AK862)+(AC862*AK863)+(AD862*AK864)+(AE862*AK865)+(AF862*AK866)+(AG862*AK867)</f>
        <v>3.4903404772635409</v>
      </c>
      <c r="G862" s="193">
        <f>(R862*AL852)+(S862*AL853)+(T862*AL854)+(U862*AL855)+(V862*AL856)+(W862*AL857)+(X862*AL858)+(Y862*AL859)+(Z862*AL860)+(AA862*AL861)+(AB862*AL862)+(AC862*AL863)+(AD862*AL864)+(AE862*AL865)+(AF862*AL866)+(AG862*AL867)</f>
        <v>26.140518902038096</v>
      </c>
      <c r="H862" s="193">
        <f>(R862*AM852)+(S862*AM853)+(T862*AM854)+(U862*AM855)+(V862*AM856)+(W862*AM857)+(X862*AM858)+(Y862*AM859)+(Z862*AM860)+(AA862*AM861)+(AB862*AM862)+(AC862*AM863)+(AD862*AM864)+(AE862*AM865)+(AF862*AM866)+(AG862*AM867)</f>
        <v>8.9308252962901076</v>
      </c>
      <c r="I862" s="193">
        <f>(R862*AN852)+(S862*AN853)+(T862*AN854)+(U862*AN855)+(V862*AN856)+(W862*AN857)+(X862*AN858)+(Y862*AN859)+(Z862*AN860)+(AA862*AN861)+(AB862*AN862)+(AC862*AN863)+(AD862*AN864)+(AE862*AN865)+(AF862*AN866)+(AG862*AN867)</f>
        <v>28.811362295214966</v>
      </c>
      <c r="J862" s="193">
        <f>(R862*AO852)+(S862*AO853)+(T862*AO854)+(U862*AO855)+(V862*AO856)+(W862*AO857)+(X862*AO858)+(Y862*AO859)+(Z862*AO860)+(AA862*AO861)+(AB862*AO862)+(AC862*AO863)+(AD862*AO864)+(AE862*AO865)+(AF862*AO866)+(AG862*AO867)</f>
        <v>3.3909801485179303</v>
      </c>
      <c r="K862" s="193">
        <f>(R862*AP852)+(S862*AP853)+(T862*AP854)+(U862*AP855)+(V862*AP856)+(W862*AP857)+(X862*AP858)+(Y862*AP859)+(Z862*AP860)+(AA862*AP861)+(AB862*AP862)+(AC862*AP863)+(AD862*AP864)+(AE862*AP865)+(AF862*AP866)+(AG862*AP867)</f>
        <v>17.215211574080804</v>
      </c>
      <c r="L862" s="193">
        <f>(R862*AQ852)+(S862*AQ853)+(T862*AQ854)+(U862*AQ855)+(V862*AQ856)+(W862*AQ857)+(X862*AQ858)+(Y862*AQ859)+(Z862*AQ860)+(AA862*AQ861)+(AB862*AQ862)+(AC862*AQ863)+(AD862*AQ864)+(AE862*AQ865)+(AF862*AQ866)+(AG862*AQ867)</f>
        <v>7.2076596598188232</v>
      </c>
      <c r="M862" s="193">
        <f>(R862*AR852)+(S862*AR853)+(T862*AR854)+(U862*AR855)+(V862*AR856)+(W862*AR857)+(X862*AR858)+(Y862*AR859)+(Z862*AR860)+(AA862*AR861)+(AB862*AR862)+(AC862*AR863)+(AD862*AR864)+(AE862*AR865)+(AF862*AR866)+(AG862*AR867)</f>
        <v>10.51857836225401</v>
      </c>
      <c r="N862" s="193">
        <f>(R862*AS852)+(S862*AS853)+(T862*AS854)+(U862*AS855)+(V862*AS856)+(W862*AS857)+(X862*AS858)+(Y862*AS859)+(Z862*AS860)+(AA862*AS861)+(AB862*AS862)+(AC862*AS863)+(AD862*AS864)+(AE862*AS865)+(AF862*AS866)+(AG862*AS867)</f>
        <v>5.8895990554183069</v>
      </c>
      <c r="O862" s="193">
        <f>(R862*AT852)+(S862*AT853)+(T862*AT854)+(U862*AT855)+(V862*AT856)+(W862*AT857)+(X862*AT858)+(Y862*AT859)+(Z862*AT860)+(AA862*AT861)+(AB862*AT862)+(AC862*AT863)+(AD862*AT864)+(AE862*AT865)+(AF862*AT866)+(AG862*AT867)</f>
        <v>29.233835757832022</v>
      </c>
      <c r="Q862" s="193">
        <v>11</v>
      </c>
      <c r="R862" s="193">
        <v>9.795478305256114E-2</v>
      </c>
      <c r="S862" s="193">
        <v>0.22004671810824875</v>
      </c>
      <c r="T862" s="193">
        <v>0.20949883684869208</v>
      </c>
      <c r="U862" s="193">
        <v>0</v>
      </c>
      <c r="V862" s="193">
        <v>0</v>
      </c>
      <c r="W862" s="193">
        <v>0</v>
      </c>
      <c r="X862" s="193">
        <v>0</v>
      </c>
      <c r="Y862" s="193">
        <v>0</v>
      </c>
      <c r="Z862" s="193">
        <v>0</v>
      </c>
      <c r="AA862" s="193">
        <v>0</v>
      </c>
      <c r="AB862" s="193">
        <v>0</v>
      </c>
      <c r="AC862" s="193">
        <v>0</v>
      </c>
      <c r="AD862" s="193">
        <v>0</v>
      </c>
      <c r="AE862" s="193">
        <v>0</v>
      </c>
      <c r="AF862" s="193">
        <v>0</v>
      </c>
      <c r="AG862" s="193">
        <v>0</v>
      </c>
      <c r="AH862" s="265">
        <v>2017</v>
      </c>
      <c r="AI862" s="265">
        <v>18.7851</v>
      </c>
      <c r="AJ862" s="265">
        <v>109.5829</v>
      </c>
      <c r="AK862" s="265">
        <v>12.082100000000001</v>
      </c>
      <c r="AL862" s="265">
        <v>59.834200000000003</v>
      </c>
      <c r="AM862" s="265">
        <v>15.029400000000001</v>
      </c>
      <c r="AN862" s="265">
        <v>62.145800000000001</v>
      </c>
      <c r="AO862" s="265">
        <v>2.3668</v>
      </c>
      <c r="AP862" s="265">
        <v>28.7088</v>
      </c>
      <c r="AQ862" s="265">
        <v>25.914200000000001</v>
      </c>
      <c r="AR862" s="265">
        <v>21.348199999999999</v>
      </c>
      <c r="AS862" s="265">
        <v>19.3962</v>
      </c>
      <c r="AT862" s="265">
        <v>63.942999999999998</v>
      </c>
    </row>
    <row r="863" spans="2:46" s="193" customFormat="1" ht="15">
      <c r="B863" s="193">
        <v>2017</v>
      </c>
      <c r="C863" s="193">
        <v>12</v>
      </c>
      <c r="D863" s="193">
        <f>(R863*AI852)+(S863*AI853)+(T863*AI854)+(U863*AI855)+(V863*AI856)+(W863*AI857)+(X863*AI858)+(Y863*AI859)+(Z863*AI860)+(AA863*AI861)+(AB863*AI862)+(AC863*AI863)+(AD863*AI864)+(AE863*AI865)+(AF863*AI866)+(AG863*AI867)</f>
        <v>61.315901406284269</v>
      </c>
      <c r="E863" s="193">
        <f>(R863*AJ852)+(S863*AJ853)+(T863*AJ854)+(U863*AJ855)+(V863*AJ856)+(W863*AJ857)+(X863*AJ858)+(Y863*AJ859)+(Z863*AJ860)+(AA863*AJ861)+(AB863*AJ862)+(AC863*AJ863)+(AD863*AJ864)+(AE863*AJ865)+(AF863*AJ866)+(AG863*AJ867)</f>
        <v>141.37074784429672</v>
      </c>
      <c r="F863" s="193">
        <f>(R863*AK852)+(S863*AK853)+(T863*AK854)+(U863*AK855)+(V863*AK856)+(W863*AK857)+(X863*AK858)+(Y863*AK859)+(Z863*AK860)+(AA863*AK861)+(AB863*AK862)+(AC863*AK863)+(AD863*AK864)+(AE863*AK865)+(AF863*AK866)+(AG863*AK867)</f>
        <v>17.60138238105425</v>
      </c>
      <c r="G863" s="193">
        <f>(R863*AL852)+(S863*AL853)+(T863*AL854)+(U863*AL855)+(V863*AL856)+(W863*AL857)+(X863*AL858)+(Y863*AL859)+(Z863*AL860)+(AA863*AL861)+(AB863*AL862)+(AC863*AL863)+(AD863*AL864)+(AE863*AL865)+(AF863*AL866)+(AG863*AL867)</f>
        <v>145.42705144997635</v>
      </c>
      <c r="H863" s="193">
        <f>(R863*AM852)+(S863*AM853)+(T863*AM854)+(U863*AM855)+(V863*AM856)+(W863*AM857)+(X863*AM858)+(Y863*AM859)+(Z863*AM860)+(AA863*AM861)+(AB863*AM862)+(AC863*AM863)+(AD863*AM864)+(AE863*AM865)+(AF863*AM866)+(AG863*AM867)</f>
        <v>38.438747832340937</v>
      </c>
      <c r="I863" s="193">
        <f>(R863*AN852)+(S863*AN853)+(T863*AN854)+(U863*AN855)+(V863*AN856)+(W863*AN857)+(X863*AN858)+(Y863*AN859)+(Z863*AN860)+(AA863*AN861)+(AB863*AN862)+(AC863*AN863)+(AD863*AN864)+(AE863*AN865)+(AF863*AN866)+(AG863*AN867)</f>
        <v>130.45474899697265</v>
      </c>
      <c r="J863" s="193">
        <f>(R863*AO852)+(S863*AO853)+(T863*AO854)+(U863*AO855)+(V863*AO856)+(W863*AO857)+(X863*AO858)+(Y863*AO859)+(Z863*AO860)+(AA863*AO861)+(AB863*AO862)+(AC863*AO863)+(AD863*AO864)+(AE863*AO865)+(AF863*AO866)+(AG863*AO867)</f>
        <v>10.225817243061245</v>
      </c>
      <c r="K863" s="193">
        <f>(R863*AP852)+(S863*AP853)+(T863*AP854)+(U863*AP855)+(V863*AP856)+(W863*AP857)+(X863*AP858)+(Y863*AP859)+(Z863*AP860)+(AA863*AP861)+(AB863*AP862)+(AC863*AP863)+(AD863*AP864)+(AE863*AP865)+(AF863*AP866)+(AG863*AP867)</f>
        <v>73.911595404111267</v>
      </c>
      <c r="L863" s="193">
        <f>(R863*AQ852)+(S863*AQ853)+(T863*AQ854)+(U863*AQ855)+(V863*AQ856)+(W863*AQ857)+(X863*AQ858)+(Y863*AQ859)+(Z863*AQ860)+(AA863*AQ861)+(AB863*AQ862)+(AC863*AQ863)+(AD863*AQ864)+(AE863*AQ865)+(AF863*AQ866)+(AG863*AQ867)</f>
        <v>34.05336726105606</v>
      </c>
      <c r="M863" s="193">
        <f>(R863*AR852)+(S863*AR853)+(T863*AR854)+(U863*AR855)+(V863*AR856)+(W863*AR857)+(X863*AR858)+(Y863*AR859)+(Z863*AR860)+(AA863*AR861)+(AB863*AR862)+(AC863*AR863)+(AD863*AR864)+(AE863*AR865)+(AF863*AR866)+(AG863*AR867)</f>
        <v>50.908999157428568</v>
      </c>
      <c r="N863" s="193">
        <f>(R863*AS852)+(S863*AS853)+(T863*AS854)+(U863*AS855)+(V863*AS856)+(W863*AS857)+(X863*AS858)+(Y863*AS859)+(Z863*AS860)+(AA863*AS861)+(AB863*AS862)+(AC863*AS863)+(AD863*AS864)+(AE863*AS865)+(AF863*AS866)+(AG863*AS867)</f>
        <v>38.576383903259767</v>
      </c>
      <c r="O863" s="193">
        <f>(R863*AT852)+(S863*AT853)+(T863*AT854)+(U863*AT855)+(V863*AT856)+(W863*AT857)+(X863*AT858)+(Y863*AT859)+(Z863*AT860)+(AA863*AT861)+(AB863*AT862)+(AC863*AT863)+(AD863*AT864)+(AE863*AT865)+(AF863*AT866)+(AG863*AT867)</f>
        <v>151.30261886860137</v>
      </c>
      <c r="Q863" s="193">
        <v>12</v>
      </c>
      <c r="R863" s="193">
        <v>0.33143279709307938</v>
      </c>
      <c r="S863" s="193">
        <v>0.75695180949639651</v>
      </c>
      <c r="T863" s="193">
        <v>0.22761181172271763</v>
      </c>
      <c r="U863" s="193">
        <v>0.22800000000000001</v>
      </c>
      <c r="V863" s="193">
        <v>6.6430469441984052E-2</v>
      </c>
      <c r="W863" s="193">
        <v>1</v>
      </c>
      <c r="X863" s="193">
        <v>0</v>
      </c>
      <c r="Y863" s="193">
        <v>0</v>
      </c>
      <c r="Z863" s="193">
        <v>0</v>
      </c>
      <c r="AA863" s="193">
        <v>0</v>
      </c>
      <c r="AB863" s="193">
        <v>0</v>
      </c>
      <c r="AC863" s="193">
        <v>0</v>
      </c>
      <c r="AD863" s="193">
        <v>0</v>
      </c>
      <c r="AE863" s="193">
        <v>0</v>
      </c>
      <c r="AF863" s="193">
        <v>0</v>
      </c>
      <c r="AG863" s="193">
        <v>0</v>
      </c>
      <c r="AH863" s="265">
        <v>2017</v>
      </c>
      <c r="AI863" s="265">
        <v>14.9077</v>
      </c>
      <c r="AJ863" s="265">
        <v>105.0701</v>
      </c>
      <c r="AK863" s="265">
        <v>13.1974</v>
      </c>
      <c r="AL863" s="265">
        <v>63.958399999999997</v>
      </c>
      <c r="AM863" s="265">
        <v>15.6633</v>
      </c>
      <c r="AN863" s="265">
        <v>61.580300000000001</v>
      </c>
      <c r="AO863" s="265">
        <v>1.9060999999999999</v>
      </c>
      <c r="AP863" s="265">
        <v>24.1812</v>
      </c>
      <c r="AQ863" s="265">
        <v>18.123200000000001</v>
      </c>
      <c r="AR863" s="265">
        <v>24.1251</v>
      </c>
      <c r="AS863" s="265">
        <v>19.225899999999999</v>
      </c>
      <c r="AT863" s="265">
        <v>68.297799999999995</v>
      </c>
    </row>
    <row r="864" spans="2:46" s="193" customFormat="1" ht="15">
      <c r="B864" s="193">
        <v>2017</v>
      </c>
      <c r="C864" s="193">
        <v>13</v>
      </c>
      <c r="D864" s="193">
        <f>(R864*AI852)+(S864*AI853)+(T864*AI854)+(U864*AI855)+(V864*AI856)+(W864*AI857)+(X864*AI858)+(Y864*AI859)+(Z864*AI860)+(AA864*AI861)+(AB864*AI862)+(AC864*AI863)+(AD864*AI864)+(AE864*AI865)+(AF864*AI866)+(AG864*AI867)</f>
        <v>25.23696274992632</v>
      </c>
      <c r="E864" s="193">
        <f>(R864*AJ852)+(S864*AJ853)+(T864*AJ854)+(U864*AJ855)+(V864*AJ856)+(W864*AJ857)+(X864*AJ858)+(Y864*AJ859)+(Z864*AJ860)+(AA864*AJ861)+(AB864*AJ862)+(AC864*AJ863)+(AD864*AJ864)+(AE864*AJ865)+(AF864*AJ866)+(AG864*AJ867)</f>
        <v>22.446059275333962</v>
      </c>
      <c r="F864" s="193">
        <f>(R864*AK852)+(S864*AK853)+(T864*AK854)+(U864*AK855)+(V864*AK856)+(W864*AK857)+(X864*AK858)+(Y864*AK859)+(Z864*AK860)+(AA864*AK861)+(AB864*AK862)+(AC864*AK863)+(AD864*AK864)+(AE864*AK865)+(AF864*AK866)+(AG864*AK867)</f>
        <v>7.7315134567750334</v>
      </c>
      <c r="G864" s="193">
        <f>(R864*AL852)+(S864*AL853)+(T864*AL854)+(U864*AL855)+(V864*AL856)+(W864*AL857)+(X864*AL858)+(Y864*AL859)+(Z864*AL860)+(AA864*AL861)+(AB864*AL862)+(AC864*AL863)+(AD864*AL864)+(AE864*AL865)+(AF864*AL866)+(AG864*AL867)</f>
        <v>55.5388444488934</v>
      </c>
      <c r="H864" s="193">
        <f>(R864*AM852)+(S864*AM853)+(T864*AM854)+(U864*AM855)+(V864*AM856)+(W864*AM857)+(X864*AM858)+(Y864*AM859)+(Z864*AM860)+(AA864*AM861)+(AB864*AM862)+(AC864*AM863)+(AD864*AM864)+(AE864*AM865)+(AF864*AM866)+(AG864*AM867)</f>
        <v>18.68373459645559</v>
      </c>
      <c r="I864" s="193">
        <f>(R864*AN852)+(S864*AN853)+(T864*AN854)+(U864*AN855)+(V864*AN856)+(W864*AN857)+(X864*AN858)+(Y864*AN859)+(Z864*AN860)+(AA864*AN861)+(AB864*AN862)+(AC864*AN863)+(AD864*AN864)+(AE864*AN865)+(AF864*AN866)+(AG864*AN867)</f>
        <v>47.948518659123586</v>
      </c>
      <c r="J864" s="193">
        <f>(R864*AO852)+(S864*AO853)+(T864*AO854)+(U864*AO855)+(V864*AO856)+(W864*AO857)+(X864*AO858)+(Y864*AO859)+(Z864*AO860)+(AA864*AO861)+(AB864*AO862)+(AC864*AO863)+(AD864*AO864)+(AE864*AO865)+(AF864*AO866)+(AG864*AO867)</f>
        <v>8.3038139992075468</v>
      </c>
      <c r="K864" s="193">
        <f>(R864*AP852)+(S864*AP853)+(T864*AP854)+(U864*AP855)+(V864*AP856)+(W864*AP857)+(X864*AP858)+(Y864*AP859)+(Z864*AP860)+(AA864*AP861)+(AB864*AP862)+(AC864*AP863)+(AD864*AP864)+(AE864*AP865)+(AF864*AP866)+(AG864*AP867)</f>
        <v>38.812152376216439</v>
      </c>
      <c r="L864" s="193">
        <f>(R864*AQ852)+(S864*AQ853)+(T864*AQ854)+(U864*AQ855)+(V864*AQ856)+(W864*AQ857)+(X864*AQ858)+(Y864*AQ859)+(Z864*AQ860)+(AA864*AQ861)+(AB864*AQ862)+(AC864*AQ863)+(AD864*AQ864)+(AE864*AQ865)+(AF864*AQ866)+(AG864*AQ867)</f>
        <v>14.502123933269885</v>
      </c>
      <c r="M864" s="193">
        <f>(R864*AR852)+(S864*AR853)+(T864*AR854)+(U864*AR855)+(V864*AR856)+(W864*AR857)+(X864*AR858)+(Y864*AR859)+(Z864*AR860)+(AA864*AR861)+(AB864*AR862)+(AC864*AR863)+(AD864*AR864)+(AE864*AR865)+(AF864*AR866)+(AG864*AR867)</f>
        <v>21.676498055414822</v>
      </c>
      <c r="N864" s="193">
        <f>(R864*AS852)+(S864*AS853)+(T864*AS854)+(U864*AS855)+(V864*AS856)+(W864*AS857)+(X864*AS858)+(Y864*AS859)+(Z864*AS860)+(AA864*AS861)+(AB864*AS862)+(AC864*AS863)+(AD864*AS864)+(AE864*AS865)+(AF864*AS866)+(AG864*AS867)</f>
        <v>12.161304380578947</v>
      </c>
      <c r="O864" s="193">
        <f>(R864*AT852)+(S864*AT853)+(T864*AT854)+(U864*AT855)+(V864*AT856)+(W864*AT857)+(X864*AT858)+(Y864*AT859)+(Z864*AT860)+(AA864*AT861)+(AB864*AT862)+(AC864*AT863)+(AD864*AT864)+(AE864*AT865)+(AF864*AT866)+(AG864*AT867)</f>
        <v>67.00919575214742</v>
      </c>
      <c r="Q864" s="193">
        <v>13</v>
      </c>
      <c r="R864" s="193">
        <v>1.6294985038389741E-3</v>
      </c>
      <c r="S864" s="193">
        <v>0</v>
      </c>
      <c r="T864" s="193">
        <v>0.54499705638039631</v>
      </c>
      <c r="U864" s="193">
        <v>0</v>
      </c>
      <c r="V864" s="193">
        <v>0</v>
      </c>
      <c r="W864" s="193">
        <v>0</v>
      </c>
      <c r="X864" s="193">
        <v>0.7580462094128243</v>
      </c>
      <c r="Y864" s="193">
        <v>0</v>
      </c>
      <c r="Z864" s="193">
        <v>0</v>
      </c>
      <c r="AA864" s="193">
        <v>0</v>
      </c>
      <c r="AB864" s="193">
        <v>0</v>
      </c>
      <c r="AC864" s="193">
        <v>0</v>
      </c>
      <c r="AD864" s="193">
        <v>0</v>
      </c>
      <c r="AE864" s="193">
        <v>0</v>
      </c>
      <c r="AF864" s="193">
        <v>0</v>
      </c>
      <c r="AG864" s="193">
        <v>0</v>
      </c>
      <c r="AH864" s="265">
        <v>2017</v>
      </c>
      <c r="AI864" s="265">
        <v>54.0961</v>
      </c>
      <c r="AJ864" s="265">
        <v>117.5209</v>
      </c>
      <c r="AK864" s="265">
        <v>15.665800000000001</v>
      </c>
      <c r="AL864" s="265">
        <v>105.92659999999999</v>
      </c>
      <c r="AM864" s="265">
        <v>31.779599999999999</v>
      </c>
      <c r="AN864" s="265">
        <v>71.895600000000002</v>
      </c>
      <c r="AO864" s="265">
        <v>0.68859999999999999</v>
      </c>
      <c r="AP864" s="265">
        <v>49.453600000000002</v>
      </c>
      <c r="AQ864" s="265">
        <v>27.313300000000002</v>
      </c>
      <c r="AR864" s="265">
        <v>37.067100000000003</v>
      </c>
      <c r="AS864" s="265">
        <v>46.743499999999997</v>
      </c>
      <c r="AT864" s="265">
        <v>107.7854</v>
      </c>
    </row>
    <row r="865" spans="2:46" s="193" customFormat="1" ht="15">
      <c r="B865" s="193">
        <v>2017</v>
      </c>
      <c r="C865" s="193">
        <v>14</v>
      </c>
      <c r="D865" s="193">
        <f>(R865*AI852)+(S865*AI853)+(T865*AI854)+(U865*AI855)+(V865*AI856)+(W865*AI857)+(X865*AI858)+(Y865*AI859)+(Z865*AI860)+(AA865*AI861)+(AB865*AI862)+(AC865*AI863)+(AD865*AI864)+(AE865*AI865)+(AF865*AI866)+(AG865*AI867)</f>
        <v>7.4019061407492712</v>
      </c>
      <c r="E865" s="193">
        <f>(R865*AJ852)+(S865*AJ853)+(T865*AJ854)+(U865*AJ855)+(V865*AJ856)+(W865*AJ857)+(X865*AJ858)+(Y865*AJ859)+(Z865*AJ860)+(AA865*AJ861)+(AB865*AJ862)+(AC865*AJ863)+(AD865*AJ864)+(AE865*AJ865)+(AF865*AJ866)+(AG865*AJ867)</f>
        <v>17.519180696731532</v>
      </c>
      <c r="F865" s="193">
        <f>(R865*AK852)+(S865*AK853)+(T865*AK854)+(U865*AK855)+(V865*AK856)+(W865*AK857)+(X865*AK858)+(Y865*AK859)+(Z865*AK860)+(AA865*AK861)+(AB865*AK862)+(AC865*AK863)+(AD865*AK864)+(AE865*AK865)+(AF865*AK866)+(AG865*AK867)</f>
        <v>5.3813054053692566</v>
      </c>
      <c r="G865" s="193">
        <f>(R865*AL852)+(S865*AL853)+(T865*AL854)+(U865*AL855)+(V865*AL856)+(W865*AL857)+(X865*AL858)+(Y865*AL859)+(Z865*AL860)+(AA865*AL861)+(AB865*AL862)+(AC865*AL863)+(AD865*AL864)+(AE865*AL865)+(AF865*AL866)+(AG865*AL867)</f>
        <v>26.459663245847793</v>
      </c>
      <c r="H865" s="193">
        <f>(R865*AM852)+(S865*AM853)+(T865*AM854)+(U865*AM855)+(V865*AM856)+(W865*AM857)+(X865*AM858)+(Y865*AM859)+(Z865*AM860)+(AA865*AM861)+(AB865*AM862)+(AC865*AM863)+(AD865*AM864)+(AE865*AM865)+(AF865*AM866)+(AG865*AM867)</f>
        <v>7.1309130980731004</v>
      </c>
      <c r="I865" s="193">
        <f>(R865*AN852)+(S865*AN853)+(T865*AN854)+(U865*AN855)+(V865*AN856)+(W865*AN857)+(X865*AN858)+(Y865*AN859)+(Z865*AN860)+(AA865*AN861)+(AB865*AN862)+(AC865*AN863)+(AD865*AN864)+(AE865*AN865)+(AF865*AN866)+(AG865*AN867)</f>
        <v>27.445698589747092</v>
      </c>
      <c r="J865" s="193">
        <f>(R865*AO852)+(S865*AO853)+(T865*AO854)+(U865*AO855)+(V865*AO856)+(W865*AO857)+(X865*AO858)+(Y865*AO859)+(Z865*AO860)+(AA865*AO861)+(AB865*AO862)+(AC865*AO863)+(AD865*AO864)+(AE865*AO865)+(AF865*AO866)+(AG865*AO867)</f>
        <v>0.8748765594855159</v>
      </c>
      <c r="K865" s="193">
        <f>(R865*AP852)+(S865*AP853)+(T865*AP854)+(U865*AP855)+(V865*AP856)+(W865*AP857)+(X865*AP858)+(Y865*AP859)+(Z865*AP860)+(AA865*AP861)+(AB865*AP862)+(AC865*AP863)+(AD865*AP864)+(AE865*AP865)+(AF865*AP866)+(AG865*AP867)</f>
        <v>11.875213603469977</v>
      </c>
      <c r="L865" s="193">
        <f>(R865*AQ852)+(S865*AQ853)+(T865*AQ854)+(U865*AQ855)+(V865*AQ856)+(W865*AQ857)+(X865*AQ858)+(Y865*AQ859)+(Z865*AQ860)+(AA865*AQ861)+(AB865*AQ862)+(AC865*AQ863)+(AD865*AQ864)+(AE865*AQ865)+(AF865*AQ866)+(AG865*AQ867)</f>
        <v>4.8542021264896755</v>
      </c>
      <c r="M865" s="193">
        <f>(R865*AR852)+(S865*AR853)+(T865*AR854)+(U865*AR855)+(V865*AR856)+(W865*AR857)+(X865*AR858)+(Y865*AR859)+(Z865*AR860)+(AA865*AR861)+(AB865*AR862)+(AC865*AR863)+(AD865*AR864)+(AE865*AR865)+(AF865*AR866)+(AG865*AR867)</f>
        <v>6.7295016075818532</v>
      </c>
      <c r="N865" s="193">
        <f>(R865*AS852)+(S865*AS853)+(T865*AS854)+(U865*AS855)+(V865*AS856)+(W865*AS857)+(X865*AS858)+(Y865*AS859)+(Z865*AS860)+(AA865*AS861)+(AB865*AS862)+(AC865*AS863)+(AD865*AS864)+(AE865*AS865)+(AF865*AS866)+(AG865*AS867)</f>
        <v>5.7408900981648046</v>
      </c>
      <c r="O865" s="193">
        <f>(R865*AT852)+(S865*AT853)+(T865*AT854)+(U865*AT855)+(V865*AT856)+(W865*AT857)+(X865*AT858)+(Y865*AT859)+(Z865*AT860)+(AA865*AT861)+(AB865*AT862)+(AC865*AT863)+(AD865*AT864)+(AE865*AT865)+(AF865*AT866)+(AG865*AT867)</f>
        <v>31.999988975391286</v>
      </c>
      <c r="Q865" s="193">
        <v>14</v>
      </c>
      <c r="R865" s="193">
        <v>0</v>
      </c>
      <c r="S865" s="193">
        <v>0</v>
      </c>
      <c r="T865" s="193">
        <v>0</v>
      </c>
      <c r="U865" s="193">
        <v>0</v>
      </c>
      <c r="V865" s="193">
        <v>0</v>
      </c>
      <c r="W865" s="193">
        <v>0</v>
      </c>
      <c r="X865" s="193">
        <v>7.076390739736603E-2</v>
      </c>
      <c r="Y865" s="193">
        <v>0</v>
      </c>
      <c r="Z865" s="193">
        <v>6.0882728404930433E-2</v>
      </c>
      <c r="AA865" s="193">
        <v>0.12271375998387171</v>
      </c>
      <c r="AB865" s="193">
        <v>0</v>
      </c>
      <c r="AC865" s="193">
        <v>0</v>
      </c>
      <c r="AD865" s="193">
        <v>1.5699999999999999E-2</v>
      </c>
      <c r="AE865" s="193">
        <v>0</v>
      </c>
      <c r="AF865" s="193">
        <v>1.2263680379236501E-3</v>
      </c>
      <c r="AG865" s="193">
        <v>0</v>
      </c>
      <c r="AH865" s="265">
        <v>2017</v>
      </c>
      <c r="AI865" s="265">
        <v>2.9413</v>
      </c>
      <c r="AJ865" s="265">
        <v>22.479700000000001</v>
      </c>
      <c r="AK865" s="265">
        <v>1.8677999999999999</v>
      </c>
      <c r="AL865" s="265">
        <v>11.8245</v>
      </c>
      <c r="AM865" s="265">
        <v>2.8389000000000002</v>
      </c>
      <c r="AN865" s="265">
        <v>6.4786999999999999</v>
      </c>
      <c r="AO865" s="265">
        <v>0.14119999999999999</v>
      </c>
      <c r="AP865" s="265">
        <v>2.5619000000000001</v>
      </c>
      <c r="AQ865" s="265">
        <v>4.2948000000000004</v>
      </c>
      <c r="AR865" s="265">
        <v>3.5941999999999998</v>
      </c>
      <c r="AS865" s="265">
        <v>2.3081999999999998</v>
      </c>
      <c r="AT865" s="265">
        <v>14.5223</v>
      </c>
    </row>
    <row r="866" spans="2:46" s="193" customFormat="1" ht="15">
      <c r="B866" s="193">
        <v>2017</v>
      </c>
      <c r="C866" s="193">
        <v>15</v>
      </c>
      <c r="D866" s="193">
        <f>(R866*AI852)+(S866*AI853)+(T866*AI854)+(U866*AI855)+(V866*AI856)+(W866*AI857)+(X866*AI858)+(Y866*AI859)+(Z866*AI860)+(AA866*AI861)+(AB866*AI862)+(AC866*AI863)+(AD866*AI864)+(AE866*AI865)+(AF866*AI866)+(AG866*AI867)</f>
        <v>9.8466182016238513</v>
      </c>
      <c r="E866" s="193">
        <f>(R866*AJ852)+(S866*AJ853)+(T866*AJ854)+(U866*AJ855)+(V866*AJ856)+(W866*AJ857)+(X866*AJ858)+(Y866*AJ859)+(Z866*AJ860)+(AA866*AJ861)+(AB866*AJ862)+(AC866*AJ863)+(AD866*AJ864)+(AE866*AJ865)+(AF866*AJ866)+(AG866*AJ867)</f>
        <v>8.9376153271933667</v>
      </c>
      <c r="F866" s="193">
        <f>(R866*AK852)+(S866*AK853)+(T866*AK854)+(U866*AK855)+(V866*AK856)+(W866*AK857)+(X866*AK858)+(Y866*AK859)+(Z866*AK860)+(AA866*AK861)+(AB866*AK862)+(AC866*AK863)+(AD866*AK864)+(AE866*AK865)+(AF866*AK866)+(AG866*AK867)</f>
        <v>3.7023066598335914</v>
      </c>
      <c r="G866" s="193">
        <f>(R866*AL852)+(S866*AL853)+(T866*AL854)+(U866*AL855)+(V866*AL856)+(W866*AL857)+(X866*AL858)+(Y866*AL859)+(Z866*AL860)+(AA866*AL861)+(AB866*AL862)+(AC866*AL863)+(AD866*AL864)+(AE866*AL865)+(AF866*AL866)+(AG866*AL867)</f>
        <v>22.109605473381848</v>
      </c>
      <c r="H866" s="193">
        <f>(R866*AM852)+(S866*AM853)+(T866*AM854)+(U866*AM855)+(V866*AM856)+(W866*AM857)+(X866*AM858)+(Y866*AM859)+(Z866*AM860)+(AA866*AM861)+(AB866*AM862)+(AC866*AM863)+(AD866*AM864)+(AE866*AM865)+(AF866*AM866)+(AG866*AM867)</f>
        <v>7.3670802079343742</v>
      </c>
      <c r="I866" s="193">
        <f>(R866*AN852)+(S866*AN853)+(T866*AN854)+(U866*AN855)+(V866*AN856)+(W866*AN857)+(X866*AN858)+(Y866*AN859)+(Z866*AN860)+(AA866*AN861)+(AB866*AN862)+(AC866*AN863)+(AD866*AN864)+(AE866*AN865)+(AF866*AN866)+(AG866*AN867)</f>
        <v>27.737224852152242</v>
      </c>
      <c r="J866" s="193">
        <f>(R866*AO852)+(S866*AO853)+(T866*AO854)+(U866*AO855)+(V866*AO856)+(W866*AO857)+(X866*AO858)+(Y866*AO859)+(Z866*AO860)+(AA866*AO861)+(AB866*AO862)+(AC866*AO863)+(AD866*AO864)+(AE866*AO865)+(AF866*AO866)+(AG866*AO867)</f>
        <v>0.74155561725429497</v>
      </c>
      <c r="K866" s="193">
        <f>(R866*AP852)+(S866*AP853)+(T866*AP854)+(U866*AP855)+(V866*AP856)+(W866*AP857)+(X866*AP858)+(Y866*AP859)+(Z866*AP860)+(AA866*AP861)+(AB866*AP862)+(AC866*AP863)+(AD866*AP864)+(AE866*AP865)+(AF866*AP866)+(AG866*AP867)</f>
        <v>10.243561993760434</v>
      </c>
      <c r="L866" s="193">
        <f>(R866*AQ852)+(S866*AQ853)+(T866*AQ854)+(U866*AQ855)+(V866*AQ856)+(W866*AQ857)+(X866*AQ858)+(Y866*AQ859)+(Z866*AQ860)+(AA866*AQ861)+(AB866*AQ862)+(AC866*AQ863)+(AD866*AQ864)+(AE866*AQ865)+(AF866*AQ866)+(AG866*AQ867)</f>
        <v>3.0526001911810532</v>
      </c>
      <c r="M866" s="193">
        <f>(R866*AR852)+(S866*AR853)+(T866*AR854)+(U866*AR855)+(V866*AR856)+(W866*AR857)+(X866*AR858)+(Y866*AR859)+(Z866*AR860)+(AA866*AR861)+(AB866*AR862)+(AC866*AR863)+(AD866*AR864)+(AE866*AR865)+(AF866*AR866)+(AG866*AR867)</f>
        <v>4.7355486346357543</v>
      </c>
      <c r="N866" s="193">
        <f>(R866*AS852)+(S866*AS853)+(T866*AS854)+(U866*AS855)+(V866*AS856)+(W866*AS857)+(X866*AS858)+(Y866*AS859)+(Z866*AS860)+(AA866*AS861)+(AB866*AS862)+(AC866*AS863)+(AD866*AS864)+(AE866*AS865)+(AF866*AS866)+(AG866*AS867)</f>
        <v>5.8627997895700172</v>
      </c>
      <c r="O866" s="193">
        <f>(R866*AT852)+(S866*AT853)+(T866*AT854)+(U866*AT855)+(V866*AT856)+(W866*AT857)+(X866*AT858)+(Y866*AT859)+(Z866*AT860)+(AA866*AT861)+(AB866*AT862)+(AC866*AT863)+(AD866*AT864)+(AE866*AT865)+(AF866*AT866)+(AG866*AT867)</f>
        <v>24.131526342525589</v>
      </c>
      <c r="Q866" s="193">
        <v>15</v>
      </c>
      <c r="R866" s="193">
        <v>0</v>
      </c>
      <c r="S866" s="193">
        <v>0</v>
      </c>
      <c r="T866" s="193">
        <v>0</v>
      </c>
      <c r="U866" s="193">
        <v>0</v>
      </c>
      <c r="V866" s="193">
        <v>0</v>
      </c>
      <c r="W866" s="193">
        <v>0</v>
      </c>
      <c r="X866" s="193">
        <v>0</v>
      </c>
      <c r="Y866" s="193">
        <v>0</v>
      </c>
      <c r="Z866" s="193">
        <v>0</v>
      </c>
      <c r="AA866" s="193">
        <v>7.8976655058059439E-2</v>
      </c>
      <c r="AB866" s="193">
        <v>0</v>
      </c>
      <c r="AC866" s="193">
        <v>0</v>
      </c>
      <c r="AD866" s="193">
        <v>8.7645198079253821E-4</v>
      </c>
      <c r="AE866" s="193">
        <v>0</v>
      </c>
      <c r="AF866" s="193">
        <v>0.99877363196207636</v>
      </c>
      <c r="AG866" s="193">
        <v>0</v>
      </c>
      <c r="AH866" s="265">
        <v>2017</v>
      </c>
      <c r="AI866" s="265">
        <v>6.6661000000000001</v>
      </c>
      <c r="AJ866" s="265">
        <v>4.2861000000000002</v>
      </c>
      <c r="AK866" s="265">
        <v>1.1335</v>
      </c>
      <c r="AL866" s="265">
        <v>10.609500000000001</v>
      </c>
      <c r="AM866" s="265">
        <v>4.2438000000000002</v>
      </c>
      <c r="AN866" s="265">
        <v>14.2547</v>
      </c>
      <c r="AO866" s="265">
        <v>0.44600000000000001</v>
      </c>
      <c r="AP866" s="265">
        <v>5.0768000000000004</v>
      </c>
      <c r="AQ866" s="265">
        <v>0.98960000000000004</v>
      </c>
      <c r="AR866" s="265">
        <v>2.2406000000000001</v>
      </c>
      <c r="AS866" s="265">
        <v>3.7749000000000001</v>
      </c>
      <c r="AT866" s="265">
        <v>10.5021</v>
      </c>
    </row>
    <row r="867" spans="2:46" s="193" customFormat="1" ht="15">
      <c r="B867" s="193">
        <v>2017</v>
      </c>
      <c r="C867" s="193">
        <v>16</v>
      </c>
      <c r="D867" s="193">
        <f>(R867*AI852)+(S867*AI853)+(T867*AI854)+(U867*AI855)+(V867*AI856)+(W867*AI857)+(X867*AI858)+(Y867*AI859)+(Z867*AI860)+(AA867*AI861)+(AB867*AI862)+(AC867*AI863)+(AD867*AI864)+(AE867*AI865)+(AF867*AI866)+(AG867*AI867)</f>
        <v>9.7495559674174892</v>
      </c>
      <c r="E867" s="193">
        <f>(R867*AJ852)+(S867*AJ853)+(T867*AJ854)+(U867*AJ855)+(V867*AJ856)+(W867*AJ857)+(X867*AJ858)+(Y867*AJ859)+(Z867*AJ860)+(AA867*AJ861)+(AB867*AJ862)+(AC867*AJ863)+(AD867*AJ864)+(AE867*AJ865)+(AF867*AJ866)+(AG867*AJ867)</f>
        <v>36.607984817064327</v>
      </c>
      <c r="F867" s="193">
        <f>(R867*AK852)+(S867*AK853)+(T867*AK854)+(U867*AK855)+(V867*AK856)+(W867*AK857)+(X867*AK858)+(Y867*AK859)+(Z867*AK860)+(AA867*AK861)+(AB867*AK862)+(AC867*AK863)+(AD867*AK864)+(AE867*AK865)+(AF867*AK866)+(AG867*AK867)</f>
        <v>5.6304199643926189</v>
      </c>
      <c r="G867" s="193">
        <f>(R867*AL852)+(S867*AL853)+(T867*AL854)+(U867*AL855)+(V867*AL856)+(W867*AL857)+(X867*AL858)+(Y867*AL859)+(Z867*AL860)+(AA867*AL861)+(AB867*AL862)+(AC867*AL863)+(AD867*AL864)+(AE867*AL865)+(AF867*AL866)+(AG867*AL867)</f>
        <v>32.505036544438596</v>
      </c>
      <c r="H867" s="193">
        <f>(R867*AM852)+(S867*AM853)+(T867*AM854)+(U867*AM855)+(V867*AM856)+(W867*AM857)+(X867*AM858)+(Y867*AM859)+(Z867*AM860)+(AA867*AM861)+(AB867*AM862)+(AC867*AM863)+(AD867*AM864)+(AE867*AM865)+(AF867*AM866)+(AG867*AM867)</f>
        <v>8.7627934206705227</v>
      </c>
      <c r="I867" s="193">
        <f>(R867*AN852)+(S867*AN853)+(T867*AN854)+(U867*AN855)+(V867*AN856)+(W867*AN857)+(X867*AN858)+(Y867*AN859)+(Z867*AN860)+(AA867*AN861)+(AB867*AN862)+(AC867*AN863)+(AD867*AN864)+(AE867*AN865)+(AF867*AN866)+(AG867*AN867)</f>
        <v>25.463223186392931</v>
      </c>
      <c r="J867" s="193">
        <f>(R867*AO852)+(S867*AO853)+(T867*AO854)+(U867*AO855)+(V867*AO856)+(W867*AO857)+(X867*AO858)+(Y867*AO859)+(Z867*AO860)+(AA867*AO861)+(AB867*AO862)+(AC867*AO863)+(AD867*AO864)+(AE867*AO865)+(AF867*AO866)+(AG867*AO867)</f>
        <v>1.4598209986237958</v>
      </c>
      <c r="K867" s="193">
        <f>(R867*AP852)+(S867*AP853)+(T867*AP854)+(U867*AP855)+(V867*AP856)+(W867*AP857)+(X867*AP858)+(Y867*AP859)+(Z867*AP860)+(AA867*AP861)+(AB867*AP862)+(AC867*AP863)+(AD867*AP864)+(AE867*AP865)+(AF867*AP866)+(AG867*AP867)</f>
        <v>13.520902516055754</v>
      </c>
      <c r="L867" s="193">
        <f>(R867*AQ852)+(S867*AQ853)+(T867*AQ854)+(U867*AQ855)+(V867*AQ856)+(W867*AQ857)+(X867*AQ858)+(Y867*AQ859)+(Z867*AQ860)+(AA867*AQ861)+(AB867*AQ862)+(AC867*AQ863)+(AD867*AQ864)+(AE867*AQ865)+(AF867*AQ866)+(AG867*AQ867)</f>
        <v>8.5237313693377423</v>
      </c>
      <c r="M867" s="193">
        <f>(R867*AR852)+(S867*AR853)+(T867*AR854)+(U867*AR855)+(V867*AR856)+(W867*AR857)+(X867*AR858)+(Y867*AR859)+(Z867*AR860)+(AA867*AR861)+(AB867*AR862)+(AC867*AR863)+(AD867*AR864)+(AE867*AR865)+(AF867*AR866)+(AG867*AR867)</f>
        <v>9.7615903311675467</v>
      </c>
      <c r="N867" s="193">
        <f>(R867*AS852)+(S867*AS853)+(T867*AS854)+(U867*AS855)+(V867*AS856)+(W867*AS857)+(X867*AS858)+(Y867*AS859)+(Z867*AS860)+(AA867*AS861)+(AB867*AS862)+(AC867*AS863)+(AD867*AS864)+(AE867*AS865)+(AF867*AS866)+(AG867*AS867)</f>
        <v>7.1055174712346645</v>
      </c>
      <c r="O867" s="193">
        <f>(R867*AT852)+(S867*AT853)+(T867*AT854)+(U867*AT855)+(V867*AT856)+(W867*AT857)+(X867*AT858)+(Y867*AT859)+(Z867*AT860)+(AA867*AT861)+(AB867*AT862)+(AC867*AT863)+(AD867*AT864)+(AE867*AT865)+(AF867*AT866)+(AG867*AT867)</f>
        <v>40.055138117126617</v>
      </c>
      <c r="Q867" s="193">
        <v>16</v>
      </c>
      <c r="R867" s="193">
        <v>0.13770898400113868</v>
      </c>
      <c r="S867" s="193">
        <v>2.3001472395354758E-2</v>
      </c>
      <c r="T867" s="193">
        <v>1.7892295048193983E-2</v>
      </c>
      <c r="U867" s="193">
        <v>0</v>
      </c>
      <c r="V867" s="193">
        <v>0</v>
      </c>
      <c r="W867" s="193">
        <v>0</v>
      </c>
      <c r="X867" s="193">
        <v>0.17118988318980966</v>
      </c>
      <c r="Y867" s="193">
        <v>4.5045275632172909E-3</v>
      </c>
      <c r="Z867" s="193">
        <v>5.7918917904714838E-2</v>
      </c>
      <c r="AA867" s="193">
        <v>4.9286971762269392E-2</v>
      </c>
      <c r="AB867" s="193">
        <v>0</v>
      </c>
      <c r="AC867" s="193">
        <v>9.2608673160205152E-4</v>
      </c>
      <c r="AD867" s="193">
        <v>0</v>
      </c>
      <c r="AE867" s="193">
        <v>0.97054297647834686</v>
      </c>
      <c r="AF867" s="193">
        <v>0</v>
      </c>
      <c r="AG867" s="193">
        <v>0</v>
      </c>
      <c r="AH867" s="265">
        <v>2017</v>
      </c>
      <c r="AI867" s="265">
        <v>1.4984</v>
      </c>
      <c r="AJ867" s="265">
        <v>11.6005</v>
      </c>
      <c r="AK867" s="265">
        <v>0.95240000000000002</v>
      </c>
      <c r="AL867" s="265">
        <v>6.0297999999999998</v>
      </c>
      <c r="AM867" s="265">
        <v>1.4457</v>
      </c>
      <c r="AN867" s="265">
        <v>3.2389999999999999</v>
      </c>
      <c r="AO867" s="265">
        <v>6.8199999999999997E-2</v>
      </c>
      <c r="AP867" s="265">
        <v>1.2725</v>
      </c>
      <c r="AQ867" s="265">
        <v>2.2296</v>
      </c>
      <c r="AR867" s="265">
        <v>1.8148</v>
      </c>
      <c r="AS867" s="265">
        <v>1.1668000000000001</v>
      </c>
      <c r="AT867" s="265">
        <v>7.3146000000000004</v>
      </c>
    </row>
    <row r="868" spans="2:46" s="22" customFormat="1" ht="15">
      <c r="B868" s="22">
        <v>2018</v>
      </c>
      <c r="C868" s="22">
        <v>1</v>
      </c>
      <c r="D868" s="22">
        <f>(R868*AI868)+(S868*AI869)+(T868*AI870)+(U868*AI871)+(V868*AI872)+(W868*AI873)+(X868*AI874)+(Y868*AI875)+(Z868*AI876)+(AA868*AI877)+(AB868*AI878)+(AC868*AI879)+(AD868*AI880)+(AE868*AI881)+(AF868*AI882)+(AG868*AI883)</f>
        <v>2.2275833180069271</v>
      </c>
      <c r="E868" s="22">
        <f>(R868*AJ868)+(S868*AJ869)+(T868*AJ870)+(U868*AJ871)+(V868*AJ872)+(W868*AJ873)+(X868*AJ874)+(Y868*AJ875)+(Z868*AJ876)+(AA868*AJ877)+(AB868*AJ878)+(AC868*AJ879)+(AD868*AJ880)+(AE868*AJ881)+(AF868*AJ882)+(AG868*AJ883)</f>
        <v>2.2583894393414647</v>
      </c>
      <c r="F868" s="22">
        <f>(R868*AK868)+(S868*AK869)+(T868*AK870)+(U868*AK871)+(V868*AK872)+(W868*AK873)+(X868*AK874)+(Y868*AK875)+(Z868*AK876)+(AA868*AK877)+(AB868*AK878)+(AC868*AK879)+(AD868*AK880)+(AE868*AK881)+(AF868*AK882)+(AG868*AK883)</f>
        <v>0.7171813263818636</v>
      </c>
      <c r="G868" s="22">
        <f>(R868*AL868)+(S868*AL869)+(T868*AL870)+(U868*AL871)+(V868*AL872)+(W868*AL873)+(X868*AL874)+(Y868*AL875)+(Z868*AL876)+(AA868*AL877)+(AB868*AL878)+(AC868*AL879)+(AD868*AL880)+(AE868*AL881)+(AF868*AL882)+(AG868*AL883)</f>
        <v>3.8090953764517801</v>
      </c>
      <c r="H868" s="22">
        <f>(R868*AM868)+(S868*AM869)+(T868*AM870)+(U868*AM871)+(V868*AM872)+(W868*AM873)+(X868*AM874)+(Y868*AM875)+(Z868*AM876)+(AA868*AM877)+(AB868*AM878)+(AC868*AM879)+(AD868*AM880)+(AE868*AM881)+(AF868*AM882)+(AG868*AM883)</f>
        <v>1.2921384472289026</v>
      </c>
      <c r="I868" s="22">
        <f>(R868*AN868)+(S868*AN869)+(T868*AN870)+(U868*AN871)+(V868*AN872)+(W868*AN873)+(X868*AN874)+(Y868*AN875)+(Z868*AN876)+(AA868*AN877)+(AB868*AN878)+(AC868*AN879)+(AD868*AN880)+(AE868*AN881)+(AF868*AN882)+(AG868*AN883)</f>
        <v>1.9805281189924</v>
      </c>
      <c r="J868" s="22">
        <f>(R868*AO868)+(S868*AO869)+(T868*AO870)+(U868*AO871)+(V868*AO872)+(W868*AO873)+(X868*AO874)+(Y868*AO875)+(Z868*AO876)+(AA868*AO877)+(AB868*AO878)+(AC868*AO879)+(AD868*AO880)+(AE868*AO881)+(AF868*AO882)+(AG868*AO883)</f>
        <v>0.11114826385547916</v>
      </c>
      <c r="K868" s="22">
        <f>(R868*AP868)+(S868*AP869)+(T868*AP870)+(U868*AP871)+(V868*AP872)+(W868*AP873)+(X868*AP874)+(Y868*AP875)+(Z868*AP876)+(AA868*AP877)+(AB868*AP878)+(AC868*AP879)+(AD868*AP880)+(AE868*AP881)+(AF868*AP882)+(AG868*AP883)</f>
        <v>2.8380357989468195</v>
      </c>
      <c r="L868" s="22">
        <f>(R868*AQ868)+(S868*AQ869)+(T868*AQ870)+(U868*AQ871)+(V868*AQ872)+(W868*AQ873)+(X868*AQ874)+(Y868*AQ875)+(Z868*AQ876)+(AA868*AQ877)+(AB868*AQ878)+(AC868*AQ879)+(AD868*AQ880)+(AE868*AQ881)+(AF868*AQ882)+(AG868*AQ883)</f>
        <v>1.3984213380615031</v>
      </c>
      <c r="M868" s="22">
        <f>(R868*AR868)+(S868*AR869)+(T868*AR870)+(U868*AR871)+(V868*AR872)+(W868*AR873)+(X868*AR874)+(Y868*AR875)+(Z868*AR876)+(AA868*AR877)+(AB868*AR878)+(AC868*AR879)+(AD868*AR880)+(AE868*AR881)+(AF868*AR882)+(AG868*AR883)</f>
        <v>1.6588402989348832</v>
      </c>
      <c r="N868" s="22">
        <f>(R868*AS868)+(S868*AS869)+(T868*AS870)+(U868*AS871)+(V868*AS872)+(W868*AS873)+(X868*AS874)+(Y868*AS875)+(Z868*AS876)+(AA868*AS877)+(AB868*AS878)+(AC868*AS879)+(AD868*AS880)+(AE868*AS881)+(AF868*AS882)+(AG868*AS883)</f>
        <v>1.3744240142096253</v>
      </c>
      <c r="O868" s="22">
        <f>(R868*AT868)+(S868*AT869)+(T868*AT870)+(U868*AT871)+(V868*AT872)+(W868*AT873)+(X868*AT874)+(Y868*AT875)+(Z868*AT876)+(AA868*AT877)+(AB868*AT878)+(AC868*AT879)+(AD868*AT880)+(AE868*AT881)+(AF868*AT882)+(AG868*AT883)</f>
        <v>4.7503725767717704</v>
      </c>
      <c r="Q868" s="22">
        <v>1</v>
      </c>
      <c r="R868" s="22">
        <v>0.22509165929084093</v>
      </c>
      <c r="S868" s="22">
        <v>0</v>
      </c>
      <c r="T868" s="22">
        <v>0</v>
      </c>
      <c r="U868" s="22">
        <v>1.4E-3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2.9457023521653112E-2</v>
      </c>
      <c r="AF868" s="22">
        <v>0</v>
      </c>
      <c r="AG868" s="22">
        <v>0</v>
      </c>
      <c r="AH868" s="208">
        <v>2018</v>
      </c>
      <c r="AI868" s="208">
        <v>9.2103999999999999</v>
      </c>
      <c r="AJ868" s="208">
        <v>5.9957000000000003</v>
      </c>
      <c r="AK868" s="208">
        <v>2.8298000000000001</v>
      </c>
      <c r="AL868" s="208">
        <v>14.424899999999999</v>
      </c>
      <c r="AM868" s="208">
        <v>5.1219000000000001</v>
      </c>
      <c r="AN868" s="208">
        <v>7.3085000000000004</v>
      </c>
      <c r="AO868" s="208">
        <v>0.42070000000000002</v>
      </c>
      <c r="AP868" s="208">
        <v>11.7918</v>
      </c>
      <c r="AQ868" s="208">
        <v>5.3841000000000001</v>
      </c>
      <c r="AR868" s="208">
        <v>6.5522</v>
      </c>
      <c r="AS868" s="208">
        <v>5.4701000000000004</v>
      </c>
      <c r="AT868" s="208">
        <v>18.043399999999998</v>
      </c>
    </row>
    <row r="869" spans="2:46" s="22" customFormat="1" ht="15">
      <c r="B869" s="22">
        <v>2018</v>
      </c>
      <c r="C869" s="22">
        <v>2</v>
      </c>
      <c r="D869" s="22">
        <f>(R869*AI868)+(S869*AI869)+(T869*AI870)+(U869*AI871)+(V869*AI872)+(W869*AI873)+(X869*AI874)+(Y869*AI875)+(Z869*AI876)+(AA869*AI877)+(AB869*AI878)+(AC869*AI879)+(AD869*AI880)+(AE869*AI881)+(AF869*AI882)+(AG869*AI883)</f>
        <v>9.7426831280458188</v>
      </c>
      <c r="E869" s="22">
        <f>(R869*AJ868)+(S869*AJ869)+(T869*AJ870)+(U869*AJ871)+(V869*AJ872)+(W869*AJ873)+(X869*AJ874)+(Y869*AJ875)+(Z869*AJ876)+(AA869*AJ877)+(AB869*AJ878)+(AC869*AJ879)+(AD869*AJ880)+(AE869*AJ881)+(AF869*AJ882)+(AG869*AJ883)</f>
        <v>33.94343188732654</v>
      </c>
      <c r="F869" s="22">
        <f>(R869*AK868)+(S869*AK869)+(T869*AK870)+(U869*AK871)+(V869*AK872)+(W869*AK873)+(X869*AK874)+(Y869*AK875)+(Z869*AK876)+(AA869*AK877)+(AB869*AK878)+(AC869*AK879)+(AD869*AK880)+(AE869*AK881)+(AF869*AK882)+(AG869*AK883)</f>
        <v>3.6276545573391608</v>
      </c>
      <c r="G869" s="22">
        <f>(R869*AL868)+(S869*AL869)+(T869*AL870)+(U869*AL871)+(V869*AL872)+(W869*AL873)+(X869*AL874)+(Y869*AL875)+(Z869*AL876)+(AA869*AL877)+(AB869*AL878)+(AC869*AL879)+(AD869*AL880)+(AE869*AL881)+(AF869*AL882)+(AG869*AL883)</f>
        <v>28.731564858545312</v>
      </c>
      <c r="H869" s="22">
        <f>(R869*AM868)+(S869*AM869)+(T869*AM870)+(U869*AM871)+(V869*AM872)+(W869*AM873)+(X869*AM874)+(Y869*AM875)+(Z869*AM876)+(AA869*AM877)+(AB869*AM878)+(AC869*AM879)+(AD869*AM880)+(AE869*AM881)+(AF869*AM882)+(AG869*AM883)</f>
        <v>7.5971837059166472</v>
      </c>
      <c r="I869" s="22">
        <f>(R869*AN868)+(S869*AN869)+(T869*AN870)+(U869*AN871)+(V869*AN872)+(W869*AN873)+(X869*AN874)+(Y869*AN875)+(Z869*AN876)+(AA869*AN877)+(AB869*AN878)+(AC869*AN879)+(AD869*AN880)+(AE869*AN881)+(AF869*AN882)+(AG869*AN883)</f>
        <v>20.032122708669373</v>
      </c>
      <c r="J869" s="22">
        <f>(R869*AO868)+(S869*AO869)+(T869*AO870)+(U869*AO871)+(V869*AO872)+(W869*AO873)+(X869*AO874)+(Y869*AO875)+(Z869*AO876)+(AA869*AO877)+(AB869*AO878)+(AC869*AO879)+(AD869*AO880)+(AE869*AO881)+(AF869*AO882)+(AG869*AO883)</f>
        <v>1.6073102589676971</v>
      </c>
      <c r="K869" s="22">
        <f>(R869*AP868)+(S869*AP869)+(T869*AP870)+(U869*AP871)+(V869*AP872)+(W869*AP873)+(X869*AP874)+(Y869*AP875)+(Z869*AP876)+(AA869*AP877)+(AB869*AP878)+(AC869*AP879)+(AD869*AP880)+(AE869*AP881)+(AF869*AP882)+(AG869*AP883)</f>
        <v>15.547659734216033</v>
      </c>
      <c r="L869" s="22">
        <f>(R869*AQ868)+(S869*AQ869)+(T869*AQ870)+(U869*AQ871)+(V869*AQ872)+(W869*AQ873)+(X869*AQ874)+(Y869*AQ875)+(Z869*AQ876)+(AA869*AQ877)+(AB869*AQ878)+(AC869*AQ879)+(AD869*AQ880)+(AE869*AQ881)+(AF869*AQ882)+(AG869*AQ883)</f>
        <v>8.5157051062812954</v>
      </c>
      <c r="M869" s="22">
        <f>(R869*AR868)+(S869*AR869)+(T869*AR870)+(U869*AR871)+(V869*AR872)+(W869*AR873)+(X869*AR874)+(Y869*AR875)+(Z869*AR876)+(AA869*AR877)+(AB869*AR878)+(AC869*AR879)+(AD869*AR880)+(AE869*AR881)+(AF869*AR882)+(AG869*AR883)</f>
        <v>10.644673606091635</v>
      </c>
      <c r="N869" s="22">
        <f>(R869*AS868)+(S869*AS869)+(T869*AS870)+(U869*AS871)+(V869*AS872)+(W869*AS873)+(X869*AS874)+(Y869*AS875)+(Z869*AS876)+(AA869*AS877)+(AB869*AS878)+(AC869*AS879)+(AD869*AS880)+(AE869*AS881)+(AF869*AS882)+(AG869*AS883)</f>
        <v>10.46564341038709</v>
      </c>
      <c r="O869" s="22">
        <f>(R869*AT868)+(S869*AT869)+(T869*AT870)+(U869*AT871)+(V869*AT872)+(W869*AT873)+(X869*AT874)+(Y869*AT875)+(Z869*AT876)+(AA869*AT877)+(AB869*AT878)+(AC869*AT879)+(AD869*AT880)+(AE869*AT881)+(AF869*AT882)+(AG869*AT883)</f>
        <v>35.785787782267342</v>
      </c>
      <c r="Q869" s="22">
        <v>2</v>
      </c>
      <c r="R869" s="22">
        <v>0.20618227805854089</v>
      </c>
      <c r="S869" s="22">
        <v>0</v>
      </c>
      <c r="T869" s="22">
        <v>0</v>
      </c>
      <c r="U869" s="22">
        <v>0.13726763070427903</v>
      </c>
      <c r="V869" s="22">
        <v>4.2294630429674081E-2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  <c r="AH869" s="208">
        <v>2018</v>
      </c>
      <c r="AI869" s="208">
        <v>16.529800000000002</v>
      </c>
      <c r="AJ869" s="208">
        <v>24.992100000000001</v>
      </c>
      <c r="AK869" s="208">
        <v>4.2827000000000002</v>
      </c>
      <c r="AL869" s="208">
        <v>40.094299999999997</v>
      </c>
      <c r="AM869" s="208">
        <v>13.721500000000001</v>
      </c>
      <c r="AN869" s="208">
        <v>57.157200000000003</v>
      </c>
      <c r="AO869" s="208">
        <v>5.2099000000000002</v>
      </c>
      <c r="AP869" s="208">
        <v>22.169499999999999</v>
      </c>
      <c r="AQ869" s="208">
        <v>8.6867999999999999</v>
      </c>
      <c r="AR869" s="208">
        <v>13.0825</v>
      </c>
      <c r="AS869" s="208">
        <v>7.2949000000000002</v>
      </c>
      <c r="AT869" s="208">
        <v>39.5792</v>
      </c>
    </row>
    <row r="870" spans="2:46" s="22" customFormat="1" ht="15">
      <c r="B870" s="22">
        <v>2018</v>
      </c>
      <c r="C870" s="22">
        <v>3</v>
      </c>
      <c r="D870" s="22">
        <f>(R870*AI868)+(S870*AI869)+(T870*AI870)+(U870*AI871)+(V870*AI872)+(W870*AI873)+(X870*AI874)+(Y870*AI875)+(Z870*AI876)+(AA870*AI877)+(AB870*AI878)+(AC870*AI879)+(AD870*AI880)+(AE870*AI881)+(AF870*AI882)+(AG870*AI883)</f>
        <v>31.32153205833017</v>
      </c>
      <c r="E870" s="22">
        <f>(R870*AJ868)+(S870*AJ869)+(T870*AJ870)+(U870*AJ871)+(V870*AJ872)+(W870*AJ873)+(X870*AJ874)+(Y870*AJ875)+(Z870*AJ876)+(AA870*AJ877)+(AB870*AJ878)+(AC870*AJ879)+(AD870*AJ880)+(AE870*AJ881)+(AF870*AJ882)+(AG870*AJ883)</f>
        <v>204.12345295151047</v>
      </c>
      <c r="F870" s="22">
        <f>(R870*AK868)+(S870*AK869)+(T870*AK870)+(U870*AK871)+(V870*AK872)+(W870*AK873)+(X870*AK874)+(Y870*AK875)+(Z870*AK876)+(AA870*AK877)+(AB870*AK878)+(AC870*AK879)+(AD870*AK880)+(AE870*AK881)+(AF870*AK882)+(AG870*AK883)</f>
        <v>14.816195137908242</v>
      </c>
      <c r="G870" s="22">
        <f>(R870*AL868)+(S870*AL869)+(T870*AL870)+(U870*AL871)+(V870*AL872)+(W870*AL873)+(X870*AL874)+(Y870*AL875)+(Z870*AL876)+(AA870*AL877)+(AB870*AL878)+(AC870*AL879)+(AD870*AL880)+(AE870*AL881)+(AF870*AL882)+(AG870*AL883)</f>
        <v>120.76106272365159</v>
      </c>
      <c r="H870" s="22">
        <f>(R870*AM868)+(S870*AM869)+(T870*AM870)+(U870*AM871)+(V870*AM872)+(W870*AM873)+(X870*AM874)+(Y870*AM875)+(Z870*AM876)+(AA870*AM877)+(AB870*AM878)+(AC870*AM879)+(AD870*AM880)+(AE870*AM881)+(AF870*AM882)+(AG870*AM883)</f>
        <v>28.086910164838585</v>
      </c>
      <c r="I870" s="22">
        <f>(R870*AN868)+(S870*AN869)+(T870*AN870)+(U870*AN871)+(V870*AN872)+(W870*AN873)+(X870*AN874)+(Y870*AN875)+(Z870*AN876)+(AA870*AN877)+(AB870*AN878)+(AC870*AN879)+(AD870*AN880)+(AE870*AN881)+(AF870*AN882)+(AG870*AN883)</f>
        <v>107.21365861543643</v>
      </c>
      <c r="J870" s="22">
        <f>(R870*AO868)+(S870*AO869)+(T870*AO870)+(U870*AO871)+(V870*AO872)+(W870*AO873)+(X870*AO874)+(Y870*AO875)+(Z870*AO876)+(AA870*AO877)+(AB870*AO878)+(AC870*AO879)+(AD870*AO880)+(AE870*AO881)+(AF870*AO882)+(AG870*AO883)</f>
        <v>7.5547818483717109</v>
      </c>
      <c r="K870" s="22">
        <f>(R870*AP868)+(S870*AP869)+(T870*AP870)+(U870*AP871)+(V870*AP872)+(W870*AP873)+(X870*AP874)+(Y870*AP875)+(Z870*AP876)+(AA870*AP877)+(AB870*AP878)+(AC870*AP879)+(AD870*AP880)+(AE870*AP881)+(AF870*AP882)+(AG870*AP883)</f>
        <v>60.691880655005093</v>
      </c>
      <c r="L870" s="22">
        <f>(R870*AQ868)+(S870*AQ869)+(T870*AQ870)+(U870*AQ871)+(V870*AQ872)+(W870*AQ873)+(X870*AQ874)+(Y870*AQ875)+(Z870*AQ876)+(AA870*AQ877)+(AB870*AQ878)+(AC870*AQ879)+(AD870*AQ880)+(AE870*AQ881)+(AF870*AQ882)+(AG870*AQ883)</f>
        <v>36.066545842709296</v>
      </c>
      <c r="M870" s="22">
        <f>(R870*AR868)+(S870*AR869)+(T870*AR870)+(U870*AR871)+(V870*AR872)+(W870*AR873)+(X870*AR874)+(Y870*AR875)+(Z870*AR876)+(AA870*AR877)+(AB870*AR878)+(AC870*AR879)+(AD870*AR880)+(AE870*AR881)+(AF870*AR882)+(AG870*AR883)</f>
        <v>41.581710322188471</v>
      </c>
      <c r="N870" s="22">
        <f>(R870*AS868)+(S870*AS869)+(T870*AS870)+(U870*AS871)+(V870*AS872)+(W870*AS873)+(X870*AS874)+(Y870*AS875)+(Z870*AS876)+(AA870*AS877)+(AB870*AS878)+(AC870*AS879)+(AD870*AS880)+(AE870*AS881)+(AF870*AS882)+(AG870*AS883)</f>
        <v>49.566736776516748</v>
      </c>
      <c r="O870" s="22">
        <f>(R870*AT868)+(S870*AT869)+(T870*AT870)+(U870*AT871)+(V870*AT872)+(W870*AT873)+(X870*AT874)+(Y870*AT875)+(Z870*AT876)+(AA870*AT877)+(AB870*AT878)+(AC870*AT879)+(AD870*AT880)+(AE870*AT881)+(AF870*AT882)+(AG870*AT883)</f>
        <v>163.58104540418873</v>
      </c>
      <c r="Q870" s="22">
        <v>3</v>
      </c>
      <c r="R870" s="22">
        <v>0</v>
      </c>
      <c r="S870" s="22">
        <v>0</v>
      </c>
      <c r="T870" s="22">
        <v>0</v>
      </c>
      <c r="U870" s="22">
        <v>8.3558160114565863E-2</v>
      </c>
      <c r="V870" s="22">
        <v>0.89127490012834187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  <c r="AH870" s="208">
        <v>2018</v>
      </c>
      <c r="AI870" s="208">
        <v>36.222099999999998</v>
      </c>
      <c r="AJ870" s="208">
        <v>35.215699999999998</v>
      </c>
      <c r="AK870" s="208">
        <v>11.033099999999999</v>
      </c>
      <c r="AL870" s="208">
        <v>79.277699999999996</v>
      </c>
      <c r="AM870" s="208">
        <v>26.969200000000001</v>
      </c>
      <c r="AN870" s="208">
        <v>77.581100000000006</v>
      </c>
      <c r="AO870" s="208">
        <v>10.903499999999999</v>
      </c>
      <c r="AP870" s="208">
        <v>55.701599999999999</v>
      </c>
      <c r="AQ870" s="208">
        <v>23.106999999999999</v>
      </c>
      <c r="AR870" s="208">
        <v>34.301699999999997</v>
      </c>
      <c r="AS870" s="208">
        <v>18.4603</v>
      </c>
      <c r="AT870" s="208">
        <v>93.174999999999997</v>
      </c>
    </row>
    <row r="871" spans="2:46" s="22" customFormat="1" ht="15">
      <c r="B871" s="22">
        <v>2018</v>
      </c>
      <c r="C871" s="22">
        <v>4</v>
      </c>
      <c r="D871" s="22">
        <f>(R871*AI868)+(S871*AI869)+(T871*AI870)+(U871*AI871)+(V871*AI872)+(W871*AI873)+(X871*AI874)+(Y871*AI875)+(Z871*AI876)+(AA871*AI877)+(AB871*AI878)+(AC871*AI879)+(AD871*AI880)+(AE871*AI881)+(AF871*AI882)+(AG871*AI883)</f>
        <v>21.951538039270226</v>
      </c>
      <c r="E871" s="22">
        <f>(R871*AJ868)+(S871*AJ869)+(T871*AJ870)+(U871*AJ871)+(V871*AJ872)+(W871*AJ873)+(X871*AJ874)+(Y871*AJ875)+(Z871*AJ876)+(AA871*AJ877)+(AB871*AJ878)+(AC871*AJ879)+(AD871*AJ880)+(AE871*AJ881)+(AF871*AJ882)+(AG871*AJ883)</f>
        <v>79.489460012597576</v>
      </c>
      <c r="F871" s="22">
        <f>(R871*AK868)+(S871*AK869)+(T871*AK870)+(U871*AK871)+(V871*AK872)+(W871*AK873)+(X871*AK874)+(Y871*AK875)+(Z871*AK876)+(AA871*AK877)+(AB871*AK878)+(AC871*AK879)+(AD871*AK880)+(AE871*AK881)+(AF871*AK882)+(AG871*AK883)</f>
        <v>8.0837409922391945</v>
      </c>
      <c r="G871" s="22">
        <f>(R871*AL868)+(S871*AL869)+(T871*AL870)+(U871*AL871)+(V871*AL872)+(W871*AL873)+(X871*AL874)+(Y871*AL875)+(Z871*AL876)+(AA871*AL877)+(AB871*AL878)+(AC871*AL879)+(AD871*AL880)+(AE871*AL881)+(AF871*AL882)+(AG871*AL883)</f>
        <v>69.151556447971188</v>
      </c>
      <c r="H871" s="22">
        <f>(R871*AM868)+(S871*AM869)+(T871*AM870)+(U871*AM871)+(V871*AM872)+(W871*AM873)+(X871*AM874)+(Y871*AM875)+(Z871*AM876)+(AA871*AM877)+(AB871*AM878)+(AC871*AM879)+(AD871*AM880)+(AE871*AM881)+(AF871*AM882)+(AG871*AM883)</f>
        <v>17.984003862232679</v>
      </c>
      <c r="I871" s="22">
        <f>(R871*AN868)+(S871*AN869)+(T871*AN870)+(U871*AN871)+(V871*AN872)+(W871*AN873)+(X871*AN874)+(Y871*AN875)+(Z871*AN876)+(AA871*AN877)+(AB871*AN878)+(AC871*AN879)+(AD871*AN880)+(AE871*AN881)+(AF871*AN882)+(AG871*AN883)</f>
        <v>46.399073338517184</v>
      </c>
      <c r="J871" s="22">
        <f>(R871*AO868)+(S871*AO869)+(T871*AO870)+(U871*AO871)+(V871*AO872)+(W871*AO873)+(X871*AO874)+(Y871*AO875)+(Z871*AO876)+(AA871*AO877)+(AB871*AO878)+(AC871*AO879)+(AD871*AO880)+(AE871*AO881)+(AF871*AO882)+(AG871*AO883)</f>
        <v>4.0125502266116913</v>
      </c>
      <c r="K871" s="22">
        <f>(R871*AP868)+(S871*AP869)+(T871*AP870)+(U871*AP871)+(V871*AP872)+(W871*AP873)+(X871*AP874)+(Y871*AP875)+(Z871*AP876)+(AA871*AP877)+(AB871*AP878)+(AC871*AP879)+(AD871*AP880)+(AE871*AP881)+(AF871*AP882)+(AG871*AP883)</f>
        <v>35.345515848759064</v>
      </c>
      <c r="L871" s="22">
        <f>(R871*AQ868)+(S871*AQ869)+(T871*AQ870)+(U871*AQ871)+(V871*AQ872)+(W871*AQ873)+(X871*AQ874)+(Y871*AQ875)+(Z871*AQ876)+(AA871*AQ877)+(AB871*AQ878)+(AC871*AQ879)+(AD871*AQ880)+(AE871*AQ881)+(AF871*AQ882)+(AG871*AQ883)</f>
        <v>19.661427067376472</v>
      </c>
      <c r="M871" s="22">
        <f>(R871*AR868)+(S871*AR869)+(T871*AR870)+(U871*AR871)+(V871*AR872)+(W871*AR873)+(X871*AR874)+(Y871*AR875)+(Z871*AR876)+(AA871*AR877)+(AB871*AR878)+(AC871*AR879)+(AD871*AR880)+(AE871*AR881)+(AF871*AR882)+(AG871*AR883)</f>
        <v>25.277340352133177</v>
      </c>
      <c r="N871" s="22">
        <f>(R871*AS868)+(S871*AS869)+(T871*AS870)+(U871*AS871)+(V871*AS872)+(W871*AS873)+(X871*AS874)+(Y871*AS875)+(Z871*AS876)+(AA871*AS877)+(AB871*AS878)+(AC871*AS879)+(AD871*AS880)+(AE871*AS881)+(AF871*AS882)+(AG871*AS883)</f>
        <v>24.12114592549413</v>
      </c>
      <c r="O871" s="22">
        <f>(R871*AT868)+(S871*AT869)+(T871*AT870)+(U871*AT871)+(V871*AT872)+(W871*AT873)+(X871*AT874)+(Y871*AT875)+(Z871*AT876)+(AA871*AT877)+(AB871*AT878)+(AC871*AT879)+(AD871*AT880)+(AE871*AT881)+(AF871*AT882)+(AG871*AT883)</f>
        <v>83.916958794332928</v>
      </c>
      <c r="Q871" s="22">
        <v>4</v>
      </c>
      <c r="R871" s="22">
        <v>0</v>
      </c>
      <c r="S871" s="22">
        <v>0</v>
      </c>
      <c r="T871" s="22">
        <v>0</v>
      </c>
      <c r="U871" s="22">
        <v>0.46028680546162221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H871" s="208">
        <v>2018</v>
      </c>
      <c r="AI871" s="208">
        <v>47.691000000000003</v>
      </c>
      <c r="AJ871" s="208">
        <v>172.69550000000001</v>
      </c>
      <c r="AK871" s="208">
        <v>17.5624</v>
      </c>
      <c r="AL871" s="208">
        <v>150.23580000000001</v>
      </c>
      <c r="AM871" s="208">
        <v>39.071300000000001</v>
      </c>
      <c r="AN871" s="208">
        <v>100.8047</v>
      </c>
      <c r="AO871" s="208">
        <v>8.7174999999999994</v>
      </c>
      <c r="AP871" s="208">
        <v>76.790199999999999</v>
      </c>
      <c r="AQ871" s="208">
        <v>42.715600000000002</v>
      </c>
      <c r="AR871" s="208">
        <v>54.916499999999999</v>
      </c>
      <c r="AS871" s="208">
        <v>52.404600000000002</v>
      </c>
      <c r="AT871" s="208">
        <v>182.31450000000001</v>
      </c>
    </row>
    <row r="872" spans="2:46" s="22" customFormat="1" ht="15">
      <c r="B872" s="22">
        <v>2018</v>
      </c>
      <c r="C872" s="22">
        <v>5</v>
      </c>
      <c r="D872" s="22">
        <f>(R872*AI868)+(S872*AI869)+(T872*AI870)+(U872*AI871)+(V872*AI872)+(W872*AI873)+(X872*AI874)+(Y872*AI875)+(Z872*AI876)+(AA872*AI877)+(AB872*AI878)+(AC872*AI879)+(AD872*AI880)+(AE872*AI881)+(AF872*AI882)+(AG872*AI883)</f>
        <v>4.2621784109951149</v>
      </c>
      <c r="E872" s="22">
        <f>(R872*AJ868)+(S872*AJ869)+(T872*AJ870)+(U872*AJ871)+(V872*AJ872)+(W872*AJ873)+(X872*AJ874)+(Y872*AJ875)+(Z872*AJ876)+(AA872*AJ877)+(AB872*AJ878)+(AC872*AJ879)+(AD872*AJ880)+(AE872*AJ881)+(AF872*AJ882)+(AG872*AJ883)</f>
        <v>15.433919015663475</v>
      </c>
      <c r="F872" s="22">
        <f>(R872*AK868)+(S872*AK869)+(T872*AK870)+(U872*AK871)+(V872*AK872)+(W872*AK873)+(X872*AK874)+(Y872*AK875)+(Z872*AK876)+(AA872*AK877)+(AB872*AK878)+(AC872*AK879)+(AD872*AK880)+(AE872*AK881)+(AF872*AK882)+(AG872*AK883)</f>
        <v>1.5695641132553437</v>
      </c>
      <c r="G872" s="22">
        <f>(R872*AL868)+(S872*AL869)+(T872*AL870)+(U872*AL871)+(V872*AL872)+(W872*AL873)+(X872*AL874)+(Y872*AL875)+(Z872*AL876)+(AA872*AL877)+(AB872*AL878)+(AC872*AL879)+(AD872*AL880)+(AE872*AL881)+(AF872*AL882)+(AG872*AL883)</f>
        <v>13.426679736608161</v>
      </c>
      <c r="H872" s="22">
        <f>(R872*AM868)+(S872*AM869)+(T872*AM870)+(U872*AM871)+(V872*AM872)+(W872*AM873)+(X872*AM874)+(Y872*AM875)+(Z872*AM876)+(AA872*AM877)+(AB872*AM878)+(AC872*AM879)+(AD872*AM880)+(AE872*AM881)+(AF872*AM882)+(AG872*AM883)</f>
        <v>3.4918297236273808</v>
      </c>
      <c r="I872" s="22">
        <f>(R872*AN868)+(S872*AN869)+(T872*AN870)+(U872*AN871)+(V872*AN872)+(W872*AN873)+(X872*AN874)+(Y872*AN875)+(Z872*AN876)+(AA872*AN877)+(AB872*AN878)+(AC872*AN879)+(AD872*AN880)+(AE872*AN881)+(AF872*AN882)+(AG872*AN883)</f>
        <v>9.008987357506431</v>
      </c>
      <c r="J872" s="22">
        <f>(R872*AO868)+(S872*AO869)+(T872*AO870)+(U872*AO871)+(V872*AO872)+(W872*AO873)+(X872*AO874)+(Y872*AO875)+(Z872*AO876)+(AA872*AO877)+(AB872*AO878)+(AC872*AO879)+(AD872*AO880)+(AE872*AO881)+(AF872*AO882)+(AG872*AO883)</f>
        <v>0.77908914256043915</v>
      </c>
      <c r="K872" s="22">
        <f>(R872*AP868)+(S872*AP869)+(T872*AP870)+(U872*AP871)+(V872*AP872)+(W872*AP873)+(X872*AP874)+(Y872*AP875)+(Z872*AP876)+(AA872*AP877)+(AB872*AP878)+(AC872*AP879)+(AD872*AP880)+(AE872*AP881)+(AF872*AP882)+(AG872*AP883)</f>
        <v>6.8627945024427461</v>
      </c>
      <c r="L872" s="22">
        <f>(R872*AQ868)+(S872*AQ869)+(T872*AQ870)+(U872*AQ871)+(V872*AQ872)+(W872*AQ873)+(X872*AQ874)+(Y872*AQ875)+(Z872*AQ876)+(AA872*AQ877)+(AB872*AQ878)+(AC872*AQ879)+(AD872*AQ880)+(AE872*AQ881)+(AF872*AQ882)+(AG872*AQ883)</f>
        <v>3.8175233929400285</v>
      </c>
      <c r="M872" s="22">
        <f>(R872*AR868)+(S872*AR869)+(T872*AR870)+(U872*AR871)+(V872*AR872)+(W872*AR873)+(X872*AR874)+(Y872*AR875)+(Z872*AR876)+(AA872*AR877)+(AB872*AR878)+(AC872*AR879)+(AD872*AR880)+(AE872*AR881)+(AF872*AR882)+(AG872*AR883)</f>
        <v>4.9079264579776725</v>
      </c>
      <c r="N872" s="22">
        <f>(R872*AS868)+(S872*AS869)+(T872*AS870)+(U872*AS871)+(V872*AS872)+(W872*AS873)+(X872*AS874)+(Y872*AS875)+(Z872*AS876)+(AA872*AS877)+(AB872*AS878)+(AC872*AS879)+(AD872*AS880)+(AE872*AS881)+(AF872*AS882)+(AG872*AS883)</f>
        <v>4.6834361778288267</v>
      </c>
      <c r="O872" s="22">
        <f>(R872*AT868)+(S872*AT869)+(T872*AT870)+(U872*AT871)+(V872*AT872)+(W872*AT873)+(X872*AT874)+(Y872*AT875)+(Z872*AT876)+(AA872*AT877)+(AB872*AT878)+(AC872*AT879)+(AD872*AT880)+(AE872*AT881)+(AF872*AT882)+(AG872*AT883)</f>
        <v>16.293575851027843</v>
      </c>
      <c r="Q872" s="22">
        <v>5</v>
      </c>
      <c r="R872" s="22">
        <v>0</v>
      </c>
      <c r="S872" s="22">
        <v>0</v>
      </c>
      <c r="T872" s="22">
        <v>0</v>
      </c>
      <c r="U872" s="22">
        <v>8.9370707491877172E-2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  <c r="AH872" s="208">
        <v>2018</v>
      </c>
      <c r="AI872" s="208">
        <v>30.671299999999999</v>
      </c>
      <c r="AJ872" s="208">
        <v>212.83369999999999</v>
      </c>
      <c r="AK872" s="208">
        <v>14.9771</v>
      </c>
      <c r="AL872" s="208">
        <v>121.40770000000001</v>
      </c>
      <c r="AM872" s="208">
        <v>27.850200000000001</v>
      </c>
      <c r="AN872" s="208">
        <v>110.8419</v>
      </c>
      <c r="AO872" s="208">
        <v>7.6590999999999996</v>
      </c>
      <c r="AP872" s="208">
        <v>60.8964</v>
      </c>
      <c r="AQ872" s="208">
        <v>36.461599999999997</v>
      </c>
      <c r="AR872" s="208">
        <v>41.505699999999997</v>
      </c>
      <c r="AS872" s="208">
        <v>50.700299999999999</v>
      </c>
      <c r="AT872" s="208">
        <v>166.44380000000001</v>
      </c>
    </row>
    <row r="873" spans="2:46" s="22" customFormat="1" ht="15">
      <c r="B873" s="22">
        <v>2018</v>
      </c>
      <c r="C873" s="22">
        <v>6</v>
      </c>
      <c r="D873" s="22">
        <f>(R873*AI868)+(S873*AI869)+(T873*AI870)+(U873*AI871)+(V873*AI872)+(W873*AI873)+(X873*AI874)+(Y873*AI875)+(Z873*AI876)+(AA873*AI877)+(AB873*AI878)+(AC873*AI879)+(AD873*AI880)+(AE873*AI881)+(AF873*AI882)+(AG873*AI883)</f>
        <v>31.012192683205935</v>
      </c>
      <c r="E873" s="22">
        <f>(R873*AJ868)+(S873*AJ869)+(T873*AJ870)+(U873*AJ871)+(V873*AJ872)+(W873*AJ873)+(X873*AJ874)+(Y873*AJ875)+(Z873*AJ876)+(AA873*AJ877)+(AB873*AJ878)+(AC873*AJ879)+(AD873*AJ880)+(AE873*AJ881)+(AF873*AJ882)+(AG873*AJ883)</f>
        <v>145.26001035119634</v>
      </c>
      <c r="F873" s="22">
        <f>(R873*AK868)+(S873*AK869)+(T873*AK870)+(U873*AK871)+(V873*AK872)+(W873*AK873)+(X873*AK874)+(Y873*AK875)+(Z873*AK876)+(AA873*AK877)+(AB873*AK878)+(AC873*AK879)+(AD873*AK880)+(AE873*AK881)+(AF873*AK882)+(AG873*AK883)</f>
        <v>20.616349014184685</v>
      </c>
      <c r="G873" s="22">
        <f>(R873*AL868)+(S873*AL869)+(T873*AL870)+(U873*AL871)+(V873*AL872)+(W873*AL873)+(X873*AL874)+(Y873*AL875)+(Z873*AL876)+(AA873*AL877)+(AB873*AL878)+(AC873*AL879)+(AD873*AL880)+(AE873*AL881)+(AF873*AL882)+(AG873*AL883)</f>
        <v>120.56850943057114</v>
      </c>
      <c r="H873" s="22">
        <f>(R873*AM868)+(S873*AM869)+(T873*AM870)+(U873*AM871)+(V873*AM872)+(W873*AM873)+(X873*AM874)+(Y873*AM875)+(Z873*AM876)+(AA873*AM877)+(AB873*AM878)+(AC873*AM879)+(AD873*AM880)+(AE873*AM881)+(AF873*AM882)+(AG873*AM883)</f>
        <v>30.262291659023042</v>
      </c>
      <c r="I873" s="22">
        <f>(R873*AN868)+(S873*AN869)+(T873*AN870)+(U873*AN871)+(V873*AN872)+(W873*AN873)+(X873*AN874)+(Y873*AN875)+(Z873*AN876)+(AA873*AN877)+(AB873*AN878)+(AC873*AN879)+(AD873*AN880)+(AE873*AN881)+(AF873*AN882)+(AG873*AN883)</f>
        <v>113.60089170947896</v>
      </c>
      <c r="J873" s="22">
        <f>(R873*AO868)+(S873*AO869)+(T873*AO870)+(U873*AO871)+(V873*AO872)+(W873*AO873)+(X873*AO874)+(Y873*AO875)+(Z873*AO876)+(AA873*AO877)+(AB873*AO878)+(AC873*AO879)+(AD873*AO880)+(AE873*AO881)+(AF873*AO882)+(AG873*AO883)</f>
        <v>4.6420108360659906</v>
      </c>
      <c r="K873" s="22">
        <f>(R873*AP868)+(S873*AP869)+(T873*AP870)+(U873*AP871)+(V873*AP872)+(W873*AP873)+(X873*AP874)+(Y873*AP875)+(Z873*AP876)+(AA873*AP877)+(AB873*AP878)+(AC873*AP879)+(AD873*AP880)+(AE873*AP881)+(AF873*AP882)+(AG873*AP883)</f>
        <v>53.552764801405822</v>
      </c>
      <c r="L873" s="22">
        <f>(R873*AQ868)+(S873*AQ869)+(T873*AQ870)+(U873*AQ871)+(V873*AQ872)+(W873*AQ873)+(X873*AQ874)+(Y873*AQ875)+(Z873*AQ876)+(AA873*AQ877)+(AB873*AQ878)+(AC873*AQ879)+(AD873*AQ880)+(AE873*AQ881)+(AF873*AQ882)+(AG873*AQ883)</f>
        <v>30.476961933831213</v>
      </c>
      <c r="M873" s="22">
        <f>(R873*AR868)+(S873*AR869)+(T873*AR870)+(U873*AR871)+(V873*AR872)+(W873*AR873)+(X873*AR874)+(Y873*AR875)+(Z873*AR876)+(AA873*AR877)+(AB873*AR878)+(AC873*AR879)+(AD873*AR880)+(AE873*AR881)+(AF873*AR882)+(AG873*AR883)</f>
        <v>31.96886345936143</v>
      </c>
      <c r="N873" s="22">
        <f>(R873*AS868)+(S873*AS869)+(T873*AS870)+(U873*AS871)+(V873*AS872)+(W873*AS873)+(X873*AS874)+(Y873*AS875)+(Z873*AS876)+(AA873*AS877)+(AB873*AS878)+(AC873*AS879)+(AD873*AS880)+(AE873*AS881)+(AF873*AS882)+(AG873*AS883)</f>
        <v>34.284324742456754</v>
      </c>
      <c r="O873" s="22">
        <f>(R873*AT868)+(S873*AT869)+(T873*AT870)+(U873*AT871)+(V873*AT872)+(W873*AT873)+(X873*AT874)+(Y873*AT875)+(Z873*AT876)+(AA873*AT877)+(AB873*AT878)+(AC873*AT879)+(AD873*AT880)+(AE873*AT881)+(AF873*AT882)+(AG873*AT883)</f>
        <v>142.40174136958854</v>
      </c>
      <c r="Q873" s="22">
        <v>6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0.40076518433531011</v>
      </c>
      <c r="Z873" s="22">
        <v>6.3600000000000004E-2</v>
      </c>
      <c r="AA873" s="22">
        <v>0</v>
      </c>
      <c r="AB873" s="22">
        <v>0.26986289636970395</v>
      </c>
      <c r="AC873" s="22">
        <v>6.595769839041045E-4</v>
      </c>
      <c r="AD873" s="22">
        <v>0</v>
      </c>
      <c r="AE873" s="22">
        <v>0</v>
      </c>
      <c r="AF873" s="22">
        <v>0</v>
      </c>
      <c r="AG873" s="22">
        <v>0</v>
      </c>
      <c r="AH873" s="208">
        <v>2018</v>
      </c>
      <c r="AI873" s="208">
        <v>25.374199999999998</v>
      </c>
      <c r="AJ873" s="208">
        <v>62.234099999999998</v>
      </c>
      <c r="AK873" s="208">
        <v>6.1376999999999997</v>
      </c>
      <c r="AL873" s="208">
        <v>53.413600000000002</v>
      </c>
      <c r="AM873" s="208">
        <v>10.403499999999999</v>
      </c>
      <c r="AN873" s="208">
        <v>39.1494</v>
      </c>
      <c r="AO873" s="208">
        <v>1.3515999999999999</v>
      </c>
      <c r="AP873" s="208">
        <v>20.5579</v>
      </c>
      <c r="AQ873" s="208">
        <v>8.6354000000000006</v>
      </c>
      <c r="AR873" s="208">
        <v>16.553799999999999</v>
      </c>
      <c r="AS873" s="208">
        <v>12.570499999999999</v>
      </c>
      <c r="AT873" s="208">
        <v>44.064700000000002</v>
      </c>
    </row>
    <row r="874" spans="2:46" s="22" customFormat="1" ht="15">
      <c r="B874" s="22">
        <v>2018</v>
      </c>
      <c r="C874" s="22">
        <v>7</v>
      </c>
      <c r="D874" s="22">
        <f>(R874*AI868)+(S874*AI869)+(T874*AI870)+(U874*AI871)+(V874*AI872)+(W874*AI873)+(X874*AI874)+(Y874*AI875)+(Z874*AI876)+(AA874*AI877)+(AB874*AI878)+(AC874*AI879)+(AD874*AI880)+(AE874*AI881)+(AF874*AI882)+(AG874*AI883)</f>
        <v>37.853856399999998</v>
      </c>
      <c r="E874" s="22">
        <f>(R874*AJ868)+(S874*AJ869)+(T874*AJ870)+(U874*AJ871)+(V874*AJ872)+(W874*AJ873)+(X874*AJ874)+(Y874*AJ875)+(Z874*AJ876)+(AA874*AJ877)+(AB874*AJ878)+(AC874*AJ879)+(AD874*AJ880)+(AE874*AJ881)+(AF874*AJ882)+(AG874*AJ883)</f>
        <v>83.904732760000002</v>
      </c>
      <c r="F874" s="22">
        <f>(R874*AK868)+(S874*AK869)+(T874*AK870)+(U874*AK871)+(V874*AK872)+(W874*AK873)+(X874*AK874)+(Y874*AK875)+(Z874*AK876)+(AA874*AK877)+(AB874*AK878)+(AC874*AK879)+(AD874*AK880)+(AE874*AK881)+(AF874*AK882)+(AG874*AK883)</f>
        <v>11.006131</v>
      </c>
      <c r="G874" s="22">
        <f>(R874*AL868)+(S874*AL869)+(T874*AL870)+(U874*AL871)+(V874*AL872)+(W874*AL873)+(X874*AL874)+(Y874*AL875)+(Z874*AL876)+(AA874*AL877)+(AB874*AL878)+(AC874*AL879)+(AD874*AL880)+(AE874*AL881)+(AF874*AL882)+(AG874*AL883)</f>
        <v>74.681354999999996</v>
      </c>
      <c r="H874" s="22">
        <f>(R874*AM868)+(S874*AM869)+(T874*AM870)+(U874*AM871)+(V874*AM872)+(W874*AM873)+(X874*AM874)+(Y874*AM875)+(Z874*AM876)+(AA874*AM877)+(AB874*AM878)+(AC874*AM879)+(AD874*AM880)+(AE874*AM881)+(AF874*AM882)+(AG874*AM883)</f>
        <v>22.438456120000001</v>
      </c>
      <c r="I874" s="22">
        <f>(R874*AN868)+(S874*AN869)+(T874*AN870)+(U874*AN871)+(V874*AN872)+(W874*AN873)+(X874*AN874)+(Y874*AN875)+(Z874*AN876)+(AA874*AN877)+(AB874*AN878)+(AC874*AN879)+(AD874*AN880)+(AE874*AN881)+(AF874*AN882)+(AG874*AN883)</f>
        <v>50.593005240000004</v>
      </c>
      <c r="J874" s="22">
        <f>(R874*AO868)+(S874*AO869)+(T874*AO870)+(U874*AO871)+(V874*AO872)+(W874*AO873)+(X874*AO874)+(Y874*AO875)+(Z874*AO876)+(AA874*AO877)+(AB874*AO878)+(AC874*AO879)+(AD874*AO880)+(AE874*AO881)+(AF874*AO882)+(AG874*AO883)</f>
        <v>0.48643308000000002</v>
      </c>
      <c r="K874" s="22">
        <f>(R874*AP868)+(S874*AP869)+(T874*AP870)+(U874*AP871)+(V874*AP872)+(W874*AP873)+(X874*AP874)+(Y874*AP875)+(Z874*AP876)+(AA874*AP877)+(AB874*AP878)+(AC874*AP879)+(AD874*AP880)+(AE874*AP881)+(AF874*AP882)+(AG874*AP883)</f>
        <v>34.79655528</v>
      </c>
      <c r="L874" s="22">
        <f>(R874*AQ868)+(S874*AQ869)+(T874*AQ870)+(U874*AQ871)+(V874*AQ872)+(W874*AQ873)+(X874*AQ874)+(Y874*AQ875)+(Z874*AQ876)+(AA874*AQ877)+(AB874*AQ878)+(AC874*AQ879)+(AD874*AQ880)+(AE874*AQ881)+(AF874*AQ882)+(AG874*AQ883)</f>
        <v>19.20815928</v>
      </c>
      <c r="M874" s="22">
        <f>(R874*AR868)+(S874*AR869)+(T874*AR870)+(U874*AR871)+(V874*AR872)+(W874*AR873)+(X874*AR874)+(Y874*AR875)+(Z874*AR876)+(AA874*AR877)+(AB874*AR878)+(AC874*AR879)+(AD874*AR880)+(AE874*AR881)+(AF874*AR882)+(AG874*AR883)</f>
        <v>26.12284064</v>
      </c>
      <c r="N874" s="22">
        <f>(R874*AS868)+(S874*AS869)+(T874*AS870)+(U874*AS871)+(V874*AS872)+(W874*AS873)+(X874*AS874)+(Y874*AS875)+(Z874*AS876)+(AA874*AS877)+(AB874*AS878)+(AC874*AS879)+(AD874*AS880)+(AE874*AS881)+(AF874*AS882)+(AG874*AS883)</f>
        <v>33.147009439999998</v>
      </c>
      <c r="O874" s="22">
        <f>(R874*AT868)+(S874*AT869)+(T874*AT870)+(U874*AT871)+(V874*AT872)+(W874*AT873)+(X874*AT874)+(Y874*AT875)+(Z874*AT876)+(AA874*AT877)+(AB874*AT878)+(AC874*AT879)+(AD874*AT880)+(AE874*AT881)+(AF874*AT882)+(AG874*AT883)</f>
        <v>76.91186596</v>
      </c>
      <c r="Q874" s="22">
        <v>7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0.6956</v>
      </c>
      <c r="AE874" s="22">
        <v>0</v>
      </c>
      <c r="AF874" s="22">
        <v>0</v>
      </c>
      <c r="AG874" s="22">
        <v>0</v>
      </c>
      <c r="AH874" s="208">
        <v>2018</v>
      </c>
      <c r="AI874" s="208">
        <v>7.7938999999999998</v>
      </c>
      <c r="AJ874" s="208">
        <v>4.9767999999999999</v>
      </c>
      <c r="AK874" s="208">
        <v>2.4203000000000001</v>
      </c>
      <c r="AL874" s="208">
        <v>18.2668</v>
      </c>
      <c r="AM874" s="208">
        <v>5.9085999999999999</v>
      </c>
      <c r="AN874" s="208">
        <v>9.3452000000000002</v>
      </c>
      <c r="AO874" s="208">
        <v>3.4481000000000002</v>
      </c>
      <c r="AP874" s="208">
        <v>12.988899999999999</v>
      </c>
      <c r="AQ874" s="208">
        <v>2.7704</v>
      </c>
      <c r="AR874" s="208">
        <v>4.4935</v>
      </c>
      <c r="AS874" s="208">
        <v>3.1086</v>
      </c>
      <c r="AT874" s="208">
        <v>24.200199999999999</v>
      </c>
    </row>
    <row r="875" spans="2:46" s="22" customFormat="1" ht="15">
      <c r="B875" s="22">
        <v>2018</v>
      </c>
      <c r="C875" s="22">
        <v>8</v>
      </c>
      <c r="D875" s="22">
        <f>(R875*AI868)+(S875*AI869)+(T875*AI870)+(U875*AI871)+(V875*AI872)+(W875*AI873)+(X875*AI874)+(Y875*AI875)+(Z875*AI876)+(AA875*AI877)+(AB875*AI878)+(AC875*AI879)+(AD875*AI880)+(AE875*AI881)+(AF875*AI882)+(AG875*AI883)</f>
        <v>42.806151157663685</v>
      </c>
      <c r="E875" s="22">
        <f>(R875*AJ868)+(S875*AJ869)+(T875*AJ870)+(U875*AJ871)+(V875*AJ872)+(W875*AJ873)+(X875*AJ874)+(Y875*AJ875)+(Z875*AJ876)+(AA875*AJ877)+(AB875*AJ878)+(AC875*AJ879)+(AD875*AJ880)+(AE875*AJ881)+(AF875*AJ882)+(AG875*AJ883)</f>
        <v>210.67754397394344</v>
      </c>
      <c r="F875" s="22">
        <f>(R875*AK868)+(S875*AK869)+(T875*AK870)+(U875*AK871)+(V875*AK872)+(W875*AK873)+(X875*AK874)+(Y875*AK875)+(Z875*AK876)+(AA875*AK877)+(AB875*AK878)+(AC875*AK879)+(AD875*AK880)+(AE875*AK881)+(AF875*AK882)+(AG875*AK883)</f>
        <v>29.416620339618898</v>
      </c>
      <c r="G875" s="22">
        <f>(R875*AL868)+(S875*AL869)+(T875*AL870)+(U875*AL871)+(V875*AL872)+(W875*AL873)+(X875*AL874)+(Y875*AL875)+(Z875*AL876)+(AA875*AL877)+(AB875*AL878)+(AC875*AL879)+(AD875*AL880)+(AE875*AL881)+(AF875*AL882)+(AG875*AL883)</f>
        <v>171.76476223555221</v>
      </c>
      <c r="H875" s="22">
        <f>(R875*AM868)+(S875*AM869)+(T875*AM870)+(U875*AM871)+(V875*AM872)+(W875*AM873)+(X875*AM874)+(Y875*AM875)+(Z875*AM876)+(AA875*AM877)+(AB875*AM878)+(AC875*AM879)+(AD875*AM880)+(AE875*AM881)+(AF875*AM882)+(AG875*AM883)</f>
        <v>42.935004940785838</v>
      </c>
      <c r="I875" s="22">
        <f>(R875*AN868)+(S875*AN869)+(T875*AN870)+(U875*AN871)+(V875*AN872)+(W875*AN873)+(X875*AN874)+(Y875*AN875)+(Z875*AN876)+(AA875*AN877)+(AB875*AN878)+(AC875*AN879)+(AD875*AN880)+(AE875*AN881)+(AF875*AN882)+(AG875*AN883)</f>
        <v>159.50702071848076</v>
      </c>
      <c r="J875" s="22">
        <f>(R875*AO868)+(S875*AO869)+(T875*AO870)+(U875*AO871)+(V875*AO872)+(W875*AO873)+(X875*AO874)+(Y875*AO875)+(Z875*AO876)+(AA875*AO877)+(AB875*AO878)+(AC875*AO879)+(AD875*AO880)+(AE875*AO881)+(AF875*AO882)+(AG875*AO883)</f>
        <v>6.4121171287606513</v>
      </c>
      <c r="K875" s="22">
        <f>(R875*AP868)+(S875*AP869)+(T875*AP870)+(U875*AP871)+(V875*AP872)+(W875*AP873)+(X875*AP874)+(Y875*AP875)+(Z875*AP876)+(AA875*AP877)+(AB875*AP878)+(AC875*AP879)+(AD875*AP880)+(AE875*AP881)+(AF875*AP882)+(AG875*AP883)</f>
        <v>74.908174796896063</v>
      </c>
      <c r="L875" s="22">
        <f>(R875*AQ868)+(S875*AQ869)+(T875*AQ870)+(U875*AQ871)+(V875*AQ872)+(W875*AQ873)+(X875*AQ874)+(Y875*AQ875)+(Z875*AQ876)+(AA875*AQ877)+(AB875*AQ878)+(AC875*AQ879)+(AD875*AQ880)+(AE875*AQ881)+(AF875*AQ882)+(AG875*AQ883)</f>
        <v>41.824828211347544</v>
      </c>
      <c r="M875" s="22">
        <f>(R875*AR868)+(S875*AR869)+(T875*AR870)+(U875*AR871)+(V875*AR872)+(W875*AR873)+(X875*AR874)+(Y875*AR875)+(Z875*AR876)+(AA875*AR877)+(AB875*AR878)+(AC875*AR879)+(AD875*AR880)+(AE875*AR881)+(AF875*AR882)+(AG875*AR883)</f>
        <v>47.141754345227277</v>
      </c>
      <c r="N875" s="22">
        <f>(R875*AS868)+(S875*AS869)+(T875*AS870)+(U875*AS871)+(V875*AS872)+(W875*AS873)+(X875*AS874)+(Y875*AS875)+(Z875*AS876)+(AA875*AS877)+(AB875*AS878)+(AC875*AS879)+(AD875*AS880)+(AE875*AS881)+(AF875*AS882)+(AG875*AS883)</f>
        <v>48.68171992905053</v>
      </c>
      <c r="O875" s="22">
        <f>(R875*AT868)+(S875*AT869)+(T875*AT870)+(U875*AT871)+(V875*AT872)+(W875*AT873)+(X875*AT874)+(Y875*AT875)+(Z875*AT876)+(AA875*AT877)+(AB875*AT878)+(AC875*AT879)+(AD875*AT880)+(AE875*AT881)+(AF875*AT882)+(AG875*AT883)</f>
        <v>205.20067175463234</v>
      </c>
      <c r="Q875" s="22">
        <v>8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0.5082143807025763</v>
      </c>
      <c r="Z875" s="22">
        <v>0.26930435888776155</v>
      </c>
      <c r="AA875" s="22">
        <v>0</v>
      </c>
      <c r="AB875" s="22">
        <v>0.30643708205915571</v>
      </c>
      <c r="AC875" s="22">
        <v>4.2044799503377327E-2</v>
      </c>
      <c r="AD875" s="22">
        <v>0</v>
      </c>
      <c r="AE875" s="22">
        <v>0</v>
      </c>
      <c r="AF875" s="22">
        <v>0</v>
      </c>
      <c r="AG875" s="22">
        <v>0</v>
      </c>
      <c r="AH875" s="208">
        <v>2018</v>
      </c>
      <c r="AI875" s="208">
        <v>61.651299999999999</v>
      </c>
      <c r="AJ875" s="208">
        <v>265.78379999999999</v>
      </c>
      <c r="AK875" s="208">
        <v>40.527900000000002</v>
      </c>
      <c r="AL875" s="208">
        <v>244.6097</v>
      </c>
      <c r="AM875" s="208">
        <v>61.535699999999999</v>
      </c>
      <c r="AN875" s="208">
        <v>228.38319999999999</v>
      </c>
      <c r="AO875" s="208">
        <v>9.5309000000000008</v>
      </c>
      <c r="AP875" s="208">
        <v>108.2749</v>
      </c>
      <c r="AQ875" s="208">
        <v>55.666699999999999</v>
      </c>
      <c r="AR875" s="208">
        <v>59.843000000000004</v>
      </c>
      <c r="AS875" s="208">
        <v>68.036299999999997</v>
      </c>
      <c r="AT875" s="208">
        <v>291.4588</v>
      </c>
    </row>
    <row r="876" spans="2:46" s="22" customFormat="1" ht="15">
      <c r="B876" s="22">
        <v>2018</v>
      </c>
      <c r="C876" s="22">
        <v>9</v>
      </c>
      <c r="D876" s="22">
        <f>(R876*AI868)+(S876*AI869)+(T876*AI870)+(U876*AI871)+(V876*AI872)+(W876*AI873)+(X876*AI874)+(Y876*AI875)+(Z876*AI876)+(AA876*AI877)+(AB876*AI878)+(AC876*AI879)+(AD876*AI880)+(AE876*AI881)+(AF876*AI882)+(AG876*AI883)</f>
        <v>39.555752211062718</v>
      </c>
      <c r="E876" s="22">
        <f>(R876*AJ868)+(S876*AJ869)+(T876*AJ870)+(U876*AJ871)+(V876*AJ872)+(W876*AJ873)+(X876*AJ874)+(Y876*AJ875)+(Z876*AJ876)+(AA876*AJ877)+(AB876*AJ878)+(AC876*AJ879)+(AD876*AJ880)+(AE876*AJ881)+(AF876*AJ882)+(AG876*AJ883)</f>
        <v>259.2003834634225</v>
      </c>
      <c r="F876" s="22">
        <f>(R876*AK868)+(S876*AK869)+(T876*AK870)+(U876*AK871)+(V876*AK872)+(W876*AK873)+(X876*AK874)+(Y876*AK875)+(Z876*AK876)+(AA876*AK877)+(AB876*AK878)+(AC876*AK879)+(AD876*AK880)+(AE876*AK881)+(AF876*AK882)+(AG876*AK883)</f>
        <v>31.725220998021008</v>
      </c>
      <c r="G876" s="22">
        <f>(R876*AL868)+(S876*AL869)+(T876*AL870)+(U876*AL871)+(V876*AL872)+(W876*AL873)+(X876*AL874)+(Y876*AL875)+(Z876*AL876)+(AA876*AL877)+(AB876*AL878)+(AC876*AL879)+(AD876*AL880)+(AE876*AL881)+(AF876*AL882)+(AG876*AL883)</f>
        <v>168.41867017826874</v>
      </c>
      <c r="H876" s="22">
        <f>(R876*AM868)+(S876*AM869)+(T876*AM870)+(U876*AM871)+(V876*AM872)+(W876*AM873)+(X876*AM874)+(Y876*AM875)+(Z876*AM876)+(AA876*AM877)+(AB876*AM878)+(AC876*AM879)+(AD876*AM880)+(AE876*AM881)+(AF876*AM882)+(AG876*AM883)</f>
        <v>41.375112563162773</v>
      </c>
      <c r="I876" s="22">
        <f>(R876*AN868)+(S876*AN869)+(T876*AN870)+(U876*AN871)+(V876*AN872)+(W876*AN873)+(X876*AN874)+(Y876*AN875)+(Z876*AN876)+(AA876*AN877)+(AB876*AN878)+(AC876*AN879)+(AD876*AN880)+(AE876*AN881)+(AF876*AN882)+(AG876*AN883)</f>
        <v>153.40132970692218</v>
      </c>
      <c r="J876" s="22">
        <f>(R876*AO868)+(S876*AO869)+(T876*AO870)+(U876*AO871)+(V876*AO872)+(W876*AO873)+(X876*AO874)+(Y876*AO875)+(Z876*AO876)+(AA876*AO877)+(AB876*AO878)+(AC876*AO879)+(AD876*AO880)+(AE876*AO881)+(AF876*AO882)+(AG876*AO883)</f>
        <v>5.2846392249967771</v>
      </c>
      <c r="K876" s="22">
        <f>(R876*AP868)+(S876*AP869)+(T876*AP870)+(U876*AP871)+(V876*AP872)+(W876*AP873)+(X876*AP874)+(Y876*AP875)+(Z876*AP876)+(AA876*AP877)+(AB876*AP878)+(AC876*AP879)+(AD876*AP880)+(AE876*AP881)+(AF876*AP882)+(AG876*AP883)</f>
        <v>66.583563065797748</v>
      </c>
      <c r="L876" s="22">
        <f>(R876*AQ868)+(S876*AQ869)+(T876*AQ870)+(U876*AQ871)+(V876*AQ872)+(W876*AQ873)+(X876*AQ874)+(Y876*AQ875)+(Z876*AQ876)+(AA876*AQ877)+(AB876*AQ878)+(AC876*AQ879)+(AD876*AQ880)+(AE876*AQ881)+(AF876*AQ882)+(AG876*AQ883)</f>
        <v>45.293314517122205</v>
      </c>
      <c r="M876" s="22">
        <f>(R876*AR868)+(S876*AR869)+(T876*AR870)+(U876*AR871)+(V876*AR872)+(W876*AR873)+(X876*AR874)+(Y876*AR875)+(Z876*AR876)+(AA876*AR877)+(AB876*AR878)+(AC876*AR879)+(AD876*AR880)+(AE876*AR881)+(AF876*AR882)+(AG876*AR883)</f>
        <v>58.170086306748608</v>
      </c>
      <c r="N876" s="22">
        <f>(R876*AS868)+(S876*AS869)+(T876*AS870)+(U876*AS871)+(V876*AS872)+(W876*AS873)+(X876*AS874)+(Y876*AS875)+(Z876*AS876)+(AA876*AS877)+(AB876*AS878)+(AC876*AS879)+(AD876*AS880)+(AE876*AS881)+(AF876*AS882)+(AG876*AS883)</f>
        <v>48.928784203085854</v>
      </c>
      <c r="O876" s="22">
        <f>(R876*AT868)+(S876*AT869)+(T876*AT870)+(U876*AT871)+(V876*AT872)+(W876*AT873)+(X876*AT874)+(Y876*AT875)+(Z876*AT876)+(AA876*AT877)+(AB876*AT878)+(AC876*AT879)+(AD876*AT880)+(AE876*AT881)+(AF876*AT882)+(AG876*AT883)</f>
        <v>196.31020247472145</v>
      </c>
      <c r="Q876" s="22">
        <v>9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8.6515907398896294E-2</v>
      </c>
      <c r="Z876" s="22">
        <v>0.5483490763640243</v>
      </c>
      <c r="AA876" s="22">
        <v>0</v>
      </c>
      <c r="AB876" s="22">
        <v>0.42370002157114034</v>
      </c>
      <c r="AC876" s="22">
        <v>0.95636953678111647</v>
      </c>
      <c r="AD876" s="22">
        <v>0</v>
      </c>
      <c r="AE876" s="22">
        <v>0</v>
      </c>
      <c r="AF876" s="22">
        <v>0</v>
      </c>
      <c r="AG876" s="22">
        <v>1</v>
      </c>
      <c r="AH876" s="208">
        <v>2018</v>
      </c>
      <c r="AI876" s="208">
        <v>18.735099999999999</v>
      </c>
      <c r="AJ876" s="208">
        <v>138.06290000000001</v>
      </c>
      <c r="AK876" s="208">
        <v>16.721800000000002</v>
      </c>
      <c r="AL876" s="208">
        <v>97.28</v>
      </c>
      <c r="AM876" s="208">
        <v>23.560600000000001</v>
      </c>
      <c r="AN876" s="208">
        <v>80.129300000000001</v>
      </c>
      <c r="AO876" s="208">
        <v>2.8170999999999999</v>
      </c>
      <c r="AP876" s="208">
        <v>37.2331</v>
      </c>
      <c r="AQ876" s="208">
        <v>17.786899999999999</v>
      </c>
      <c r="AR876" s="208">
        <v>33.7151</v>
      </c>
      <c r="AS876" s="208">
        <v>27.0304</v>
      </c>
      <c r="AT876" s="208">
        <v>127.59990000000001</v>
      </c>
    </row>
    <row r="877" spans="2:46" s="22" customFormat="1" ht="15">
      <c r="B877" s="22">
        <v>2018</v>
      </c>
      <c r="C877" s="22">
        <v>10</v>
      </c>
      <c r="D877" s="22">
        <f>(R877*AI868)+(S877*AI869)+(T877*AI870)+(U877*AI871)+(V877*AI872)+(W877*AI873)+(X877*AI874)+(Y877*AI875)+(Z877*AI876)+(AA877*AI877)+(AB877*AI878)+(AC877*AI879)+(AD877*AI880)+(AE877*AI881)+(AF877*AI882)+(AG877*AI883)</f>
        <v>46.110606058067724</v>
      </c>
      <c r="E877" s="22">
        <f>(R877*AJ868)+(S877*AJ869)+(T877*AJ870)+(U877*AJ871)+(V877*AJ872)+(W877*AJ873)+(X877*AJ874)+(Y877*AJ875)+(Z877*AJ876)+(AA877*AJ877)+(AB877*AJ878)+(AC877*AJ879)+(AD877*AJ880)+(AE877*AJ881)+(AF877*AJ882)+(AG877*AJ883)</f>
        <v>79.066466961594955</v>
      </c>
      <c r="F877" s="22">
        <f>(R877*AK868)+(S877*AK869)+(T877*AK870)+(U877*AK871)+(V877*AK872)+(W877*AK873)+(X877*AK874)+(Y877*AK875)+(Z877*AK876)+(AA877*AK877)+(AB877*AK878)+(AC877*AK879)+(AD877*AK880)+(AE877*AK881)+(AF877*AK882)+(AG877*AK883)</f>
        <v>29.300973226421295</v>
      </c>
      <c r="G877" s="22">
        <f>(R877*AL868)+(S877*AL869)+(T877*AL870)+(U877*AL871)+(V877*AL872)+(W877*AL873)+(X877*AL874)+(Y877*AL875)+(Z877*AL876)+(AA877*AL877)+(AB877*AL878)+(AC877*AL879)+(AD877*AL880)+(AE877*AL881)+(AF877*AL882)+(AG877*AL883)</f>
        <v>141.83449457485159</v>
      </c>
      <c r="H877" s="22">
        <f>(R877*AM868)+(S877*AM869)+(T877*AM870)+(U877*AM871)+(V877*AM872)+(W877*AM873)+(X877*AM874)+(Y877*AM875)+(Z877*AM876)+(AA877*AM877)+(AB877*AM878)+(AC877*AM879)+(AD877*AM880)+(AE877*AM881)+(AF877*AM882)+(AG877*AM883)</f>
        <v>39.33320506071172</v>
      </c>
      <c r="I877" s="22">
        <f>(R877*AN868)+(S877*AN869)+(T877*AN870)+(U877*AN871)+(V877*AN872)+(W877*AN873)+(X877*AN874)+(Y877*AN875)+(Z877*AN876)+(AA877*AN877)+(AB877*AN878)+(AC877*AN879)+(AD877*AN880)+(AE877*AN881)+(AF877*AN882)+(AG877*AN883)</f>
        <v>150.79005475392651</v>
      </c>
      <c r="J877" s="22">
        <f>(R877*AO868)+(S877*AO869)+(T877*AO870)+(U877*AO871)+(V877*AO872)+(W877*AO873)+(X877*AO874)+(Y877*AO875)+(Z877*AO876)+(AA877*AO877)+(AB877*AO878)+(AC877*AO879)+(AD877*AO880)+(AE877*AO881)+(AF877*AO882)+(AG877*AO883)</f>
        <v>3.049716635722306</v>
      </c>
      <c r="K877" s="22">
        <f>(R877*AP868)+(S877*AP869)+(T877*AP870)+(U877*AP871)+(V877*AP872)+(W877*AP873)+(X877*AP874)+(Y877*AP875)+(Z877*AP876)+(AA877*AP877)+(AB877*AP878)+(AC877*AP879)+(AD877*AP880)+(AE877*AP881)+(AF877*AP882)+(AG877*AP883)</f>
        <v>63.595501160630256</v>
      </c>
      <c r="L877" s="22">
        <f>(R877*AQ868)+(S877*AQ869)+(T877*AQ870)+(U877*AQ871)+(V877*AQ872)+(W877*AQ873)+(X877*AQ874)+(Y877*AQ875)+(Z877*AQ876)+(AA877*AQ877)+(AB877*AQ878)+(AC877*AQ879)+(AD877*AQ880)+(AE877*AQ881)+(AF877*AQ882)+(AG877*AQ883)</f>
        <v>27.699652070325108</v>
      </c>
      <c r="M877" s="22">
        <f>(R877*AR868)+(S877*AR869)+(T877*AR870)+(U877*AR871)+(V877*AR872)+(W877*AR873)+(X877*AR874)+(Y877*AR875)+(Z877*AR876)+(AA877*AR877)+(AB877*AR878)+(AC877*AR879)+(AD877*AR880)+(AE877*AR881)+(AF877*AR882)+(AG877*AR883)</f>
        <v>34.84511590232772</v>
      </c>
      <c r="N877" s="22">
        <f>(R877*AS868)+(S877*AS869)+(T877*AS870)+(U877*AS871)+(V877*AS872)+(W877*AS873)+(X877*AS874)+(Y877*AS875)+(Z877*AS876)+(AA877*AS877)+(AB877*AS878)+(AC877*AS879)+(AD877*AS880)+(AE877*AS881)+(AF877*AS882)+(AG877*AS883)</f>
        <v>33.595443235272143</v>
      </c>
      <c r="O877" s="22">
        <f>(R877*AT868)+(S877*AT869)+(T877*AT870)+(U877*AT871)+(V877*AT872)+(W877*AT873)+(X877*AT874)+(Y877*AT875)+(Z877*AT876)+(AA877*AT877)+(AB877*AT878)+(AC877*AT879)+(AD877*AT880)+(AE877*AT881)+(AF877*AT882)+(AG877*AT883)</f>
        <v>164.51788411115464</v>
      </c>
      <c r="Q877" s="22">
        <v>10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0.74902261319579944</v>
      </c>
      <c r="AB877" s="22">
        <v>0</v>
      </c>
      <c r="AC877" s="22">
        <v>0</v>
      </c>
      <c r="AD877" s="22">
        <v>0.2878</v>
      </c>
      <c r="AE877" s="22">
        <v>0</v>
      </c>
      <c r="AF877" s="22">
        <v>0</v>
      </c>
      <c r="AG877" s="22">
        <v>0</v>
      </c>
      <c r="AH877" s="208">
        <v>2018</v>
      </c>
      <c r="AI877" s="208">
        <v>40.651400000000002</v>
      </c>
      <c r="AJ877" s="208">
        <v>59.212400000000002</v>
      </c>
      <c r="AK877" s="208">
        <v>33.039400000000001</v>
      </c>
      <c r="AL877" s="208">
        <v>148.1071</v>
      </c>
      <c r="AM877" s="208">
        <v>40.118200000000002</v>
      </c>
      <c r="AN877" s="208">
        <v>173.36930000000001</v>
      </c>
      <c r="AO877" s="208">
        <v>3.8029000000000002</v>
      </c>
      <c r="AP877" s="208">
        <v>65.683800000000005</v>
      </c>
      <c r="AQ877" s="208">
        <v>26.370899999999999</v>
      </c>
      <c r="AR877" s="208">
        <v>32.091099999999997</v>
      </c>
      <c r="AS877" s="208">
        <v>26.5427</v>
      </c>
      <c r="AT877" s="208">
        <v>177.15899999999999</v>
      </c>
    </row>
    <row r="878" spans="2:46" s="22" customFormat="1" ht="15">
      <c r="B878" s="22">
        <v>2018</v>
      </c>
      <c r="C878" s="22">
        <v>11</v>
      </c>
      <c r="D878" s="22">
        <f>(R878*AI868)+(S878*AI869)+(T878*AI870)+(U878*AI871)+(V878*AI872)+(W878*AI873)+(X878*AI874)+(Y878*AI875)+(Z878*AI876)+(AA878*AI877)+(AB878*AI878)+(AC878*AI879)+(AD878*AI880)+(AE878*AI881)+(AF878*AI882)+(AG878*AI883)</f>
        <v>12.128018793030048</v>
      </c>
      <c r="E878" s="22">
        <f>(R878*AJ868)+(S878*AJ869)+(T878*AJ870)+(U878*AJ871)+(V878*AJ872)+(W878*AJ873)+(X878*AJ874)+(Y878*AJ875)+(Z878*AJ876)+(AA878*AJ877)+(AB878*AJ878)+(AC878*AJ879)+(AD878*AJ880)+(AE878*AJ881)+(AF878*AJ882)+(AG878*AJ883)</f>
        <v>13.46438526519389</v>
      </c>
      <c r="F878" s="22">
        <f>(R878*AK868)+(S878*AK869)+(T878*AK870)+(U878*AK871)+(V878*AK872)+(W878*AK873)+(X878*AK874)+(Y878*AK875)+(Z878*AK876)+(AA878*AK877)+(AB878*AK878)+(AC878*AK879)+(AD878*AK880)+(AE878*AK881)+(AF878*AK882)+(AG878*AK883)</f>
        <v>3.5310081415596386</v>
      </c>
      <c r="G878" s="22">
        <f>(R878*AL868)+(S878*AL869)+(T878*AL870)+(U878*AL871)+(V878*AL872)+(W878*AL873)+(X878*AL874)+(Y878*AL875)+(Z878*AL876)+(AA878*AL877)+(AB878*AL878)+(AC878*AL879)+(AD878*AL880)+(AE878*AL881)+(AF878*AL882)+(AG878*AL883)</f>
        <v>26.844193017942004</v>
      </c>
      <c r="H878" s="22">
        <f>(R878*AM868)+(S878*AM869)+(T878*AM870)+(U878*AM871)+(V878*AM872)+(W878*AM873)+(X878*AM874)+(Y878*AM875)+(Z878*AM876)+(AA878*AM877)+(AB878*AM878)+(AC878*AM879)+(AD878*AM880)+(AE878*AM881)+(AF878*AM882)+(AG878*AM883)</f>
        <v>9.1711016765789957</v>
      </c>
      <c r="I878" s="22">
        <f>(R878*AN868)+(S878*AN869)+(T878*AN870)+(U878*AN871)+(V878*AN872)+(W878*AN873)+(X878*AN874)+(Y878*AN875)+(Z878*AN876)+(AA878*AN877)+(AB878*AN878)+(AC878*AN879)+(AD878*AN880)+(AE878*AN881)+(AF878*AN882)+(AG878*AN883)</f>
        <v>29.546307019638505</v>
      </c>
      <c r="J878" s="22">
        <f>(R878*AO868)+(S878*AO869)+(T878*AO870)+(U878*AO871)+(V878*AO872)+(W878*AO873)+(X878*AO874)+(Y878*AO875)+(Z878*AO876)+(AA878*AO877)+(AB878*AO878)+(AC878*AO879)+(AD878*AO880)+(AE878*AO881)+(AF878*AO882)+(AG878*AO883)</f>
        <v>3.471901541482092</v>
      </c>
      <c r="K878" s="22">
        <f>(R878*AP868)+(S878*AP869)+(T878*AP870)+(U878*AP871)+(V878*AP872)+(W878*AP873)+(X878*AP874)+(Y878*AP875)+(Z878*AP876)+(AA878*AP877)+(AB878*AP878)+(AC878*AP879)+(AD878*AP880)+(AE878*AP881)+(AF878*AP882)+(AG878*AP883)</f>
        <v>17.702809338511116</v>
      </c>
      <c r="L878" s="22">
        <f>(R878*AQ868)+(S878*AQ869)+(T878*AQ870)+(U878*AQ871)+(V878*AQ872)+(W878*AQ873)+(X878*AQ874)+(Y878*AQ875)+(Z878*AQ876)+(AA878*AQ877)+(AB878*AQ878)+(AC878*AQ879)+(AD878*AQ880)+(AE878*AQ881)+(AF878*AQ882)+(AG878*AQ883)</f>
        <v>7.2797898013587572</v>
      </c>
      <c r="M878" s="22">
        <f>(R878*AR868)+(S878*AR869)+(T878*AR870)+(U878*AR871)+(V878*AR872)+(W878*AR873)+(X878*AR874)+(Y878*AR875)+(Z878*AR876)+(AA878*AR877)+(AB878*AR878)+(AC878*AR879)+(AD878*AR880)+(AE878*AR881)+(AF878*AR882)+(AG878*AR883)</f>
        <v>10.706746771100935</v>
      </c>
      <c r="N878" s="22">
        <f>(R878*AS868)+(S878*AS869)+(T878*AS870)+(U878*AS871)+(V878*AS872)+(W878*AS873)+(X878*AS874)+(Y878*AS875)+(Z878*AS876)+(AA878*AS877)+(AB878*AS878)+(AC878*AS879)+(AD878*AS880)+(AE878*AS881)+(AF878*AS882)+(AG878*AS883)</f>
        <v>6.0084526405815897</v>
      </c>
      <c r="O878" s="22">
        <f>(R878*AT868)+(S878*AT869)+(T878*AT870)+(U878*AT871)+(V878*AT872)+(W878*AT873)+(X878*AT874)+(Y878*AT875)+(Z878*AT876)+(AA878*AT877)+(AB878*AT878)+(AC878*AT879)+(AD878*AT880)+(AE878*AT881)+(AF878*AT882)+(AG878*AT883)</f>
        <v>29.996764521257465</v>
      </c>
      <c r="Q878" s="22">
        <v>11</v>
      </c>
      <c r="R878" s="22">
        <v>9.795478305256114E-2</v>
      </c>
      <c r="S878" s="22">
        <v>0.22004671810824875</v>
      </c>
      <c r="T878" s="22">
        <v>0.20949883684869208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08">
        <v>2018</v>
      </c>
      <c r="AI878" s="208">
        <v>18.909600000000001</v>
      </c>
      <c r="AJ878" s="208">
        <v>110.7676</v>
      </c>
      <c r="AK878" s="208">
        <v>12.234999999999999</v>
      </c>
      <c r="AL878" s="208">
        <v>60.429000000000002</v>
      </c>
      <c r="AM878" s="208">
        <v>15.1631</v>
      </c>
      <c r="AN878" s="208">
        <v>62.755499999999998</v>
      </c>
      <c r="AO878" s="208">
        <v>2.3786999999999998</v>
      </c>
      <c r="AP878" s="208">
        <v>28.8141</v>
      </c>
      <c r="AQ878" s="208">
        <v>26.029499999999999</v>
      </c>
      <c r="AR878" s="208">
        <v>21.586400000000001</v>
      </c>
      <c r="AS878" s="208">
        <v>19.586600000000001</v>
      </c>
      <c r="AT878" s="208">
        <v>64.603499999999997</v>
      </c>
    </row>
    <row r="879" spans="2:46" s="22" customFormat="1" ht="15">
      <c r="B879" s="22">
        <v>2018</v>
      </c>
      <c r="C879" s="22">
        <v>12</v>
      </c>
      <c r="D879" s="22">
        <f>(R879*AI868)+(S879*AI869)+(T879*AI870)+(U879*AI871)+(V879*AI872)+(W879*AI873)+(X879*AI874)+(Y879*AI875)+(Z879*AI876)+(AA879*AI877)+(AB879*AI878)+(AC879*AI879)+(AD879*AI880)+(AE879*AI881)+(AF879*AI882)+(AG879*AI883)</f>
        <v>62.09472531775701</v>
      </c>
      <c r="E879" s="22">
        <f>(R879*AJ868)+(S879*AJ869)+(T879*AJ870)+(U879*AJ871)+(V879*AJ872)+(W879*AJ873)+(X879*AJ874)+(Y879*AJ875)+(Z879*AJ876)+(AA879*AJ877)+(AB879*AJ878)+(AC879*AJ879)+(AD879*AJ880)+(AE879*AJ881)+(AF879*AJ882)+(AG879*AJ883)</f>
        <v>144.66781282180398</v>
      </c>
      <c r="F879" s="22">
        <f>(R879*AK868)+(S879*AK869)+(T879*AK870)+(U879*AK871)+(V879*AK872)+(W879*AK873)+(X879*AK874)+(Y879*AK875)+(Z879*AK876)+(AA879*AK877)+(AB879*AK878)+(AC879*AK879)+(AD879*AK880)+(AE879*AK881)+(AF879*AK882)+(AG879*AK883)</f>
        <v>17.82781290754167</v>
      </c>
      <c r="G879" s="22">
        <f>(R879*AL868)+(S879*AL869)+(T879*AL870)+(U879*AL871)+(V879*AL872)+(W879*AL873)+(X879*AL874)+(Y879*AL875)+(Z879*AL876)+(AA879*AL877)+(AB879*AL878)+(AC879*AL879)+(AD879*AL880)+(AE879*AL881)+(AF879*AL882)+(AG879*AL883)</f>
        <v>148.907411721361</v>
      </c>
      <c r="H879" s="22">
        <f>(R879*AM868)+(S879*AM869)+(T879*AM870)+(U879*AM871)+(V879*AM872)+(W879*AM873)+(X879*AM874)+(Y879*AM875)+(Z879*AM876)+(AA879*AM877)+(AB879*AM878)+(AC879*AM879)+(AD879*AM880)+(AE879*AM881)+(AF879*AM882)+(AG879*AM883)</f>
        <v>39.38444663020131</v>
      </c>
      <c r="I879" s="22">
        <f>(R879*AN868)+(S879*AN869)+(T879*AN870)+(U879*AN871)+(V879*AN872)+(W879*AN873)+(X879*AN874)+(Y879*AN875)+(Z879*AN876)+(AA879*AN877)+(AB879*AN878)+(AC879*AN879)+(AD879*AN880)+(AE879*AN881)+(AF879*AN882)+(AG879*AN883)</f>
        <v>132.842048340585</v>
      </c>
      <c r="J879" s="22">
        <f>(R879*AO868)+(S879*AO869)+(T879*AO870)+(U879*AO871)+(V879*AO872)+(W879*AO873)+(X879*AO874)+(Y879*AO875)+(Z879*AO876)+(AA879*AO877)+(AB879*AO878)+(AC879*AO879)+(AD879*AO880)+(AE879*AO881)+(AF879*AO882)+(AG879*AO883)</f>
        <v>10.412830007654087</v>
      </c>
      <c r="K879" s="22">
        <f>(R879*AP868)+(S879*AP869)+(T879*AP870)+(U879*AP871)+(V879*AP872)+(W879*AP873)+(X879*AP874)+(Y879*AP875)+(Z879*AP876)+(AA879*AP877)+(AB879*AP878)+(AC879*AP879)+(AD879*AP880)+(AE879*AP881)+(AF879*AP882)+(AG879*AP883)</f>
        <v>75.479216528573502</v>
      </c>
      <c r="L879" s="22">
        <f>(R879*AQ868)+(S879*AQ869)+(T879*AQ870)+(U879*AQ871)+(V879*AQ872)+(W879*AQ873)+(X879*AQ874)+(Y879*AQ875)+(Z879*AQ876)+(AA879*AQ877)+(AB879*AQ878)+(AC879*AQ879)+(AD879*AQ880)+(AE879*AQ881)+(AF879*AQ882)+(AG879*AQ883)</f>
        <v>34.416100439644829</v>
      </c>
      <c r="M879" s="22">
        <f>(R879*AR868)+(S879*AR869)+(T879*AR870)+(U879*AR871)+(V879*AR872)+(W879*AR873)+(X879*AR874)+(Y879*AR875)+(Z879*AR876)+(AA879*AR877)+(AB879*AR878)+(AC879*AR879)+(AD879*AR880)+(AE879*AR881)+(AF879*AR882)+(AG879*AR883)</f>
        <v>51.713913238537188</v>
      </c>
      <c r="N879" s="22">
        <f>(R879*AS868)+(S879*AS869)+(T879*AS870)+(U879*AS871)+(V879*AS872)+(W879*AS873)+(X879*AS874)+(Y879*AS875)+(Z879*AS876)+(AA879*AS877)+(AB879*AS878)+(AC879*AS879)+(AD879*AS880)+(AE879*AS881)+(AF879*AS882)+(AG879*AS883)</f>
        <v>39.423434156268428</v>
      </c>
      <c r="O879" s="22">
        <f>(R879*AT868)+(S879*AT869)+(T879*AT870)+(U879*AT871)+(V879*AT872)+(W879*AT873)+(X879*AT874)+(Y879*AT875)+(Z879*AT876)+(AA879*AT877)+(AB879*AT878)+(AC879*AT879)+(AD879*AT880)+(AE879*AT881)+(AF879*AT882)+(AG879*AT883)</f>
        <v>153.83679791646097</v>
      </c>
      <c r="Q879" s="22">
        <v>12</v>
      </c>
      <c r="R879" s="22">
        <v>0.33143279709307938</v>
      </c>
      <c r="S879" s="22">
        <v>0.75695180949639651</v>
      </c>
      <c r="T879" s="22">
        <v>0.22761181172271763</v>
      </c>
      <c r="U879" s="22">
        <v>0.22800000000000001</v>
      </c>
      <c r="V879" s="22">
        <v>6.6430469441984052E-2</v>
      </c>
      <c r="W879" s="22">
        <v>1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08">
        <v>2018</v>
      </c>
      <c r="AI879" s="208">
        <v>15.079800000000001</v>
      </c>
      <c r="AJ879" s="208">
        <v>106.5091</v>
      </c>
      <c r="AK879" s="208">
        <v>13.4915</v>
      </c>
      <c r="AL879" s="208">
        <v>65.049199999999999</v>
      </c>
      <c r="AM879" s="208">
        <v>15.939399999999999</v>
      </c>
      <c r="AN879" s="208">
        <v>62.543100000000003</v>
      </c>
      <c r="AO879" s="208">
        <v>1.9217</v>
      </c>
      <c r="AP879" s="208">
        <v>24.368500000000001</v>
      </c>
      <c r="AQ879" s="208">
        <v>18.259499999999999</v>
      </c>
      <c r="AR879" s="208">
        <v>24.597200000000001</v>
      </c>
      <c r="AS879" s="208">
        <v>19.579799999999999</v>
      </c>
      <c r="AT879" s="208">
        <v>69.378399999999999</v>
      </c>
    </row>
    <row r="880" spans="2:46" s="22" customFormat="1" ht="15">
      <c r="B880" s="22">
        <v>2018</v>
      </c>
      <c r="C880" s="22">
        <v>13</v>
      </c>
      <c r="D880" s="22">
        <f>(R880*AI868)+(S880*AI869)+(T880*AI870)+(U880*AI871)+(V880*AI872)+(W880*AI873)+(X880*AI874)+(Y880*AI875)+(Z880*AI876)+(AA880*AI877)+(AB880*AI878)+(AC880*AI879)+(AD880*AI880)+(AE880*AI881)+(AF880*AI882)+(AG880*AI883)</f>
        <v>25.664082560478718</v>
      </c>
      <c r="E880" s="22">
        <f>(R880*AJ868)+(S880*AJ869)+(T880*AJ870)+(U880*AJ871)+(V880*AJ872)+(W880*AJ873)+(X880*AJ874)+(Y880*AJ875)+(Z880*AJ876)+(AA880*AJ877)+(AB880*AJ878)+(AC880*AJ879)+(AD880*AJ880)+(AE880*AJ881)+(AF880*AJ882)+(AG880*AJ883)</f>
        <v>22.974867197560332</v>
      </c>
      <c r="F880" s="22">
        <f>(R880*AK868)+(S880*AK869)+(T880*AK870)+(U880*AK871)+(V880*AK872)+(W880*AK873)+(X880*AK874)+(Y880*AK875)+(Z880*AK876)+(AA880*AK877)+(AB880*AK878)+(AC880*AK879)+(AD880*AK880)+(AE880*AK881)+(AF880*AK882)+(AG880*AK883)</f>
        <v>7.852317418258572</v>
      </c>
      <c r="G880" s="22">
        <f>(R880*AL868)+(S880*AL869)+(T880*AL870)+(U880*AL871)+(V880*AL872)+(W880*AL873)+(X880*AL874)+(Y880*AL875)+(Z880*AL876)+(AA880*AL877)+(AB880*AL878)+(AC880*AL879)+(AD880*AL880)+(AE880*AL881)+(AF880*AL882)+(AG880*AL883)</f>
        <v>57.076696987678353</v>
      </c>
      <c r="H880" s="22">
        <f>(R880*AM868)+(S880*AM869)+(T880*AM870)+(U880*AM871)+(V880*AM872)+(W880*AM873)+(X880*AM874)+(Y880*AM875)+(Z880*AM876)+(AA880*AM877)+(AB880*AM878)+(AC880*AM879)+(AD880*AM880)+(AE880*AM881)+(AF880*AM882)+(AG880*AM883)</f>
        <v>19.185472574257613</v>
      </c>
      <c r="I880" s="22">
        <f>(R880*AN868)+(S880*AN869)+(T880*AN870)+(U880*AN871)+(V880*AN872)+(W880*AN873)+(X880*AN874)+(Y880*AN875)+(Z880*AN876)+(AA880*AN877)+(AB880*AN878)+(AC880*AN879)+(AD880*AN880)+(AE880*AN881)+(AF880*AN882)+(AG880*AN883)</f>
        <v>49.377473756773199</v>
      </c>
      <c r="J880" s="22">
        <f>(R880*AO868)+(S880*AO869)+(T880*AO870)+(U880*AO871)+(V880*AO872)+(W880*AO873)+(X880*AO874)+(Y880*AO875)+(Z880*AO876)+(AA880*AO877)+(AB880*AO878)+(AC880*AO879)+(AD880*AO880)+(AE880*AO881)+(AF880*AO882)+(AG880*AO883)</f>
        <v>8.5568800689405755</v>
      </c>
      <c r="K880" s="22">
        <f>(R880*AP868)+(S880*AP869)+(T880*AP870)+(U880*AP871)+(V880*AP872)+(W880*AP873)+(X880*AP874)+(Y880*AP875)+(Z880*AP876)+(AA880*AP877)+(AB880*AP878)+(AC880*AP879)+(AD880*AP880)+(AE880*AP881)+(AF880*AP882)+(AG880*AP883)</f>
        <v>40.222609165578085</v>
      </c>
      <c r="L880" s="22">
        <f>(R880*AQ868)+(S880*AQ869)+(T880*AQ870)+(U880*AQ871)+(V880*AQ872)+(W880*AQ873)+(X880*AQ874)+(Y880*AQ875)+(Z880*AQ876)+(AA880*AQ877)+(AB880*AQ878)+(AC880*AQ879)+(AD880*AQ880)+(AE880*AQ881)+(AF880*AQ882)+(AG880*AQ883)</f>
        <v>14.702111583233625</v>
      </c>
      <c r="M880" s="22">
        <f>(R880*AR868)+(S880*AR869)+(T880*AR870)+(U880*AR871)+(V880*AR872)+(W880*AR873)+(X880*AR874)+(Y880*AR875)+(Z880*AR876)+(AA880*AR877)+(AB880*AR878)+(AC880*AR879)+(AD880*AR880)+(AE880*AR881)+(AF880*AR882)+(AG880*AR883)</f>
        <v>22.11128297093682</v>
      </c>
      <c r="N880" s="22">
        <f>(R880*AS868)+(S880*AS869)+(T880*AS870)+(U880*AS871)+(V880*AS872)+(W880*AS873)+(X880*AS874)+(Y880*AS875)+(Z880*AS876)+(AA880*AS877)+(AB880*AS878)+(AC880*AS879)+(AD880*AS880)+(AE880*AS881)+(AF880*AS882)+(AG880*AS883)</f>
        <v>12.426185126245585</v>
      </c>
      <c r="O880" s="22">
        <f>(R880*AT868)+(S880*AT869)+(T880*AT870)+(U880*AT871)+(V880*AT872)+(W880*AT873)+(X880*AT874)+(Y880*AT875)+(Z880*AT876)+(AA880*AT877)+(AB880*AT878)+(AC880*AT879)+(AD880*AT880)+(AE880*AT881)+(AF880*AT882)+(AG880*AT883)</f>
        <v>69.15437229857983</v>
      </c>
      <c r="Q880" s="22">
        <v>13</v>
      </c>
      <c r="R880" s="22">
        <v>1.6294985038389741E-3</v>
      </c>
      <c r="S880" s="22">
        <v>0</v>
      </c>
      <c r="T880" s="22">
        <v>0.54499705638039631</v>
      </c>
      <c r="U880" s="22">
        <v>0</v>
      </c>
      <c r="V880" s="22">
        <v>0</v>
      </c>
      <c r="W880" s="22">
        <v>0</v>
      </c>
      <c r="X880" s="22">
        <v>0.7580462094128243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H880" s="208">
        <v>2018</v>
      </c>
      <c r="AI880" s="208">
        <v>54.418999999999997</v>
      </c>
      <c r="AJ880" s="208">
        <v>120.6221</v>
      </c>
      <c r="AK880" s="208">
        <v>15.8225</v>
      </c>
      <c r="AL880" s="208">
        <v>107.3625</v>
      </c>
      <c r="AM880" s="208">
        <v>32.2577</v>
      </c>
      <c r="AN880" s="208">
        <v>72.732900000000001</v>
      </c>
      <c r="AO880" s="208">
        <v>0.69930000000000003</v>
      </c>
      <c r="AP880" s="208">
        <v>50.023800000000001</v>
      </c>
      <c r="AQ880" s="208">
        <v>27.613800000000001</v>
      </c>
      <c r="AR880" s="208">
        <v>37.554400000000001</v>
      </c>
      <c r="AS880" s="208">
        <v>47.6524</v>
      </c>
      <c r="AT880" s="208">
        <v>110.56910000000001</v>
      </c>
    </row>
    <row r="881" spans="2:46" s="22" customFormat="1" ht="15">
      <c r="B881" s="22">
        <v>2018</v>
      </c>
      <c r="C881" s="22">
        <v>14</v>
      </c>
      <c r="D881" s="22">
        <f>(R881*AI868)+(S881*AI869)+(T881*AI870)+(U881*AI871)+(V881*AI872)+(W881*AI873)+(X881*AI874)+(Y881*AI875)+(Z881*AI876)+(AA881*AI877)+(AB881*AI878)+(AC881*AI879)+(AD881*AI880)+(AE881*AI881)+(AF881*AI882)+(AG881*AI883)</f>
        <v>7.5433332394669081</v>
      </c>
      <c r="E881" s="22">
        <f>(R881*AJ868)+(S881*AJ869)+(T881*AJ870)+(U881*AJ871)+(V881*AJ872)+(W881*AJ873)+(X881*AJ874)+(Y881*AJ875)+(Z881*AJ876)+(AA881*AJ877)+(AB881*AJ878)+(AC881*AJ879)+(AD881*AJ880)+(AE881*AJ881)+(AF881*AJ882)+(AG881*AJ883)</f>
        <v>17.923192889611474</v>
      </c>
      <c r="F881" s="22">
        <f>(R881*AK868)+(S881*AK869)+(T881*AK870)+(U881*AK871)+(V881*AK872)+(W881*AK873)+(X881*AK874)+(Y881*AK875)+(Z881*AK876)+(AA881*AK877)+(AB881*AK878)+(AC881*AK879)+(AD881*AK880)+(AE881*AK881)+(AF881*AK882)+(AG881*AK883)</f>
        <v>5.4935522488645843</v>
      </c>
      <c r="G881" s="22">
        <f>(R881*AL868)+(S881*AL869)+(T881*AL870)+(U881*AL871)+(V881*AL872)+(W881*AL873)+(X881*AL874)+(Y881*AL875)+(Z881*AL876)+(AA881*AL877)+(AB881*AL878)+(AC881*AL879)+(AD881*AL880)+(AE881*AL881)+(AF881*AL882)+(AG881*AL883)</f>
        <v>27.08919107961437</v>
      </c>
      <c r="H881" s="22">
        <f>(R881*AM868)+(S881*AM869)+(T881*AM870)+(U881*AM871)+(V881*AM872)+(W881*AM873)+(X881*AM874)+(Y881*AM875)+(Z881*AM876)+(AA881*AM877)+(AB881*AM878)+(AC881*AM879)+(AD881*AM880)+(AE881*AM881)+(AF881*AM882)+(AG881*AM883)</f>
        <v>7.2874578371166638</v>
      </c>
      <c r="I881" s="22">
        <f>(R881*AN868)+(S881*AN869)+(T881*AN870)+(U881*AN871)+(V881*AN872)+(W881*AN873)+(X881*AN874)+(Y881*AN875)+(Z881*AN876)+(AA881*AN877)+(AB881*AN878)+(AC881*AN879)+(AD881*AN880)+(AE881*AN881)+(AF881*AN882)+(AG881*AN883)</f>
        <v>27.97437045941237</v>
      </c>
      <c r="J881" s="22">
        <f>(R881*AO868)+(S881*AO869)+(T881*AO870)+(U881*AO871)+(V881*AO872)+(W881*AO873)+(X881*AO874)+(Y881*AO875)+(Z881*AO876)+(AA881*AO877)+(AB881*AO878)+(AC881*AO879)+(AD881*AO880)+(AE881*AO881)+(AF881*AO882)+(AG881*AO883)</f>
        <v>0.89371512684539089</v>
      </c>
      <c r="K881" s="22">
        <f>(R881*AP868)+(S881*AP869)+(T881*AP870)+(U881*AP871)+(V881*AP872)+(W881*AP873)+(X881*AP874)+(Y881*AP875)+(Z881*AP876)+(AA881*AP877)+(AB881*AP878)+(AC881*AP879)+(AD881*AP880)+(AE881*AP881)+(AF881*AP882)+(AG881*AP883)</f>
        <v>12.038168680547018</v>
      </c>
      <c r="L881" s="22">
        <f>(R881*AQ868)+(S881*AQ869)+(T881*AQ870)+(U881*AQ871)+(V881*AQ872)+(W881*AQ873)+(X881*AQ874)+(Y881*AQ875)+(Z881*AQ876)+(AA881*AQ877)+(AB881*AQ878)+(AC881*AQ879)+(AD881*AQ880)+(AE881*AQ881)+(AF881*AQ882)+(AG881*AQ883)</f>
        <v>4.949848857583202</v>
      </c>
      <c r="M881" s="22">
        <f>(R881*AR868)+(S881*AR869)+(T881*AR870)+(U881*AR871)+(V881*AR872)+(W881*AR873)+(X881*AR874)+(Y881*AR875)+(Z881*AR876)+(AA881*AR877)+(AB881*AR878)+(AC881*AR879)+(AD881*AR880)+(AE881*AR881)+(AF881*AR882)+(AG881*AR883)</f>
        <v>6.9010829093637911</v>
      </c>
      <c r="N881" s="22">
        <f>(R881*AS868)+(S881*AS869)+(T881*AS870)+(U881*AS871)+(V881*AS872)+(W881*AS873)+(X881*AS874)+(Y881*AS875)+(Z881*AS876)+(AA881*AS877)+(AB881*AS878)+(AC881*AS879)+(AD881*AS880)+(AE881*AS881)+(AF881*AS882)+(AG881*AS883)</f>
        <v>5.875649116644249</v>
      </c>
      <c r="O881" s="22">
        <f>(R881*AT868)+(S881*AT869)+(T881*AT870)+(U881*AT871)+(V881*AT872)+(W881*AT873)+(X881*AT874)+(Y881*AT875)+(Z881*AT876)+(AA881*AT877)+(AB881*AT878)+(AC881*AT879)+(AD881*AT880)+(AE881*AT881)+(AF881*AT882)+(AG881*AT883)</f>
        <v>32.970228915042931</v>
      </c>
      <c r="Q881" s="22">
        <v>14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7.076390739736603E-2</v>
      </c>
      <c r="Y881" s="22">
        <v>0</v>
      </c>
      <c r="Z881" s="22">
        <v>6.0882728404930433E-2</v>
      </c>
      <c r="AA881" s="22">
        <v>0.12271375998387171</v>
      </c>
      <c r="AB881" s="22">
        <v>0</v>
      </c>
      <c r="AC881" s="22">
        <v>0</v>
      </c>
      <c r="AD881" s="22">
        <v>1.5699999999999999E-2</v>
      </c>
      <c r="AE881" s="22">
        <v>0</v>
      </c>
      <c r="AF881" s="22">
        <v>1.2263680379236501E-3</v>
      </c>
      <c r="AG881" s="22">
        <v>0</v>
      </c>
      <c r="AH881" s="208">
        <v>2018</v>
      </c>
      <c r="AI881" s="208">
        <v>2.9748999999999999</v>
      </c>
      <c r="AJ881" s="208">
        <v>22.644300000000001</v>
      </c>
      <c r="AK881" s="208">
        <v>1.8885000000000001</v>
      </c>
      <c r="AL881" s="208">
        <v>11.9442</v>
      </c>
      <c r="AM881" s="208">
        <v>2.87</v>
      </c>
      <c r="AN881" s="208">
        <v>6.5967000000000002</v>
      </c>
      <c r="AO881" s="208">
        <v>0.14419999999999999</v>
      </c>
      <c r="AP881" s="208">
        <v>2.59</v>
      </c>
      <c r="AQ881" s="208">
        <v>4.3013000000000003</v>
      </c>
      <c r="AR881" s="208">
        <v>3.6362000000000001</v>
      </c>
      <c r="AS881" s="208">
        <v>2.3690000000000002</v>
      </c>
      <c r="AT881" s="208">
        <v>14.723599999999999</v>
      </c>
    </row>
    <row r="882" spans="2:46" s="22" customFormat="1" ht="15">
      <c r="B882" s="22">
        <v>2018</v>
      </c>
      <c r="C882" s="22">
        <v>15</v>
      </c>
      <c r="D882" s="22">
        <f>(R882*AI868)+(S882*AI869)+(T882*AI870)+(U882*AI871)+(V882*AI872)+(W882*AI873)+(X882*AI874)+(Y882*AI875)+(Z882*AI876)+(AA882*AI877)+(AB882*AI878)+(AC882*AI879)+(AD882*AI880)+(AE882*AI881)+(AF882*AI882)+(AG882*AI883)</f>
        <v>10.016209261714945</v>
      </c>
      <c r="E882" s="22">
        <f>(R882*AJ868)+(S882*AJ869)+(T882*AJ870)+(U882*AJ871)+(V882*AJ872)+(W882*AJ873)+(X882*AJ874)+(Y882*AJ875)+(Z882*AJ876)+(AA882*AJ877)+(AB882*AJ878)+(AC882*AJ879)+(AD882*AJ880)+(AE882*AJ881)+(AF882*AJ882)+(AG882*AJ883)</f>
        <v>9.2009909483220085</v>
      </c>
      <c r="F882" s="22">
        <f>(R882*AK868)+(S882*AK869)+(T882*AK870)+(U882*AK871)+(V882*AK872)+(W882*AK873)+(X882*AK874)+(Y882*AK875)+(Z882*AK876)+(AA882*AK877)+(AB882*AK878)+(AC882*AK879)+(AD882*AK880)+(AE882*AK881)+(AF882*AK882)+(AG882*AK883)</f>
        <v>3.7725976542532962</v>
      </c>
      <c r="G882" s="22">
        <f>(R882*AL868)+(S882*AL869)+(T882*AL870)+(U882*AL871)+(V882*AL872)+(W882*AL873)+(X882*AL874)+(Y882*AL875)+(Z882*AL876)+(AA882*AL877)+(AB882*AL878)+(AC882*AL879)+(AD882*AL880)+(AE882*AL881)+(AF882*AL882)+(AG882*AL883)</f>
        <v>22.80098267870811</v>
      </c>
      <c r="H882" s="22">
        <f>(R882*AM868)+(S882*AM869)+(T882*AM870)+(U882*AM871)+(V882*AM872)+(W882*AM873)+(X882*AM874)+(Y882*AM875)+(Z882*AM876)+(AA882*AM877)+(AB882*AM878)+(AC882*AM879)+(AD882*AM880)+(AE882*AM881)+(AF882*AM882)+(AG882*AM883)</f>
        <v>7.6006660207846313</v>
      </c>
      <c r="I882" s="22">
        <f>(R882*AN868)+(S882*AN869)+(T882*AN870)+(U882*AN871)+(V882*AN872)+(W882*AN873)+(X882*AN874)+(Y882*AN875)+(Z882*AN876)+(AA882*AN877)+(AB882*AN878)+(AC882*AN879)+(AD882*AN880)+(AE882*AN881)+(AF882*AN882)+(AG882*AN883)</f>
        <v>28.311102313977543</v>
      </c>
      <c r="J882" s="22">
        <f>(R882*AO868)+(S882*AO869)+(T882*AO870)+(U882*AO871)+(V882*AO872)+(W882*AO873)+(X882*AO874)+(Y882*AO875)+(Z882*AO876)+(AA882*AO877)+(AB882*AO878)+(AC882*AO879)+(AD882*AO880)+(AE882*AO881)+(AF882*AO882)+(AG882*AO883)</f>
        <v>0.7522990286741249</v>
      </c>
      <c r="K882" s="22">
        <f>(R882*AP868)+(S882*AP869)+(T882*AP870)+(U882*AP871)+(V882*AP872)+(W882*AP873)+(X882*AP874)+(Y882*AP875)+(Z882*AP876)+(AA882*AP877)+(AB882*AP878)+(AC882*AP879)+(AD882*AP880)+(AE882*AP881)+(AF882*AP882)+(AG882*AP883)</f>
        <v>10.517639353348212</v>
      </c>
      <c r="L882" s="22">
        <f>(R882*AQ868)+(S882*AQ869)+(T882*AQ870)+(U882*AQ871)+(V882*AQ872)+(W882*AQ873)+(X882*AQ874)+(Y882*AQ875)+(Z882*AQ876)+(AA882*AQ877)+(AB882*AQ878)+(AC882*AQ879)+(AD882*AQ880)+(AE882*AQ881)+(AF882*AQ882)+(AG882*AQ883)</f>
        <v>3.1498070690725886</v>
      </c>
      <c r="M882" s="22">
        <f>(R882*AR868)+(S882*AR869)+(T882*AR870)+(U882*AR871)+(V882*AR872)+(W882*AR873)+(X882*AR874)+(Y882*AR875)+(Z882*AR876)+(AA882*AR877)+(AB882*AR878)+(AC882*AR879)+(AD882*AR880)+(AE882*AR881)+(AF882*AR882)+(AG882*AR883)</f>
        <v>4.8594479713909351</v>
      </c>
      <c r="N882" s="22">
        <f>(R882*AS868)+(S882*AS869)+(T882*AS870)+(U882*AS871)+(V882*AS872)+(W882*AS873)+(X882*AS874)+(Y882*AS875)+(Z882*AS876)+(AA882*AS877)+(AB882*AS878)+(AC882*AS879)+(AD882*AS880)+(AE882*AS881)+(AF882*AS882)+(AG882*AS883)</f>
        <v>5.9582279674708181</v>
      </c>
      <c r="O882" s="22">
        <f>(R882*AT868)+(S882*AT869)+(T882*AT870)+(U882*AT871)+(V882*AT872)+(W882*AT873)+(X882*AT874)+(Y882*AT875)+(Z882*AT876)+(AA882*AT877)+(AB882*AT878)+(AC882*AT879)+(AD882*AT880)+(AE882*AT881)+(AF882*AT882)+(AG882*AT883)</f>
        <v>24.933317468074016</v>
      </c>
      <c r="Q882" s="22">
        <v>15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7.8976655058059439E-2</v>
      </c>
      <c r="AB882" s="22">
        <v>0</v>
      </c>
      <c r="AC882" s="22">
        <v>0</v>
      </c>
      <c r="AD882" s="22">
        <v>8.7645198079253821E-4</v>
      </c>
      <c r="AE882" s="22">
        <v>0</v>
      </c>
      <c r="AF882" s="22">
        <v>0.99877363196207636</v>
      </c>
      <c r="AG882" s="22">
        <v>0</v>
      </c>
      <c r="AH882" s="208">
        <v>2018</v>
      </c>
      <c r="AI882" s="208">
        <v>6.7663000000000002</v>
      </c>
      <c r="AJ882" s="208">
        <v>4.4242999999999997</v>
      </c>
      <c r="AK882" s="208">
        <v>1.1508</v>
      </c>
      <c r="AL882" s="208">
        <v>11.023400000000001</v>
      </c>
      <c r="AM882" s="208">
        <v>4.4093999999999998</v>
      </c>
      <c r="AN882" s="208">
        <v>14.5731</v>
      </c>
      <c r="AO882" s="208">
        <v>0.45190000000000002</v>
      </c>
      <c r="AP882" s="208">
        <v>5.2927999999999997</v>
      </c>
      <c r="AQ882" s="208">
        <v>1.0442</v>
      </c>
      <c r="AR882" s="208">
        <v>2.2949000000000002</v>
      </c>
      <c r="AS882" s="208">
        <v>3.8249</v>
      </c>
      <c r="AT882" s="208">
        <v>10.8583</v>
      </c>
    </row>
    <row r="883" spans="2:46" s="22" customFormat="1" ht="15">
      <c r="B883" s="22">
        <v>2018</v>
      </c>
      <c r="C883" s="22">
        <v>16</v>
      </c>
      <c r="D883" s="22">
        <f>(R883*AI868)+(S883*AI869)+(T883*AI870)+(U883*AI871)+(V883*AI872)+(W883*AI873)+(X883*AI874)+(Y883*AI875)+(Z883*AI876)+(AA883*AI877)+(AB883*AI878)+(AC883*AI879)+(AD883*AI880)+(AE883*AI881)+(AF883*AI882)+(AG883*AI883)</f>
        <v>9.898542502015232</v>
      </c>
      <c r="E883" s="22">
        <f>(R883*AJ868)+(S883*AJ869)+(T883*AJ870)+(U883*AJ871)+(V883*AJ872)+(W883*AJ873)+(X883*AJ874)+(Y883*AJ875)+(Z883*AJ876)+(AA883*AJ877)+(AB883*AJ878)+(AC883*AJ879)+(AD883*AJ880)+(AE883*AJ881)+(AF883*AJ882)+(AG883*AJ883)</f>
        <v>37.070571456108496</v>
      </c>
      <c r="F883" s="22">
        <f>(R883*AK868)+(S883*AK869)+(T883*AK870)+(U883*AK871)+(V883*AK872)+(W883*AK873)+(X883*AK874)+(Y883*AK875)+(Z883*AK876)+(AA883*AK877)+(AB883*AK878)+(AC883*AK879)+(AD883*AK880)+(AE883*AK881)+(AF883*AK882)+(AG883*AK883)</f>
        <v>5.7247799326439983</v>
      </c>
      <c r="G883" s="22">
        <f>(R883*AL868)+(S883*AL869)+(T883*AL870)+(U883*AL871)+(V883*AL872)+(W883*AL873)+(X883*AL874)+(Y883*AL875)+(Z883*AL876)+(AA883*AL877)+(AB883*AL878)+(AC883*AL879)+(AD883*AL880)+(AE883*AL881)+(AF883*AL882)+(AG883*AL883)</f>
        <v>33.142772161189498</v>
      </c>
      <c r="H883" s="22">
        <f>(R883*AM868)+(S883*AM869)+(T883*AM870)+(U883*AM871)+(V883*AM872)+(W883*AM873)+(X883*AM874)+(Y883*AM875)+(Z883*AM876)+(AA883*AM877)+(AB883*AM878)+(AC883*AM879)+(AD883*AM880)+(AE883*AM881)+(AF883*AM882)+(AG883*AM883)</f>
        <v>8.9342976899106787</v>
      </c>
      <c r="I883" s="22">
        <f>(R883*AN868)+(S883*AN869)+(T883*AN870)+(U883*AN871)+(V883*AN872)+(W883*AN873)+(X883*AN874)+(Y883*AN875)+(Z883*AN876)+(AA883*AN877)+(AB883*AN878)+(AC883*AN879)+(AD883*AN880)+(AE883*AN881)+(AF883*AN882)+(AG883*AN883)</f>
        <v>25.983963244697364</v>
      </c>
      <c r="J883" s="22">
        <f>(R883*AO868)+(S883*AO869)+(T883*AO870)+(U883*AO871)+(V883*AO872)+(W883*AO873)+(X883*AO874)+(Y883*AO875)+(Z883*AO876)+(AA883*AO877)+(AB883*AO878)+(AC883*AO879)+(AD883*AO880)+(AE883*AO881)+(AF883*AO882)+(AG883*AO883)</f>
        <v>1.4983989842632752</v>
      </c>
      <c r="K883" s="22">
        <f>(R883*AP868)+(S883*AP869)+(T883*AP870)+(U883*AP871)+(V883*AP872)+(W883*AP873)+(X883*AP874)+(Y883*AP875)+(Z883*AP876)+(AA883*AP877)+(AB883*AP878)+(AC883*AP879)+(AD883*AP880)+(AE883*AP881)+(AF883*AP882)+(AG883*AP883)</f>
        <v>13.771823058563193</v>
      </c>
      <c r="L883" s="22">
        <f>(R883*AQ868)+(S883*AQ869)+(T883*AQ870)+(U883*AQ871)+(V883*AQ872)+(W883*AQ873)+(X883*AQ874)+(Y883*AQ875)+(Z883*AQ876)+(AA883*AQ877)+(AB883*AQ878)+(AC883*AQ879)+(AD883*AQ880)+(AE883*AQ881)+(AF883*AQ882)+(AG883*AQ883)</f>
        <v>8.601148219662516</v>
      </c>
      <c r="M883" s="22">
        <f>(R883*AR868)+(S883*AR869)+(T883*AR870)+(U883*AR871)+(V883*AR872)+(W883*AR873)+(X883*AR874)+(Y883*AR875)+(Z883*AR876)+(AA883*AR877)+(AB883*AR878)+(AC883*AR879)+(AD883*AR880)+(AE883*AR881)+(AF883*AR882)+(AG883*AR883)</f>
        <v>9.942038647912689</v>
      </c>
      <c r="N883" s="22">
        <f>(R883*AS868)+(S883*AS869)+(T883*AS870)+(U883*AS871)+(V883*AS872)+(W883*AS873)+(X883*AS874)+(Y883*AS875)+(Z883*AS876)+(AA883*AS877)+(AB883*AS878)+(AC883*AS879)+(AD883*AS880)+(AE883*AS881)+(AF883*AS882)+(AG883*AS883)</f>
        <v>7.2811344763634569</v>
      </c>
      <c r="O883" s="22">
        <f>(R883*AT868)+(S883*AT869)+(T883*AT870)+(U883*AT871)+(V883*AT872)+(W883*AT873)+(X883*AT874)+(Y883*AT875)+(Z883*AT876)+(AA883*AT877)+(AB883*AT878)+(AC883*AT879)+(AD883*AT880)+(AE883*AT881)+(AF883*AT882)+(AG883*AT883)</f>
        <v>40.994162105942188</v>
      </c>
      <c r="Q883" s="22">
        <v>16</v>
      </c>
      <c r="R883" s="22">
        <v>0.13770898400113868</v>
      </c>
      <c r="S883" s="22">
        <v>2.3001472395354758E-2</v>
      </c>
      <c r="T883" s="22">
        <v>1.7892295048193983E-2</v>
      </c>
      <c r="U883" s="22">
        <v>0</v>
      </c>
      <c r="V883" s="22">
        <v>0</v>
      </c>
      <c r="W883" s="22">
        <v>0</v>
      </c>
      <c r="X883" s="22">
        <v>0.17118988318980966</v>
      </c>
      <c r="Y883" s="22">
        <v>4.5045275632172909E-3</v>
      </c>
      <c r="Z883" s="22">
        <v>5.7918917904714838E-2</v>
      </c>
      <c r="AA883" s="22">
        <v>4.9286971762269392E-2</v>
      </c>
      <c r="AB883" s="22">
        <v>0</v>
      </c>
      <c r="AC883" s="22">
        <v>9.2608673160205152E-4</v>
      </c>
      <c r="AD883" s="22">
        <v>0</v>
      </c>
      <c r="AE883" s="22">
        <v>0.97054297647834686</v>
      </c>
      <c r="AF883" s="22">
        <v>0</v>
      </c>
      <c r="AG883" s="22">
        <v>0</v>
      </c>
      <c r="AH883" s="208">
        <v>2018</v>
      </c>
      <c r="AI883" s="208">
        <v>1.5146999999999999</v>
      </c>
      <c r="AJ883" s="208">
        <v>11.7049</v>
      </c>
      <c r="AK883" s="208">
        <v>0.9627</v>
      </c>
      <c r="AL883" s="208">
        <v>6.0978000000000003</v>
      </c>
      <c r="AM883" s="208">
        <v>1.4633</v>
      </c>
      <c r="AN883" s="208">
        <v>3.2999000000000001</v>
      </c>
      <c r="AO883" s="208">
        <v>6.9599999999999995E-2</v>
      </c>
      <c r="AP883" s="208">
        <v>1.2855000000000001</v>
      </c>
      <c r="AQ883" s="208">
        <v>2.2323</v>
      </c>
      <c r="AR883" s="208">
        <v>1.8349</v>
      </c>
      <c r="AS883" s="208">
        <v>1.1960999999999999</v>
      </c>
      <c r="AT883" s="208">
        <v>7.4012000000000002</v>
      </c>
    </row>
    <row r="884" spans="2:46" s="22" customFormat="1" ht="15">
      <c r="B884" s="22">
        <v>2019</v>
      </c>
      <c r="C884" s="22">
        <v>1</v>
      </c>
      <c r="D884" s="22">
        <f>(R884*AI884)+(S884*AI885)+(T884*AI886)+(U884*AI887)+(V884*AI888)+(W884*AI889)+(X884*AI890)+(Y884*AI891)+(Z884*AI892)+(AA884*AI893)+(AB884*AI894)+(AC884*AI895)+(AD884*AI896)+(AE884*AI897)+(AF884*AI898)+(AG884*AI899)</f>
        <v>2.2505152279386649</v>
      </c>
      <c r="E884" s="22">
        <f>(R884*AJ884)+(S884*AJ885)+(T884*AJ886)+(U884*AJ887)+(V884*AJ888)+(W884*AJ889)+(X884*AJ890)+(Y884*AJ891)+(Z884*AJ892)+(AA884*AJ893)+(AB884*AJ894)+(AC884*AJ895)+(AD884*AJ896)+(AE884*AJ897)+(AF884*AJ898)+(AG884*AJ899)</f>
        <v>2.2687778879712868</v>
      </c>
      <c r="F884" s="22">
        <f>(R884*AK884)+(S884*AK885)+(T884*AK886)+(U884*AK887)+(V884*AK888)+(W884*AK889)+(X884*AK890)+(Y884*AK891)+(Z884*AK892)+(AA884*AK893)+(AB884*AK894)+(AC884*AK895)+(AD884*AK896)+(AE884*AK897)+(AF884*AK898)+(AG884*AK899)</f>
        <v>0.72003885957806435</v>
      </c>
      <c r="G884" s="22">
        <f>(R884*AL884)+(S884*AL885)+(T884*AL886)+(U884*AL887)+(V884*AL888)+(W884*AL889)+(X884*AL890)+(Y884*AL891)+(Z884*AL892)+(AA884*AL893)+(AB884*AL894)+(AC884*AL895)+(AD884*AL896)+(AE884*AL897)+(AF884*AL898)+(AG884*AL899)</f>
        <v>3.845761841361564</v>
      </c>
      <c r="H884" s="22">
        <f>(R884*AM884)+(S884*AM885)+(T884*AM886)+(U884*AM887)+(V884*AM888)+(W884*AM889)+(X884*AM890)+(Y884*AM891)+(Z884*AM892)+(AA884*AM893)+(AB884*AM894)+(AC884*AM895)+(AD884*AM896)+(AE884*AM897)+(AF884*AM898)+(AG884*AM899)</f>
        <v>1.3046351962504923</v>
      </c>
      <c r="I884" s="22">
        <f>(R884*AN884)+(S884*AN885)+(T884*AN886)+(U884*AN887)+(V884*AN888)+(W884*AN889)+(X884*AN890)+(Y884*AN891)+(Z884*AN892)+(AA884*AN893)+(AB884*AN894)+(AC884*AN895)+(AD884*AN896)+(AE884*AN897)+(AF884*AN898)+(AG884*AN899)</f>
        <v>2.009341686160647</v>
      </c>
      <c r="J884" s="22">
        <f>(R884*AO884)+(S884*AO885)+(T884*AO886)+(U884*AO887)+(V884*AO888)+(W884*AO889)+(X884*AO890)+(Y884*AO891)+(Z884*AO892)+(AA884*AO893)+(AB884*AO894)+(AC884*AO895)+(AD884*AO896)+(AE884*AO897)+(AF884*AO898)+(AG884*AO899)</f>
        <v>0.11295267140936126</v>
      </c>
      <c r="K884" s="22">
        <f>(R884*AP884)+(S884*AP885)+(T884*AP886)+(U884*AP887)+(V884*AP888)+(W884*AP889)+(X884*AP890)+(Y884*AP891)+(Z884*AP892)+(AA884*AP893)+(AB884*AP894)+(AC884*AP895)+(AD884*AP896)+(AE884*AP897)+(AF884*AP898)+(AG884*AP899)</f>
        <v>2.8718037594204393</v>
      </c>
      <c r="L884" s="22">
        <f>(R884*AQ884)+(S884*AQ885)+(T884*AQ886)+(U884*AQ887)+(V884*AQ888)+(W884*AQ889)+(X884*AQ890)+(Y884*AQ891)+(Z884*AQ892)+(AA884*AQ893)+(AB884*AQ894)+(AC884*AQ895)+(AD884*AQ896)+(AE884*AQ897)+(AF884*AQ898)+(AG884*AQ899)</f>
        <v>1.4045704303328095</v>
      </c>
      <c r="M884" s="22">
        <f>(R884*AR884)+(S884*AR885)+(T884*AR886)+(U884*AR887)+(V884*AR888)+(W884*AR889)+(X884*AR890)+(Y884*AR891)+(Z884*AR892)+(AA884*AR893)+(AB884*AR894)+(AC884*AR895)+(AD884*AR896)+(AE884*AR897)+(AF884*AR898)+(AG884*AR899)</f>
        <v>1.6788878584703459</v>
      </c>
      <c r="N884" s="22">
        <f>(R884*AS884)+(S884*AS885)+(T884*AS886)+(U884*AS887)+(V884*AS888)+(W884*AS889)+(X884*AS890)+(Y884*AS891)+(Z884*AS892)+(AA884*AS893)+(AB884*AS894)+(AC884*AS895)+(AD884*AS896)+(AE884*AS897)+(AF884*AS898)+(AG884*AS899)</f>
        <v>1.4031440717137709</v>
      </c>
      <c r="O884" s="22">
        <f>(R884*AT884)+(S884*AT885)+(T884*AT886)+(U884*AT887)+(V884*AT888)+(W884*AT889)+(X884*AT890)+(Y884*AT891)+(Z884*AT892)+(AA884*AT893)+(AB884*AT894)+(AC884*AT895)+(AD884*AT896)+(AE884*AT897)+(AF884*AT898)+(AG884*AT899)</f>
        <v>4.8265597733390084</v>
      </c>
      <c r="Q884" s="22">
        <v>1</v>
      </c>
      <c r="R884" s="22">
        <v>0.22509165929084093</v>
      </c>
      <c r="S884" s="22">
        <v>0</v>
      </c>
      <c r="T884" s="22">
        <v>0</v>
      </c>
      <c r="U884" s="22">
        <v>1.4E-3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2.9457023521653112E-2</v>
      </c>
      <c r="AF884" s="22">
        <v>0</v>
      </c>
      <c r="AG884" s="22">
        <v>0</v>
      </c>
      <c r="AH884" s="208">
        <v>2019</v>
      </c>
      <c r="AI884" s="208">
        <v>9.3040000000000003</v>
      </c>
      <c r="AJ884" s="208">
        <v>6.0015000000000001</v>
      </c>
      <c r="AK884" s="208">
        <v>2.8395999999999999</v>
      </c>
      <c r="AL884" s="208">
        <v>14.563499999999999</v>
      </c>
      <c r="AM884" s="208">
        <v>5.1711</v>
      </c>
      <c r="AN884" s="208">
        <v>7.4185999999999996</v>
      </c>
      <c r="AO884" s="208">
        <v>0.42780000000000001</v>
      </c>
      <c r="AP884" s="208">
        <v>11.934699999999999</v>
      </c>
      <c r="AQ884" s="208">
        <v>5.4084000000000003</v>
      </c>
      <c r="AR884" s="208">
        <v>6.6313000000000004</v>
      </c>
      <c r="AS884" s="208">
        <v>5.5854999999999997</v>
      </c>
      <c r="AT884" s="208">
        <v>18.346499999999999</v>
      </c>
    </row>
    <row r="885" spans="2:46" s="22" customFormat="1" ht="15">
      <c r="B885" s="22">
        <v>2019</v>
      </c>
      <c r="C885" s="22">
        <v>2</v>
      </c>
      <c r="D885" s="22">
        <f>(R885*AI884)+(S885*AI885)+(T885*AI886)+(U885*AI887)+(V885*AI888)+(W885*AI889)+(X885*AI890)+(Y885*AI891)+(Z885*AI892)+(AA885*AI893)+(AB885*AI894)+(AC885*AI895)+(AD885*AI896)+(AE885*AI897)+(AF885*AI898)+(AG885*AI899)</f>
        <v>9.8782824686887949</v>
      </c>
      <c r="E885" s="22">
        <f>(R885*AJ884)+(S885*AJ885)+(T885*AJ886)+(U885*AJ887)+(V885*AJ888)+(W885*AJ889)+(X885*AJ890)+(Y885*AJ891)+(Z885*AJ892)+(AA885*AJ893)+(AB885*AJ894)+(AC885*AJ895)+(AD885*AJ896)+(AE885*AJ897)+(AF885*AJ898)+(AG885*AJ899)</f>
        <v>34.550325899374442</v>
      </c>
      <c r="F885" s="22">
        <f>(R885*AK884)+(S885*AK885)+(T885*AK886)+(U885*AK887)+(V885*AK888)+(W885*AK889)+(X885*AK890)+(Y885*AK891)+(Z885*AK892)+(AA885*AK893)+(AB885*AK894)+(AC885*AK895)+(AD885*AK896)+(AE885*AK897)+(AF885*AK898)+(AG885*AK899)</f>
        <v>3.6447788875449785</v>
      </c>
      <c r="G885" s="22">
        <f>(R885*AL884)+(S885*AL885)+(T885*AL886)+(U885*AL887)+(V885*AL888)+(W885*AL889)+(X885*AL890)+(Y885*AL891)+(Z885*AL892)+(AA885*AL893)+(AB885*AL894)+(AC885*AL895)+(AD885*AL896)+(AE885*AL897)+(AF885*AL898)+(AG885*AL899)</f>
        <v>29.015685111971205</v>
      </c>
      <c r="H885" s="22">
        <f>(R885*AM884)+(S885*AM885)+(T885*AM886)+(U885*AM887)+(V885*AM888)+(W885*AM889)+(X885*AM890)+(Y885*AM891)+(Z885*AM892)+(AA885*AM893)+(AB885*AM894)+(AC885*AM895)+(AD885*AM896)+(AE885*AM897)+(AF885*AM898)+(AG885*AM899)</f>
        <v>7.6724864609894992</v>
      </c>
      <c r="I885" s="22">
        <f>(R885*AN884)+(S885*AN885)+(T885*AN886)+(U885*AN887)+(V885*AN888)+(W885*AN889)+(X885*AN890)+(Y885*AN891)+(Z885*AN892)+(AA885*AN893)+(AB885*AN894)+(AC885*AN895)+(AD885*AN896)+(AE885*AN897)+(AF885*AN898)+(AG885*AN899)</f>
        <v>20.185945637135504</v>
      </c>
      <c r="J885" s="22">
        <f>(R885*AO884)+(S885*AO885)+(T885*AO886)+(U885*AO887)+(V885*AO888)+(W885*AO889)+(X885*AO890)+(Y885*AO891)+(Z885*AO892)+(AA885*AO893)+(AB885*AO894)+(AC885*AO895)+(AD885*AO896)+(AE885*AO897)+(AF885*AO898)+(AG885*AO899)</f>
        <v>1.6232370702201746</v>
      </c>
      <c r="K885" s="22">
        <f>(R885*AP884)+(S885*AP885)+(T885*AP886)+(U885*AP887)+(V885*AP888)+(W885*AP889)+(X885*AP890)+(Y885*AP891)+(Z885*AP892)+(AA885*AP893)+(AB885*AP894)+(AC885*AP895)+(AD885*AP896)+(AE885*AP897)+(AF885*AP898)+(AG885*AP899)</f>
        <v>15.667766516430547</v>
      </c>
      <c r="L885" s="22">
        <f>(R885*AQ884)+(S885*AQ885)+(T885*AQ886)+(U885*AQ887)+(V885*AQ888)+(W885*AQ889)+(X885*AQ890)+(Y885*AQ891)+(Z885*AQ892)+(AA885*AQ893)+(AB885*AQ894)+(AC885*AQ895)+(AD885*AQ896)+(AE885*AQ897)+(AF885*AQ898)+(AG885*AQ899)</f>
        <v>8.5799648547660432</v>
      </c>
      <c r="M885" s="22">
        <f>(R885*AR884)+(S885*AR885)+(T885*AR886)+(U885*AR887)+(V885*AR888)+(W885*AR889)+(X885*AR890)+(Y885*AR891)+(Z885*AR892)+(AA885*AR893)+(AB885*AR894)+(AC885*AR895)+(AD885*AR896)+(AE885*AR897)+(AF885*AR898)+(AG885*AR899)</f>
        <v>10.788626344674563</v>
      </c>
      <c r="N885" s="22">
        <f>(R885*AS884)+(S885*AS885)+(T885*AS886)+(U885*AS887)+(V885*AS888)+(W885*AS889)+(X885*AS890)+(Y885*AS891)+(Z885*AS892)+(AA885*AS893)+(AB885*AS894)+(AC885*AS895)+(AD885*AS896)+(AE885*AS897)+(AF885*AS898)+(AG885*AS899)</f>
        <v>10.653830959102791</v>
      </c>
      <c r="O885" s="22">
        <f>(R885*AT884)+(S885*AT885)+(T885*AT886)+(U885*AT887)+(V885*AT888)+(W885*AT889)+(X885*AT890)+(Y885*AT891)+(Z885*AT892)+(AA885*AT893)+(AB885*AT894)+(AC885*AT895)+(AD885*AT896)+(AE885*AT897)+(AF885*AT898)+(AG885*AT899)</f>
        <v>36.169825795854102</v>
      </c>
      <c r="Q885" s="22">
        <v>2</v>
      </c>
      <c r="R885" s="22">
        <v>0.20618227805854089</v>
      </c>
      <c r="S885" s="22">
        <v>0</v>
      </c>
      <c r="T885" s="22">
        <v>0</v>
      </c>
      <c r="U885" s="22">
        <v>0.13726763070427903</v>
      </c>
      <c r="V885" s="22">
        <v>4.2294630429674081E-2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08">
        <v>2019</v>
      </c>
      <c r="AI885" s="208">
        <v>16.743500000000001</v>
      </c>
      <c r="AJ885" s="208">
        <v>26.0185</v>
      </c>
      <c r="AK885" s="208">
        <v>4.3415999999999997</v>
      </c>
      <c r="AL885" s="208">
        <v>41.462299999999999</v>
      </c>
      <c r="AM885" s="208">
        <v>14.1897</v>
      </c>
      <c r="AN885" s="208">
        <v>58.515000000000001</v>
      </c>
      <c r="AO885" s="208">
        <v>5.3189000000000002</v>
      </c>
      <c r="AP885" s="208">
        <v>22.6386</v>
      </c>
      <c r="AQ885" s="208">
        <v>8.7727000000000004</v>
      </c>
      <c r="AR885" s="208">
        <v>13.2958</v>
      </c>
      <c r="AS885" s="208">
        <v>7.4301000000000004</v>
      </c>
      <c r="AT885" s="208">
        <v>40.536099999999998</v>
      </c>
    </row>
    <row r="886" spans="2:46" s="22" customFormat="1" ht="15">
      <c r="B886" s="22">
        <v>2019</v>
      </c>
      <c r="C886" s="22">
        <v>3</v>
      </c>
      <c r="D886" s="22">
        <f>(R886*AI884)+(S886*AI885)+(T886*AI886)+(U886*AI887)+(V886*AI888)+(W886*AI889)+(X886*AI890)+(Y886*AI891)+(Z886*AI892)+(AA886*AI893)+(AB886*AI894)+(AC886*AI895)+(AD886*AI896)+(AE886*AI897)+(AF886*AI898)+(AG886*AI899)</f>
        <v>31.848114760416237</v>
      </c>
      <c r="E886" s="22">
        <f>(R886*AJ884)+(S886*AJ885)+(T886*AJ886)+(U886*AJ887)+(V886*AJ888)+(W886*AJ889)+(X886*AJ890)+(Y886*AJ891)+(Z886*AJ892)+(AA886*AJ893)+(AB886*AJ894)+(AC886*AJ895)+(AD886*AJ896)+(AE886*AJ897)+(AF886*AJ898)+(AG886*AJ899)</f>
        <v>207.22099644140536</v>
      </c>
      <c r="F886" s="22">
        <f>(R886*AK884)+(S886*AK885)+(T886*AK886)+(U886*AK887)+(V886*AK888)+(W886*AK889)+(X886*AK890)+(Y886*AK891)+(Z886*AK892)+(AA886*AK893)+(AB886*AK894)+(AC886*AK895)+(AD886*AK896)+(AE886*AK897)+(AF886*AK898)+(AG886*AK899)</f>
        <v>14.920424253743063</v>
      </c>
      <c r="G886" s="22">
        <f>(R886*AL884)+(S886*AL885)+(T886*AL886)+(U886*AL887)+(V886*AL888)+(W886*AL889)+(X886*AL890)+(Y886*AL891)+(Z886*AL892)+(AA886*AL893)+(AB886*AL894)+(AC886*AL895)+(AD886*AL896)+(AE886*AL897)+(AF886*AL898)+(AG886*AL899)</f>
        <v>121.78699431608644</v>
      </c>
      <c r="H886" s="22">
        <f>(R886*AM884)+(S886*AM885)+(T886*AM886)+(U886*AM887)+(V886*AM888)+(W886*AM889)+(X886*AM890)+(Y886*AM891)+(Z886*AM892)+(AA886*AM893)+(AB886*AM894)+(AC886*AM895)+(AD886*AM896)+(AE886*AM897)+(AF886*AM898)+(AG886*AM899)</f>
        <v>28.32625135772043</v>
      </c>
      <c r="I886" s="22">
        <f>(R886*AN884)+(S886*AN885)+(T886*AN886)+(U886*AN887)+(V886*AN888)+(W886*AN889)+(X886*AN890)+(Y886*AN891)+(Z886*AN892)+(AA886*AN893)+(AB886*AN894)+(AC886*AN895)+(AD886*AN896)+(AE886*AN897)+(AF886*AN898)+(AG886*AN899)</f>
        <v>108.37253109866786</v>
      </c>
      <c r="J886" s="22">
        <f>(R886*AO884)+(S886*AO885)+(T886*AO886)+(U886*AO887)+(V886*AO888)+(W886*AO889)+(X886*AO890)+(Y886*AO891)+(Z886*AO892)+(AA886*AO893)+(AB886*AO894)+(AC886*AO895)+(AD886*AO896)+(AE886*AO897)+(AF886*AO898)+(AG886*AO899)</f>
        <v>7.6289332282768072</v>
      </c>
      <c r="K886" s="22">
        <f>(R886*AP884)+(S886*AP885)+(T886*AP886)+(U886*AP887)+(V886*AP888)+(W886*AP889)+(X886*AP890)+(Y886*AP891)+(Z886*AP892)+(AA886*AP893)+(AB886*AP894)+(AC886*AP895)+(AD886*AP896)+(AE886*AP897)+(AF886*AP898)+(AG886*AP899)</f>
        <v>61.047742285301069</v>
      </c>
      <c r="L886" s="22">
        <f>(R886*AQ884)+(S886*AQ885)+(T886*AQ886)+(U886*AQ887)+(V886*AQ888)+(W886*AQ889)+(X886*AQ890)+(Y886*AQ891)+(Z886*AQ892)+(AA886*AQ893)+(AB886*AQ894)+(AC886*AQ895)+(AD886*AQ896)+(AE886*AQ897)+(AF886*AQ898)+(AG886*AQ899)</f>
        <v>36.330246632379222</v>
      </c>
      <c r="M886" s="22">
        <f>(R886*AR884)+(S886*AR885)+(T886*AR886)+(U886*AR887)+(V886*AR888)+(W886*AR889)+(X886*AR890)+(Y886*AR891)+(Z886*AR892)+(AA886*AR893)+(AB886*AR894)+(AC886*AR895)+(AD886*AR896)+(AE886*AR897)+(AF886*AR898)+(AG886*AR899)</f>
        <v>42.247883425332276</v>
      </c>
      <c r="N886" s="22">
        <f>(R886*AS884)+(S886*AS885)+(T886*AS886)+(U886*AS887)+(V886*AS888)+(W886*AS889)+(X886*AS890)+(Y886*AS891)+(Z886*AS892)+(AA886*AS893)+(AB886*AS894)+(AC886*AS895)+(AD886*AS896)+(AE886*AS897)+(AF886*AS898)+(AG886*AS899)</f>
        <v>50.343564712708705</v>
      </c>
      <c r="O886" s="22">
        <f>(R886*AT884)+(S886*AT885)+(T886*AT886)+(U886*AT887)+(V886*AT888)+(W886*AT889)+(X886*AT890)+(Y886*AT891)+(Z886*AT892)+(AA886*AT893)+(AB886*AT894)+(AC886*AT895)+(AD886*AT896)+(AE886*AT897)+(AF886*AT898)+(AG886*AT899)</f>
        <v>165.5286946951434</v>
      </c>
      <c r="Q886" s="22">
        <v>3</v>
      </c>
      <c r="R886" s="22">
        <v>0</v>
      </c>
      <c r="S886" s="22">
        <v>0</v>
      </c>
      <c r="T886" s="22">
        <v>0</v>
      </c>
      <c r="U886" s="22">
        <v>8.3558160114565863E-2</v>
      </c>
      <c r="V886" s="22">
        <v>0.89127490012834187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  <c r="AH886" s="208">
        <v>2019</v>
      </c>
      <c r="AI886" s="208">
        <v>36.758400000000002</v>
      </c>
      <c r="AJ886" s="208">
        <v>36.101900000000001</v>
      </c>
      <c r="AK886" s="208">
        <v>11.1442</v>
      </c>
      <c r="AL886" s="208">
        <v>81.095699999999994</v>
      </c>
      <c r="AM886" s="208">
        <v>27.587599999999998</v>
      </c>
      <c r="AN886" s="208">
        <v>79.663499999999999</v>
      </c>
      <c r="AO886" s="208">
        <v>11.19</v>
      </c>
      <c r="AP886" s="208">
        <v>57.4328</v>
      </c>
      <c r="AQ886" s="208">
        <v>23.3687</v>
      </c>
      <c r="AR886" s="208">
        <v>34.908499999999997</v>
      </c>
      <c r="AS886" s="208">
        <v>18.779499999999999</v>
      </c>
      <c r="AT886" s="208">
        <v>95.3</v>
      </c>
    </row>
    <row r="887" spans="2:46" s="22" customFormat="1" ht="15">
      <c r="B887" s="22">
        <v>2019</v>
      </c>
      <c r="C887" s="22">
        <v>4</v>
      </c>
      <c r="D887" s="22">
        <f>(R887*AI884)+(S887*AI885)+(T887*AI886)+(U887*AI887)+(V887*AI888)+(W887*AI889)+(X887*AI890)+(Y887*AI891)+(Z887*AI892)+(AA887*AI893)+(AB887*AI894)+(AC887*AI895)+(AD887*AI896)+(AE887*AI897)+(AF887*AI898)+(AG887*AI899)</f>
        <v>22.266834501011434</v>
      </c>
      <c r="E887" s="22">
        <f>(R887*AJ884)+(S887*AJ885)+(T887*AJ886)+(U887*AJ887)+(V887*AJ888)+(W887*AJ889)+(X887*AJ890)+(Y887*AJ891)+(Z887*AJ892)+(AA887*AJ893)+(AB887*AJ894)+(AC887*AJ895)+(AD887*AJ896)+(AE887*AJ897)+(AF887*AJ898)+(AG887*AJ899)</f>
        <v>81.073352938871565</v>
      </c>
      <c r="F887" s="22">
        <f>(R887*AK884)+(S887*AK885)+(T887*AK886)+(U887*AK887)+(V887*AK888)+(W887*AK889)+(X887*AK890)+(Y887*AK891)+(Z887*AK892)+(AA887*AK893)+(AB887*AK894)+(AC887*AK895)+(AD887*AK896)+(AE887*AK897)+(AF887*AK898)+(AG887*AK899)</f>
        <v>8.1188148468153702</v>
      </c>
      <c r="G887" s="22">
        <f>(R887*AL884)+(S887*AL885)+(T887*AL886)+(U887*AL887)+(V887*AL888)+(W887*AL889)+(X887*AL890)+(Y887*AL891)+(Z887*AL892)+(AA887*AL893)+(AB887*AL894)+(AC887*AL895)+(AD887*AL896)+(AE887*AL897)+(AF887*AL898)+(AG887*AL899)</f>
        <v>69.865829512686531</v>
      </c>
      <c r="H887" s="22">
        <f>(R887*AM884)+(S887*AM885)+(T887*AM886)+(U887*AM887)+(V887*AM888)+(W887*AM889)+(X887*AM890)+(Y887*AM891)+(Z887*AM892)+(AA887*AM893)+(AB887*AM894)+(AC887*AM895)+(AD887*AM896)+(AE887*AM897)+(AF887*AM898)+(AG887*AM899)</f>
        <v>18.16977561691699</v>
      </c>
      <c r="I887" s="22">
        <f>(R887*AN884)+(S887*AN885)+(T887*AN886)+(U887*AN887)+(V887*AN888)+(W887*AN889)+(X887*AN890)+(Y887*AN891)+(Z887*AN892)+(AA887*AN893)+(AB887*AN894)+(AC887*AN895)+(AD887*AN896)+(AE887*AN897)+(AF887*AN898)+(AG887*AN899)</f>
        <v>46.661943133116317</v>
      </c>
      <c r="J887" s="22">
        <f>(R887*AO884)+(S887*AO885)+(T887*AO886)+(U887*AO887)+(V887*AO888)+(W887*AO889)+(X887*AO890)+(Y887*AO891)+(Z887*AO892)+(AA887*AO893)+(AB887*AO894)+(AC887*AO895)+(AD887*AO896)+(AE887*AO897)+(AF887*AO898)+(AG887*AO899)</f>
        <v>4.0503397733400908</v>
      </c>
      <c r="K887" s="22">
        <f>(R887*AP884)+(S887*AP885)+(T887*AP886)+(U887*AP887)+(V887*AP888)+(W887*AP889)+(X887*AP890)+(Y887*AP891)+(Z887*AP892)+(AA887*AP893)+(AB887*AP894)+(AC887*AP895)+(AD887*AP896)+(AE887*AP897)+(AF887*AP898)+(AG887*AP899)</f>
        <v>35.600192538220981</v>
      </c>
      <c r="L887" s="22">
        <f>(R887*AQ884)+(S887*AQ885)+(T887*AQ886)+(U887*AQ887)+(V887*AQ888)+(W887*AQ889)+(X887*AQ890)+(Y887*AQ891)+(Z887*AQ892)+(AA887*AQ893)+(AB887*AQ894)+(AC887*AQ895)+(AD887*AQ896)+(AE887*AQ897)+(AF887*AQ898)+(AG887*AQ899)</f>
        <v>19.822803621371314</v>
      </c>
      <c r="M887" s="22">
        <f>(R887*AR884)+(S887*AR885)+(T887*AR886)+(U887*AR887)+(V887*AR888)+(W887*AR889)+(X887*AR890)+(Y887*AR891)+(Z887*AR892)+(AA887*AR893)+(AB887*AR894)+(AC887*AR895)+(AD887*AR896)+(AE887*AR897)+(AF887*AR898)+(AG887*AR899)</f>
        <v>25.608930966787728</v>
      </c>
      <c r="N887" s="22">
        <f>(R887*AS884)+(S887*AS885)+(T887*AS886)+(U887*AS887)+(V887*AS888)+(W887*AS889)+(X887*AS890)+(Y887*AS891)+(Z887*AS892)+(AA887*AS893)+(AB887*AS894)+(AC887*AS895)+(AD887*AS896)+(AE887*AS897)+(AF887*AS898)+(AG887*AS899)</f>
        <v>24.561502312279259</v>
      </c>
      <c r="O887" s="22">
        <f>(R887*AT884)+(S887*AT885)+(T887*AT886)+(U887*AT887)+(V887*AT888)+(W887*AT889)+(X887*AT890)+(Y887*AT891)+(Z887*AT892)+(AA887*AT893)+(AB887*AT894)+(AC887*AT895)+(AD887*AT896)+(AE887*AT897)+(AF887*AT898)+(AG887*AT899)</f>
        <v>84.708099755560355</v>
      </c>
      <c r="Q887" s="22">
        <v>4</v>
      </c>
      <c r="R887" s="22">
        <v>0</v>
      </c>
      <c r="S887" s="22">
        <v>0</v>
      </c>
      <c r="T887" s="22">
        <v>0</v>
      </c>
      <c r="U887" s="22">
        <v>0.46028680546162221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  <c r="AH887" s="208">
        <v>2019</v>
      </c>
      <c r="AI887" s="208">
        <v>48.375999999999998</v>
      </c>
      <c r="AJ887" s="208">
        <v>176.13659999999999</v>
      </c>
      <c r="AK887" s="208">
        <v>17.6386</v>
      </c>
      <c r="AL887" s="208">
        <v>151.7876</v>
      </c>
      <c r="AM887" s="208">
        <v>39.474899999999998</v>
      </c>
      <c r="AN887" s="208">
        <v>101.3758</v>
      </c>
      <c r="AO887" s="208">
        <v>8.7995999999999999</v>
      </c>
      <c r="AP887" s="208">
        <v>77.343500000000006</v>
      </c>
      <c r="AQ887" s="208">
        <v>43.066200000000002</v>
      </c>
      <c r="AR887" s="208">
        <v>55.636899999999997</v>
      </c>
      <c r="AS887" s="208">
        <v>53.3613</v>
      </c>
      <c r="AT887" s="208">
        <v>184.0333</v>
      </c>
    </row>
    <row r="888" spans="2:46" s="22" customFormat="1" ht="15">
      <c r="B888" s="22">
        <v>2019</v>
      </c>
      <c r="C888" s="22">
        <v>5</v>
      </c>
      <c r="D888" s="22">
        <f>(R888*AI884)+(S888*AI885)+(T888*AI886)+(U888*AI887)+(V888*AI888)+(W888*AI889)+(X888*AI890)+(Y888*AI891)+(Z888*AI892)+(AA888*AI893)+(AB888*AI894)+(AC888*AI895)+(AD888*AI896)+(AE888*AI897)+(AF888*AI898)+(AG888*AI899)</f>
        <v>4.3233973456270496</v>
      </c>
      <c r="E888" s="22">
        <f>(R888*AJ884)+(S888*AJ885)+(T888*AJ886)+(U888*AJ887)+(V888*AJ888)+(W888*AJ889)+(X888*AJ890)+(Y888*AJ891)+(Z888*AJ892)+(AA888*AJ893)+(AB888*AJ894)+(AC888*AJ895)+(AD888*AJ896)+(AE888*AJ897)+(AF888*AJ898)+(AG888*AJ899)</f>
        <v>15.741452557213771</v>
      </c>
      <c r="F888" s="22">
        <f>(R888*AK884)+(S888*AK885)+(T888*AK886)+(U888*AK887)+(V888*AK888)+(W888*AK889)+(X888*AK890)+(Y888*AK891)+(Z888*AK892)+(AA888*AK893)+(AB888*AK894)+(AC888*AK895)+(AD888*AK896)+(AE888*AK897)+(AF888*AK898)+(AG888*AK899)</f>
        <v>1.5763741611662248</v>
      </c>
      <c r="G888" s="22">
        <f>(R888*AL884)+(S888*AL885)+(T888*AL886)+(U888*AL887)+(V888*AL888)+(W888*AL889)+(X888*AL890)+(Y888*AL891)+(Z888*AL892)+(AA888*AL893)+(AB888*AL894)+(AC888*AL895)+(AD888*AL896)+(AE888*AL897)+(AF888*AL898)+(AG888*AL899)</f>
        <v>13.565365200494055</v>
      </c>
      <c r="H888" s="22">
        <f>(R888*AM884)+(S888*AM885)+(T888*AM886)+(U888*AM887)+(V888*AM888)+(W888*AM889)+(X888*AM890)+(Y888*AM891)+(Z888*AM892)+(AA888*AM893)+(AB888*AM894)+(AC888*AM895)+(AD888*AM896)+(AE888*AM897)+(AF888*AM898)+(AG888*AM899)</f>
        <v>3.5278997411711019</v>
      </c>
      <c r="I888" s="22">
        <f>(R888*AN884)+(S888*AN885)+(T888*AN886)+(U888*AN887)+(V888*AN888)+(W888*AN889)+(X888*AN890)+(Y888*AN891)+(Z888*AN892)+(AA888*AN893)+(AB888*AN894)+(AC888*AN895)+(AD888*AN896)+(AE888*AN897)+(AF888*AN898)+(AG888*AN899)</f>
        <v>9.0600269685550412</v>
      </c>
      <c r="J888" s="22">
        <f>(R888*AO884)+(S888*AO885)+(T888*AO886)+(U888*AO887)+(V888*AO888)+(W888*AO889)+(X888*AO890)+(Y888*AO891)+(Z888*AO892)+(AA888*AO893)+(AB888*AO894)+(AC888*AO895)+(AD888*AO896)+(AE888*AO897)+(AF888*AO898)+(AG888*AO899)</f>
        <v>0.78642647764552231</v>
      </c>
      <c r="K888" s="22">
        <f>(R888*AP884)+(S888*AP885)+(T888*AP886)+(U888*AP887)+(V888*AP888)+(W888*AP889)+(X888*AP890)+(Y888*AP891)+(Z888*AP892)+(AA888*AP893)+(AB888*AP894)+(AC888*AP895)+(AD888*AP896)+(AE888*AP897)+(AF888*AP898)+(AG888*AP899)</f>
        <v>6.9122433148980029</v>
      </c>
      <c r="L888" s="22">
        <f>(R888*AQ884)+(S888*AQ885)+(T888*AQ886)+(U888*AQ887)+(V888*AQ888)+(W888*AQ889)+(X888*AQ890)+(Y888*AQ891)+(Z888*AQ892)+(AA888*AQ893)+(AB888*AQ894)+(AC888*AQ895)+(AD888*AQ896)+(AE888*AQ897)+(AF888*AQ898)+(AG888*AQ899)</f>
        <v>3.848856762986681</v>
      </c>
      <c r="M888" s="22">
        <f>(R888*AR884)+(S888*AR885)+(T888*AR886)+(U888*AR887)+(V888*AR888)+(W888*AR889)+(X888*AR890)+(Y888*AR891)+(Z888*AR892)+(AA888*AR893)+(AB888*AR894)+(AC888*AR895)+(AD888*AR896)+(AE888*AR897)+(AF888*AR898)+(AG888*AR899)</f>
        <v>4.9723091156548209</v>
      </c>
      <c r="N888" s="22">
        <f>(R888*AS884)+(S888*AS885)+(T888*AS886)+(U888*AS887)+(V888*AS888)+(W888*AS889)+(X888*AS890)+(Y888*AS891)+(Z888*AS892)+(AA888*AS893)+(AB888*AS894)+(AC888*AS895)+(AD888*AS896)+(AE888*AS897)+(AF888*AS898)+(AG888*AS899)</f>
        <v>4.7689371336863049</v>
      </c>
      <c r="O888" s="22">
        <f>(R888*AT884)+(S888*AT885)+(T888*AT886)+(U888*AT887)+(V888*AT888)+(W888*AT889)+(X888*AT890)+(Y888*AT891)+(Z888*AT892)+(AA888*AT893)+(AB888*AT894)+(AC888*AT895)+(AD888*AT896)+(AE888*AT897)+(AF888*AT898)+(AG888*AT899)</f>
        <v>16.447186223064879</v>
      </c>
      <c r="Q888" s="22">
        <v>5</v>
      </c>
      <c r="R888" s="22">
        <v>0</v>
      </c>
      <c r="S888" s="22">
        <v>0</v>
      </c>
      <c r="T888" s="22">
        <v>0</v>
      </c>
      <c r="U888" s="22">
        <v>8.9370707491877172E-2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H888" s="208">
        <v>2019</v>
      </c>
      <c r="AI888" s="208">
        <v>31.197900000000001</v>
      </c>
      <c r="AJ888" s="208">
        <v>215.98650000000001</v>
      </c>
      <c r="AK888" s="208">
        <v>15.0869</v>
      </c>
      <c r="AL888" s="208">
        <v>122.41330000000001</v>
      </c>
      <c r="AM888" s="208">
        <v>28.0809</v>
      </c>
      <c r="AN888" s="208">
        <v>112.0886</v>
      </c>
      <c r="AO888" s="208">
        <v>7.7346000000000004</v>
      </c>
      <c r="AP888" s="208">
        <v>61.2438</v>
      </c>
      <c r="AQ888" s="208">
        <v>36.724600000000002</v>
      </c>
      <c r="AR888" s="208">
        <v>42.185600000000001</v>
      </c>
      <c r="AS888" s="208">
        <v>51.482199999999999</v>
      </c>
      <c r="AT888" s="208">
        <v>168.46789999999999</v>
      </c>
    </row>
    <row r="889" spans="2:46" s="22" customFormat="1" ht="15">
      <c r="B889" s="22">
        <v>2019</v>
      </c>
      <c r="C889" s="22">
        <v>6</v>
      </c>
      <c r="D889" s="22">
        <f>(R889*AI884)+(S889*AI885)+(T889*AI886)+(U889*AI887)+(V889*AI888)+(W889*AI889)+(X889*AI890)+(Y889*AI891)+(Z889*AI892)+(AA889*AI893)+(AB889*AI894)+(AC889*AI895)+(AD889*AI896)+(AE889*AI897)+(AF889*AI898)+(AG889*AI899)</f>
        <v>31.245895885204693</v>
      </c>
      <c r="E889" s="22">
        <f>(R889*AJ884)+(S889*AJ885)+(T889*AJ886)+(U889*AJ887)+(V889*AJ888)+(W889*AJ889)+(X889*AJ890)+(Y889*AJ891)+(Z889*AJ892)+(AA889*AJ893)+(AB889*AJ894)+(AC889*AJ895)+(AD889*AJ896)+(AE889*AJ897)+(AF889*AJ898)+(AG889*AJ899)</f>
        <v>146.58664450070157</v>
      </c>
      <c r="F889" s="22">
        <f>(R889*AK884)+(S889*AK885)+(T889*AK886)+(U889*AK887)+(V889*AK888)+(W889*AK889)+(X889*AK890)+(Y889*AK891)+(Z889*AK892)+(AA889*AK893)+(AB889*AK894)+(AC889*AK895)+(AD889*AK896)+(AE889*AK897)+(AF889*AK898)+(AG889*AK899)</f>
        <v>20.860984696103174</v>
      </c>
      <c r="G889" s="22">
        <f>(R889*AL884)+(S889*AL885)+(T889*AL886)+(U889*AL887)+(V889*AL888)+(W889*AL889)+(X889*AL890)+(Y889*AL891)+(Z889*AL892)+(AA889*AL893)+(AB889*AL894)+(AC889*AL895)+(AD889*AL896)+(AE889*AL897)+(AF889*AL898)+(AG889*AL899)</f>
        <v>121.75496860197686</v>
      </c>
      <c r="H889" s="22">
        <f>(R889*AM884)+(S889*AM885)+(T889*AM886)+(U889*AM887)+(V889*AM888)+(W889*AM889)+(X889*AM890)+(Y889*AM891)+(Z889*AM892)+(AA889*AM893)+(AB889*AM894)+(AC889*AM895)+(AD889*AM896)+(AE889*AM897)+(AF889*AM898)+(AG889*AM899)</f>
        <v>30.535992541720049</v>
      </c>
      <c r="I889" s="22">
        <f>(R889*AN884)+(S889*AN885)+(T889*AN886)+(U889*AN887)+(V889*AN888)+(W889*AN889)+(X889*AN890)+(Y889*AN891)+(Z889*AN892)+(AA889*AN893)+(AB889*AN894)+(AC889*AN895)+(AD889*AN896)+(AE889*AN897)+(AF889*AN898)+(AG889*AN899)</f>
        <v>114.33206051170427</v>
      </c>
      <c r="J889" s="22">
        <f>(R889*AO884)+(S889*AO885)+(T889*AO886)+(U889*AO887)+(V889*AO888)+(W889*AO889)+(X889*AO890)+(Y889*AO891)+(Z889*AO892)+(AA889*AO893)+(AB889*AO894)+(AC889*AO895)+(AD889*AO896)+(AE889*AO897)+(AF889*AO898)+(AG889*AO899)</f>
        <v>4.6564933960169288</v>
      </c>
      <c r="K889" s="22">
        <f>(R889*AP884)+(S889*AP885)+(T889*AP886)+(U889*AP887)+(V889*AP888)+(W889*AP889)+(X889*AP890)+(Y889*AP891)+(Z889*AP892)+(AA889*AP893)+(AB889*AP894)+(AC889*AP895)+(AD889*AP896)+(AE889*AP897)+(AF889*AP898)+(AG889*AP899)</f>
        <v>53.850338639813195</v>
      </c>
      <c r="L889" s="22">
        <f>(R889*AQ884)+(S889*AQ885)+(T889*AQ886)+(U889*AQ887)+(V889*AQ888)+(W889*AQ889)+(X889*AQ890)+(Y889*AQ891)+(Z889*AQ892)+(AA889*AQ893)+(AB889*AQ894)+(AC889*AQ895)+(AD889*AQ896)+(AE889*AQ897)+(AF889*AQ898)+(AG889*AQ899)</f>
        <v>30.721367744345368</v>
      </c>
      <c r="M889" s="22">
        <f>(R889*AR884)+(S889*AR885)+(T889*AR886)+(U889*AR887)+(V889*AR888)+(W889*AR889)+(X889*AR890)+(Y889*AR891)+(Z889*AR892)+(AA889*AR893)+(AB889*AR894)+(AC889*AR895)+(AD889*AR896)+(AE889*AR897)+(AF889*AR898)+(AG889*AR899)</f>
        <v>32.377772878399732</v>
      </c>
      <c r="N889" s="22">
        <f>(R889*AS884)+(S889*AS885)+(T889*AS886)+(U889*AS887)+(V889*AS888)+(W889*AS889)+(X889*AS890)+(Y889*AS891)+(Z889*AS892)+(AA889*AS893)+(AB889*AS894)+(AC889*AS895)+(AD889*AS896)+(AE889*AS897)+(AF889*AS898)+(AG889*AS899)</f>
        <v>34.609114691833604</v>
      </c>
      <c r="O889" s="22">
        <f>(R889*AT884)+(S889*AT885)+(T889*AT886)+(U889*AT887)+(V889*AT888)+(W889*AT889)+(X889*AT890)+(Y889*AT891)+(Z889*AT892)+(AA889*AT893)+(AB889*AT894)+(AC889*AT895)+(AD889*AT896)+(AE889*AT897)+(AF889*AT898)+(AG889*AT899)</f>
        <v>144.13098678566297</v>
      </c>
      <c r="Q889" s="22">
        <v>6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0.40076518433531011</v>
      </c>
      <c r="Z889" s="22">
        <v>6.3600000000000004E-2</v>
      </c>
      <c r="AA889" s="22">
        <v>0</v>
      </c>
      <c r="AB889" s="22">
        <v>0.26986289636970395</v>
      </c>
      <c r="AC889" s="22">
        <v>6.595769839041045E-4</v>
      </c>
      <c r="AD889" s="22">
        <v>0</v>
      </c>
      <c r="AE889" s="22">
        <v>0</v>
      </c>
      <c r="AF889" s="22">
        <v>0</v>
      </c>
      <c r="AG889" s="22">
        <v>0</v>
      </c>
      <c r="AH889" s="208">
        <v>2019</v>
      </c>
      <c r="AI889" s="208">
        <v>25.588000000000001</v>
      </c>
      <c r="AJ889" s="208">
        <v>63.219499999999996</v>
      </c>
      <c r="AK889" s="208">
        <v>6.2382999999999997</v>
      </c>
      <c r="AL889" s="208">
        <v>54.681899999999999</v>
      </c>
      <c r="AM889" s="208">
        <v>10.6587</v>
      </c>
      <c r="AN889" s="208">
        <v>39.7209</v>
      </c>
      <c r="AO889" s="208">
        <v>1.3673999999999999</v>
      </c>
      <c r="AP889" s="208">
        <v>21.092400000000001</v>
      </c>
      <c r="AQ889" s="208">
        <v>8.7612000000000005</v>
      </c>
      <c r="AR889" s="208">
        <v>16.810600000000001</v>
      </c>
      <c r="AS889" s="208">
        <v>12.8118</v>
      </c>
      <c r="AT889" s="208">
        <v>44.626600000000003</v>
      </c>
    </row>
    <row r="890" spans="2:46" s="22" customFormat="1" ht="15">
      <c r="B890" s="22">
        <v>2019</v>
      </c>
      <c r="C890" s="22">
        <v>7</v>
      </c>
      <c r="D890" s="22">
        <f>(R890*AI884)+(S890*AI885)+(T890*AI886)+(U890*AI887)+(V890*AI888)+(W890*AI889)+(X890*AI890)+(Y890*AI891)+(Z890*AI892)+(AA890*AI893)+(AB890*AI894)+(AC890*AI895)+(AD890*AI896)+(AE890*AI897)+(AF890*AI898)+(AG890*AI899)</f>
        <v>38.056623800000004</v>
      </c>
      <c r="E890" s="22">
        <f>(R890*AJ884)+(S890*AJ885)+(T890*AJ886)+(U890*AJ887)+(V890*AJ888)+(W890*AJ889)+(X890*AJ890)+(Y890*AJ891)+(Z890*AJ892)+(AA890*AJ893)+(AB890*AJ894)+(AC890*AJ895)+(AD890*AJ896)+(AE890*AJ897)+(AF890*AJ898)+(AG890*AJ899)</f>
        <v>85.735343279999995</v>
      </c>
      <c r="F890" s="22">
        <f>(R890*AK884)+(S890*AK885)+(T890*AK886)+(U890*AK887)+(V890*AK888)+(W890*AK889)+(X890*AK890)+(Y890*AK891)+(Z890*AK892)+(AA890*AK893)+(AB890*AK894)+(AC890*AK895)+(AD890*AK896)+(AE890*AK897)+(AF890*AK898)+(AG890*AK899)</f>
        <v>11.107132120000001</v>
      </c>
      <c r="G890" s="22">
        <f>(R890*AL884)+(S890*AL885)+(T890*AL886)+(U890*AL887)+(V890*AL888)+(W890*AL889)+(X890*AL890)+(Y890*AL891)+(Z890*AL892)+(AA890*AL893)+(AB890*AL894)+(AC890*AL895)+(AD890*AL896)+(AE890*AL897)+(AF890*AL898)+(AG890*AL899)</f>
        <v>75.533743240000007</v>
      </c>
      <c r="H890" s="22">
        <f>(R890*AM884)+(S890*AM885)+(T890*AM886)+(U890*AM887)+(V890*AM888)+(W890*AM889)+(X890*AM890)+(Y890*AM891)+(Z890*AM892)+(AA890*AM893)+(AB890*AM894)+(AC890*AM895)+(AD890*AM896)+(AE890*AM897)+(AF890*AM898)+(AG890*AM899)</f>
        <v>22.729425600000003</v>
      </c>
      <c r="I890" s="22">
        <f>(R890*AN884)+(S890*AN885)+(T890*AN886)+(U890*AN887)+(V890*AN888)+(W890*AN889)+(X890*AN890)+(Y890*AN891)+(Z890*AN892)+(AA890*AN893)+(AB890*AN894)+(AC890*AN895)+(AD890*AN896)+(AE890*AN897)+(AF890*AN898)+(AG890*AN899)</f>
        <v>51.139955520000001</v>
      </c>
      <c r="J890" s="22">
        <f>(R890*AO884)+(S890*AO885)+(T890*AO886)+(U890*AO887)+(V890*AO888)+(W890*AO889)+(X890*AO890)+(Y890*AO891)+(Z890*AO892)+(AA890*AO893)+(AB890*AO894)+(AC890*AO895)+(AD890*AO896)+(AE890*AO897)+(AF890*AO898)+(AG890*AO899)</f>
        <v>0.49387599999999998</v>
      </c>
      <c r="K890" s="22">
        <f>(R890*AP884)+(S890*AP885)+(T890*AP886)+(U890*AP887)+(V890*AP888)+(W890*AP889)+(X890*AP890)+(Y890*AP891)+(Z890*AP892)+(AA890*AP893)+(AB890*AP894)+(AC890*AP895)+(AD890*AP896)+(AE890*AP897)+(AF890*AP898)+(AG890*AP899)</f>
        <v>35.2084896</v>
      </c>
      <c r="L890" s="22">
        <f>(R890*AQ884)+(S890*AQ885)+(T890*AQ886)+(U890*AQ887)+(V890*AQ888)+(W890*AQ889)+(X890*AQ890)+(Y890*AQ891)+(Z890*AQ892)+(AA890*AQ893)+(AB890*AQ894)+(AC890*AQ895)+(AD890*AQ896)+(AE890*AQ897)+(AF890*AQ898)+(AG890*AQ899)</f>
        <v>19.417117520000001</v>
      </c>
      <c r="M890" s="22">
        <f>(R890*AR884)+(S890*AR885)+(T890*AR886)+(U890*AR887)+(V890*AR888)+(W890*AR889)+(X890*AR890)+(Y890*AR891)+(Z890*AR892)+(AA890*AR893)+(AB890*AR894)+(AC890*AR895)+(AD890*AR896)+(AE890*AR897)+(AF890*AR898)+(AG890*AR899)</f>
        <v>26.392663880000001</v>
      </c>
      <c r="N890" s="22">
        <f>(R890*AS884)+(S890*AS885)+(T890*AS886)+(U890*AS887)+(V890*AS888)+(W890*AS889)+(X890*AS890)+(Y890*AS891)+(Z890*AS892)+(AA890*AS893)+(AB890*AS894)+(AC890*AS895)+(AD890*AS896)+(AE890*AS897)+(AF890*AS898)+(AG890*AS899)</f>
        <v>33.648676160000001</v>
      </c>
      <c r="O890" s="22">
        <f>(R890*AT884)+(S890*AT885)+(T890*AT886)+(U890*AT887)+(V890*AT888)+(W890*AT889)+(X890*AT890)+(Y890*AT891)+(Z890*AT892)+(AA890*AT893)+(AB890*AT894)+(AC890*AT895)+(AD890*AT896)+(AE890*AT897)+(AF890*AT898)+(AG890*AT899)</f>
        <v>78.653787480000005</v>
      </c>
      <c r="Q890" s="22">
        <v>7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0.6956</v>
      </c>
      <c r="AE890" s="22">
        <v>0</v>
      </c>
      <c r="AF890" s="22">
        <v>0</v>
      </c>
      <c r="AG890" s="22">
        <v>0</v>
      </c>
      <c r="AH890" s="208">
        <v>2019</v>
      </c>
      <c r="AI890" s="208">
        <v>7.9231999999999996</v>
      </c>
      <c r="AJ890" s="208">
        <v>5.0936000000000003</v>
      </c>
      <c r="AK890" s="208">
        <v>2.4893999999999998</v>
      </c>
      <c r="AL890" s="208">
        <v>19.034700000000001</v>
      </c>
      <c r="AM890" s="208">
        <v>6.1449999999999996</v>
      </c>
      <c r="AN890" s="208">
        <v>9.6960999999999995</v>
      </c>
      <c r="AO890" s="208">
        <v>3.5638000000000001</v>
      </c>
      <c r="AP890" s="208">
        <v>13.5899</v>
      </c>
      <c r="AQ890" s="208">
        <v>2.8607999999999998</v>
      </c>
      <c r="AR890" s="208">
        <v>4.6173000000000002</v>
      </c>
      <c r="AS890" s="208">
        <v>3.1983000000000001</v>
      </c>
      <c r="AT890" s="208">
        <v>25.138100000000001</v>
      </c>
    </row>
    <row r="891" spans="2:46" s="22" customFormat="1" ht="15">
      <c r="B891" s="22">
        <v>2019</v>
      </c>
      <c r="C891" s="22">
        <v>8</v>
      </c>
      <c r="D891" s="22">
        <f>(R891*AI884)+(S891*AI885)+(T891*AI886)+(U891*AI887)+(V891*AI888)+(W891*AI889)+(X891*AI890)+(Y891*AI891)+(Z891*AI892)+(AA891*AI893)+(AB891*AI894)+(AC891*AI895)+(AD891*AI896)+(AE891*AI897)+(AF891*AI898)+(AG891*AI899)</f>
        <v>43.162947781100108</v>
      </c>
      <c r="E891" s="22">
        <f>(R891*AJ884)+(S891*AJ885)+(T891*AJ886)+(U891*AJ887)+(V891*AJ888)+(W891*AJ889)+(X891*AJ890)+(Y891*AJ891)+(Z891*AJ892)+(AA891*AJ893)+(AB891*AJ894)+(AC891*AJ895)+(AD891*AJ896)+(AE891*AJ897)+(AF891*AJ898)+(AG891*AJ899)</f>
        <v>212.88348174612995</v>
      </c>
      <c r="F891" s="22">
        <f>(R891*AK884)+(S891*AK885)+(T891*AK886)+(U891*AK887)+(V891*AK888)+(W891*AK889)+(X891*AK890)+(Y891*AK891)+(Z891*AK892)+(AA891*AK893)+(AB891*AK894)+(AC891*AK895)+(AD891*AK896)+(AE891*AK897)+(AF891*AK898)+(AG891*AK899)</f>
        <v>29.797804776527254</v>
      </c>
      <c r="G891" s="22">
        <f>(R891*AL884)+(S891*AL885)+(T891*AL886)+(U891*AL887)+(V891*AL888)+(W891*AL889)+(X891*AL890)+(Y891*AL891)+(Z891*AL892)+(AA891*AL893)+(AB891*AL894)+(AC891*AL895)+(AD891*AL896)+(AE891*AL897)+(AF891*AL898)+(AG891*AL899)</f>
        <v>173.65227016971951</v>
      </c>
      <c r="H891" s="22">
        <f>(R891*AM884)+(S891*AM885)+(T891*AM886)+(U891*AM887)+(V891*AM888)+(W891*AM889)+(X891*AM890)+(Y891*AM891)+(Z891*AM892)+(AA891*AM893)+(AB891*AM894)+(AC891*AM895)+(AD891*AM896)+(AE891*AM897)+(AF891*AM898)+(AG891*AM899)</f>
        <v>43.367481834057138</v>
      </c>
      <c r="I891" s="22">
        <f>(R891*AN884)+(S891*AN885)+(T891*AN886)+(U891*AN887)+(V891*AN888)+(W891*AN889)+(X891*AN890)+(Y891*AN891)+(Z891*AN892)+(AA891*AN893)+(AB891*AN894)+(AC891*AN895)+(AD891*AN896)+(AE891*AN897)+(AF891*AN898)+(AG891*AN899)</f>
        <v>160.71036780764808</v>
      </c>
      <c r="J891" s="22">
        <f>(R891*AO884)+(S891*AO885)+(T891*AO886)+(U891*AO887)+(V891*AO888)+(W891*AO889)+(X891*AO890)+(Y891*AO891)+(Z891*AO892)+(AA891*AO893)+(AB891*AO894)+(AC891*AO895)+(AD891*AO896)+(AE891*AO897)+(AF891*AO898)+(AG891*AO899)</f>
        <v>6.4362003257266096</v>
      </c>
      <c r="K891" s="22">
        <f>(R891*AP884)+(S891*AP885)+(T891*AP886)+(U891*AP887)+(V891*AP888)+(W891*AP889)+(X891*AP890)+(Y891*AP891)+(Z891*AP892)+(AA891*AP893)+(AB891*AP894)+(AC891*AP895)+(AD891*AP896)+(AE891*AP897)+(AF891*AP898)+(AG891*AP899)</f>
        <v>75.358144387758387</v>
      </c>
      <c r="L891" s="22">
        <f>(R891*AQ884)+(S891*AQ885)+(T891*AQ886)+(U891*AQ887)+(V891*AQ888)+(W891*AQ889)+(X891*AQ890)+(Y891*AQ891)+(Z891*AQ892)+(AA891*AQ893)+(AB891*AQ894)+(AC891*AQ895)+(AD891*AQ896)+(AE891*AQ897)+(AF891*AQ898)+(AG891*AQ899)</f>
        <v>42.191727942713392</v>
      </c>
      <c r="M891" s="22">
        <f>(R891*AR884)+(S891*AR885)+(T891*AR886)+(U891*AR887)+(V891*AR888)+(W891*AR889)+(X891*AR890)+(Y891*AR891)+(Z891*AR892)+(AA891*AR893)+(AB891*AR894)+(AC891*AR895)+(AD891*AR896)+(AE891*AR897)+(AF891*AR898)+(AG891*AR899)</f>
        <v>47.820150972068397</v>
      </c>
      <c r="N891" s="22">
        <f>(R891*AS884)+(S891*AS885)+(T891*AS886)+(U891*AS887)+(V891*AS888)+(W891*AS889)+(X891*AS890)+(Y891*AS891)+(Z891*AS892)+(AA891*AS893)+(AB891*AS894)+(AC891*AS895)+(AD891*AS896)+(AE891*AS897)+(AF891*AS898)+(AG891*AS899)</f>
        <v>49.214847921703871</v>
      </c>
      <c r="O891" s="22">
        <f>(R891*AT884)+(S891*AT885)+(T891*AT886)+(U891*AT887)+(V891*AT888)+(W891*AT889)+(X891*AT890)+(Y891*AT891)+(Z891*AT892)+(AA891*AT893)+(AB891*AT894)+(AC891*AT895)+(AD891*AT896)+(AE891*AT897)+(AF891*AT898)+(AG891*AT899)</f>
        <v>207.90996027143623</v>
      </c>
      <c r="Q891" s="22">
        <v>8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0.5082143807025763</v>
      </c>
      <c r="Z891" s="22">
        <v>0.26930435888776155</v>
      </c>
      <c r="AA891" s="22">
        <v>0</v>
      </c>
      <c r="AB891" s="22">
        <v>0.30643708205915571</v>
      </c>
      <c r="AC891" s="22">
        <v>4.2044799503377327E-2</v>
      </c>
      <c r="AD891" s="22">
        <v>0</v>
      </c>
      <c r="AE891" s="22">
        <v>0</v>
      </c>
      <c r="AF891" s="22">
        <v>0</v>
      </c>
      <c r="AG891" s="22">
        <v>0</v>
      </c>
      <c r="AH891" s="208">
        <v>2019</v>
      </c>
      <c r="AI891" s="208">
        <v>62.106999999999999</v>
      </c>
      <c r="AJ891" s="208">
        <v>267.92950000000002</v>
      </c>
      <c r="AK891" s="208">
        <v>40.9893</v>
      </c>
      <c r="AL891" s="208">
        <v>246.864</v>
      </c>
      <c r="AM891" s="208">
        <v>62.061300000000003</v>
      </c>
      <c r="AN891" s="208">
        <v>229.59289999999999</v>
      </c>
      <c r="AO891" s="208">
        <v>9.5548000000000002</v>
      </c>
      <c r="AP891" s="208">
        <v>108.8883</v>
      </c>
      <c r="AQ891" s="208">
        <v>56.155700000000003</v>
      </c>
      <c r="AR891" s="208">
        <v>60.575800000000001</v>
      </c>
      <c r="AS891" s="208">
        <v>68.640299999999996</v>
      </c>
      <c r="AT891" s="208">
        <v>294.92059999999998</v>
      </c>
    </row>
    <row r="892" spans="2:46" s="22" customFormat="1" ht="15">
      <c r="B892" s="22">
        <v>2019</v>
      </c>
      <c r="C892" s="22">
        <v>9</v>
      </c>
      <c r="D892" s="22">
        <f>(R892*AI884)+(S892*AI885)+(T892*AI886)+(U892*AI887)+(V892*AI888)+(W892*AI889)+(X892*AI890)+(Y892*AI891)+(Z892*AI892)+(AA892*AI893)+(AB892*AI894)+(AC892*AI895)+(AD892*AI896)+(AE892*AI897)+(AF892*AI898)+(AG892*AI899)</f>
        <v>39.980837022488515</v>
      </c>
      <c r="E892" s="22">
        <f>(R892*AJ884)+(S892*AJ885)+(T892*AJ886)+(U892*AJ887)+(V892*AJ888)+(W892*AJ889)+(X892*AJ890)+(Y892*AJ891)+(Z892*AJ892)+(AA892*AJ893)+(AB892*AJ894)+(AC892*AJ895)+(AD892*AJ896)+(AE892*AJ897)+(AF892*AJ898)+(AG892*AJ899)</f>
        <v>262.77286908369985</v>
      </c>
      <c r="F892" s="22">
        <f>(R892*AK884)+(S892*AK885)+(T892*AK886)+(U892*AK887)+(V892*AK888)+(W892*AK889)+(X892*AK890)+(Y892*AK891)+(Z892*AK892)+(AA892*AK893)+(AB892*AK894)+(AC892*AK895)+(AD892*AK896)+(AE892*AK897)+(AF892*AK898)+(AG892*AK899)</f>
        <v>32.27553372471079</v>
      </c>
      <c r="G892" s="22">
        <f>(R892*AL884)+(S892*AL885)+(T892*AL886)+(U892*AL887)+(V892*AL888)+(W892*AL889)+(X892*AL890)+(Y892*AL891)+(Z892*AL892)+(AA892*AL893)+(AB892*AL894)+(AC892*AL895)+(AD892*AL896)+(AE892*AL897)+(AF892*AL898)+(AG892*AL899)</f>
        <v>170.97394907185139</v>
      </c>
      <c r="H892" s="22">
        <f>(R892*AM884)+(S892*AM885)+(T892*AM886)+(U892*AM887)+(V892*AM888)+(W892*AM889)+(X892*AM890)+(Y892*AM891)+(Z892*AM892)+(AA892*AM893)+(AB892*AM894)+(AC892*AM895)+(AD892*AM896)+(AE892*AM897)+(AF892*AM898)+(AG892*AM899)</f>
        <v>41.971975951828412</v>
      </c>
      <c r="I892" s="22">
        <f>(R892*AN884)+(S892*AN885)+(T892*AN886)+(U892*AN887)+(V892*AN888)+(W892*AN889)+(X892*AN890)+(Y892*AN891)+(Z892*AN892)+(AA892*AN893)+(AB892*AN894)+(AC892*AN895)+(AD892*AN896)+(AE892*AN897)+(AF892*AN898)+(AG892*AN899)</f>
        <v>155.40065400375121</v>
      </c>
      <c r="J892" s="22">
        <f>(R892*AO884)+(S892*AO885)+(T892*AO886)+(U892*AO887)+(V892*AO888)+(W892*AO889)+(X892*AO890)+(Y892*AO891)+(Z892*AO892)+(AA892*AO893)+(AB892*AO894)+(AC892*AO895)+(AD892*AO896)+(AE892*AO897)+(AF892*AO898)+(AG892*AO899)</f>
        <v>5.3238075273230621</v>
      </c>
      <c r="K892" s="22">
        <f>(R892*AP884)+(S892*AP885)+(T892*AP886)+(U892*AP887)+(V892*AP888)+(W892*AP889)+(X892*AP890)+(Y892*AP891)+(Z892*AP892)+(AA892*AP893)+(AB892*AP894)+(AC892*AP895)+(AD892*AP896)+(AE892*AP897)+(AF892*AP898)+(AG892*AP899)</f>
        <v>67.073159353707581</v>
      </c>
      <c r="L892" s="22">
        <f>(R892*AQ884)+(S892*AQ885)+(T892*AQ886)+(U892*AQ887)+(V892*AQ888)+(W892*AQ889)+(X892*AQ890)+(Y892*AQ891)+(Z892*AQ892)+(AA892*AQ893)+(AB892*AQ894)+(AC892*AQ895)+(AD892*AQ896)+(AE892*AQ897)+(AF892*AQ898)+(AG892*AQ899)</f>
        <v>45.669392646487466</v>
      </c>
      <c r="M892" s="22">
        <f>(R892*AR884)+(S892*AR885)+(T892*AR886)+(U892*AR887)+(V892*AR888)+(W892*AR889)+(X892*AR890)+(Y892*AR891)+(Z892*AR892)+(AA892*AR893)+(AB892*AR894)+(AC892*AR895)+(AD892*AR896)+(AE892*AR897)+(AF892*AR898)+(AG892*AR899)</f>
        <v>59.211690596521684</v>
      </c>
      <c r="N892" s="22">
        <f>(R892*AS884)+(S892*AS885)+(T892*AS886)+(U892*AS887)+(V892*AS888)+(W892*AS889)+(X892*AS890)+(Y892*AS891)+(Z892*AS892)+(AA892*AS893)+(AB892*AS894)+(AC892*AS895)+(AD892*AS896)+(AE892*AS897)+(AF892*AS898)+(AG892*AS899)</f>
        <v>49.674343650905307</v>
      </c>
      <c r="O892" s="22">
        <f>(R892*AT884)+(S892*AT885)+(T892*AT886)+(U892*AT887)+(V892*AT888)+(W892*AT889)+(X892*AT890)+(Y892*AT891)+(Z892*AT892)+(AA892*AT893)+(AB892*AT894)+(AC892*AT895)+(AD892*AT896)+(AE892*AT897)+(AF892*AT898)+(AG892*AT899)</f>
        <v>199.43448090423729</v>
      </c>
      <c r="Q892" s="22">
        <v>9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8.6515907398896294E-2</v>
      </c>
      <c r="Z892" s="22">
        <v>0.5483490763640243</v>
      </c>
      <c r="AA892" s="22">
        <v>0</v>
      </c>
      <c r="AB892" s="22">
        <v>0.42370002157114034</v>
      </c>
      <c r="AC892" s="22">
        <v>0.95636953678111647</v>
      </c>
      <c r="AD892" s="22">
        <v>0</v>
      </c>
      <c r="AE892" s="22">
        <v>0</v>
      </c>
      <c r="AF892" s="22">
        <v>0</v>
      </c>
      <c r="AG892" s="22">
        <v>1</v>
      </c>
      <c r="AH892" s="208">
        <v>2019</v>
      </c>
      <c r="AI892" s="208">
        <v>19.0426</v>
      </c>
      <c r="AJ892" s="208">
        <v>140.7346</v>
      </c>
      <c r="AK892" s="208">
        <v>17.066600000000001</v>
      </c>
      <c r="AL892" s="208">
        <v>99.195300000000003</v>
      </c>
      <c r="AM892" s="208">
        <v>23.982099999999999</v>
      </c>
      <c r="AN892" s="208">
        <v>81.513800000000003</v>
      </c>
      <c r="AO892" s="208">
        <v>2.8460999999999999</v>
      </c>
      <c r="AP892" s="208">
        <v>37.597099999999998</v>
      </c>
      <c r="AQ892" s="208">
        <v>18.081600000000002</v>
      </c>
      <c r="AR892" s="208">
        <v>34.511600000000001</v>
      </c>
      <c r="AS892" s="208">
        <v>27.643000000000001</v>
      </c>
      <c r="AT892" s="208">
        <v>130.22479999999999</v>
      </c>
    </row>
    <row r="893" spans="2:46" s="22" customFormat="1" ht="15">
      <c r="B893" s="22">
        <v>2019</v>
      </c>
      <c r="C893" s="22">
        <v>10</v>
      </c>
      <c r="D893" s="22">
        <f>(R893*AI884)+(S893*AI885)+(T893*AI886)+(U893*AI887)+(V893*AI888)+(W893*AI889)+(X893*AI890)+(Y893*AI891)+(Z893*AI892)+(AA893*AI893)+(AB893*AI894)+(AC893*AI895)+(AD893*AI896)+(AE893*AI897)+(AF893*AI898)+(AG893*AI899)</f>
        <v>46.784055456914132</v>
      </c>
      <c r="E893" s="22">
        <f>(R893*AJ884)+(S893*AJ885)+(T893*AJ886)+(U893*AJ887)+(V893*AJ888)+(W893*AJ889)+(X893*AJ890)+(Y893*AJ891)+(Z893*AJ892)+(AA893*AJ893)+(AB893*AJ894)+(AC893*AJ895)+(AD893*AJ896)+(AE893*AJ897)+(AF893*AJ898)+(AG893*AJ899)</f>
        <v>80.841642148405413</v>
      </c>
      <c r="F893" s="22">
        <f>(R893*AK884)+(S893*AK885)+(T893*AK886)+(U893*AK887)+(V893*AK888)+(W893*AK889)+(X893*AK890)+(Y893*AK891)+(Z893*AK892)+(AA893*AK893)+(AB893*AK894)+(AC893*AK895)+(AD893*AK896)+(AE893*AK897)+(AF893*AK898)+(AG893*AK899)</f>
        <v>29.808728754090399</v>
      </c>
      <c r="G893" s="22">
        <f>(R893*AL884)+(S893*AL885)+(T893*AL886)+(U893*AL887)+(V893*AL888)+(W893*AL889)+(X893*AL890)+(Y893*AL891)+(Z893*AL892)+(AA893*AL893)+(AB893*AL894)+(AC893*AL895)+(AD893*AL896)+(AE893*AL897)+(AF893*AL898)+(AG893*AL899)</f>
        <v>144.62463408271336</v>
      </c>
      <c r="H893" s="22">
        <f>(R893*AM884)+(S893*AM885)+(T893*AM886)+(U893*AM887)+(V893*AM888)+(W893*AM889)+(X893*AM890)+(Y893*AM891)+(Z893*AM892)+(AA893*AM893)+(AB893*AM894)+(AC893*AM895)+(AD893*AM896)+(AE893*AM897)+(AF893*AM898)+(AG893*AM899)</f>
        <v>40.058127951822051</v>
      </c>
      <c r="I893" s="22">
        <f>(R893*AN884)+(S893*AN885)+(T893*AN886)+(U893*AN887)+(V893*AN888)+(W893*AN889)+(X893*AN890)+(Y893*AN891)+(Z893*AN892)+(AA893*AN893)+(AB893*AN894)+(AC893*AN895)+(AD893*AN896)+(AE893*AN897)+(AF893*AN898)+(AG893*AN899)</f>
        <v>153.51741330164862</v>
      </c>
      <c r="J893" s="22">
        <f>(R893*AO884)+(S893*AO885)+(T893*AO886)+(U893*AO887)+(V893*AO888)+(W893*AO889)+(X893*AO890)+(Y893*AO891)+(Z893*AO892)+(AA893*AO893)+(AB893*AO894)+(AC893*AO895)+(AD893*AO896)+(AE893*AO897)+(AF893*AO898)+(AG893*AO899)</f>
        <v>3.0986362796498885</v>
      </c>
      <c r="K893" s="22">
        <f>(R893*AP884)+(S893*AP885)+(T893*AP886)+(U893*AP887)+(V893*AP888)+(W893*AP889)+(X893*AP890)+(Y893*AP891)+(Z893*AP892)+(AA893*AP893)+(AB893*AP894)+(AC893*AP895)+(AD893*AP896)+(AE893*AP897)+(AF893*AP898)+(AG893*AP899)</f>
        <v>64.303509850120875</v>
      </c>
      <c r="L893" s="22">
        <f>(R893*AQ884)+(S893*AQ885)+(T893*AQ886)+(U893*AQ887)+(V893*AQ888)+(W893*AQ889)+(X893*AQ890)+(Y893*AQ891)+(Z893*AQ892)+(AA893*AQ893)+(AB893*AQ894)+(AC893*AQ895)+(AD893*AQ896)+(AE893*AQ897)+(AF893*AQ898)+(AG893*AQ899)</f>
        <v>28.144065097171381</v>
      </c>
      <c r="M893" s="22">
        <f>(R893*AR884)+(S893*AR885)+(T893*AR886)+(U893*AR887)+(V893*AR888)+(W893*AR889)+(X893*AR890)+(Y893*AR891)+(Z893*AR892)+(AA893*AR893)+(AB893*AR894)+(AC893*AR895)+(AD893*AR896)+(AE893*AR897)+(AF893*AR898)+(AG893*AR899)</f>
        <v>35.573948155601059</v>
      </c>
      <c r="N893" s="22">
        <f>(R893*AS884)+(S893*AS885)+(T893*AS886)+(U893*AS887)+(V893*AS888)+(W893*AS889)+(X893*AS890)+(Y893*AS891)+(Z893*AS892)+(AA893*AS893)+(AB893*AS894)+(AC893*AS895)+(AD893*AS896)+(AE893*AS897)+(AF893*AS898)+(AG893*AS899)</f>
        <v>34.204855227251699</v>
      </c>
      <c r="O893" s="22">
        <f>(R893*AT884)+(S893*AT885)+(T893*AT886)+(U893*AT887)+(V893*AT888)+(W893*AT889)+(X893*AT890)+(Y893*AT891)+(Z893*AT892)+(AA893*AT893)+(AB893*AT894)+(AC893*AT895)+(AD893*AT896)+(AE893*AT897)+(AF893*AT898)+(AG893*AT899)</f>
        <v>169.19537972762274</v>
      </c>
      <c r="Q893" s="22">
        <v>10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0.74902261319579944</v>
      </c>
      <c r="AB893" s="22">
        <v>0</v>
      </c>
      <c r="AC893" s="22">
        <v>0</v>
      </c>
      <c r="AD893" s="22">
        <v>0.2878</v>
      </c>
      <c r="AE893" s="22">
        <v>0</v>
      </c>
      <c r="AF893" s="22">
        <v>0</v>
      </c>
      <c r="AG893" s="22">
        <v>0</v>
      </c>
      <c r="AH893" s="208">
        <v>2019</v>
      </c>
      <c r="AI893" s="208">
        <v>41.438499999999998</v>
      </c>
      <c r="AJ893" s="208">
        <v>60.571199999999997</v>
      </c>
      <c r="AK893" s="208">
        <v>33.661499999999997</v>
      </c>
      <c r="AL893" s="208">
        <v>151.3613</v>
      </c>
      <c r="AM893" s="208">
        <v>40.9253</v>
      </c>
      <c r="AN893" s="208">
        <v>176.70840000000001</v>
      </c>
      <c r="AO893" s="208">
        <v>3.8641000000000001</v>
      </c>
      <c r="AP893" s="208">
        <v>66.401499999999999</v>
      </c>
      <c r="AQ893" s="208">
        <v>26.848800000000001</v>
      </c>
      <c r="AR893" s="208">
        <v>32.915100000000002</v>
      </c>
      <c r="AS893" s="208">
        <v>27.0792</v>
      </c>
      <c r="AT893" s="208">
        <v>182.44159999999999</v>
      </c>
    </row>
    <row r="894" spans="2:46" s="22" customFormat="1" ht="15">
      <c r="B894" s="22">
        <v>2019</v>
      </c>
      <c r="C894" s="22">
        <v>11</v>
      </c>
      <c r="D894" s="22">
        <f>(R894*AI884)+(S894*AI885)+(T894*AI886)+(U894*AI887)+(V894*AI888)+(W894*AI889)+(X894*AI890)+(Y894*AI891)+(Z894*AI892)+(AA894*AI893)+(AB894*AI894)+(AC894*AI895)+(AD894*AI896)+(AE894*AI897)+(AF894*AI898)+(AG894*AI899)</f>
        <v>12.296565570585456</v>
      </c>
      <c r="E894" s="22">
        <f>(R894*AJ884)+(S894*AJ885)+(T894*AJ886)+(U894*AJ887)+(V894*AJ888)+(W894*AJ889)+(X894*AJ890)+(Y894*AJ891)+(Z894*AJ892)+(AA894*AJ893)+(AB894*AJ894)+(AC894*AJ895)+(AD894*AJ896)+(AE894*AJ897)+(AF894*AJ898)+(AG894*AJ899)</f>
        <v>13.876467223617212</v>
      </c>
      <c r="F894" s="22">
        <f>(R894*AK884)+(S894*AK885)+(T894*AK886)+(U894*AK887)+(V894*AK888)+(W894*AK889)+(X894*AK890)+(Y894*AK891)+(Z894*AK892)+(AA894*AK893)+(AB894*AK894)+(AC894*AK895)+(AD894*AK896)+(AE894*AK897)+(AF894*AK898)+(AG894*AK899)</f>
        <v>3.5682041709040195</v>
      </c>
      <c r="G894" s="22">
        <f>(R894*AL884)+(S894*AL885)+(T894*AL886)+(U894*AL887)+(V894*AL888)+(W894*AL889)+(X894*AL890)+(Y894*AL891)+(Z894*AL892)+(AA894*AL893)+(AB894*AL894)+(AC894*AL895)+(AD894*AL896)+(AE894*AL897)+(AF894*AL898)+(AG894*AL899)</f>
        <v>27.539662346636092</v>
      </c>
      <c r="H894" s="22">
        <f>(R894*AM884)+(S894*AM885)+(T894*AM886)+(U894*AM887)+(V894*AM888)+(W894*AM889)+(X894*AM890)+(Y894*AM891)+(Z894*AM892)+(AA894*AM893)+(AB894*AM894)+(AC894*AM895)+(AD894*AM896)+(AE894*AM897)+(AF894*AM898)+(AG894*AM899)</f>
        <v>9.4085010060306935</v>
      </c>
      <c r="I894" s="22">
        <f>(R894*AN884)+(S894*AN885)+(T894*AN886)+(U894*AN887)+(V894*AN888)+(W894*AN889)+(X894*AN890)+(Y894*AN891)+(Z894*AN892)+(AA894*AN893)+(AB894*AN894)+(AC894*AN895)+(AD894*AN896)+(AE894*AN897)+(AF894*AN898)+(AG894*AN899)</f>
        <v>30.292131652953689</v>
      </c>
      <c r="J894" s="22">
        <f>(R894*AO884)+(S894*AO885)+(T894*AO886)+(U894*AO887)+(V894*AO888)+(W894*AO889)+(X894*AO890)+(Y894*AO891)+(Z894*AO892)+(AA894*AO893)+(AB894*AO894)+(AC894*AO895)+(AD894*AO896)+(AE894*AO897)+(AF894*AO898)+(AG894*AO899)</f>
        <v>3.5566035294727141</v>
      </c>
      <c r="K894" s="22">
        <f>(R894*AP884)+(S894*AP885)+(T894*AP886)+(U894*AP887)+(V894*AP888)+(W894*AP889)+(X894*AP890)+(Y894*AP891)+(Z894*AP892)+(AA894*AP893)+(AB894*AP894)+(AC894*AP895)+(AD894*AP896)+(AE894*AP897)+(AF894*AP898)+(AG894*AP899)</f>
        <v>18.182715378826366</v>
      </c>
      <c r="L894" s="22">
        <f>(R894*AQ884)+(S894*AQ885)+(T894*AQ886)+(U894*AQ887)+(V894*AQ888)+(W894*AQ889)+(X894*AQ890)+(Y894*AQ891)+(Z894*AQ892)+(AA894*AQ893)+(AB894*AQ894)+(AC894*AQ895)+(AD894*AQ896)+(AE894*AQ897)+(AF894*AQ898)+(AG894*AQ899)</f>
        <v>7.355897961275736</v>
      </c>
      <c r="M894" s="22">
        <f>(R894*AR884)+(S894*AR885)+(T894*AR886)+(U894*AR887)+(V894*AR888)+(W894*AR889)+(X894*AR890)+(Y894*AR891)+(Z894*AR892)+(AA894*AR893)+(AB894*AR894)+(AC894*AR895)+(AD894*AR896)+(AE894*AR897)+(AF894*AR898)+(AG894*AR899)</f>
        <v>10.88855485361267</v>
      </c>
      <c r="N894" s="22">
        <f>(R894*AS884)+(S894*AS885)+(T894*AS886)+(U894*AS887)+(V894*AS888)+(W894*AS889)+(X894*AS890)+(Y894*AS891)+(Z894*AS892)+(AA894*AS893)+(AB894*AS894)+(AC894*AS895)+(AD894*AS896)+(AE894*AS897)+(AF894*AS898)+(AG894*AS899)</f>
        <v>6.1163789675561926</v>
      </c>
      <c r="O894" s="22">
        <f>(R894*AT884)+(S894*AT885)+(T894*AT886)+(U894*AT887)+(V894*AT888)+(W894*AT889)+(X894*AT890)+(Y894*AT891)+(Z894*AT892)+(AA894*AT893)+(AB894*AT894)+(AC894*AT895)+(AD894*AT896)+(AE894*AT897)+(AF894*AT898)+(AG894*AT899)</f>
        <v>30.682202348861949</v>
      </c>
      <c r="Q894" s="22">
        <v>11</v>
      </c>
      <c r="R894" s="22">
        <v>9.795478305256114E-2</v>
      </c>
      <c r="S894" s="22">
        <v>0.22004671810824875</v>
      </c>
      <c r="T894" s="22">
        <v>0.20949883684869208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08">
        <v>2019</v>
      </c>
      <c r="AI894" s="208">
        <v>19.026</v>
      </c>
      <c r="AJ894" s="208">
        <v>111.8639</v>
      </c>
      <c r="AK894" s="208">
        <v>12.3744</v>
      </c>
      <c r="AL894" s="208">
        <v>61.023800000000001</v>
      </c>
      <c r="AM894" s="208">
        <v>15.296799999999999</v>
      </c>
      <c r="AN894" s="208">
        <v>63.34</v>
      </c>
      <c r="AO894" s="208">
        <v>2.39</v>
      </c>
      <c r="AP894" s="208">
        <v>28.919599999999999</v>
      </c>
      <c r="AQ894" s="208">
        <v>26.139199999999999</v>
      </c>
      <c r="AR894" s="208">
        <v>21.8246</v>
      </c>
      <c r="AS894" s="208">
        <v>19.748100000000001</v>
      </c>
      <c r="AT894" s="208">
        <v>65.249099999999999</v>
      </c>
    </row>
    <row r="895" spans="2:46" s="22" customFormat="1" ht="15">
      <c r="B895" s="22">
        <v>2019</v>
      </c>
      <c r="C895" s="22">
        <v>12</v>
      </c>
      <c r="D895" s="22">
        <f>(R895*AI884)+(S895*AI885)+(T895*AI886)+(U895*AI887)+(V895*AI888)+(W895*AI889)+(X895*AI890)+(Y895*AI891)+(Z895*AI892)+(AA895*AI893)+(AB895*AI894)+(AC895*AI895)+(AD895*AI896)+(AE895*AI897)+(AF895*AI898)+(AG895*AI899)</f>
        <v>62.81453852908934</v>
      </c>
      <c r="E895" s="22">
        <f>(R895*AJ884)+(S895*AJ885)+(T895*AJ886)+(U895*AJ887)+(V895*AJ888)+(W895*AJ889)+(X895*AJ890)+(Y895*AJ891)+(Z895*AJ892)+(AA895*AJ893)+(AB895*AJ894)+(AC895*AJ895)+(AD895*AJ896)+(AE895*AJ897)+(AF895*AJ898)+(AG895*AJ899)</f>
        <v>147.62779284089959</v>
      </c>
      <c r="F895" s="22">
        <f>(R895*AK884)+(S895*AK885)+(T895*AK886)+(U895*AK887)+(V895*AK888)+(W895*AK889)+(X895*AK890)+(Y895*AK891)+(Z895*AK892)+(AA895*AK893)+(AB895*AK894)+(AC895*AK895)+(AD895*AK896)+(AE895*AK897)+(AF895*AK898)+(AG895*AK899)</f>
        <v>18.026200748359642</v>
      </c>
      <c r="G895" s="22">
        <f>(R895*AL884)+(S895*AL885)+(T895*AL886)+(U895*AL887)+(V895*AL888)+(W895*AL889)+(X895*AL890)+(Y895*AL891)+(Z895*AL892)+(AA895*AL893)+(AB895*AL894)+(AC895*AL895)+(AD895*AL896)+(AE895*AL897)+(AF895*AL898)+(AG895*AL899)</f>
        <v>152.09156953621192</v>
      </c>
      <c r="H895" s="22">
        <f>(R895*AM884)+(S895*AM885)+(T895*AM886)+(U895*AM887)+(V895*AM888)+(W895*AM889)+(X895*AM890)+(Y895*AM891)+(Z895*AM892)+(AA895*AM893)+(AB895*AM894)+(AC895*AM895)+(AD895*AM896)+(AE895*AM897)+(AF895*AM898)+(AG895*AM899)</f>
        <v>40.258459414694094</v>
      </c>
      <c r="I895" s="22">
        <f>(R895*AN884)+(S895*AN885)+(T895*AN886)+(U895*AN887)+(V895*AN888)+(W895*AN889)+(X895*AN890)+(Y895*AN891)+(Z895*AN892)+(AA895*AN893)+(AB895*AN894)+(AC895*AN895)+(AD895*AN896)+(AE895*AN897)+(AF895*AN898)+(AG895*AN899)</f>
        <v>135.16483676146385</v>
      </c>
      <c r="J895" s="22">
        <f>(R895*AO884)+(S895*AO885)+(T895*AO886)+(U895*AO887)+(V895*AO888)+(W895*AO889)+(X895*AO890)+(Y895*AO891)+(Z895*AO892)+(AA895*AO893)+(AB895*AO894)+(AC895*AO895)+(AD895*AO896)+(AE895*AO897)+(AF895*AO898)+(AG895*AO899)</f>
        <v>10.602436012249983</v>
      </c>
      <c r="K895" s="22">
        <f>(R895*AP884)+(S895*AP885)+(T895*AP886)+(U895*AP887)+(V895*AP888)+(W895*AP889)+(X895*AP890)+(Y895*AP891)+(Z895*AP892)+(AA895*AP893)+(AB895*AP894)+(AC895*AP895)+(AD895*AP896)+(AE895*AP897)+(AF895*AP898)+(AG895*AP899)</f>
        <v>76.959436282651382</v>
      </c>
      <c r="L895" s="22">
        <f>(R895*AQ884)+(S895*AQ885)+(T895*AQ886)+(U895*AQ887)+(V895*AQ888)+(W895*AQ889)+(X895*AQ890)+(Y895*AQ891)+(Z895*AQ892)+(AA895*AQ893)+(AB895*AQ894)+(AC895*AQ895)+(AD895*AQ896)+(AE895*AQ897)+(AF895*AQ898)+(AG895*AQ899)</f>
        <v>34.77195044164101</v>
      </c>
      <c r="M895" s="22">
        <f>(R895*AR884)+(S895*AR885)+(T895*AR886)+(U895*AR887)+(V895*AR888)+(W895*AR889)+(X895*AR890)+(Y895*AR891)+(Z895*AR892)+(AA895*AR893)+(AB895*AR894)+(AC895*AR895)+(AD895*AR896)+(AE895*AR897)+(AF895*AR898)+(AG895*AR899)</f>
        <v>52.505919517279779</v>
      </c>
      <c r="N895" s="22">
        <f>(R895*AS884)+(S895*AS885)+(T895*AS886)+(U895*AS887)+(V895*AS888)+(W895*AS889)+(X895*AS890)+(Y895*AS891)+(Z895*AS892)+(AA895*AS893)+(AB895*AS894)+(AC895*AS895)+(AD895*AS896)+(AE895*AS897)+(AF895*AS898)+(AG895*AS899)</f>
        <v>40.148044660055461</v>
      </c>
      <c r="O895" s="22">
        <f>(R895*AT884)+(S895*AT885)+(T895*AT886)+(U895*AT887)+(V895*AT888)+(W895*AT889)+(X895*AT890)+(Y895*AT891)+(Z895*AT892)+(AA895*AT893)+(AB895*AT894)+(AC895*AT895)+(AD895*AT896)+(AE895*AT897)+(AF895*AT898)+(AG895*AT899)</f>
        <v>156.23350579687528</v>
      </c>
      <c r="Q895" s="22">
        <v>12</v>
      </c>
      <c r="R895" s="22">
        <v>0.33143279709307938</v>
      </c>
      <c r="S895" s="22">
        <v>0.75695180949639651</v>
      </c>
      <c r="T895" s="22">
        <v>0.22761181172271763</v>
      </c>
      <c r="U895" s="22">
        <v>0.22800000000000001</v>
      </c>
      <c r="V895" s="22">
        <v>6.6430469441984052E-2</v>
      </c>
      <c r="W895" s="22">
        <v>1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  <c r="AH895" s="208">
        <v>2019</v>
      </c>
      <c r="AI895" s="208">
        <v>15.239699999999999</v>
      </c>
      <c r="AJ895" s="208">
        <v>107.9365</v>
      </c>
      <c r="AK895" s="208">
        <v>13.756</v>
      </c>
      <c r="AL895" s="208">
        <v>66.090299999999999</v>
      </c>
      <c r="AM895" s="208">
        <v>16.1981</v>
      </c>
      <c r="AN895" s="208">
        <v>63.413499999999999</v>
      </c>
      <c r="AO895" s="208">
        <v>1.9375</v>
      </c>
      <c r="AP895" s="208">
        <v>24.555800000000001</v>
      </c>
      <c r="AQ895" s="208">
        <v>18.388000000000002</v>
      </c>
      <c r="AR895" s="208">
        <v>25.036799999999999</v>
      </c>
      <c r="AS895" s="208">
        <v>19.8581</v>
      </c>
      <c r="AT895" s="208">
        <v>70.453900000000004</v>
      </c>
    </row>
    <row r="896" spans="2:46" s="22" customFormat="1" ht="15">
      <c r="B896" s="22">
        <v>2019</v>
      </c>
      <c r="C896" s="22">
        <v>13</v>
      </c>
      <c r="D896" s="22">
        <f>(R896*AI884)+(S896*AI885)+(T896*AI886)+(U896*AI887)+(V896*AI888)+(W896*AI889)+(X896*AI890)+(Y896*AI891)+(Z896*AI892)+(AA896*AI893)+(AB896*AI894)+(AC896*AI895)+(AD896*AI896)+(AE896*AI897)+(AF896*AI898)+(AG896*AI899)</f>
        <v>26.054532377752565</v>
      </c>
      <c r="E896" s="22">
        <f>(R896*AJ884)+(S896*AJ885)+(T896*AJ886)+(U896*AJ887)+(V896*AJ888)+(W896*AJ889)+(X896*AJ890)+(Y896*AJ891)+(Z896*AJ892)+(AA896*AJ893)+(AB896*AJ894)+(AC896*AJ895)+(AD896*AJ896)+(AE896*AJ897)+(AF896*AJ898)+(AG896*AJ899)</f>
        <v>23.546392837275381</v>
      </c>
      <c r="F896" s="22">
        <f>(R896*AK884)+(S896*AK885)+(T896*AK886)+(U896*AK887)+(V896*AK888)+(W896*AK889)+(X896*AK890)+(Y896*AK891)+(Z896*AK892)+(AA896*AK893)+(AB896*AK894)+(AC896*AK895)+(AD896*AK896)+(AE896*AK897)+(AF896*AK898)+(AG896*AK899)</f>
        <v>7.9652635533781986</v>
      </c>
      <c r="G896" s="22">
        <f>(R896*AL884)+(S896*AL885)+(T896*AL886)+(U896*AL887)+(V896*AL888)+(W896*AL889)+(X896*AL890)+(Y896*AL891)+(Z896*AL892)+(AA896*AL893)+(AB896*AL894)+(AC896*AL895)+(AD896*AL896)+(AE896*AL897)+(AF896*AL898)+(AG896*AL899)</f>
        <v>58.649831168878642</v>
      </c>
      <c r="H896" s="22">
        <f>(R896*AM884)+(S896*AM885)+(T896*AM886)+(U896*AM887)+(V896*AM888)+(W896*AM889)+(X896*AM890)+(Y896*AM891)+(Z896*AM892)+(AA896*AM893)+(AB896*AM894)+(AC896*AM895)+(AD896*AM896)+(AE896*AM897)+(AF896*AM898)+(AG896*AM899)</f>
        <v>19.701781049154825</v>
      </c>
      <c r="I896" s="22">
        <f>(R896*AN884)+(S896*AN885)+(T896*AN886)+(U896*AN887)+(V896*AN888)+(W896*AN889)+(X896*AN890)+(Y896*AN891)+(Z896*AN892)+(AA896*AN893)+(AB896*AN894)+(AC896*AN895)+(AD896*AN896)+(AE896*AN897)+(AF896*AN898)+(AG896*AN899)</f>
        <v>50.778553449647966</v>
      </c>
      <c r="J896" s="22">
        <f>(R896*AO884)+(S896*AO885)+(T896*AO886)+(U896*AO887)+(V896*AO888)+(W896*AO889)+(X896*AO890)+(Y896*AO891)+(Z896*AO892)+(AA896*AO893)+(AB896*AO894)+(AC896*AO895)+(AD896*AO896)+(AE896*AO897)+(AF896*AO898)+(AG896*AO899)</f>
        <v>8.8007392414620007</v>
      </c>
      <c r="K896" s="22">
        <f>(R896*AP884)+(S896*AP885)+(T896*AP886)+(U896*AP887)+(V896*AP888)+(W896*AP889)+(X896*AP890)+(Y896*AP891)+(Z896*AP892)+(AA896*AP893)+(AB896*AP894)+(AC896*AP895)+(AD896*AP896)+(AE896*AP897)+(AF896*AP898)+(AG896*AP899)</f>
        <v>41.621926696777138</v>
      </c>
      <c r="L896" s="22">
        <f>(R896*AQ884)+(S896*AQ885)+(T896*AQ886)+(U896*AQ887)+(V896*AQ888)+(W896*AQ889)+(X896*AQ890)+(Y896*AQ891)+(Z896*AQ892)+(AA896*AQ893)+(AB896*AQ894)+(AC896*AQ895)+(AD896*AQ896)+(AE896*AQ897)+(AF896*AQ898)+(AG896*AQ899)</f>
        <v>14.913304287032936</v>
      </c>
      <c r="M896" s="22">
        <f>(R896*AR884)+(S896*AR885)+(T896*AR886)+(U896*AR887)+(V896*AR888)+(W896*AR889)+(X896*AR890)+(Y896*AR891)+(Z896*AR892)+(AA896*AR893)+(AB896*AR894)+(AC896*AR895)+(AD896*AR896)+(AE896*AR897)+(AF896*AR898)+(AG896*AR899)</f>
        <v>22.535962198805404</v>
      </c>
      <c r="N896" s="22">
        <f>(R896*AS884)+(S896*AS885)+(T896*AS886)+(U896*AS887)+(V896*AS888)+(W896*AS889)+(X896*AS890)+(Y896*AS891)+(Z896*AS892)+(AA896*AS893)+(AB896*AS894)+(AC896*AS895)+(AD896*AS896)+(AE896*AS897)+(AF896*AS898)+(AG896*AS899)</f>
        <v>12.668332975753881</v>
      </c>
      <c r="O896" s="22">
        <f>(R896*AT884)+(S896*AT885)+(T896*AT886)+(U896*AT887)+(V896*AT888)+(W896*AT889)+(X896*AT890)+(Y896*AT891)+(Z896*AT892)+(AA896*AT893)+(AB896*AT894)+(AC896*AT895)+(AD896*AT896)+(AE896*AT897)+(AF896*AT898)+(AG896*AT899)</f>
        <v>71.023956484192965</v>
      </c>
      <c r="Q896" s="22">
        <v>13</v>
      </c>
      <c r="R896" s="22">
        <v>1.6294985038389741E-3</v>
      </c>
      <c r="S896" s="22">
        <v>0</v>
      </c>
      <c r="T896" s="22">
        <v>0.54499705638039631</v>
      </c>
      <c r="U896" s="22">
        <v>0</v>
      </c>
      <c r="V896" s="22">
        <v>0</v>
      </c>
      <c r="W896" s="22">
        <v>0</v>
      </c>
      <c r="X896" s="22">
        <v>0.7580462094128243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08">
        <v>2019</v>
      </c>
      <c r="AI896" s="208">
        <v>54.710500000000003</v>
      </c>
      <c r="AJ896" s="208">
        <v>123.2538</v>
      </c>
      <c r="AK896" s="208">
        <v>15.967700000000001</v>
      </c>
      <c r="AL896" s="208">
        <v>108.5879</v>
      </c>
      <c r="AM896" s="208">
        <v>32.676000000000002</v>
      </c>
      <c r="AN896" s="208">
        <v>73.519199999999998</v>
      </c>
      <c r="AO896" s="208">
        <v>0.71</v>
      </c>
      <c r="AP896" s="208">
        <v>50.616</v>
      </c>
      <c r="AQ896" s="208">
        <v>27.914200000000001</v>
      </c>
      <c r="AR896" s="208">
        <v>37.942300000000003</v>
      </c>
      <c r="AS896" s="208">
        <v>48.373600000000003</v>
      </c>
      <c r="AT896" s="208">
        <v>113.0733</v>
      </c>
    </row>
    <row r="897" spans="2:46" s="22" customFormat="1" ht="15">
      <c r="B897" s="22">
        <v>2019</v>
      </c>
      <c r="C897" s="22">
        <v>14</v>
      </c>
      <c r="D897" s="22">
        <f>(R897*AI884)+(S897*AI885)+(T897*AI886)+(U897*AI887)+(V897*AI888)+(W897*AI889)+(X897*AI890)+(Y897*AI891)+(Z897*AI892)+(AA897*AI893)+(AB897*AI894)+(AC897*AI895)+(AD897*AI896)+(AE897*AI897)+(AF897*AI898)+(AG897*AI899)</f>
        <v>7.672487837224085</v>
      </c>
      <c r="E897" s="22">
        <f>(R897*AJ884)+(S897*AJ885)+(T897*AJ886)+(U897*AJ887)+(V897*AJ888)+(W897*AJ889)+(X897*AJ890)+(Y897*AJ891)+(Z897*AJ892)+(AA897*AJ893)+(AB897*AJ894)+(AC897*AJ895)+(AD897*AJ896)+(AE897*AJ897)+(AF897*AJ898)+(AG897*AJ899)</f>
        <v>18.302340913938011</v>
      </c>
      <c r="F897" s="22">
        <f>(R897*AK884)+(S897*AK885)+(T897*AK886)+(U897*AK887)+(V897*AK888)+(W897*AK889)+(X897*AK890)+(Y897*AK891)+(Z897*AK892)+(AA897*AK893)+(AB897*AK894)+(AC897*AK895)+(AD897*AK896)+(AE897*AK897)+(AF897*AK898)+(AG897*AK899)</f>
        <v>5.5980756085095891</v>
      </c>
      <c r="G897" s="22">
        <f>(R897*AL884)+(S897*AL885)+(T897*AL886)+(U897*AL887)+(V897*AL888)+(W897*AL889)+(X897*AL890)+(Y897*AL891)+(Z897*AL892)+(AA897*AL893)+(AB897*AL894)+(AC897*AL895)+(AD897*AL896)+(AE897*AL897)+(AF897*AL898)+(AG897*AL899)</f>
        <v>27.679249194390859</v>
      </c>
      <c r="H897" s="22">
        <f>(R897*AM884)+(S897*AM885)+(T897*AM886)+(U897*AM887)+(V897*AM888)+(W897*AM889)+(X897*AM890)+(Y897*AM891)+(Z897*AM892)+(AA897*AM893)+(AB897*AM894)+(AC897*AM895)+(AD897*AM896)+(AE897*AM897)+(AF897*AM898)+(AG897*AM899)</f>
        <v>7.4356724496640902</v>
      </c>
      <c r="I897" s="22">
        <f>(R897*AN884)+(S897*AN885)+(T897*AN886)+(U897*AN887)+(V897*AN888)+(W897*AN889)+(X897*AN890)+(Y897*AN891)+(Z897*AN892)+(AA897*AN893)+(AB897*AN894)+(AC897*AN895)+(AD897*AN896)+(AE897*AN897)+(AF897*AN898)+(AG897*AN899)</f>
        <v>28.505878066983325</v>
      </c>
      <c r="J897" s="22">
        <f>(R897*AO884)+(S897*AO885)+(T897*AO886)+(U897*AO887)+(V897*AO888)+(W897*AO889)+(X897*AO890)+(Y897*AO891)+(Z897*AO892)+(AA897*AO893)+(AB897*AO894)+(AC897*AO895)+(AD897*AO896)+(AE897*AO897)+(AF897*AO898)+(AG897*AO899)</f>
        <v>0.91135354037424954</v>
      </c>
      <c r="K897" s="22">
        <f>(R897*AP884)+(S897*AP885)+(T897*AP886)+(U897*AP887)+(V897*AP888)+(W897*AP889)+(X897*AP890)+(Y897*AP891)+(Z897*AP892)+(AA897*AP893)+(AB897*AP894)+(AC897*AP895)+(AD897*AP896)+(AE897*AP897)+(AF897*AP898)+(AG897*AP899)</f>
        <v>12.200502523465934</v>
      </c>
      <c r="L897" s="22">
        <f>(R897*AQ884)+(S897*AQ885)+(T897*AQ886)+(U897*AQ887)+(V897*AQ888)+(W897*AQ889)+(X897*AQ890)+(Y897*AQ891)+(Z897*AQ892)+(AA897*AQ893)+(AB897*AQ894)+(AC897*AQ895)+(AD897*AQ896)+(AE897*AQ897)+(AF897*AQ898)+(AG897*AQ899)</f>
        <v>5.0376202474785465</v>
      </c>
      <c r="M897" s="22">
        <f>(R897*AR884)+(S897*AR885)+(T897*AR886)+(U897*AR887)+(V897*AR888)+(W897*AR889)+(X897*AR890)+(Y897*AR891)+(Z897*AR892)+(AA897*AR893)+(AB897*AR894)+(AC897*AR895)+(AD897*AR896)+(AE897*AR897)+(AF897*AR898)+(AG897*AR899)</f>
        <v>7.0656100701061044</v>
      </c>
      <c r="N897" s="22">
        <f>(R897*AS884)+(S897*AS885)+(T897*AS886)+(U897*AS887)+(V897*AS888)+(W897*AS889)+(X897*AS890)+(Y897*AS891)+(Z897*AS892)+(AA897*AS893)+(AB897*AS894)+(AC897*AS895)+(AD897*AS896)+(AE897*AS897)+(AF897*AS898)+(AG897*AS899)</f>
        <v>5.9965158192911687</v>
      </c>
      <c r="O897" s="22">
        <f>(R897*AT884)+(S897*AT885)+(T897*AT886)+(U897*AT887)+(V897*AT888)+(W897*AT889)+(X897*AT890)+(Y897*AT891)+(Z897*AT892)+(AA897*AT893)+(AB897*AT894)+(AC897*AT895)+(AD897*AT896)+(AE897*AT897)+(AF897*AT898)+(AG897*AT899)</f>
        <v>33.884246708781092</v>
      </c>
      <c r="Q897" s="22">
        <v>14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7.076390739736603E-2</v>
      </c>
      <c r="Y897" s="22">
        <v>0</v>
      </c>
      <c r="Z897" s="22">
        <v>6.0882728404930433E-2</v>
      </c>
      <c r="AA897" s="22">
        <v>0.12271375998387171</v>
      </c>
      <c r="AB897" s="22">
        <v>0</v>
      </c>
      <c r="AC897" s="22">
        <v>0</v>
      </c>
      <c r="AD897" s="22">
        <v>1.5699999999999999E-2</v>
      </c>
      <c r="AE897" s="22">
        <v>0</v>
      </c>
      <c r="AF897" s="22">
        <v>1.2263680379236501E-3</v>
      </c>
      <c r="AG897" s="22">
        <v>0</v>
      </c>
      <c r="AH897" s="208">
        <v>2019</v>
      </c>
      <c r="AI897" s="208">
        <v>3.0055999999999998</v>
      </c>
      <c r="AJ897" s="208">
        <v>22.789100000000001</v>
      </c>
      <c r="AK897" s="208">
        <v>1.907</v>
      </c>
      <c r="AL897" s="208">
        <v>12.056100000000001</v>
      </c>
      <c r="AM897" s="208">
        <v>2.8990999999999998</v>
      </c>
      <c r="AN897" s="208">
        <v>6.7064000000000004</v>
      </c>
      <c r="AO897" s="208">
        <v>0.14729999999999999</v>
      </c>
      <c r="AP897" s="208">
        <v>2.6181000000000001</v>
      </c>
      <c r="AQ897" s="208">
        <v>4.3076999999999996</v>
      </c>
      <c r="AR897" s="208">
        <v>3.6781000000000001</v>
      </c>
      <c r="AS897" s="208">
        <v>2.4167000000000001</v>
      </c>
      <c r="AT897" s="208">
        <v>14.9122</v>
      </c>
    </row>
    <row r="898" spans="2:46" s="22" customFormat="1" ht="15">
      <c r="B898" s="22">
        <v>2019</v>
      </c>
      <c r="C898" s="22">
        <v>15</v>
      </c>
      <c r="D898" s="22">
        <f>(R898*AI884)+(S898*AI885)+(T898*AI886)+(U898*AI887)+(V898*AI888)+(W898*AI889)+(X898*AI890)+(Y898*AI891)+(Z898*AI892)+(AA898*AI893)+(AB898*AI894)+(AC898*AI895)+(AD898*AI896)+(AE898*AI897)+(AF898*AI898)+(AG898*AI899)</f>
        <v>10.175408437600669</v>
      </c>
      <c r="E898" s="22">
        <f>(R898*AJ884)+(S898*AJ885)+(T898*AJ886)+(U898*AJ887)+(V898*AJ888)+(W898*AJ889)+(X898*AJ890)+(Y898*AJ891)+(Z898*AJ892)+(AA898*AJ893)+(AB898*AJ894)+(AC898*AJ895)+(AD898*AJ896)+(AE898*AJ897)+(AF898*AJ898)+(AG898*AJ899)</f>
        <v>9.4419497184957635</v>
      </c>
      <c r="F898" s="22">
        <f>(R898*AK884)+(S898*AK885)+(T898*AK886)+(U898*AK887)+(V898*AK888)+(W898*AK889)+(X898*AK890)+(Y898*AK891)+(Z898*AK892)+(AA898*AK893)+(AB898*AK894)+(AC898*AK895)+(AD898*AK896)+(AE898*AK897)+(AF898*AK898)+(AG898*AK899)</f>
        <v>3.8392349533886656</v>
      </c>
      <c r="G898" s="22">
        <f>(R898*AL884)+(S898*AL885)+(T898*AL886)+(U898*AL887)+(V898*AL888)+(W898*AL889)+(X898*AL890)+(Y898*AL891)+(Z898*AL892)+(AA898*AL893)+(AB898*AL894)+(AC898*AL895)+(AD898*AL896)+(AE898*AL897)+(AF898*AL898)+(AG898*AL899)</f>
        <v>23.495526591022735</v>
      </c>
      <c r="H898" s="22">
        <f>(R898*AM884)+(S898*AM885)+(T898*AM886)+(U898*AM887)+(V898*AM888)+(W898*AM889)+(X898*AM890)+(Y898*AM891)+(Z898*AM892)+(AA898*AM893)+(AB898*AM894)+(AC898*AM895)+(AD898*AM896)+(AE898*AM897)+(AF898*AM898)+(AG898*AM899)</f>
        <v>7.8393603298125276</v>
      </c>
      <c r="I898" s="22">
        <f>(R898*AN884)+(S898*AN885)+(T898*AN886)+(U898*AN887)+(V898*AN888)+(W898*AN889)+(X898*AN890)+(Y898*AN891)+(Z898*AN892)+(AA898*AN893)+(AB898*AN894)+(AC898*AN895)+(AD898*AN896)+(AE898*AN897)+(AF898*AN898)+(AG898*AN899)</f>
        <v>28.808416428047966</v>
      </c>
      <c r="J898" s="22">
        <f>(R898*AO884)+(S898*AO885)+(T898*AO886)+(U898*AO887)+(V898*AO888)+(W898*AO889)+(X898*AO890)+(Y898*AO891)+(Z898*AO892)+(AA898*AO893)+(AB898*AO894)+(AC898*AO895)+(AD898*AO896)+(AE898*AO897)+(AF898*AO898)+(AG898*AO899)</f>
        <v>0.76313441979164487</v>
      </c>
      <c r="K898" s="22">
        <f>(R898*AP884)+(S898*AP885)+(T898*AP886)+(U898*AP887)+(V898*AP888)+(W898*AP889)+(X898*AP890)+(Y898*AP891)+(Z898*AP892)+(AA898*AP893)+(AB898*AP894)+(AC898*AP895)+(AD898*AP896)+(AE898*AP897)+(AF898*AP898)+(AG898*AP899)</f>
        <v>10.798165717653127</v>
      </c>
      <c r="L898" s="22">
        <f>(R898*AQ884)+(S898*AQ885)+(T898*AQ886)+(U898*AQ887)+(V898*AQ888)+(W898*AQ889)+(X898*AQ890)+(Y898*AQ891)+(Z898*AQ892)+(AA898*AQ893)+(AB898*AQ894)+(AC898*AQ895)+(AD898*AQ896)+(AE898*AQ897)+(AF898*AQ898)+(AG898*AQ899)</f>
        <v>3.2456422919904702</v>
      </c>
      <c r="M898" s="22">
        <f>(R898*AR884)+(S898*AR885)+(T898*AR886)+(U898*AR887)+(V898*AR888)+(W898*AR889)+(X898*AR890)+(Y898*AR891)+(Z898*AR892)+(AA898*AR893)+(AB898*AR894)+(AC898*AR895)+(AD898*AR896)+(AE898*AR897)+(AF898*AR898)+(AG898*AR899)</f>
        <v>4.9796973832768447</v>
      </c>
      <c r="N898" s="22">
        <f>(R898*AS884)+(S898*AS885)+(T898*AS886)+(U898*AS887)+(V898*AS888)+(W898*AS889)+(X898*AS890)+(Y898*AS891)+(Z898*AS892)+(AA898*AS893)+(AB898*AS894)+(AC898*AS895)+(AD898*AS896)+(AE898*AS897)+(AF898*AS898)+(AG898*AS899)</f>
        <v>6.053067391576846</v>
      </c>
      <c r="O898" s="22">
        <f>(R898*AT884)+(S898*AT885)+(T898*AT886)+(U898*AT887)+(V898*AT888)+(W898*AT889)+(X898*AT890)+(Y898*AT891)+(Z898*AT892)+(AA898*AT893)+(AB898*AT894)+(AC898*AT895)+(AD898*AT896)+(AE898*AT897)+(AF898*AT898)+(AG898*AT899)</f>
        <v>25.575540754424757</v>
      </c>
      <c r="Q898" s="22">
        <v>15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7.8976655058059439E-2</v>
      </c>
      <c r="AB898" s="22">
        <v>0</v>
      </c>
      <c r="AC898" s="22">
        <v>0</v>
      </c>
      <c r="AD898" s="22">
        <v>8.7645198079253821E-4</v>
      </c>
      <c r="AE898" s="22">
        <v>0</v>
      </c>
      <c r="AF898" s="22">
        <v>0.99877363196207636</v>
      </c>
      <c r="AG898" s="22">
        <v>0</v>
      </c>
      <c r="AH898" s="208">
        <v>2019</v>
      </c>
      <c r="AI898" s="208">
        <v>6.8632</v>
      </c>
      <c r="AJ898" s="208">
        <v>4.5557999999999996</v>
      </c>
      <c r="AK898" s="208">
        <v>1.1681999999999999</v>
      </c>
      <c r="AL898" s="208">
        <v>11.4604</v>
      </c>
      <c r="AM898" s="208">
        <v>4.5842000000000001</v>
      </c>
      <c r="AN898" s="208">
        <v>14.8063</v>
      </c>
      <c r="AO898" s="208">
        <v>0.45789999999999997</v>
      </c>
      <c r="AP898" s="208">
        <v>5.5164</v>
      </c>
      <c r="AQ898" s="208">
        <v>1.1021000000000001</v>
      </c>
      <c r="AR898" s="208">
        <v>2.3498000000000001</v>
      </c>
      <c r="AS898" s="208">
        <v>3.8767999999999998</v>
      </c>
      <c r="AT898" s="208">
        <v>11.0814</v>
      </c>
    </row>
    <row r="899" spans="2:46" s="22" customFormat="1" ht="15">
      <c r="B899" s="22">
        <v>2019</v>
      </c>
      <c r="C899" s="22">
        <v>16</v>
      </c>
      <c r="D899" s="22">
        <f>(R899*AI884)+(S899*AI885)+(T899*AI886)+(U899*AI887)+(V899*AI888)+(W899*AI889)+(X899*AI890)+(Y899*AI891)+(Z899*AI892)+(AA899*AI893)+(AB899*AI894)+(AC899*AI895)+(AD899*AI896)+(AE899*AI897)+(AF899*AI898)+(AG899*AI899)</f>
        <v>10.036678273886025</v>
      </c>
      <c r="E899" s="22">
        <f>(R899*AJ884)+(S899*AJ885)+(T899*AJ886)+(U899*AJ887)+(V899*AJ888)+(W899*AJ889)+(X899*AJ890)+(Y899*AJ891)+(Z899*AJ892)+(AA899*AJ893)+(AB899*AJ894)+(AC899*AJ895)+(AD899*AJ896)+(AE899*AJ897)+(AF899*AJ898)+(AG899*AJ899)</f>
        <v>37.504065003894326</v>
      </c>
      <c r="F899" s="22">
        <f>(R899*AK884)+(S899*AK885)+(T899*AK886)+(U899*AK887)+(V899*AK888)+(W899*AK889)+(X899*AK890)+(Y899*AK891)+(Z899*AK892)+(AA899*AK893)+(AB899*AK894)+(AC899*AK895)+(AD899*AK896)+(AE899*AK897)+(AF899*AK898)+(AG899*AK899)</f>
        <v>5.8122115743694458</v>
      </c>
      <c r="G899" s="22">
        <f>(R899*AL884)+(S899*AL885)+(T899*AL886)+(U899*AL887)+(V899*AL888)+(W899*AL889)+(X899*AL890)+(Y899*AL891)+(Z899*AL892)+(AA899*AL893)+(AB899*AL894)+(AC899*AL895)+(AD899*AL896)+(AE899*AL897)+(AF899*AL898)+(AG899*AL899)</f>
        <v>33.748353775729612</v>
      </c>
      <c r="H899" s="22">
        <f>(R899*AM884)+(S899*AM885)+(T899*AM886)+(U899*AM887)+(V899*AM888)+(W899*AM889)+(X899*AM890)+(Y899*AM891)+(Z899*AM892)+(AA899*AM893)+(AB899*AM894)+(AC899*AM895)+(AD899*AM896)+(AE899*AM897)+(AF899*AM898)+(AG899*AM899)</f>
        <v>9.0984184426892902</v>
      </c>
      <c r="I899" s="22">
        <f>(R899*AN884)+(S899*AN885)+(T899*AN886)+(U899*AN887)+(V899*AN888)+(W899*AN889)+(X899*AN890)+(Y899*AN891)+(Z899*AN892)+(AA899*AN893)+(AB899*AN894)+(AC899*AN895)+(AD899*AN896)+(AE899*AN897)+(AF899*AN898)+(AG899*AN899)</f>
        <v>26.485172474928518</v>
      </c>
      <c r="J899" s="22">
        <f>(R899*AO884)+(S899*AO885)+(T899*AO886)+(U899*AO887)+(V899*AO888)+(W899*AO889)+(X899*AO890)+(Y899*AO891)+(Z899*AO892)+(AA899*AO893)+(AB899*AO894)+(AC899*AO895)+(AD899*AO896)+(AE899*AO897)+(AF899*AO898)+(AG899*AO899)</f>
        <v>1.5346436754544361</v>
      </c>
      <c r="K899" s="22">
        <f>(R899*AP884)+(S899*AP885)+(T899*AP886)+(U899*AP887)+(V899*AP888)+(W899*AP889)+(X899*AP890)+(Y899*AP891)+(Z899*AP892)+(AA899*AP893)+(AB899*AP894)+(AC899*AP895)+(AD899*AP896)+(AE899*AP897)+(AF899*AP898)+(AG899*AP899)</f>
        <v>14.022816460704369</v>
      </c>
      <c r="L899" s="22">
        <f>(R899*AQ884)+(S899*AQ885)+(T899*AQ886)+(U899*AQ887)+(V899*AQ888)+(W899*AQ889)+(X899*AQ890)+(Y899*AQ891)+(Z899*AQ892)+(AA899*AQ893)+(AB899*AQ894)+(AC899*AQ895)+(AD899*AQ896)+(AE899*AQ897)+(AF899*AQ898)+(AG899*AQ899)</f>
        <v>8.6757844935915678</v>
      </c>
      <c r="M899" s="22">
        <f>(R899*AR884)+(S899*AR885)+(T899*AR886)+(U899*AR887)+(V899*AR888)+(W899*AR889)+(X899*AR890)+(Y899*AR891)+(Z899*AR892)+(AA899*AR893)+(AB899*AR894)+(AC899*AR895)+(AD899*AR896)+(AE899*AR897)+(AF899*AR898)+(AG899*AR899)</f>
        <v>10.121006653866448</v>
      </c>
      <c r="N899" s="22">
        <f>(R899*AS884)+(S899*AS885)+(T899*AS886)+(U899*AS887)+(V899*AS888)+(W899*AS889)+(X899*AS890)+(Y899*AS891)+(Z899*AS892)+(AA899*AS893)+(AB899*AS894)+(AC899*AS895)+(AD899*AS896)+(AE899*AS897)+(AF899*AS898)+(AG899*AS899)</f>
        <v>7.4323997993090423</v>
      </c>
      <c r="O899" s="22">
        <f>(R899*AT884)+(S899*AT885)+(T899*AT886)+(U899*AT887)+(V899*AT888)+(W899*AT889)+(X899*AT890)+(Y899*AT891)+(Z899*AT892)+(AA899*AT893)+(AB899*AT894)+(AC899*AT895)+(AD899*AT896)+(AE899*AT897)+(AF899*AT898)+(AG899*AT899)</f>
        <v>41.86852083615063</v>
      </c>
      <c r="Q899" s="22">
        <v>16</v>
      </c>
      <c r="R899" s="22">
        <v>0.13770898400113868</v>
      </c>
      <c r="S899" s="22">
        <v>2.3001472395354758E-2</v>
      </c>
      <c r="T899" s="22">
        <v>1.7892295048193983E-2</v>
      </c>
      <c r="U899" s="22">
        <v>0</v>
      </c>
      <c r="V899" s="22">
        <v>0</v>
      </c>
      <c r="W899" s="22">
        <v>0</v>
      </c>
      <c r="X899" s="22">
        <v>0.17118988318980966</v>
      </c>
      <c r="Y899" s="22">
        <v>4.5045275632172909E-3</v>
      </c>
      <c r="Z899" s="22">
        <v>5.7918917904714838E-2</v>
      </c>
      <c r="AA899" s="22">
        <v>4.9286971762269392E-2</v>
      </c>
      <c r="AB899" s="22">
        <v>0</v>
      </c>
      <c r="AC899" s="22">
        <v>9.2608673160205152E-4</v>
      </c>
      <c r="AD899" s="22">
        <v>0</v>
      </c>
      <c r="AE899" s="22">
        <v>0.97054297647834686</v>
      </c>
      <c r="AF899" s="22">
        <v>0</v>
      </c>
      <c r="AG899" s="22">
        <v>0</v>
      </c>
      <c r="AH899" s="208">
        <v>2019</v>
      </c>
      <c r="AI899" s="208">
        <v>1.5295000000000001</v>
      </c>
      <c r="AJ899" s="208">
        <v>11.7971</v>
      </c>
      <c r="AK899" s="208">
        <v>0.97199999999999998</v>
      </c>
      <c r="AL899" s="208">
        <v>6.1600999999999999</v>
      </c>
      <c r="AM899" s="208">
        <v>1.4795</v>
      </c>
      <c r="AN899" s="208">
        <v>3.3553000000000002</v>
      </c>
      <c r="AO899" s="208">
        <v>7.0900000000000005E-2</v>
      </c>
      <c r="AP899" s="208">
        <v>1.2986</v>
      </c>
      <c r="AQ899" s="208">
        <v>2.2351000000000001</v>
      </c>
      <c r="AR899" s="208">
        <v>1.855</v>
      </c>
      <c r="AS899" s="208">
        <v>1.2189000000000001</v>
      </c>
      <c r="AT899" s="208">
        <v>7.4844999999999997</v>
      </c>
    </row>
    <row r="900" spans="2:46" s="22" customFormat="1" ht="15">
      <c r="B900" s="22">
        <v>2020</v>
      </c>
      <c r="C900" s="22">
        <v>1</v>
      </c>
      <c r="D900" s="22">
        <f>(R900*AI900)+(S900*AI901)+(T900*AI902)+(U900*AI903)+(V900*AI904)+(W900*AI905)+(X900*AI906)+(Y900*AI907)+(Z900*AI908)+(AA900*AI909)+(AB900*AI910)+(AC900*AI911)+(AD900*AI912)+(AE900*AI913)+(AF900*AI914)+(AG900*AI915)</f>
        <v>2.272456386075854</v>
      </c>
      <c r="E900" s="22">
        <f>(R900*AJ900)+(S900*AJ901)+(T900*AJ902)+(U900*AJ903)+(V900*AJ904)+(W900*AJ905)+(X900*AJ906)+(Y900*AJ907)+(Z900*AJ908)+(AA900*AJ909)+(AB900*AJ910)+(AC900*AJ911)+(AD900*AJ912)+(AE900*AJ913)+(AF900*AJ914)+(AG900*AJ915)</f>
        <v>2.2779089853148613</v>
      </c>
      <c r="F900" s="22">
        <f>(R900*AK900)+(S900*AK901)+(T900*AK902)+(U900*AK903)+(V900*AK904)+(W900*AK905)+(X900*AK906)+(Y900*AK907)+(Z900*AK908)+(AA900*AK909)+(AB900*AK910)+(AC900*AK911)+(AD900*AK912)+(AE900*AK913)+(AF900*AK914)+(AG900*AK915)</f>
        <v>0.72264071688802833</v>
      </c>
      <c r="G900" s="22">
        <f>(R900*AL900)+(S900*AL901)+(T900*AL902)+(U900*AL903)+(V900*AL904)+(W900*AL905)+(X900*AL906)+(Y900*AL907)+(Z900*AL908)+(AA900*AL909)+(AB900*AL910)+(AC900*AL911)+(AD900*AL912)+(AE900*AL913)+(AF900*AL914)+(AG900*AL915)</f>
        <v>3.8794063544832018</v>
      </c>
      <c r="H900" s="22">
        <f>(R900*AM900)+(S900*AM901)+(T900*AM902)+(U900*AM903)+(V900*AM904)+(W900*AM905)+(X900*AM906)+(Y900*AM907)+(Z900*AM908)+(AA900*AM909)+(AB900*AM910)+(AC900*AM911)+(AD900*AM912)+(AE900*AM913)+(AF900*AM914)+(AG900*AM915)</f>
        <v>1.3160540202849675</v>
      </c>
      <c r="I900" s="22">
        <f>(R900*AN900)+(S900*AN901)+(T900*AN902)+(U900*AN903)+(V900*AN904)+(W900*AN905)+(X900*AN906)+(Y900*AN907)+(Z900*AN908)+(AA900*AN909)+(AB900*AN910)+(AC900*AN911)+(AD900*AN912)+(AE900*AN913)+(AF900*AN914)+(AG900*AN915)</f>
        <v>2.0370441009662672</v>
      </c>
      <c r="J900" s="22">
        <f>(R900*AO900)+(S900*AO901)+(T900*AO902)+(U900*AO903)+(V900*AO904)+(W900*AO905)+(X900*AO906)+(Y900*AO907)+(Z900*AO908)+(AA900*AO909)+(AB900*AO910)+(AC900*AO911)+(AD900*AO912)+(AE900*AO913)+(AF900*AO914)+(AG900*AO915)</f>
        <v>0.11470112922668084</v>
      </c>
      <c r="K900" s="22">
        <f>(R900*AP900)+(S900*AP901)+(T900*AP902)+(U900*AP903)+(V900*AP904)+(W900*AP905)+(X900*AP906)+(Y900*AP907)+(Z900*AP908)+(AA900*AP909)+(AB900*AP910)+(AC900*AP911)+(AD900*AP912)+(AE900*AP913)+(AF900*AP914)+(AG900*AP915)</f>
        <v>2.9062656091695795</v>
      </c>
      <c r="L900" s="22">
        <f>(R900*AQ900)+(S900*AQ901)+(T900*AQ902)+(U900*AQ903)+(V900*AQ904)+(W900*AQ905)+(X900*AQ906)+(Y900*AQ907)+(Z900*AQ908)+(AA900*AQ909)+(AB900*AQ910)+(AC900*AQ911)+(AD900*AQ912)+(AE900*AQ913)+(AF900*AQ914)+(AG900*AQ915)</f>
        <v>1.4112634974546945</v>
      </c>
      <c r="M900" s="22">
        <f>(R900*AR900)+(S900*AR901)+(T900*AR902)+(U900*AR903)+(V900*AR904)+(W900*AR905)+(X900*AR906)+(Y900*AR907)+(Z900*AR908)+(AA900*AR909)+(AB900*AR910)+(AC900*AR911)+(AD900*AR912)+(AE900*AR913)+(AF900*AR914)+(AG900*AR915)</f>
        <v>1.6989790728740897</v>
      </c>
      <c r="N900" s="22">
        <f>(R900*AS900)+(S900*AS901)+(T900*AS902)+(U900*AS903)+(V900*AS904)+(W900*AS905)+(X900*AS906)+(Y900*AS907)+(Z900*AS908)+(AA900*AS909)+(AB900*AS910)+(AC900*AS911)+(AD900*AS912)+(AE900*AS913)+(AF900*AS914)+(AG900*AS915)</f>
        <v>1.4286741201043129</v>
      </c>
      <c r="O900" s="22">
        <f>(R900*AT900)+(S900*AT901)+(T900*AT902)+(U900*AT903)+(V900*AT904)+(W900*AT905)+(X900*AT906)+(Y900*AT907)+(Z900*AT908)+(AA900*AT909)+(AB900*AT910)+(AC900*AT911)+(AD900*AT912)+(AE900*AT913)+(AF900*AT914)+(AG900*AT915)</f>
        <v>4.8965033521148049</v>
      </c>
      <c r="Q900" s="22">
        <v>1</v>
      </c>
      <c r="R900" s="22">
        <v>0.22509165929084093</v>
      </c>
      <c r="S900" s="22">
        <v>0</v>
      </c>
      <c r="T900" s="22">
        <v>0</v>
      </c>
      <c r="U900" s="22">
        <v>1.4E-3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2.9457023521653112E-2</v>
      </c>
      <c r="AF900" s="22">
        <v>0</v>
      </c>
      <c r="AG900" s="22">
        <v>0</v>
      </c>
      <c r="AH900" s="208">
        <v>2020</v>
      </c>
      <c r="AI900" s="208">
        <v>9.3940999999999999</v>
      </c>
      <c r="AJ900" s="208">
        <v>5.9973000000000001</v>
      </c>
      <c r="AK900" s="208">
        <v>2.8485999999999998</v>
      </c>
      <c r="AL900" s="208">
        <v>14.6874</v>
      </c>
      <c r="AM900" s="208">
        <v>5.2152000000000003</v>
      </c>
      <c r="AN900" s="208">
        <v>7.5252999999999997</v>
      </c>
      <c r="AO900" s="208">
        <v>0.43469999999999998</v>
      </c>
      <c r="AP900" s="208">
        <v>12.0806</v>
      </c>
      <c r="AQ900" s="208">
        <v>5.4352</v>
      </c>
      <c r="AR900" s="208">
        <v>6.7104999999999997</v>
      </c>
      <c r="AS900" s="208">
        <v>5.6870000000000003</v>
      </c>
      <c r="AT900" s="208">
        <v>18.622699999999998</v>
      </c>
    </row>
    <row r="901" spans="2:46" s="22" customFormat="1" ht="15">
      <c r="B901" s="22">
        <v>2020</v>
      </c>
      <c r="C901" s="22">
        <v>2</v>
      </c>
      <c r="D901" s="22">
        <f>(R901*AI900)+(S901*AI901)+(T901*AI902)+(U901*AI903)+(V901*AI904)+(W901*AI905)+(X901*AI906)+(Y901*AI907)+(Z901*AI908)+(AA901*AI909)+(AB901*AI910)+(AC901*AI911)+(AD901*AI912)+(AE901*AI913)+(AF901*AI914)+(AG901*AI915)</f>
        <v>10.001991271949414</v>
      </c>
      <c r="E901" s="22">
        <f>(R901*AJ900)+(S901*AJ901)+(T901*AJ902)+(U901*AJ903)+(V901*AJ904)+(W901*AJ905)+(X901*AJ906)+(Y901*AJ907)+(Z901*AJ908)+(AA901*AJ909)+(AB901*AJ910)+(AC901*AJ911)+(AD901*AJ912)+(AE901*AJ913)+(AF901*AJ914)+(AG901*AJ915)</f>
        <v>35.088076059298459</v>
      </c>
      <c r="F901" s="22">
        <f>(R901*AK900)+(S901*AK901)+(T901*AK902)+(U901*AK903)+(V901*AK904)+(W901*AK905)+(X901*AK906)+(Y901*AK907)+(Z901*AK908)+(AA901*AK909)+(AB901*AK910)+(AC901*AK911)+(AD901*AK912)+(AE901*AK913)+(AF901*AK914)+(AG901*AK915)</f>
        <v>3.6608778420845747</v>
      </c>
      <c r="G901" s="22">
        <f>(R901*AL900)+(S901*AL901)+(T901*AL902)+(U901*AL903)+(V901*AL904)+(W901*AL905)+(X901*AL906)+(Y901*AL907)+(Z901*AL908)+(AA901*AL909)+(AB901*AL910)+(AC901*AL911)+(AD901*AL912)+(AE901*AL913)+(AF901*AL914)+(AG901*AL915)</f>
        <v>29.284880119637702</v>
      </c>
      <c r="H901" s="22">
        <f>(R901*AM900)+(S901*AM901)+(T901*AM902)+(U901*AM903)+(V901*AM904)+(W901*AM905)+(X901*AM906)+(Y901*AM907)+(Z901*AM908)+(AA901*AM909)+(AB901*AM910)+(AC901*AM911)+(AD901*AM912)+(AE901*AM913)+(AF901*AM914)+(AG901*AM915)</f>
        <v>7.7437285369766249</v>
      </c>
      <c r="I901" s="22">
        <f>(R901*AN900)+(S901*AN901)+(T901*AN902)+(U901*AN903)+(V901*AN904)+(W901*AN905)+(X901*AN906)+(Y901*AN907)+(Z901*AN908)+(AA901*AN909)+(AB901*AN910)+(AC901*AN911)+(AD901*AN912)+(AE901*AN913)+(AF901*AN914)+(AG901*AN915)</f>
        <v>20.349400887450766</v>
      </c>
      <c r="J901" s="22">
        <f>(R901*AO900)+(S901*AO901)+(T901*AO902)+(U901*AO903)+(V901*AO904)+(W901*AO905)+(X901*AO906)+(Y901*AO907)+(Z901*AO908)+(AA901*AO909)+(AB901*AO910)+(AC901*AO911)+(AD901*AO912)+(AE901*AO913)+(AF901*AO914)+(AG901*AO915)</f>
        <v>1.6383028128921966</v>
      </c>
      <c r="K901" s="22">
        <f>(R901*AP900)+(S901*AP901)+(T901*AP902)+(U901*AP903)+(V901*AP904)+(W901*AP905)+(X901*AP906)+(Y901*AP907)+(Z901*AP908)+(AA901*AP909)+(AB901*AP910)+(AC901*AP911)+(AD901*AP912)+(AE901*AP913)+(AF901*AP914)+(AG901*AP915)</f>
        <v>15.790893370479001</v>
      </c>
      <c r="L901" s="22">
        <f>(R901*AQ900)+(S901*AQ901)+(T901*AQ902)+(U901*AQ903)+(V901*AQ904)+(W901*AQ905)+(X901*AQ906)+(Y901*AQ907)+(Z901*AQ908)+(AA901*AQ909)+(AB901*AQ910)+(AC901*AQ911)+(AD901*AQ912)+(AE901*AQ913)+(AF901*AQ914)+(AG901*AQ915)</f>
        <v>8.6431918471069054</v>
      </c>
      <c r="M901" s="22">
        <f>(R901*AR900)+(S901*AR901)+(T901*AR902)+(U901*AR903)+(V901*AR904)+(W901*AR905)+(X901*AR906)+(Y901*AR907)+(Z901*AR908)+(AA901*AR909)+(AB901*AR910)+(AC901*AR911)+(AD901*AR912)+(AE901*AR913)+(AF901*AR914)+(AG901*AR915)</f>
        <v>10.931131723604413</v>
      </c>
      <c r="N901" s="22">
        <f>(R901*AS900)+(S901*AS901)+(T901*AS902)+(U901*AS903)+(V901*AS904)+(W901*AS905)+(X901*AS906)+(Y901*AS907)+(Z901*AS908)+(AA901*AS909)+(AB901*AS910)+(AC901*AS911)+(AD901*AS912)+(AE901*AS913)+(AF901*AS914)+(AG901*AS915)</f>
        <v>10.808328293197469</v>
      </c>
      <c r="O901" s="22">
        <f>(R901*AT900)+(S901*AT901)+(T901*AT902)+(U901*AT903)+(V901*AT904)+(W901*AT905)+(X901*AT906)+(Y901*AT907)+(Z901*AT908)+(AA901*AT909)+(AB901*AT910)+(AC901*AT911)+(AD901*AT912)+(AE901*AT913)+(AF901*AT914)+(AG901*AT915)</f>
        <v>36.504339820725917</v>
      </c>
      <c r="Q901" s="22">
        <v>2</v>
      </c>
      <c r="R901" s="22">
        <v>0.20618227805854089</v>
      </c>
      <c r="S901" s="22">
        <v>0</v>
      </c>
      <c r="T901" s="22">
        <v>0</v>
      </c>
      <c r="U901" s="22">
        <v>0.13726763070427903</v>
      </c>
      <c r="V901" s="22">
        <v>4.2294630429674081E-2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H901" s="208">
        <v>2020</v>
      </c>
      <c r="AI901" s="208">
        <v>16.950199999999999</v>
      </c>
      <c r="AJ901" s="208">
        <v>26.933299999999999</v>
      </c>
      <c r="AK901" s="208">
        <v>4.3956999999999997</v>
      </c>
      <c r="AL901" s="208">
        <v>42.683999999999997</v>
      </c>
      <c r="AM901" s="208">
        <v>14.607799999999999</v>
      </c>
      <c r="AN901" s="208">
        <v>59.615600000000001</v>
      </c>
      <c r="AO901" s="208">
        <v>5.4215</v>
      </c>
      <c r="AP901" s="208">
        <v>23.127700000000001</v>
      </c>
      <c r="AQ901" s="208">
        <v>8.8559000000000001</v>
      </c>
      <c r="AR901" s="208">
        <v>13.520200000000001</v>
      </c>
      <c r="AS901" s="208">
        <v>7.5586000000000002</v>
      </c>
      <c r="AT901" s="208">
        <v>41.440199999999997</v>
      </c>
    </row>
    <row r="902" spans="2:46" s="22" customFormat="1" ht="15">
      <c r="B902" s="22">
        <v>2020</v>
      </c>
      <c r="C902" s="22">
        <v>3</v>
      </c>
      <c r="D902" s="22">
        <f>(R902*AI900)+(S902*AI901)+(T902*AI902)+(U902*AI903)+(V902*AI904)+(W902*AI905)+(X902*AI906)+(Y902*AI907)+(Z902*AI908)+(AA902*AI909)+(AB902*AI910)+(AC902*AI911)+(AD902*AI912)+(AE902*AI913)+(AF902*AI914)+(AG902*AI915)</f>
        <v>32.327824682082671</v>
      </c>
      <c r="E902" s="22">
        <f>(R902*AJ900)+(S902*AJ901)+(T902*AJ902)+(U902*AJ903)+(V902*AJ904)+(W902*AJ905)+(X902*AJ906)+(Y902*AJ907)+(Z902*AJ908)+(AA902*AJ909)+(AB902*AJ910)+(AC902*AJ911)+(AD902*AJ912)+(AE902*AJ913)+(AF902*AJ914)+(AG902*AJ915)</f>
        <v>209.9434381130763</v>
      </c>
      <c r="F902" s="22">
        <f>(R902*AK900)+(S902*AK901)+(T902*AK902)+(U902*AK903)+(V902*AK904)+(W902*AK905)+(X902*AK906)+(Y902*AK907)+(Z902*AK908)+(AA902*AK909)+(AB902*AK910)+(AC902*AK911)+(AD902*AK912)+(AE902*AK913)+(AF902*AK914)+(AG902*AK915)</f>
        <v>15.010454244731696</v>
      </c>
      <c r="G902" s="22">
        <f>(R902*AL900)+(S902*AL901)+(T902*AL902)+(U902*AL903)+(V902*AL904)+(W902*AL905)+(X902*AL906)+(Y902*AL907)+(Z902*AL908)+(AA902*AL909)+(AB902*AL910)+(AC902*AL911)+(AD902*AL912)+(AE902*AL913)+(AF902*AL914)+(AG902*AL915)</f>
        <v>122.74907991240526</v>
      </c>
      <c r="H902" s="22">
        <f>(R902*AM900)+(S902*AM901)+(T902*AM902)+(U902*AM903)+(V902*AM904)+(W902*AM905)+(X902*AM906)+(Y902*AM907)+(Z902*AM908)+(AA902*AM909)+(AB902*AM910)+(AC902*AM911)+(AD902*AM912)+(AE902*AM913)+(AF902*AM914)+(AG902*AM915)</f>
        <v>28.550777870930375</v>
      </c>
      <c r="I902" s="22">
        <f>(R902*AN900)+(S902*AN901)+(T902*AN902)+(U902*AN903)+(V902*AN904)+(W902*AN905)+(X902*AN906)+(Y902*AN907)+(Z902*AN908)+(AA902*AN909)+(AB902*AN910)+(AC902*AN911)+(AD902*AN912)+(AE902*AN913)+(AF902*AN914)+(AG902*AN915)</f>
        <v>109.38510095455752</v>
      </c>
      <c r="J902" s="22">
        <f>(R902*AO900)+(S902*AO901)+(T902*AO902)+(U902*AO903)+(V902*AO904)+(W902*AO905)+(X902*AO906)+(Y902*AO907)+(Z902*AO908)+(AA902*AO909)+(AB902*AO910)+(AC902*AO911)+(AD902*AO912)+(AE902*AO913)+(AF902*AO914)+(AG902*AO915)</f>
        <v>7.6959209820745009</v>
      </c>
      <c r="K902" s="22">
        <f>(R902*AP900)+(S902*AP901)+(T902*AP902)+(U902*AP903)+(V902*AP904)+(W902*AP905)+(X902*AP906)+(Y902*AP907)+(Z902*AP908)+(AA902*AP909)+(AB902*AP910)+(AC902*AP911)+(AD902*AP912)+(AE902*AP913)+(AF902*AP914)+(AG902*AP915)</f>
        <v>61.410951380583683</v>
      </c>
      <c r="L902" s="22">
        <f>(R902*AQ900)+(S902*AQ901)+(T902*AQ902)+(U902*AQ903)+(V902*AQ904)+(W902*AQ905)+(X902*AQ906)+(Y902*AQ907)+(Z902*AQ908)+(AA902*AQ909)+(AB902*AQ910)+(AC902*AQ911)+(AD902*AQ912)+(AE902*AQ913)+(AF902*AQ914)+(AG902*AQ915)</f>
        <v>36.604862736699118</v>
      </c>
      <c r="M902" s="22">
        <f>(R902*AR900)+(S902*AR901)+(T902*AR902)+(U902*AR903)+(V902*AR904)+(W902*AR905)+(X902*AR906)+(Y902*AR907)+(Z902*AR908)+(AA902*AR909)+(AB902*AR910)+(AC902*AR911)+(AD902*AR912)+(AE902*AR913)+(AF902*AR914)+(AG902*AR915)</f>
        <v>42.846603744737685</v>
      </c>
      <c r="N902" s="22">
        <f>(R902*AS900)+(S902*AS901)+(T902*AS902)+(U902*AS903)+(V902*AS904)+(W902*AS905)+(X902*AS906)+(Y902*AS907)+(Z902*AS908)+(AA902*AS909)+(AB902*AS910)+(AC902*AS911)+(AD902*AS912)+(AE902*AS913)+(AF902*AS914)+(AG902*AS915)</f>
        <v>50.971972893097004</v>
      </c>
      <c r="O902" s="22">
        <f>(R902*AT900)+(S902*AT901)+(T902*AT902)+(U902*AT903)+(V902*AT904)+(W902*AT905)+(X902*AT906)+(Y902*AT907)+(Z902*AT908)+(AA902*AT909)+(AB902*AT910)+(AC902*AT911)+(AD902*AT912)+(AE902*AT913)+(AF902*AT914)+(AG902*AT915)</f>
        <v>167.28867183023812</v>
      </c>
      <c r="Q902" s="22">
        <v>3</v>
      </c>
      <c r="R902" s="22">
        <v>0</v>
      </c>
      <c r="S902" s="22">
        <v>0</v>
      </c>
      <c r="T902" s="22">
        <v>0</v>
      </c>
      <c r="U902" s="22">
        <v>8.3558160114565863E-2</v>
      </c>
      <c r="V902" s="22">
        <v>0.89127490012834187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H902" s="208">
        <v>2020</v>
      </c>
      <c r="AI902" s="208">
        <v>37.257199999999997</v>
      </c>
      <c r="AJ902" s="208">
        <v>36.9099</v>
      </c>
      <c r="AK902" s="208">
        <v>11.261799999999999</v>
      </c>
      <c r="AL902" s="208">
        <v>82.82</v>
      </c>
      <c r="AM902" s="208">
        <v>28.174199999999999</v>
      </c>
      <c r="AN902" s="208">
        <v>81.502499999999998</v>
      </c>
      <c r="AO902" s="208">
        <v>11.443300000000001</v>
      </c>
      <c r="AP902" s="208">
        <v>59.078099999999999</v>
      </c>
      <c r="AQ902" s="208">
        <v>23.649100000000001</v>
      </c>
      <c r="AR902" s="208">
        <v>35.527500000000003</v>
      </c>
      <c r="AS902" s="208">
        <v>19.0992</v>
      </c>
      <c r="AT902" s="208">
        <v>97.301500000000004</v>
      </c>
    </row>
    <row r="903" spans="2:46" s="22" customFormat="1" ht="15">
      <c r="B903" s="22">
        <v>2020</v>
      </c>
      <c r="C903" s="22">
        <v>4</v>
      </c>
      <c r="D903" s="22">
        <f>(R903*AI900)+(S903*AI901)+(T903*AI902)+(U903*AI903)+(V903*AI904)+(W903*AI905)+(X903*AI906)+(Y903*AI907)+(Z903*AI908)+(AA903*AI909)+(AB903*AI910)+(AC903*AI911)+(AD903*AI912)+(AE903*AI913)+(AF903*AI914)+(AG903*AI915)</f>
        <v>22.55124571810617</v>
      </c>
      <c r="E903" s="22">
        <f>(R903*AJ900)+(S903*AJ901)+(T903*AJ902)+(U903*AJ903)+(V903*AJ904)+(W903*AJ905)+(X903*AJ906)+(Y903*AJ907)+(Z903*AJ908)+(AA903*AJ909)+(AB903*AJ910)+(AC903*AJ911)+(AD903*AJ912)+(AE903*AJ913)+(AF903*AJ914)+(AG903*AJ915)</f>
        <v>82.487077833166396</v>
      </c>
      <c r="F903" s="22">
        <f>(R903*AK900)+(S903*AK901)+(T903*AK902)+(U903*AK903)+(V903*AK904)+(W903*AK905)+(X903*AK906)+(Y903*AK907)+(Z903*AK908)+(AA903*AK909)+(AB903*AK910)+(AC903*AK911)+(AD903*AK912)+(AE903*AK913)+(AF903*AK914)+(AG903*AK915)</f>
        <v>8.1532442998638981</v>
      </c>
      <c r="G903" s="22">
        <f>(R903*AL900)+(S903*AL901)+(T903*AL902)+(U903*AL903)+(V903*AL904)+(W903*AL905)+(X903*AL906)+(Y903*AL907)+(Z903*AL908)+(AA903*AL909)+(AB903*AL910)+(AC903*AL911)+(AD903*AL912)+(AE903*AL913)+(AF903*AL914)+(AG903*AL915)</f>
        <v>70.549493504838665</v>
      </c>
      <c r="H903" s="22">
        <f>(R903*AM900)+(S903*AM901)+(T903*AM902)+(U903*AM903)+(V903*AM904)+(W903*AM905)+(X903*AM906)+(Y903*AM907)+(Z903*AM908)+(AA903*AM909)+(AB903*AM910)+(AC903*AM911)+(AD903*AM912)+(AE903*AM913)+(AF903*AM914)+(AG903*AM915)</f>
        <v>18.347584409866812</v>
      </c>
      <c r="I903" s="22">
        <f>(R903*AN900)+(S903*AN901)+(T903*AN902)+(U903*AN903)+(V903*AN904)+(W903*AN905)+(X903*AN906)+(Y903*AN907)+(Z903*AN908)+(AA903*AN909)+(AB903*AN910)+(AC903*AN911)+(AD903*AN912)+(AE903*AN913)+(AF903*AN914)+(AG903*AN915)</f>
        <v>46.984466097703276</v>
      </c>
      <c r="J903" s="22">
        <f>(R903*AO900)+(S903*AO901)+(T903*AO902)+(U903*AO903)+(V903*AO904)+(W903*AO905)+(X903*AO906)+(Y903*AO907)+(Z903*AO908)+(AA903*AO909)+(AB903*AO910)+(AC903*AO911)+(AD903*AO912)+(AE903*AO913)+(AF903*AO914)+(AG903*AO915)</f>
        <v>4.086472287568828</v>
      </c>
      <c r="K903" s="22">
        <f>(R903*AP900)+(S903*AP901)+(T903*AP902)+(U903*AP903)+(V903*AP904)+(W903*AP905)+(X903*AP906)+(Y903*AP907)+(Z903*AP908)+(AA903*AP909)+(AB903*AP910)+(AC903*AP911)+(AD903*AP912)+(AE903*AP913)+(AF903*AP914)+(AG903*AP915)</f>
        <v>35.861957644486999</v>
      </c>
      <c r="L903" s="22">
        <f>(R903*AQ900)+(S903*AQ901)+(T903*AQ902)+(U903*AQ903)+(V903*AQ904)+(W903*AQ905)+(X903*AQ906)+(Y903*AQ907)+(Z903*AQ908)+(AA903*AQ909)+(AB903*AQ910)+(AC903*AQ911)+(AD903*AQ912)+(AE903*AQ913)+(AF903*AQ914)+(AG903*AQ915)</f>
        <v>19.977045729881503</v>
      </c>
      <c r="M903" s="22">
        <f>(R903*AR900)+(S903*AR901)+(T903*AR902)+(U903*AR903)+(V903*AR904)+(W903*AR905)+(X903*AR906)+(Y903*AR907)+(Z903*AR908)+(AA903*AR909)+(AB903*AR910)+(AC903*AR911)+(AD903*AR912)+(AE903*AR913)+(AF903*AR914)+(AG903*AR915)</f>
        <v>25.946505309913281</v>
      </c>
      <c r="N903" s="22">
        <f>(R903*AS900)+(S903*AS901)+(T903*AS902)+(U903*AS903)+(V903*AS904)+(W903*AS905)+(X903*AS906)+(Y903*AS907)+(Z903*AS908)+(AA903*AS909)+(AB903*AS910)+(AC903*AS911)+(AD903*AS912)+(AE903*AS913)+(AF903*AS914)+(AG903*AS915)</f>
        <v>24.919743532970042</v>
      </c>
      <c r="O903" s="22">
        <f>(R903*AT900)+(S903*AT901)+(T903*AT902)+(U903*AT903)+(V903*AT904)+(W903*AT905)+(X903*AT906)+(Y903*AT907)+(Z903*AT908)+(AA903*AT909)+(AB903*AT910)+(AC903*AT911)+(AD903*AT912)+(AE903*AT913)+(AF903*AT914)+(AG903*AT915)</f>
        <v>85.378139258270849</v>
      </c>
      <c r="Q903" s="22">
        <v>4</v>
      </c>
      <c r="R903" s="22">
        <v>0</v>
      </c>
      <c r="S903" s="22">
        <v>0</v>
      </c>
      <c r="T903" s="22">
        <v>0</v>
      </c>
      <c r="U903" s="22">
        <v>0.46028680546162221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H903" s="208">
        <v>2020</v>
      </c>
      <c r="AI903" s="208">
        <v>48.993899999999996</v>
      </c>
      <c r="AJ903" s="208">
        <v>179.208</v>
      </c>
      <c r="AK903" s="208">
        <v>17.7134</v>
      </c>
      <c r="AL903" s="208">
        <v>153.27289999999999</v>
      </c>
      <c r="AM903" s="208">
        <v>39.861199999999997</v>
      </c>
      <c r="AN903" s="208">
        <v>102.0765</v>
      </c>
      <c r="AO903" s="208">
        <v>8.8780999999999999</v>
      </c>
      <c r="AP903" s="208">
        <v>77.912199999999999</v>
      </c>
      <c r="AQ903" s="208">
        <v>43.401299999999999</v>
      </c>
      <c r="AR903" s="208">
        <v>56.3703</v>
      </c>
      <c r="AS903" s="208">
        <v>54.139600000000002</v>
      </c>
      <c r="AT903" s="208">
        <v>185.489</v>
      </c>
    </row>
    <row r="904" spans="2:46" s="22" customFormat="1" ht="15">
      <c r="B904" s="22">
        <v>2020</v>
      </c>
      <c r="C904" s="22">
        <v>5</v>
      </c>
      <c r="D904" s="22">
        <f>(R904*AI900)+(S904*AI901)+(T904*AI902)+(U904*AI903)+(V904*AI904)+(W904*AI905)+(X904*AI906)+(Y904*AI907)+(Z904*AI908)+(AA904*AI909)+(AB904*AI910)+(AC904*AI911)+(AD904*AI912)+(AE904*AI913)+(AF904*AI914)+(AG904*AI915)</f>
        <v>4.3786195057862809</v>
      </c>
      <c r="E904" s="22">
        <f>(R904*AJ900)+(S904*AJ901)+(T904*AJ902)+(U904*AJ903)+(V904*AJ904)+(W904*AJ905)+(X904*AJ906)+(Y904*AJ907)+(Z904*AJ908)+(AA904*AJ909)+(AB904*AJ910)+(AC904*AJ911)+(AD904*AJ912)+(AE904*AJ913)+(AF904*AJ914)+(AG904*AJ915)</f>
        <v>16.015945748204324</v>
      </c>
      <c r="F904" s="22">
        <f>(R904*AK900)+(S904*AK901)+(T904*AK902)+(U904*AK903)+(V904*AK904)+(W904*AK905)+(X904*AK906)+(Y904*AK907)+(Z904*AK908)+(AA904*AK909)+(AB904*AK910)+(AC904*AK911)+(AD904*AK912)+(AE904*AK913)+(AF904*AK914)+(AG904*AK915)</f>
        <v>1.583059090086617</v>
      </c>
      <c r="G904" s="22">
        <f>(R904*AL900)+(S904*AL901)+(T904*AL902)+(U904*AL903)+(V904*AL904)+(W904*AL905)+(X904*AL906)+(Y904*AL907)+(Z904*AL908)+(AA904*AL909)+(AB904*AL910)+(AC904*AL911)+(AD904*AL912)+(AE904*AL913)+(AF904*AL914)+(AG904*AL915)</f>
        <v>13.69810751233174</v>
      </c>
      <c r="H904" s="22">
        <f>(R904*AM900)+(S904*AM901)+(T904*AM902)+(U904*AM903)+(V904*AM904)+(W904*AM905)+(X904*AM906)+(Y904*AM907)+(Z904*AM908)+(AA904*AM909)+(AB904*AM910)+(AC904*AM911)+(AD904*AM912)+(AE904*AM913)+(AF904*AM914)+(AG904*AM915)</f>
        <v>3.5624236454752141</v>
      </c>
      <c r="I904" s="22">
        <f>(R904*AN900)+(S904*AN901)+(T904*AN902)+(U904*AN903)+(V904*AN904)+(W904*AN905)+(X904*AN906)+(Y904*AN907)+(Z904*AN908)+(AA904*AN909)+(AB904*AN910)+(AC904*AN911)+(AD904*AN912)+(AE904*AN913)+(AF904*AN914)+(AG904*AN915)</f>
        <v>9.1226490232945991</v>
      </c>
      <c r="J904" s="22">
        <f>(R904*AO900)+(S904*AO901)+(T904*AO902)+(U904*AO903)+(V904*AO904)+(W904*AO905)+(X904*AO906)+(Y904*AO907)+(Z904*AO908)+(AA904*AO909)+(AB904*AO910)+(AC904*AO911)+(AD904*AO912)+(AE904*AO913)+(AF904*AO914)+(AG904*AO915)</f>
        <v>0.79344207818363466</v>
      </c>
      <c r="K904" s="22">
        <f>(R904*AP900)+(S904*AP901)+(T904*AP902)+(U904*AP903)+(V904*AP904)+(W904*AP905)+(X904*AP906)+(Y904*AP907)+(Z904*AP908)+(AA904*AP909)+(AB904*AP910)+(AC904*AP911)+(AD904*AP912)+(AE904*AP913)+(AF904*AP914)+(AG904*AP915)</f>
        <v>6.9630684362486326</v>
      </c>
      <c r="L904" s="22">
        <f>(R904*AQ900)+(S904*AQ901)+(T904*AQ902)+(U904*AQ903)+(V904*AQ904)+(W904*AQ905)+(X904*AQ906)+(Y904*AQ907)+(Z904*AQ908)+(AA904*AQ909)+(AB904*AQ910)+(AC904*AQ911)+(AD904*AQ912)+(AE904*AQ913)+(AF904*AQ914)+(AG904*AQ915)</f>
        <v>3.8788048870672087</v>
      </c>
      <c r="M904" s="22">
        <f>(R904*AR900)+(S904*AR901)+(T904*AR902)+(U904*AR903)+(V904*AR904)+(W904*AR905)+(X904*AR906)+(Y904*AR907)+(Z904*AR908)+(AA904*AR909)+(AB904*AR910)+(AC904*AR911)+(AD904*AR912)+(AE904*AR913)+(AF904*AR914)+(AG904*AR915)</f>
        <v>5.0378535925293635</v>
      </c>
      <c r="N904" s="22">
        <f>(R904*AS900)+(S904*AS901)+(T904*AS902)+(U904*AS903)+(V904*AS904)+(W904*AS905)+(X904*AS906)+(Y904*AS907)+(Z904*AS908)+(AA904*AS909)+(AB904*AS910)+(AC904*AS911)+(AD904*AS912)+(AE904*AS913)+(AF904*AS914)+(AG904*AS915)</f>
        <v>4.8384943553272333</v>
      </c>
      <c r="O904" s="22">
        <f>(R904*AT900)+(S904*AT901)+(T904*AT902)+(U904*AT903)+(V904*AT904)+(W904*AT905)+(X904*AT906)+(Y904*AT907)+(Z904*AT908)+(AA904*AT909)+(AB904*AT910)+(AC904*AT911)+(AD904*AT912)+(AE904*AT913)+(AF904*AT914)+(AG904*AT915)</f>
        <v>16.577283161960803</v>
      </c>
      <c r="Q904" s="22">
        <v>5</v>
      </c>
      <c r="R904" s="22">
        <v>0</v>
      </c>
      <c r="S904" s="22">
        <v>0</v>
      </c>
      <c r="T904" s="22">
        <v>0</v>
      </c>
      <c r="U904" s="22">
        <v>8.9370707491877172E-2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H904" s="208">
        <v>2020</v>
      </c>
      <c r="AI904" s="208">
        <v>31.6782</v>
      </c>
      <c r="AJ904" s="208">
        <v>218.75309999999999</v>
      </c>
      <c r="AK904" s="208">
        <v>15.180899999999999</v>
      </c>
      <c r="AL904" s="208">
        <v>123.3535</v>
      </c>
      <c r="AM904" s="208">
        <v>28.296600000000002</v>
      </c>
      <c r="AN904" s="208">
        <v>113.15900000000001</v>
      </c>
      <c r="AO904" s="208">
        <v>7.8023999999999996</v>
      </c>
      <c r="AP904" s="208">
        <v>61.597999999999999</v>
      </c>
      <c r="AQ904" s="208">
        <v>37.001300000000001</v>
      </c>
      <c r="AR904" s="208">
        <v>42.788600000000002</v>
      </c>
      <c r="AS904" s="208">
        <v>52.1143</v>
      </c>
      <c r="AT904" s="208">
        <v>170.30609999999999</v>
      </c>
    </row>
    <row r="905" spans="2:46" s="22" customFormat="1" ht="15">
      <c r="B905" s="22">
        <v>2020</v>
      </c>
      <c r="C905" s="22">
        <v>6</v>
      </c>
      <c r="D905" s="22">
        <f>(R905*AI900)+(S905*AI901)+(T905*AI902)+(U905*AI903)+(V905*AI904)+(W905*AI905)+(X905*AI906)+(Y905*AI907)+(Z905*AI908)+(AA905*AI909)+(AB905*AI910)+(AC905*AI911)+(AD905*AI912)+(AE905*AI913)+(AF905*AI914)+(AG905*AI915)</f>
        <v>31.42934644961101</v>
      </c>
      <c r="E905" s="22">
        <f>(R905*AJ900)+(S905*AJ901)+(T905*AJ902)+(U905*AJ903)+(V905*AJ904)+(W905*AJ905)+(X905*AJ906)+(Y905*AJ907)+(Z905*AJ908)+(AA905*AJ909)+(AB905*AJ910)+(AC905*AJ911)+(AD905*AJ912)+(AE905*AJ913)+(AF905*AJ914)+(AG905*AJ915)</f>
        <v>147.55472327344197</v>
      </c>
      <c r="F905" s="22">
        <f>(R905*AK900)+(S905*AK901)+(T905*AK902)+(U905*AK903)+(V905*AK904)+(W905*AK905)+(X905*AK906)+(Y905*AK907)+(Z905*AK908)+(AA905*AK909)+(AB905*AK910)+(AC905*AK911)+(AD905*AK912)+(AE905*AK913)+(AF905*AK914)+(AG905*AK915)</f>
        <v>21.043993094222941</v>
      </c>
      <c r="G905" s="22">
        <f>(R905*AL900)+(S905*AL901)+(T905*AL902)+(U905*AL903)+(V905*AL904)+(W905*AL905)+(X905*AL906)+(Y905*AL907)+(Z905*AL908)+(AA905*AL909)+(AB905*AL910)+(AC905*AL911)+(AD905*AL912)+(AE905*AL913)+(AF905*AL914)+(AG905*AL915)</f>
        <v>122.77050846812422</v>
      </c>
      <c r="H905" s="22">
        <f>(R905*AM900)+(S905*AM901)+(T905*AM902)+(U905*AM903)+(V905*AM904)+(W905*AM905)+(X905*AM906)+(Y905*AM907)+(Z905*AM908)+(AA905*AM909)+(AB905*AM910)+(AC905*AM911)+(AD905*AM912)+(AE905*AM913)+(AF905*AM914)+(AG905*AM915)</f>
        <v>30.778230577905195</v>
      </c>
      <c r="I905" s="22">
        <f>(R905*AN900)+(S905*AN901)+(T905*AN902)+(U905*AN903)+(V905*AN904)+(W905*AN905)+(X905*AN906)+(Y905*AN907)+(Z905*AN908)+(AA905*AN909)+(AB905*AN910)+(AC905*AN911)+(AD905*AN912)+(AE905*AN913)+(AF905*AN914)+(AG905*AN915)</f>
        <v>114.82781816346478</v>
      </c>
      <c r="J905" s="22">
        <f>(R905*AO900)+(S905*AO901)+(T905*AO902)+(U905*AO903)+(V905*AO904)+(W905*AO905)+(X905*AO906)+(Y905*AO907)+(Z905*AO908)+(AA905*AO909)+(AB905*AO910)+(AC905*AO911)+(AD905*AO912)+(AE905*AO913)+(AF905*AO914)+(AG905*AO915)</f>
        <v>4.6707691243863563</v>
      </c>
      <c r="K905" s="22">
        <f>(R905*AP900)+(S905*AP901)+(T905*AP902)+(U905*AP903)+(V905*AP904)+(W905*AP905)+(X905*AP906)+(Y905*AP907)+(Z905*AP908)+(AA905*AP909)+(AB905*AP910)+(AC905*AP911)+(AD905*AP912)+(AE905*AP913)+(AF905*AP914)+(AG905*AP915)</f>
        <v>54.147568386684071</v>
      </c>
      <c r="L905" s="22">
        <f>(R905*AQ900)+(S905*AQ901)+(T905*AQ902)+(U905*AQ903)+(V905*AQ904)+(W905*AQ905)+(X905*AQ906)+(Y905*AQ907)+(Z905*AQ908)+(AA905*AQ909)+(AB905*AQ910)+(AC905*AQ911)+(AD905*AQ912)+(AE905*AQ913)+(AF905*AQ914)+(AG905*AQ915)</f>
        <v>30.945868276763814</v>
      </c>
      <c r="M905" s="22">
        <f>(R905*AR900)+(S905*AR901)+(T905*AR902)+(U905*AR903)+(V905*AR904)+(W905*AR905)+(X905*AR906)+(Y905*AR907)+(Z905*AR908)+(AA905*AR909)+(AB905*AR910)+(AC905*AR911)+(AD905*AR912)+(AE905*AR913)+(AF905*AR914)+(AG905*AR915)</f>
        <v>32.783466092482378</v>
      </c>
      <c r="N905" s="22">
        <f>(R905*AS900)+(S905*AS901)+(T905*AS902)+(U905*AS903)+(V905*AS904)+(W905*AS905)+(X905*AS906)+(Y905*AS907)+(Z905*AS908)+(AA905*AS909)+(AB905*AS910)+(AC905*AS911)+(AD905*AS912)+(AE905*AS913)+(AF905*AS914)+(AG905*AS915)</f>
        <v>34.834211925032427</v>
      </c>
      <c r="O905" s="22">
        <f>(R905*AT900)+(S905*AT901)+(T905*AT902)+(U905*AT903)+(V905*AT904)+(W905*AT905)+(X905*AT906)+(Y905*AT907)+(Z905*AT908)+(AA905*AT909)+(AB905*AT910)+(AC905*AT911)+(AD905*AT912)+(AE905*AT913)+(AF905*AT914)+(AG905*AT915)</f>
        <v>145.6364791566086</v>
      </c>
      <c r="Q905" s="22">
        <v>6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0.40076518433531011</v>
      </c>
      <c r="Z905" s="22">
        <v>6.3600000000000004E-2</v>
      </c>
      <c r="AA905" s="22">
        <v>0</v>
      </c>
      <c r="AB905" s="22">
        <v>0.26986289636970395</v>
      </c>
      <c r="AC905" s="22">
        <v>6.595769839041045E-4</v>
      </c>
      <c r="AD905" s="22">
        <v>0</v>
      </c>
      <c r="AE905" s="22">
        <v>0</v>
      </c>
      <c r="AF905" s="22">
        <v>0</v>
      </c>
      <c r="AG905" s="22">
        <v>0</v>
      </c>
      <c r="AH905" s="208">
        <v>2020</v>
      </c>
      <c r="AI905" s="208">
        <v>25.794699999999999</v>
      </c>
      <c r="AJ905" s="208">
        <v>64.056799999999996</v>
      </c>
      <c r="AK905" s="208">
        <v>6.3301999999999996</v>
      </c>
      <c r="AL905" s="208">
        <v>55.741700000000002</v>
      </c>
      <c r="AM905" s="208">
        <v>10.872199999999999</v>
      </c>
      <c r="AN905" s="208">
        <v>40.122300000000003</v>
      </c>
      <c r="AO905" s="208">
        <v>1.3831</v>
      </c>
      <c r="AP905" s="208">
        <v>21.56</v>
      </c>
      <c r="AQ905" s="208">
        <v>8.8747000000000007</v>
      </c>
      <c r="AR905" s="208">
        <v>17.067399999999999</v>
      </c>
      <c r="AS905" s="208">
        <v>12.955500000000001</v>
      </c>
      <c r="AT905" s="208">
        <v>45.022199999999998</v>
      </c>
    </row>
    <row r="906" spans="2:46" s="22" customFormat="1" ht="15">
      <c r="B906" s="22">
        <v>2020</v>
      </c>
      <c r="C906" s="22">
        <v>7</v>
      </c>
      <c r="D906" s="22">
        <f>(R906*AI900)+(S906*AI901)+(T906*AI902)+(U906*AI903)+(V906*AI904)+(W906*AI905)+(X906*AI906)+(Y906*AI907)+(Z906*AI908)+(AA906*AI909)+(AB906*AI910)+(AC906*AI911)+(AD906*AI912)+(AE906*AI913)+(AF906*AI914)+(AG906*AI915)</f>
        <v>38.223498239999998</v>
      </c>
      <c r="E906" s="22">
        <f>(R906*AJ900)+(S906*AJ901)+(T906*AJ902)+(U906*AJ903)+(V906*AJ904)+(W906*AJ905)+(X906*AJ906)+(Y906*AJ907)+(Z906*AJ908)+(AA906*AJ909)+(AB906*AJ910)+(AC906*AJ911)+(AD906*AJ912)+(AE906*AJ913)+(AF906*AJ914)+(AG906*AJ915)</f>
        <v>86.963772880000008</v>
      </c>
      <c r="F906" s="22">
        <f>(R906*AK900)+(S906*AK901)+(T906*AK902)+(U906*AK903)+(V906*AK904)+(W906*AK905)+(X906*AK906)+(Y906*AK907)+(Z906*AK908)+(AA906*AK909)+(AB906*AK910)+(AC906*AK911)+(AD906*AK912)+(AE906*AK913)+(AF906*AK914)+(AG906*AK915)</f>
        <v>11.203750960000001</v>
      </c>
      <c r="G906" s="22">
        <f>(R906*AL900)+(S906*AL901)+(T906*AL902)+(U906*AL903)+(V906*AL904)+(W906*AL905)+(X906*AL906)+(Y906*AL907)+(Z906*AL908)+(AA906*AL909)+(AB906*AL910)+(AC906*AL911)+(AD906*AL912)+(AE906*AL913)+(AF906*AL914)+(AG906*AL915)</f>
        <v>76.274905040000007</v>
      </c>
      <c r="H906" s="22">
        <f>(R906*AM900)+(S906*AM901)+(T906*AM902)+(U906*AM903)+(V906*AM904)+(W906*AM905)+(X906*AM906)+(Y906*AM907)+(Z906*AM908)+(AA906*AM909)+(AB906*AM910)+(AC906*AM911)+(AD906*AM912)+(AE906*AM913)+(AF906*AM914)+(AG906*AM915)</f>
        <v>22.974902839999999</v>
      </c>
      <c r="I906" s="22">
        <f>(R906*AN900)+(S906*AN901)+(T906*AN902)+(U906*AN903)+(V906*AN904)+(W906*AN905)+(X906*AN906)+(Y906*AN907)+(Z906*AN908)+(AA906*AN909)+(AB906*AN910)+(AC906*AN911)+(AD906*AN912)+(AE906*AN913)+(AF906*AN914)+(AG906*AN915)</f>
        <v>51.561002199999997</v>
      </c>
      <c r="J906" s="22">
        <f>(R906*AO900)+(S906*AO901)+(T906*AO902)+(U906*AO903)+(V906*AO904)+(W906*AO905)+(X906*AO906)+(Y906*AO907)+(Z906*AO908)+(AA906*AO909)+(AB906*AO910)+(AC906*AO911)+(AD906*AO912)+(AE906*AO913)+(AF906*AO914)+(AG906*AO915)</f>
        <v>0.50097111999999999</v>
      </c>
      <c r="K906" s="22">
        <f>(R906*AP900)+(S906*AP901)+(T906*AP902)+(U906*AP903)+(V906*AP904)+(W906*AP905)+(X906*AP906)+(Y906*AP907)+(Z906*AP908)+(AA906*AP909)+(AB906*AP910)+(AC906*AP911)+(AD906*AP912)+(AE906*AP913)+(AF906*AP914)+(AG906*AP915)</f>
        <v>35.604633799999995</v>
      </c>
      <c r="L906" s="22">
        <f>(R906*AQ900)+(S906*AQ901)+(T906*AQ902)+(U906*AQ903)+(V906*AQ904)+(W906*AQ905)+(X906*AQ906)+(Y906*AQ907)+(Z906*AQ908)+(AA906*AQ909)+(AB906*AQ910)+(AC906*AQ911)+(AD906*AQ912)+(AE906*AQ913)+(AF906*AQ914)+(AG906*AQ915)</f>
        <v>19.626075759999999</v>
      </c>
      <c r="M906" s="22">
        <f>(R906*AR900)+(S906*AR901)+(T906*AR902)+(U906*AR903)+(V906*AR904)+(W906*AR905)+(X906*AR906)+(Y906*AR907)+(Z906*AR908)+(AA906*AR909)+(AB906*AR910)+(AC906*AR911)+(AD906*AR912)+(AE906*AR913)+(AF906*AR914)+(AG906*AR915)</f>
        <v>26.569068040000001</v>
      </c>
      <c r="N906" s="22">
        <f>(R906*AS900)+(S906*AS901)+(T906*AS902)+(U906*AS903)+(V906*AS904)+(W906*AS905)+(X906*AS906)+(Y906*AS907)+(Z906*AS908)+(AA906*AS909)+(AB906*AS910)+(AC906*AS911)+(AD906*AS912)+(AE906*AS913)+(AF906*AS914)+(AG906*AS915)</f>
        <v>34.041620600000002</v>
      </c>
      <c r="O906" s="22">
        <f>(R906*AT900)+(S906*AT901)+(T906*AT902)+(U906*AT903)+(V906*AT904)+(W906*AT905)+(X906*AT906)+(Y906*AT907)+(Z906*AT908)+(AA906*AT909)+(AB906*AT910)+(AC906*AT911)+(AD906*AT912)+(AE906*AT913)+(AF906*AT914)+(AG906*AT915)</f>
        <v>80.223617559999994</v>
      </c>
      <c r="Q906" s="22">
        <v>7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0.6956</v>
      </c>
      <c r="AE906" s="22">
        <v>0</v>
      </c>
      <c r="AF906" s="22">
        <v>0</v>
      </c>
      <c r="AG906" s="22">
        <v>0</v>
      </c>
      <c r="AH906" s="208">
        <v>2020</v>
      </c>
      <c r="AI906" s="208">
        <v>8.0500000000000007</v>
      </c>
      <c r="AJ906" s="208">
        <v>5.1943000000000001</v>
      </c>
      <c r="AK906" s="208">
        <v>2.5506000000000002</v>
      </c>
      <c r="AL906" s="208">
        <v>19.818200000000001</v>
      </c>
      <c r="AM906" s="208">
        <v>6.3869999999999996</v>
      </c>
      <c r="AN906" s="208">
        <v>10.058199999999999</v>
      </c>
      <c r="AO906" s="208">
        <v>3.6758000000000002</v>
      </c>
      <c r="AP906" s="208">
        <v>14.2037</v>
      </c>
      <c r="AQ906" s="208">
        <v>2.9579</v>
      </c>
      <c r="AR906" s="208">
        <v>4.7306999999999997</v>
      </c>
      <c r="AS906" s="208">
        <v>3.2770999999999999</v>
      </c>
      <c r="AT906" s="208">
        <v>26.065100000000001</v>
      </c>
    </row>
    <row r="907" spans="2:46" s="22" customFormat="1" ht="15">
      <c r="B907" s="22">
        <v>2020</v>
      </c>
      <c r="C907" s="22">
        <v>8</v>
      </c>
      <c r="D907" s="22">
        <f>(R907*AI900)+(S907*AI901)+(T907*AI902)+(U907*AI903)+(V907*AI904)+(W907*AI905)+(X907*AI906)+(Y907*AI907)+(Z907*AI908)+(AA907*AI909)+(AB907*AI910)+(AC907*AI911)+(AD907*AI912)+(AE907*AI913)+(AF907*AI914)+(AG907*AI915)</f>
        <v>43.451523612670009</v>
      </c>
      <c r="E907" s="22">
        <f>(R907*AJ900)+(S907*AJ901)+(T907*AJ902)+(U907*AJ903)+(V907*AJ904)+(W907*AJ905)+(X907*AJ906)+(Y907*AJ907)+(Z907*AJ908)+(AA907*AJ909)+(AB907*AJ910)+(AC907*AJ911)+(AD907*AJ912)+(AE907*AJ913)+(AF907*AJ914)+(AG907*AJ915)</f>
        <v>214.80357631512922</v>
      </c>
      <c r="F907" s="22">
        <f>(R907*AK900)+(S907*AK901)+(T907*AK902)+(U907*AK903)+(V907*AK904)+(W907*AK905)+(X907*AK906)+(Y907*AK907)+(Z907*AK908)+(AA907*AK909)+(AB907*AK910)+(AC907*AK911)+(AD907*AK912)+(AE907*AK913)+(AF907*AK914)+(AG907*AK915)</f>
        <v>30.092875689937543</v>
      </c>
      <c r="G907" s="22">
        <f>(R907*AL900)+(S907*AL901)+(T907*AL902)+(U907*AL903)+(V907*AL904)+(W907*AL905)+(X907*AL906)+(Y907*AL907)+(Z907*AL908)+(AA907*AL909)+(AB907*AL910)+(AC907*AL911)+(AD907*AL912)+(AE907*AL913)+(AF907*AL914)+(AG907*AL915)</f>
        <v>175.36514177650849</v>
      </c>
      <c r="H907" s="22">
        <f>(R907*AM900)+(S907*AM901)+(T907*AM902)+(U907*AM903)+(V907*AM904)+(W907*AM905)+(X907*AM906)+(Y907*AM907)+(Z907*AM908)+(AA907*AM909)+(AB907*AM910)+(AC907*AM911)+(AD907*AM912)+(AE907*AM913)+(AF907*AM914)+(AG907*AM915)</f>
        <v>43.770019796552262</v>
      </c>
      <c r="I907" s="22">
        <f>(R907*AN900)+(S907*AN901)+(T907*AN902)+(U907*AN903)+(V907*AN904)+(W907*AN905)+(X907*AN906)+(Y907*AN907)+(Z907*AN908)+(AA907*AN909)+(AB907*AN910)+(AC907*AN911)+(AD907*AN912)+(AE907*AN913)+(AF907*AN914)+(AG907*AN915)</f>
        <v>161.57310619499921</v>
      </c>
      <c r="J907" s="22">
        <f>(R907*AO900)+(S907*AO901)+(T907*AO902)+(U907*AO903)+(V907*AO904)+(W907*AO905)+(X907*AO906)+(Y907*AO907)+(Z907*AO908)+(AA907*AO909)+(AB907*AO910)+(AC907*AO911)+(AD907*AO912)+(AE907*AO913)+(AF907*AO914)+(AG907*AO915)</f>
        <v>6.460320909723813</v>
      </c>
      <c r="K907" s="22">
        <f>(R907*AP900)+(S907*AP901)+(T907*AP902)+(U907*AP903)+(V907*AP904)+(W907*AP905)+(X907*AP906)+(Y907*AP907)+(Z907*AP908)+(AA907*AP909)+(AB907*AP910)+(AC907*AP911)+(AD907*AP912)+(AE907*AP913)+(AF907*AP914)+(AG907*AP915)</f>
        <v>75.807708857708022</v>
      </c>
      <c r="L907" s="22">
        <f>(R907*AQ900)+(S907*AQ901)+(T907*AQ902)+(U907*AQ903)+(V907*AQ904)+(W907*AQ905)+(X907*AQ906)+(Y907*AQ907)+(Z907*AQ908)+(AA907*AQ909)+(AB907*AQ910)+(AC907*AQ911)+(AD907*AQ912)+(AE907*AQ913)+(AF907*AQ914)+(AG907*AQ915)</f>
        <v>42.528681073081657</v>
      </c>
      <c r="M907" s="22">
        <f>(R907*AR900)+(S907*AR901)+(T907*AR902)+(U907*AR903)+(V907*AR904)+(W907*AR905)+(X907*AR906)+(Y907*AR907)+(Z907*AR908)+(AA907*AR909)+(AB907*AR910)+(AC907*AR911)+(AD907*AR912)+(AE907*AR913)+(AF907*AR914)+(AG907*AR915)</f>
        <v>48.49060709700008</v>
      </c>
      <c r="N907" s="22">
        <f>(R907*AS900)+(S907*AS901)+(T907*AS902)+(U907*AS903)+(V907*AS904)+(W907*AS905)+(X907*AS906)+(Y907*AS907)+(Z907*AS908)+(AA907*AS909)+(AB907*AS910)+(AC907*AS911)+(AD907*AS912)+(AE907*AS913)+(AF907*AS914)+(AG907*AS915)</f>
        <v>49.597621771302478</v>
      </c>
      <c r="O907" s="22">
        <f>(R907*AT900)+(S907*AT901)+(T907*AT902)+(U907*AT903)+(V907*AT904)+(W907*AT905)+(X907*AT906)+(Y907*AT907)+(Z907*AT908)+(AA907*AT909)+(AB907*AT910)+(AC907*AT911)+(AD907*AT912)+(AE907*AT913)+(AF907*AT914)+(AG907*AT915)</f>
        <v>210.30414269491152</v>
      </c>
      <c r="Q907" s="22">
        <v>8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0.5082143807025763</v>
      </c>
      <c r="Z907" s="22">
        <v>0.26930435888776155</v>
      </c>
      <c r="AA907" s="22">
        <v>0</v>
      </c>
      <c r="AB907" s="22">
        <v>0.30643708205915571</v>
      </c>
      <c r="AC907" s="22">
        <v>4.2044799503377327E-2</v>
      </c>
      <c r="AD907" s="22">
        <v>0</v>
      </c>
      <c r="AE907" s="22">
        <v>0</v>
      </c>
      <c r="AF907" s="22">
        <v>0</v>
      </c>
      <c r="AG907" s="22">
        <v>0</v>
      </c>
      <c r="AH907" s="208">
        <v>2020</v>
      </c>
      <c r="AI907" s="208">
        <v>62.446100000000001</v>
      </c>
      <c r="AJ907" s="208">
        <v>269.12540000000001</v>
      </c>
      <c r="AK907" s="208">
        <v>41.313400000000001</v>
      </c>
      <c r="AL907" s="208">
        <v>248.6549</v>
      </c>
      <c r="AM907" s="208">
        <v>62.499499999999998</v>
      </c>
      <c r="AN907" s="208">
        <v>230.30760000000001</v>
      </c>
      <c r="AO907" s="208">
        <v>9.5782000000000007</v>
      </c>
      <c r="AP907" s="208">
        <v>109.5018</v>
      </c>
      <c r="AQ907" s="208">
        <v>56.6051</v>
      </c>
      <c r="AR907" s="208">
        <v>61.302799999999998</v>
      </c>
      <c r="AS907" s="208">
        <v>69.014099999999999</v>
      </c>
      <c r="AT907" s="208">
        <v>297.86880000000002</v>
      </c>
    </row>
    <row r="908" spans="2:46" s="22" customFormat="1" ht="15">
      <c r="B908" s="22">
        <v>2020</v>
      </c>
      <c r="C908" s="22">
        <v>9</v>
      </c>
      <c r="D908" s="22">
        <f>(R908*AI900)+(S908*AI901)+(T908*AI902)+(U908*AI903)+(V908*AI904)+(W908*AI905)+(X908*AI906)+(Y908*AI907)+(Z908*AI908)+(AA908*AI909)+(AB908*AI910)+(AC908*AI911)+(AD908*AI912)+(AE908*AI913)+(AF908*AI914)+(AG908*AI915)</f>
        <v>40.36681555451726</v>
      </c>
      <c r="E908" s="22">
        <f>(R908*AJ900)+(S908*AJ901)+(T908*AJ902)+(U908*AJ903)+(V908*AJ904)+(W908*AJ905)+(X908*AJ906)+(Y908*AJ907)+(Z908*AJ908)+(AA908*AJ909)+(AB908*AJ910)+(AC908*AJ911)+(AD908*AJ912)+(AE908*AJ913)+(AF908*AJ914)+(AG908*AJ915)</f>
        <v>266.92224907691087</v>
      </c>
      <c r="F908" s="22">
        <f>(R908*AK900)+(S908*AK901)+(T908*AK902)+(U908*AK903)+(V908*AK904)+(W908*AK905)+(X908*AK906)+(Y908*AK907)+(Z908*AK908)+(AA908*AK909)+(AB908*AK910)+(AC908*AK911)+(AD908*AK912)+(AE908*AK913)+(AF908*AK914)+(AG908*AK915)</f>
        <v>32.745308275909707</v>
      </c>
      <c r="G908" s="22">
        <f>(R908*AL900)+(S908*AL901)+(T908*AL902)+(U908*AL903)+(V908*AL904)+(W908*AL905)+(X908*AL906)+(Y908*AL907)+(Z908*AL908)+(AA908*AL909)+(AB908*AL910)+(AC908*AL911)+(AD908*AL912)+(AE908*AL913)+(AF908*AL914)+(AG908*AL915)</f>
        <v>173.5686331236297</v>
      </c>
      <c r="H908" s="22">
        <f>(R908*AM900)+(S908*AM901)+(T908*AM902)+(U908*AM903)+(V908*AM904)+(W908*AM905)+(X908*AM906)+(Y908*AM907)+(Z908*AM908)+(AA908*AM909)+(AB908*AM910)+(AC908*AM911)+(AD908*AM912)+(AE908*AM913)+(AF908*AM914)+(AG908*AM915)</f>
        <v>42.575875703505254</v>
      </c>
      <c r="I908" s="22">
        <f>(R908*AN900)+(S908*AN901)+(T908*AN902)+(U908*AN903)+(V908*AN904)+(W908*AN905)+(X908*AN906)+(Y908*AN907)+(Z908*AN908)+(AA908*AN909)+(AB908*AN910)+(AC908*AN911)+(AD908*AN912)+(AE908*AN913)+(AF908*AN914)+(AG908*AN915)</f>
        <v>157.07379612204235</v>
      </c>
      <c r="J908" s="22">
        <f>(R908*AO900)+(S908*AO901)+(T908*AO902)+(U908*AO903)+(V908*AO904)+(W908*AO905)+(X908*AO906)+(Y908*AO907)+(Z908*AO908)+(AA908*AO909)+(AB908*AO910)+(AC908*AO911)+(AD908*AO912)+(AE908*AO913)+(AF908*AO914)+(AG908*AO915)</f>
        <v>5.3633579023944904</v>
      </c>
      <c r="K908" s="22">
        <f>(R908*AP900)+(S908*AP901)+(T908*AP902)+(U908*AP903)+(V908*AP904)+(W908*AP905)+(X908*AP906)+(Y908*AP907)+(Z908*AP908)+(AA908*AP909)+(AB908*AP910)+(AC908*AP911)+(AD908*AP912)+(AE908*AP913)+(AF908*AP914)+(AG908*AP915)</f>
        <v>67.562116278270338</v>
      </c>
      <c r="L908" s="22">
        <f>(R908*AQ900)+(S908*AQ901)+(T908*AQ902)+(U908*AQ903)+(V908*AQ904)+(W908*AQ905)+(X908*AQ906)+(Y908*AQ907)+(Z908*AQ908)+(AA908*AQ909)+(AB908*AQ910)+(AC908*AQ911)+(AD908*AQ912)+(AE908*AQ913)+(AF908*AQ914)+(AG908*AQ915)</f>
        <v>46.010593780370975</v>
      </c>
      <c r="M908" s="22">
        <f>(R908*AR900)+(S908*AR901)+(T908*AR902)+(U908*AR903)+(V908*AR904)+(W908*AR905)+(X908*AR906)+(Y908*AR907)+(Z908*AR908)+(AA908*AR909)+(AB908*AR910)+(AC908*AR911)+(AD908*AR912)+(AE908*AR913)+(AF908*AR914)+(AG908*AR915)</f>
        <v>60.215533256045461</v>
      </c>
      <c r="N908" s="22">
        <f>(R908*AS900)+(S908*AS901)+(T908*AS902)+(U908*AS903)+(V908*AS904)+(W908*AS905)+(X908*AS906)+(Y908*AS907)+(Z908*AS908)+(AA908*AS909)+(AB908*AS910)+(AC908*AS911)+(AD908*AS912)+(AE908*AS913)+(AF908*AS914)+(AG908*AS915)</f>
        <v>50.276801841361973</v>
      </c>
      <c r="O908" s="22">
        <f>(R908*AT900)+(S908*AT901)+(T908*AT902)+(U908*AT903)+(V908*AT904)+(W908*AT905)+(X908*AT906)+(Y908*AT907)+(Z908*AT908)+(AA908*AT909)+(AB908*AT910)+(AC908*AT911)+(AD908*AT912)+(AE908*AT913)+(AF908*AT914)+(AG908*AT915)</f>
        <v>202.40624138335247</v>
      </c>
      <c r="Q908" s="22">
        <v>9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8.6515907398896294E-2</v>
      </c>
      <c r="Z908" s="22">
        <v>0.5483490763640243</v>
      </c>
      <c r="AA908" s="22">
        <v>0</v>
      </c>
      <c r="AB908" s="22">
        <v>0.42370002157114034</v>
      </c>
      <c r="AC908" s="22">
        <v>0.95636953678111647</v>
      </c>
      <c r="AD908" s="22">
        <v>0</v>
      </c>
      <c r="AE908" s="22">
        <v>0</v>
      </c>
      <c r="AF908" s="22">
        <v>0</v>
      </c>
      <c r="AG908" s="22">
        <v>1</v>
      </c>
      <c r="AH908" s="208">
        <v>2020</v>
      </c>
      <c r="AI908" s="208">
        <v>19.327500000000001</v>
      </c>
      <c r="AJ908" s="208">
        <v>144.2174</v>
      </c>
      <c r="AK908" s="208">
        <v>17.375499999999999</v>
      </c>
      <c r="AL908" s="208">
        <v>101.3437</v>
      </c>
      <c r="AM908" s="208">
        <v>24.459800000000001</v>
      </c>
      <c r="AN908" s="208">
        <v>82.686499999999995</v>
      </c>
      <c r="AO908" s="208">
        <v>2.8767</v>
      </c>
      <c r="AP908" s="208">
        <v>37.960999999999999</v>
      </c>
      <c r="AQ908" s="208">
        <v>18.352900000000002</v>
      </c>
      <c r="AR908" s="208">
        <v>35.294400000000003</v>
      </c>
      <c r="AS908" s="208">
        <v>28.141400000000001</v>
      </c>
      <c r="AT908" s="208">
        <v>132.67779999999999</v>
      </c>
    </row>
    <row r="909" spans="2:46" s="22" customFormat="1" ht="15">
      <c r="B909" s="22">
        <v>2020</v>
      </c>
      <c r="C909" s="22">
        <v>10</v>
      </c>
      <c r="D909" s="22">
        <f>(R909*AI900)+(S909*AI901)+(T909*AI902)+(U909*AI903)+(V909*AI904)+(W909*AI905)+(X909*AI906)+(Y909*AI907)+(Z909*AI908)+(AA909*AI909)+(AB909*AI910)+(AC909*AI911)+(AD909*AI912)+(AE909*AI913)+(AF909*AI914)+(AG909*AI915)</f>
        <v>47.391421229017958</v>
      </c>
      <c r="E909" s="22">
        <f>(R909*AJ900)+(S909*AJ901)+(T909*AJ902)+(U909*AJ903)+(V909*AJ904)+(W909*AJ905)+(X909*AJ906)+(Y909*AJ907)+(Z909*AJ908)+(AA909*AJ909)+(AB909*AJ910)+(AC909*AJ911)+(AD909*AJ912)+(AE909*AJ913)+(AF909*AJ914)+(AG909*AJ915)</f>
        <v>82.307821968421507</v>
      </c>
      <c r="F909" s="22">
        <f>(R909*AK900)+(S909*AK901)+(T909*AK902)+(U909*AK903)+(V909*AK904)+(W909*AK905)+(X909*AK906)+(Y909*AK907)+(Z909*AK908)+(AA909*AK909)+(AB909*AK910)+(AC909*AK911)+(AD909*AK912)+(AE909*AK913)+(AF909*AK914)+(AG909*AK915)</f>
        <v>30.266134476424423</v>
      </c>
      <c r="G909" s="22">
        <f>(R909*AL900)+(S909*AL901)+(T909*AL902)+(U909*AL903)+(V909*AL904)+(W909*AL905)+(X909*AL906)+(Y909*AL907)+(Z909*AL908)+(AA909*AL909)+(AB909*AL910)+(AC909*AL911)+(AD909*AL912)+(AE909*AL913)+(AF909*AL914)+(AG909*AL915)</f>
        <v>147.07423867906653</v>
      </c>
      <c r="H909" s="22">
        <f>(R909*AM900)+(S909*AM901)+(T909*AM902)+(U909*AM903)+(V909*AM904)+(W909*AM905)+(X909*AM906)+(Y909*AM907)+(Z909*AM908)+(AA909*AM909)+(AB909*AM910)+(AC909*AM911)+(AD909*AM912)+(AE909*AM913)+(AF909*AM914)+(AG909*AM915)</f>
        <v>40.689401363874119</v>
      </c>
      <c r="I909" s="22">
        <f>(R909*AN900)+(S909*AN901)+(T909*AN902)+(U909*AN903)+(V909*AN904)+(W909*AN905)+(X909*AN906)+(Y909*AN907)+(Z909*AN908)+(AA909*AN909)+(AB909*AN910)+(AC909*AN911)+(AD909*AN912)+(AE909*AN913)+(AF909*AN914)+(AG909*AN915)</f>
        <v>155.95546458777159</v>
      </c>
      <c r="J909" s="22">
        <f>(R909*AO900)+(S909*AO901)+(T909*AO902)+(U909*AO903)+(V909*AO904)+(W909*AO905)+(X909*AO906)+(Y909*AO907)+(Z909*AO908)+(AA909*AO909)+(AB909*AO910)+(AC909*AO911)+(AD909*AO912)+(AE909*AO913)+(AF909*AO914)+(AG909*AO915)</f>
        <v>3.1474869258387908</v>
      </c>
      <c r="K909" s="22">
        <f>(R909*AP900)+(S909*AP901)+(T909*AP902)+(U909*AP903)+(V909*AP904)+(W909*AP905)+(X909*AP906)+(Y909*AP907)+(Z909*AP908)+(AA909*AP909)+(AB909*AP910)+(AC909*AP911)+(AD909*AP912)+(AE909*AP913)+(AF909*AP914)+(AG909*AP915)</f>
        <v>64.977196740661938</v>
      </c>
      <c r="L909" s="22">
        <f>(R909*AQ900)+(S909*AQ901)+(T909*AQ902)+(U909*AQ903)+(V909*AQ904)+(W909*AQ905)+(X909*AQ906)+(Y909*AQ907)+(Z909*AQ908)+(AA909*AQ909)+(AB909*AQ910)+(AC909*AQ911)+(AD909*AQ912)+(AE909*AQ913)+(AF909*AQ914)+(AG909*AQ915)</f>
        <v>28.505786027520834</v>
      </c>
      <c r="M909" s="22">
        <f>(R909*AR900)+(S909*AR901)+(T909*AR902)+(U909*AR903)+(V909*AR904)+(W909*AR905)+(X909*AR906)+(Y909*AR907)+(Z909*AR908)+(AA909*AR909)+(AB909*AR910)+(AC909*AR911)+(AD909*AR912)+(AE909*AR913)+(AF909*AR914)+(AG909*AR915)</f>
        <v>36.26570181636211</v>
      </c>
      <c r="N909" s="22">
        <f>(R909*AS900)+(S909*AS901)+(T909*AS902)+(U909*AS903)+(V909*AS904)+(W909*AS905)+(X909*AS906)+(Y909*AS907)+(Z909*AS908)+(AA909*AS909)+(AB909*AS910)+(AC909*AS911)+(AD909*AS912)+(AE909*AS913)+(AF909*AS914)+(AG909*AS915)</f>
        <v>34.816547406123895</v>
      </c>
      <c r="O909" s="22">
        <f>(R909*AT900)+(S909*AT901)+(T909*AT902)+(U909*AT903)+(V909*AT904)+(W909*AT905)+(X909*AT906)+(Y909*AT907)+(Z909*AT908)+(AA909*AT909)+(AB909*AT910)+(AC909*AT911)+(AD909*AT912)+(AE909*AT913)+(AF909*AT914)+(AG909*AT915)</f>
        <v>173.42379171573359</v>
      </c>
      <c r="Q909" s="22">
        <v>10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0.74902261319579944</v>
      </c>
      <c r="AB909" s="22">
        <v>0</v>
      </c>
      <c r="AC909" s="22">
        <v>0</v>
      </c>
      <c r="AD909" s="22">
        <v>0.2878</v>
      </c>
      <c r="AE909" s="22">
        <v>0</v>
      </c>
      <c r="AF909" s="22">
        <v>0</v>
      </c>
      <c r="AG909" s="22">
        <v>0</v>
      </c>
      <c r="AH909" s="208">
        <v>2020</v>
      </c>
      <c r="AI909" s="208">
        <v>42.157200000000003</v>
      </c>
      <c r="AJ909" s="208">
        <v>61.850099999999998</v>
      </c>
      <c r="AK909" s="208">
        <v>34.218800000000002</v>
      </c>
      <c r="AL909" s="208">
        <v>154.22229999999999</v>
      </c>
      <c r="AM909" s="208">
        <v>41.6325</v>
      </c>
      <c r="AN909" s="208">
        <v>179.73079999999999</v>
      </c>
      <c r="AO909" s="208">
        <v>3.9253999999999998</v>
      </c>
      <c r="AP909" s="208">
        <v>67.082099999999997</v>
      </c>
      <c r="AQ909" s="208">
        <v>27.2163</v>
      </c>
      <c r="AR909" s="208">
        <v>33.741199999999999</v>
      </c>
      <c r="AS909" s="208">
        <v>27.678799999999999</v>
      </c>
      <c r="AT909" s="208">
        <v>187.21969999999999</v>
      </c>
    </row>
    <row r="910" spans="2:46" s="22" customFormat="1" ht="15">
      <c r="B910" s="22">
        <v>2020</v>
      </c>
      <c r="C910" s="22">
        <v>11</v>
      </c>
      <c r="D910" s="22">
        <f>(R910*AI900)+(S910*AI901)+(T910*AI902)+(U910*AI903)+(V910*AI904)+(W910*AI905)+(X910*AI906)+(Y910*AI907)+(Z910*AI908)+(AA910*AI909)+(AB910*AI910)+(AC910*AI911)+(AD910*AI912)+(AE910*AI913)+(AF910*AI914)+(AG910*AI915)</f>
        <v>12.455372972991592</v>
      </c>
      <c r="E910" s="22">
        <f>(R910*AJ900)+(S910*AJ901)+(T910*AJ902)+(U910*AJ903)+(V910*AJ904)+(W910*AJ905)+(X910*AJ906)+(Y910*AJ907)+(Z910*AJ908)+(AA910*AJ909)+(AB910*AJ910)+(AC910*AJ911)+(AD910*AJ912)+(AE910*AJ913)+(AF910*AJ914)+(AG910*AJ915)</f>
        <v>14.246629611427561</v>
      </c>
      <c r="F910" s="22">
        <f>(R910*AK900)+(S910*AK901)+(T910*AK902)+(U910*AK903)+(V910*AK904)+(W910*AK905)+(X910*AK906)+(Y910*AK907)+(Z910*AK908)+(AA910*AK909)+(AB910*AK910)+(AC910*AK911)+(AD910*AK912)+(AE910*AK913)+(AF910*AK914)+(AG910*AK915)</f>
        <v>3.6056273546145547</v>
      </c>
      <c r="G910" s="22">
        <f>(R910*AL900)+(S910*AL901)+(T910*AL902)+(U910*AL903)+(V910*AL904)+(W910*AL905)+(X910*AL906)+(Y910*AL907)+(Z910*AL908)+(AA910*AL909)+(AB910*AL910)+(AC910*AL911)+(AD910*AL912)+(AE910*AL913)+(AF910*AL914)+(AG910*AL915)</f>
        <v>28.181868864147354</v>
      </c>
      <c r="H910" s="22">
        <f>(R910*AM900)+(S910*AM901)+(T910*AM902)+(U910*AM903)+(V910*AM904)+(W910*AM905)+(X910*AM906)+(Y910*AM907)+(Z910*AM908)+(AA910*AM909)+(AB910*AM910)+(AC910*AM911)+(AD910*AM912)+(AE910*AM913)+(AF910*AM914)+(AG910*AM915)</f>
        <v>9.6277143624998125</v>
      </c>
      <c r="I910" s="22">
        <f>(R910*AN900)+(S910*AN901)+(T910*AN902)+(U910*AN903)+(V910*AN904)+(W910*AN905)+(X910*AN906)+(Y910*AN907)+(Z910*AN908)+(AA910*AN909)+(AB910*AN910)+(AC910*AN911)+(AD910*AN912)+(AE910*AN913)+(AF910*AN914)+(AG910*AN915)</f>
        <v>30.930035207220079</v>
      </c>
      <c r="J910" s="22">
        <f>(R910*AO900)+(S910*AO901)+(T910*AO902)+(U910*AO903)+(V910*AO904)+(W910*AO905)+(X910*AO906)+(Y910*AO907)+(Z910*AO908)+(AA910*AO909)+(AB910*AO910)+(AC910*AO911)+(AD910*AO912)+(AE910*AO913)+(AF910*AO914)+(AG910*AO915)</f>
        <v>3.6329222661274576</v>
      </c>
      <c r="K910" s="22">
        <f>(R910*AP900)+(S910*AP901)+(T910*AP902)+(U910*AP903)+(V910*AP904)+(W910*AP905)+(X910*AP906)+(Y910*AP907)+(Z910*AP908)+(AA910*AP909)+(AB910*AP910)+(AC910*AP911)+(AD910*AP912)+(AE910*AP913)+(AF910*AP914)+(AG910*AP915)</f>
        <v>18.649320267767632</v>
      </c>
      <c r="L910" s="22">
        <f>(R910*AQ900)+(S910*AQ901)+(T910*AQ902)+(U910*AQ903)+(V910*AQ904)+(W910*AQ905)+(X910*AQ906)+(Y910*AQ907)+(Z910*AQ908)+(AA910*AQ909)+(AB910*AQ910)+(AC910*AQ911)+(AD910*AQ912)+(AE910*AQ913)+(AF910*AQ914)+(AG910*AQ915)</f>
        <v>7.4355745102605244</v>
      </c>
      <c r="M910" s="22">
        <f>(R910*AR900)+(S910*AR901)+(T910*AR902)+(U910*AR903)+(V910*AR904)+(W910*AR905)+(X910*AR906)+(Y910*AR907)+(Z910*AR908)+(AA910*AR909)+(AB910*AR910)+(AC910*AR911)+(AD910*AR912)+(AE910*AR913)+(AF910*AR914)+(AG910*AR915)</f>
        <v>11.075371135983264</v>
      </c>
      <c r="N910" s="22">
        <f>(R910*AS900)+(S910*AS901)+(T910*AS902)+(U910*AS903)+(V910*AS904)+(W910*AS905)+(X910*AS906)+(Y910*AS907)+(Z910*AS908)+(AA910*AS909)+(AB910*AS910)+(AC910*AS911)+(AD910*AS912)+(AE910*AS913)+(AF910*AS914)+(AG910*AS915)</f>
        <v>6.2215741594534641</v>
      </c>
      <c r="O910" s="22">
        <f>(R910*AT900)+(S910*AT901)+(T910*AT902)+(U910*AT903)+(V910*AT904)+(W910*AT905)+(X910*AT906)+(Y910*AT907)+(Z910*AT908)+(AA910*AT909)+(AB910*AT910)+(AC910*AT911)+(AD910*AT912)+(AE910*AT913)+(AF910*AT914)+(AG910*AT915)</f>
        <v>31.327513619735392</v>
      </c>
      <c r="Q910" s="22">
        <v>11</v>
      </c>
      <c r="R910" s="22">
        <v>9.795478305256114E-2</v>
      </c>
      <c r="S910" s="22">
        <v>0.22004671810824875</v>
      </c>
      <c r="T910" s="22">
        <v>0.20949883684869208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  <c r="AH910" s="208">
        <v>2020</v>
      </c>
      <c r="AI910" s="208">
        <v>19.134699999999999</v>
      </c>
      <c r="AJ910" s="208">
        <v>112.8502</v>
      </c>
      <c r="AK910" s="208">
        <v>12.4979</v>
      </c>
      <c r="AL910" s="208">
        <v>61.618600000000001</v>
      </c>
      <c r="AM910" s="208">
        <v>15.4305</v>
      </c>
      <c r="AN910" s="208">
        <v>63.837499999999999</v>
      </c>
      <c r="AO910" s="208">
        <v>2.4009</v>
      </c>
      <c r="AP910" s="208">
        <v>29.023700000000002</v>
      </c>
      <c r="AQ910" s="208">
        <v>26.2395</v>
      </c>
      <c r="AR910" s="208">
        <v>22.062799999999999</v>
      </c>
      <c r="AS910" s="208">
        <v>19.909099999999999</v>
      </c>
      <c r="AT910" s="208">
        <v>65.868799999999993</v>
      </c>
    </row>
    <row r="911" spans="2:46" s="22" customFormat="1" ht="15">
      <c r="B911" s="22">
        <v>2020</v>
      </c>
      <c r="C911" s="22">
        <v>12</v>
      </c>
      <c r="D911" s="22">
        <f>(R911*AI900)+(S911*AI901)+(T911*AI902)+(U911*AI903)+(V911*AI904)+(W911*AI905)+(X911*AI906)+(Y911*AI907)+(Z911*AI908)+(AA911*AI909)+(AB911*AI910)+(AC911*AI911)+(AD911*AI912)+(AE911*AI913)+(AF911*AI914)+(AG911*AI915)</f>
        <v>63.493883089290613</v>
      </c>
      <c r="E911" s="22">
        <f>(R911*AJ900)+(S911*AJ901)+(T911*AJ902)+(U911*AJ903)+(V911*AJ904)+(W911*AJ905)+(X911*AJ906)+(Y911*AJ907)+(Z911*AJ908)+(AA911*AJ909)+(AB911*AJ910)+(AC911*AJ911)+(AD911*AJ912)+(AE911*AJ913)+(AF911*AJ914)+(AG911*AJ915)</f>
        <v>150.22413641910924</v>
      </c>
      <c r="F911" s="22">
        <f>(R911*AK900)+(S911*AK901)+(T911*AK902)+(U911*AK903)+(V911*AK904)+(W911*AK905)+(X911*AK906)+(Y911*AK907)+(Z911*AK908)+(AA911*AK909)+(AB911*AK910)+(AC911*AK911)+(AD911*AK912)+(AE911*AK913)+(AF911*AK914)+(AG911*AK915)</f>
        <v>18.21210074961337</v>
      </c>
      <c r="G911" s="22">
        <f>(R911*AL900)+(S911*AL901)+(T911*AL902)+(U911*AL903)+(V911*AL904)+(W911*AL905)+(X911*AL906)+(Y911*AL907)+(Z911*AL908)+(AA911*AL909)+(AB911*AL910)+(AC911*AL911)+(AD911*AL912)+(AE911*AL913)+(AF911*AL914)+(AG911*AL915)</f>
        <v>154.91077945975633</v>
      </c>
      <c r="H911" s="22">
        <f>(R911*AM900)+(S911*AM901)+(T911*AM902)+(U911*AM903)+(V911*AM904)+(W911*AM905)+(X911*AM906)+(Y911*AM907)+(Z911*AM908)+(AA911*AM909)+(AB911*AM910)+(AC911*AM911)+(AD911*AM912)+(AE911*AM913)+(AF911*AM914)+(AG911*AM915)</f>
        <v>41.038979693611523</v>
      </c>
      <c r="I911" s="22">
        <f>(R911*AN900)+(S911*AN901)+(T911*AN902)+(U911*AN903)+(V911*AN904)+(W911*AN905)+(X911*AN906)+(Y911*AN907)+(Z911*AN908)+(AA911*AN909)+(AB911*AN910)+(AC911*AN911)+(AD911*AN912)+(AE911*AN913)+(AF911*AN914)+(AG911*AN915)</f>
        <v>137.08414669869418</v>
      </c>
      <c r="J911" s="22">
        <f>(R911*AO900)+(S911*AO901)+(T911*AO902)+(U911*AO903)+(V911*AO904)+(W911*AO905)+(X911*AO906)+(Y911*AO907)+(Z911*AO908)+(AA911*AO909)+(AB911*AO910)+(AC911*AO911)+(AD911*AO912)+(AE911*AO913)+(AF911*AO914)+(AG911*AO915)</f>
        <v>10.778142211941788</v>
      </c>
      <c r="K911" s="22">
        <f>(R911*AP900)+(S911*AP901)+(T911*AP902)+(U911*AP903)+(V911*AP904)+(W911*AP905)+(X911*AP906)+(Y911*AP907)+(Z911*AP908)+(AA911*AP909)+(AB911*AP910)+(AC911*AP911)+(AD911*AP912)+(AE911*AP913)+(AF911*AP914)+(AG911*AP915)</f>
        <v>78.373300443875692</v>
      </c>
      <c r="L911" s="22">
        <f>(R911*AQ900)+(S911*AQ901)+(T911*AQ902)+(U911*AQ903)+(V911*AQ904)+(W911*AQ905)+(X911*AQ906)+(Y911*AQ907)+(Z911*AQ908)+(AA911*AQ909)+(AB911*AQ910)+(AC911*AQ911)+(AD911*AQ912)+(AE911*AQ913)+(AF911*AQ914)+(AG911*AQ915)</f>
        <v>35.115917694054858</v>
      </c>
      <c r="M911" s="22">
        <f>(R911*AR900)+(S911*AR901)+(T911*AR902)+(U911*AR903)+(V911*AR904)+(W911*AR905)+(X911*AR906)+(Y911*AR907)+(Z911*AR908)+(AA911*AR909)+(AB911*AR910)+(AC911*AR911)+(AD911*AR912)+(AE911*AR913)+(AF911*AR914)+(AG911*AR915)</f>
        <v>53.30699346539042</v>
      </c>
      <c r="N911" s="22">
        <f>(R911*AS900)+(S911*AS901)+(T911*AS902)+(U911*AS903)+(V911*AS904)+(W911*AS905)+(X911*AS906)+(Y911*AS907)+(Z911*AS908)+(AA911*AS909)+(AB911*AS910)+(AC911*AS911)+(AD911*AS912)+(AE911*AS913)+(AF911*AS914)+(AG911*AS915)</f>
        <v>40.714863992422721</v>
      </c>
      <c r="O911" s="22">
        <f>(R911*AT900)+(S911*AT901)+(T911*AT902)+(U911*AT903)+(V911*AT904)+(W911*AT905)+(X911*AT906)+(Y911*AT907)+(Z911*AT908)+(AA911*AT909)+(AB911*AT910)+(AC911*AT911)+(AD911*AT912)+(AE911*AT913)+(AF911*AT914)+(AG911*AT915)</f>
        <v>158.31458479648933</v>
      </c>
      <c r="Q911" s="22">
        <v>12</v>
      </c>
      <c r="R911" s="22">
        <v>0.33143279709307938</v>
      </c>
      <c r="S911" s="22">
        <v>0.75695180949639651</v>
      </c>
      <c r="T911" s="22">
        <v>0.22761181172271763</v>
      </c>
      <c r="U911" s="22">
        <v>0.22800000000000001</v>
      </c>
      <c r="V911" s="22">
        <v>6.6430469441984052E-2</v>
      </c>
      <c r="W911" s="22">
        <v>1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  <c r="AH911" s="208">
        <v>2020</v>
      </c>
      <c r="AI911" s="208">
        <v>15.3873</v>
      </c>
      <c r="AJ911" s="208">
        <v>109.6525</v>
      </c>
      <c r="AK911" s="208">
        <v>13.9778</v>
      </c>
      <c r="AL911" s="208">
        <v>67.086100000000002</v>
      </c>
      <c r="AM911" s="208">
        <v>16.441199999999998</v>
      </c>
      <c r="AN911" s="208">
        <v>64.156800000000004</v>
      </c>
      <c r="AO911" s="208">
        <v>1.9529000000000001</v>
      </c>
      <c r="AP911" s="208">
        <v>24.743099999999998</v>
      </c>
      <c r="AQ911" s="208">
        <v>18.501300000000001</v>
      </c>
      <c r="AR911" s="208">
        <v>25.445399999999999</v>
      </c>
      <c r="AS911" s="208">
        <v>20.077999999999999</v>
      </c>
      <c r="AT911" s="208">
        <v>71.532799999999995</v>
      </c>
    </row>
    <row r="912" spans="2:46" s="22" customFormat="1" ht="15">
      <c r="B912" s="22">
        <v>2020</v>
      </c>
      <c r="C912" s="22">
        <v>13</v>
      </c>
      <c r="D912" s="22">
        <f>(R912*AI900)+(S912*AI901)+(T912*AI902)+(U912*AI903)+(V912*AI904)+(W912*AI905)+(X912*AI906)+(Y912*AI907)+(Z912*AI908)+(AA912*AI909)+(AB912*AI910)+(AC912*AI911)+(AD912*AI912)+(AE912*AI913)+(AF912*AI914)+(AG912*AI915)</f>
        <v>26.422643986643848</v>
      </c>
      <c r="E912" s="22">
        <f>(R912*AJ900)+(S912*AJ901)+(T912*AJ902)+(U912*AJ903)+(V912*AJ904)+(W912*AJ905)+(X912*AJ906)+(Y912*AJ907)+(Z912*AJ908)+(AA912*AJ909)+(AB912*AJ910)+(AC912*AJ911)+(AD912*AJ912)+(AE912*AJ913)+(AF912*AJ914)+(AG912*AJ915)</f>
        <v>24.063078868224899</v>
      </c>
      <c r="F912" s="22">
        <f>(R912*AK900)+(S912*AK901)+(T912*AK902)+(U912*AK903)+(V912*AK904)+(W912*AK905)+(X912*AK906)+(Y912*AK907)+(Z912*AK908)+(AA912*AK909)+(AB912*AK910)+(AC912*AK911)+(AD912*AK912)+(AE912*AK913)+(AF912*AK914)+(AG912*AK915)</f>
        <v>8.0757623007111317</v>
      </c>
      <c r="G912" s="22">
        <f>(R912*AL900)+(S912*AL901)+(T912*AL902)+(U912*AL903)+(V912*AL904)+(W912*AL905)+(X912*AL906)+(Y912*AL907)+(Z912*AL908)+(AA912*AL909)+(AB912*AL910)+(AC912*AL911)+(AD912*AL912)+(AE912*AL913)+(AF912*AL914)+(AG912*AL915)</f>
        <v>60.183700693134938</v>
      </c>
      <c r="H912" s="22">
        <f>(R912*AM900)+(S912*AM901)+(T912*AM902)+(U912*AM903)+(V912*AM904)+(W912*AM905)+(X912*AM906)+(Y912*AM907)+(Z912*AM908)+(AA912*AM909)+(AB912*AM910)+(AC912*AM911)+(AD912*AM912)+(AE912*AM913)+(AF912*AM914)+(AG912*AM915)</f>
        <v>20.20499536598949</v>
      </c>
      <c r="I912" s="22">
        <f>(R912*AN900)+(S912*AN901)+(T912*AN902)+(U912*AN903)+(V912*AN904)+(W912*AN905)+(X912*AN906)+(Y912*AN907)+(Z912*AN908)+(AA912*AN909)+(AB912*AN910)+(AC912*AN911)+(AD912*AN912)+(AE912*AN913)+(AF912*AN914)+(AG912*AN915)</f>
        <v>52.055465436250259</v>
      </c>
      <c r="J912" s="22">
        <f>(R912*AO900)+(S912*AO901)+(T912*AO902)+(U912*AO903)+(V912*AO904)+(W912*AO905)+(X912*AO906)+(Y912*AO907)+(Z912*AO908)+(AA912*AO909)+(AB912*AO910)+(AC912*AO911)+(AD912*AO912)+(AE912*AO913)+(AF912*AO914)+(AG912*AO915)</f>
        <v>9.0236994148370684</v>
      </c>
      <c r="K912" s="22">
        <f>(R912*AP900)+(S912*AP901)+(T912*AP902)+(U912*AP903)+(V912*AP904)+(W912*AP905)+(X912*AP906)+(Y912*AP907)+(Z912*AP908)+(AA912*AP909)+(AB912*AP910)+(AC912*AP911)+(AD912*AP912)+(AE912*AP913)+(AF912*AP914)+(AG912*AP915)</f>
        <v>42.984136860809095</v>
      </c>
      <c r="L912" s="22">
        <f>(R912*AQ900)+(S912*AQ901)+(T912*AQ902)+(U912*AQ903)+(V912*AQ904)+(W912*AQ905)+(X912*AQ906)+(Y912*AQ907)+(Z912*AQ908)+(AA912*AQ909)+(AB912*AQ910)+(AC912*AQ911)+(AD912*AQ912)+(AE912*AQ913)+(AF912*AQ914)+(AG912*AQ915)</f>
        <v>15.139771419135888</v>
      </c>
      <c r="M912" s="22">
        <f>(R912*AR900)+(S912*AR901)+(T912*AR902)+(U912*AR903)+(V912*AR904)+(W912*AR905)+(X912*AR906)+(Y912*AR907)+(Z912*AR908)+(AA912*AR909)+(AB912*AR910)+(AC912*AR911)+(AD912*AR912)+(AE912*AR913)+(AF912*AR914)+(AG912*AR915)</f>
        <v>22.959406873133787</v>
      </c>
      <c r="N912" s="22">
        <f>(R912*AS900)+(S912*AS901)+(T912*AS902)+(U912*AS903)+(V912*AS904)+(W912*AS905)+(X912*AS906)+(Y912*AS907)+(Z912*AS908)+(AA912*AS909)+(AB912*AS910)+(AC912*AS911)+(AD912*AS912)+(AE912*AS913)+(AF912*AS914)+(AG912*AS915)</f>
        <v>12.902467970078565</v>
      </c>
      <c r="O912" s="22">
        <f>(R912*AT900)+(S912*AT901)+(T912*AT902)+(U912*AT903)+(V912*AT904)+(W912*AT905)+(X912*AT906)+(Y912*AT907)+(Z912*AT908)+(AA912*AT909)+(AB912*AT910)+(AC912*AT911)+(AD912*AT912)+(AE912*AT913)+(AF912*AT914)+(AG912*AT915)</f>
        <v>72.817926996150788</v>
      </c>
      <c r="Q912" s="22">
        <v>13</v>
      </c>
      <c r="R912" s="22">
        <v>1.6294985038389741E-3</v>
      </c>
      <c r="S912" s="22">
        <v>0</v>
      </c>
      <c r="T912" s="22">
        <v>0.54499705638039631</v>
      </c>
      <c r="U912" s="22">
        <v>0</v>
      </c>
      <c r="V912" s="22">
        <v>0</v>
      </c>
      <c r="W912" s="22">
        <v>0</v>
      </c>
      <c r="X912" s="22">
        <v>0.7580462094128243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H912" s="208">
        <v>2020</v>
      </c>
      <c r="AI912" s="208">
        <v>54.950400000000002</v>
      </c>
      <c r="AJ912" s="208">
        <v>125.0198</v>
      </c>
      <c r="AK912" s="208">
        <v>16.1066</v>
      </c>
      <c r="AL912" s="208">
        <v>109.6534</v>
      </c>
      <c r="AM912" s="208">
        <v>33.0289</v>
      </c>
      <c r="AN912" s="208">
        <v>74.124499999999998</v>
      </c>
      <c r="AO912" s="208">
        <v>0.72019999999999995</v>
      </c>
      <c r="AP912" s="208">
        <v>51.185499999999998</v>
      </c>
      <c r="AQ912" s="208">
        <v>28.214600000000001</v>
      </c>
      <c r="AR912" s="208">
        <v>38.195900000000002</v>
      </c>
      <c r="AS912" s="208">
        <v>48.938499999999998</v>
      </c>
      <c r="AT912" s="208">
        <v>115.3301</v>
      </c>
    </row>
    <row r="913" spans="2:46" s="22" customFormat="1" ht="15">
      <c r="B913" s="22">
        <v>2020</v>
      </c>
      <c r="C913" s="22">
        <v>14</v>
      </c>
      <c r="D913" s="22">
        <f>(R913*AI900)+(S913*AI901)+(T913*AI902)+(U913*AI903)+(V913*AI904)+(W913*AI905)+(X913*AI906)+(Y913*AI907)+(Z913*AI908)+(AA913*AI909)+(AB913*AI910)+(AC913*AI911)+(AD913*AI912)+(AE913*AI913)+(AF913*AI914)+(AG913*AI915)</f>
        <v>7.7908892681984252</v>
      </c>
      <c r="E913" s="22">
        <f>(R913*AJ900)+(S913*AJ901)+(T913*AJ902)+(U913*AJ903)+(V913*AJ904)+(W913*AJ905)+(X913*AJ906)+(Y913*AJ907)+(Z913*AJ908)+(AA913*AJ909)+(AB913*AJ910)+(AC913*AJ911)+(AD913*AJ912)+(AE913*AJ913)+(AF913*AJ914)+(AG913*AJ915)</f>
        <v>18.706326103181691</v>
      </c>
      <c r="F913" s="22">
        <f>(R913*AK900)+(S913*AK901)+(T913*AK902)+(U913*AK903)+(V913*AK904)+(W913*AK905)+(X913*AK906)+(Y913*AK907)+(Z913*AK908)+(AA913*AK909)+(AB913*AK910)+(AC913*AK911)+(AD913*AK912)+(AE913*AK913)+(AF913*AK914)+(AG913*AK915)</f>
        <v>5.6918060570623421</v>
      </c>
      <c r="G913" s="22">
        <f>(R913*AL900)+(S913*AL901)+(T913*AL902)+(U913*AL903)+(V913*AL904)+(W913*AL905)+(X913*AL906)+(Y913*AL907)+(Z913*AL908)+(AA913*AL909)+(AB913*AL910)+(AC913*AL911)+(AD913*AL912)+(AE913*AL913)+(AF913*AL914)+(AG913*AL915)</f>
        <v>28.233607763940245</v>
      </c>
      <c r="H913" s="22">
        <f>(R913*AM900)+(S913*AM901)+(T913*AM902)+(U913*AM903)+(V913*AM904)+(W913*AM905)+(X913*AM906)+(Y913*AM907)+(Z913*AM908)+(AA913*AM909)+(AB913*AM910)+(AC913*AM911)+(AD913*AM912)+(AE913*AM913)+(AF913*AM914)+(AG913*AM915)</f>
        <v>7.5743254929256185</v>
      </c>
      <c r="I913" s="22">
        <f>(R913*AN900)+(S913*AN901)+(T913*AN902)+(U913*AN903)+(V913*AN904)+(W913*AN905)+(X913*AN906)+(Y913*AN907)+(Z913*AN908)+(AA913*AN909)+(AB913*AN910)+(AC913*AN911)+(AD913*AN912)+(AE913*AN913)+(AF913*AN914)+(AG913*AN915)</f>
        <v>28.983605468661313</v>
      </c>
      <c r="J913" s="22">
        <f>(R913*AO900)+(S913*AO901)+(T913*AO902)+(U913*AO903)+(V913*AO904)+(W913*AO905)+(X913*AO906)+(Y913*AO907)+(Z913*AO908)+(AA913*AO909)+(AB913*AO910)+(AC913*AO911)+(AD913*AO912)+(AE913*AO913)+(AF913*AO914)+(AG913*AO915)</f>
        <v>0.92883196118718425</v>
      </c>
      <c r="K913" s="22">
        <f>(R913*AP900)+(S913*AP901)+(T913*AP902)+(U913*AP903)+(V913*AP904)+(W913*AP905)+(X913*AP906)+(Y913*AP907)+(Z913*AP908)+(AA913*AP909)+(AB913*AP910)+(AC913*AP911)+(AD913*AP912)+(AE913*AP913)+(AF913*AP914)+(AG913*AP915)</f>
        <v>12.358833240108288</v>
      </c>
      <c r="L913" s="22">
        <f>(R913*AQ900)+(S913*AQ901)+(T913*AQ902)+(U913*AQ903)+(V913*AQ904)+(W913*AQ905)+(X913*AQ906)+(Y913*AQ907)+(Z913*AQ908)+(AA913*AQ909)+(AB913*AQ910)+(AC913*AQ911)+(AD913*AQ912)+(AE913*AQ913)+(AF913*AQ914)+(AG913*AQ915)</f>
        <v>5.1108601433959242</v>
      </c>
      <c r="M913" s="22">
        <f>(R913*AR900)+(S913*AR901)+(T913*AR902)+(U913*AR903)+(V913*AR904)+(W913*AR905)+(X913*AR906)+(Y913*AR907)+(Z913*AR908)+(AA913*AR909)+(AB913*AR910)+(AC913*AR911)+(AD913*AR912)+(AE913*AR913)+(AF913*AR914)+(AG913*AR915)</f>
        <v>7.2267201834692214</v>
      </c>
      <c r="N913" s="22">
        <f>(R913*AS900)+(S913*AS901)+(T913*AS902)+(U913*AS903)+(V913*AS904)+(W913*AS905)+(X913*AS906)+(Y913*AS907)+(Z913*AS908)+(AA913*AS909)+(AB913*AS910)+(AC913*AS911)+(AD913*AS912)+(AE913*AS913)+(AF913*AS914)+(AG913*AS915)</f>
        <v>6.1149585080573301</v>
      </c>
      <c r="O913" s="22">
        <f>(R913*AT900)+(S913*AT901)+(T913*AT902)+(U913*AT903)+(V913*AT904)+(W913*AT905)+(X913*AT906)+(Y913*AT907)+(Z913*AT908)+(AA913*AT909)+(AB913*AT910)+(AC913*AT911)+(AD913*AT912)+(AE913*AT913)+(AF913*AT914)+(AG913*AT915)</f>
        <v>34.721234040367129</v>
      </c>
      <c r="Q913" s="22">
        <v>14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7.076390739736603E-2</v>
      </c>
      <c r="Y913" s="22">
        <v>0</v>
      </c>
      <c r="Z913" s="22">
        <v>6.0882728404930433E-2</v>
      </c>
      <c r="AA913" s="22">
        <v>0.12271375998387171</v>
      </c>
      <c r="AB913" s="22">
        <v>0</v>
      </c>
      <c r="AC913" s="22">
        <v>0</v>
      </c>
      <c r="AD913" s="22">
        <v>1.5699999999999999E-2</v>
      </c>
      <c r="AE913" s="22">
        <v>0</v>
      </c>
      <c r="AF913" s="22">
        <v>1.2263680379236501E-3</v>
      </c>
      <c r="AG913" s="22">
        <v>0</v>
      </c>
      <c r="AH913" s="208">
        <v>2020</v>
      </c>
      <c r="AI913" s="208">
        <v>3.0326</v>
      </c>
      <c r="AJ913" s="208">
        <v>22.985199999999999</v>
      </c>
      <c r="AK913" s="208">
        <v>1.923</v>
      </c>
      <c r="AL913" s="208">
        <v>12.180899999999999</v>
      </c>
      <c r="AM913" s="208">
        <v>2.9314</v>
      </c>
      <c r="AN913" s="208">
        <v>6.7981999999999996</v>
      </c>
      <c r="AO913" s="208">
        <v>0.1502</v>
      </c>
      <c r="AP913" s="208">
        <v>2.6461000000000001</v>
      </c>
      <c r="AQ913" s="208">
        <v>4.3141999999999996</v>
      </c>
      <c r="AR913" s="208">
        <v>3.7201</v>
      </c>
      <c r="AS913" s="208">
        <v>2.4708000000000001</v>
      </c>
      <c r="AT913" s="208">
        <v>15.1069</v>
      </c>
    </row>
    <row r="914" spans="2:46" s="22" customFormat="1" ht="15">
      <c r="B914" s="22">
        <v>2020</v>
      </c>
      <c r="C914" s="22">
        <v>15</v>
      </c>
      <c r="D914" s="22">
        <f>(R914*AI900)+(S914*AI901)+(T914*AI902)+(U914*AI903)+(V914*AI904)+(W914*AI905)+(X914*AI906)+(Y914*AI907)+(Z914*AI908)+(AA914*AI909)+(AB914*AI910)+(AC914*AI911)+(AD914*AI912)+(AE914*AI913)+(AF914*AI914)+(AG914*AI915)</f>
        <v>10.331956951527708</v>
      </c>
      <c r="E914" s="22">
        <f>(R914*AJ900)+(S914*AJ901)+(T914*AJ902)+(U914*AJ903)+(V914*AJ904)+(W914*AJ905)+(X914*AJ906)+(Y914*AJ907)+(Z914*AJ908)+(AA914*AJ909)+(AB914*AJ910)+(AC914*AJ911)+(AD914*AJ912)+(AE914*AJ913)+(AF914*AJ914)+(AG914*AJ915)</f>
        <v>9.6683487072108942</v>
      </c>
      <c r="F914" s="22">
        <f>(R914*AK900)+(S914*AK901)+(T914*AK902)+(U914*AK903)+(V914*AK904)+(W914*AK905)+(X914*AK906)+(Y914*AK907)+(Z914*AK908)+(AA914*AK909)+(AB914*AK910)+(AC914*AK911)+(AD914*AK912)+(AE914*AK913)+(AF914*AK914)+(AG914*AK915)</f>
        <v>3.9028464682559161</v>
      </c>
      <c r="G914" s="22">
        <f>(R914*AL900)+(S914*AL901)+(T914*AL902)+(U914*AL903)+(V914*AL904)+(W914*AL905)+(X914*AL906)+(Y914*AL907)+(Z914*AL908)+(AA914*AL909)+(AB914*AL910)+(AC914*AL911)+(AD914*AL912)+(AE914*AL913)+(AF914*AL914)+(AG914*AL915)</f>
        <v>23.968510483644831</v>
      </c>
      <c r="H914" s="22">
        <f>(R914*AM900)+(S914*AM901)+(T914*AM902)+(U914*AM903)+(V914*AM904)+(W914*AM905)+(X914*AM906)+(Y914*AM907)+(Z914*AM908)+(AA914*AM909)+(AB914*AM910)+(AC914*AM911)+(AD914*AM912)+(AE914*AM913)+(AF914*AM914)+(AG914*AM915)</f>
        <v>7.9939011229218728</v>
      </c>
      <c r="I914" s="22">
        <f>(R914*AN900)+(S914*AN901)+(T914*AN902)+(U914*AN903)+(V914*AN904)+(W914*AN905)+(X914*AN906)+(Y914*AN907)+(Z914*AN908)+(AA914*AN909)+(AB914*AN910)+(AC914*AN911)+(AD914*AN912)+(AE914*AN913)+(AF914*AN914)+(AG914*AN915)</f>
        <v>29.302832649645726</v>
      </c>
      <c r="J914" s="22">
        <f>(R914*AO900)+(S914*AO901)+(T914*AO902)+(U914*AO903)+(V914*AO904)+(W914*AO905)+(X914*AO906)+(Y914*AO907)+(Z914*AO908)+(AA914*AO909)+(AB914*AO910)+(AC914*AO911)+(AD914*AO912)+(AE914*AO913)+(AF914*AO914)+(AG914*AO915)</f>
        <v>0.77397727034868047</v>
      </c>
      <c r="K914" s="22">
        <f>(R914*AP900)+(S914*AP901)+(T914*AP902)+(U914*AP903)+(V914*AP904)+(W914*AP905)+(X914*AP906)+(Y914*AP907)+(Z914*AP908)+(AA914*AP909)+(AB914*AP910)+(AC914*AP911)+(AD914*AP912)+(AE914*AP913)+(AF914*AP914)+(AG914*AP915)</f>
        <v>11.08083589811843</v>
      </c>
      <c r="L914" s="22">
        <f>(R914*AQ900)+(S914*AQ901)+(T914*AQ902)+(U914*AQ903)+(V914*AQ904)+(W914*AQ905)+(X914*AQ906)+(Y914*AQ907)+(Z914*AQ908)+(AA914*AQ909)+(AB914*AQ910)+(AC914*AQ911)+(AD914*AQ912)+(AE914*AQ913)+(AF914*AQ914)+(AG914*AQ915)</f>
        <v>3.3055918494005723</v>
      </c>
      <c r="M914" s="22">
        <f>(R914*AR900)+(S914*AR901)+(T914*AR902)+(U914*AR903)+(V914*AR904)+(W914*AR905)+(X914*AR906)+(Y914*AR907)+(Z914*AR908)+(AA914*AR909)+(AB914*AR910)+(AC914*AR911)+(AD914*AR912)+(AE914*AR913)+(AF914*AR914)+(AG914*AR915)</f>
        <v>5.1030911368964365</v>
      </c>
      <c r="N914" s="22">
        <f>(R914*AS900)+(S914*AS901)+(T914*AS902)+(U914*AS903)+(V914*AS904)+(W914*AS905)+(X914*AS906)+(Y914*AS907)+(Z914*AS908)+(AA914*AS909)+(AB914*AS910)+(AC914*AS911)+(AD914*AS912)+(AE914*AS913)+(AF914*AS914)+(AG914*AS915)</f>
        <v>6.1615424611337071</v>
      </c>
      <c r="O914" s="22">
        <f>(R914*AT900)+(S914*AT901)+(T914*AT902)+(U914*AT903)+(V914*AT904)+(W914*AT905)+(X914*AT906)+(Y914*AT907)+(Z914*AT908)+(AA914*AT909)+(AB914*AT910)+(AC914*AT911)+(AD914*AT912)+(AE914*AT913)+(AF914*AT914)+(AG914*AT915)</f>
        <v>26.177603606715465</v>
      </c>
      <c r="Q914" s="22">
        <v>15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7.8976655058059439E-2</v>
      </c>
      <c r="AB914" s="22">
        <v>0</v>
      </c>
      <c r="AC914" s="22">
        <v>0</v>
      </c>
      <c r="AD914" s="22">
        <v>8.7645198079253821E-4</v>
      </c>
      <c r="AE914" s="22">
        <v>0</v>
      </c>
      <c r="AF914" s="22">
        <v>0.99877363196207636</v>
      </c>
      <c r="AG914" s="22">
        <v>0</v>
      </c>
      <c r="AH914" s="208">
        <v>2020</v>
      </c>
      <c r="AI914" s="208">
        <v>6.9629000000000003</v>
      </c>
      <c r="AJ914" s="208">
        <v>4.6798000000000002</v>
      </c>
      <c r="AK914" s="208">
        <v>1.1877</v>
      </c>
      <c r="AL914" s="208">
        <v>11.706799999999999</v>
      </c>
      <c r="AM914" s="208">
        <v>4.6826999999999996</v>
      </c>
      <c r="AN914" s="208">
        <v>15.0618</v>
      </c>
      <c r="AO914" s="208">
        <v>0.46389999999999998</v>
      </c>
      <c r="AP914" s="208">
        <v>5.7450999999999999</v>
      </c>
      <c r="AQ914" s="208">
        <v>1.1328</v>
      </c>
      <c r="AR914" s="208">
        <v>2.4077999999999999</v>
      </c>
      <c r="AS914" s="208">
        <v>3.9375</v>
      </c>
      <c r="AT914" s="208">
        <v>11.304399999999999</v>
      </c>
    </row>
    <row r="915" spans="2:46" s="22" customFormat="1" ht="15">
      <c r="B915" s="22">
        <v>2020</v>
      </c>
      <c r="C915" s="22">
        <v>16</v>
      </c>
      <c r="D915" s="22">
        <f>(R915*AI900)+(S915*AI901)+(T915*AI902)+(U915*AI903)+(V915*AI904)+(W915*AI905)+(X915*AI906)+(Y915*AI907)+(Z915*AI908)+(AA915*AI909)+(AB915*AI910)+(AC915*AI911)+(AD915*AI912)+(AE915*AI913)+(AF915*AI914)+(AG915*AI915)</f>
        <v>10.164264294026939</v>
      </c>
      <c r="E915" s="22">
        <f>(R915*AJ900)+(S915*AJ901)+(T915*AJ902)+(U915*AJ903)+(V915*AJ904)+(W915*AJ905)+(X915*AJ906)+(Y915*AJ907)+(Z915*AJ908)+(AA915*AJ909)+(AB915*AJ910)+(AC915*AJ911)+(AD915*AJ912)+(AE915*AJ913)+(AF915*AJ914)+(AG915*AJ915)</f>
        <v>38.018276891241925</v>
      </c>
      <c r="F915" s="22">
        <f>(R915*AK900)+(S915*AK901)+(T915*AK902)+(U915*AK903)+(V915*AK904)+(W915*AK905)+(X915*AK906)+(Y915*AK907)+(Z915*AK908)+(AA915*AK909)+(AB915*AK910)+(AC915*AK911)+(AD915*AK912)+(AE915*AK913)+(AF915*AK914)+(AG915*AK915)</f>
        <v>5.8898290837787703</v>
      </c>
      <c r="G915" s="22">
        <f>(R915*AL900)+(S915*AL901)+(T915*AL902)+(U915*AL903)+(V915*AL904)+(W915*AL905)+(X915*AL906)+(Y915*AL907)+(Z915*AL908)+(AA915*AL909)+(AB915*AL910)+(AC915*AL911)+(AD915*AL912)+(AE915*AL913)+(AF915*AL914)+(AG915*AL915)</f>
        <v>34.354051923986702</v>
      </c>
      <c r="H915" s="22">
        <f>(R915*AM900)+(S915*AM901)+(T915*AM902)+(U915*AM903)+(V915*AM904)+(W915*AM905)+(X915*AM906)+(Y915*AM907)+(Z915*AM908)+(AA915*AM909)+(AB915*AM910)+(AC915*AM911)+(AD915*AM912)+(AE915*AM913)+(AF915*AM914)+(AG915*AM915)</f>
        <v>9.262103063815708</v>
      </c>
      <c r="I915" s="22">
        <f>(R915*AN900)+(S915*AN901)+(T915*AN902)+(U915*AN903)+(V915*AN904)+(W915*AN905)+(X915*AN906)+(Y915*AN907)+(Z915*AN908)+(AA915*AN909)+(AB915*AN910)+(AC915*AN911)+(AD915*AN912)+(AE915*AN913)+(AF915*AN914)+(AG915*AN915)</f>
        <v>26.929963281175311</v>
      </c>
      <c r="J915" s="22">
        <f>(R915*AO900)+(S915*AO901)+(T915*AO902)+(U915*AO903)+(V915*AO904)+(W915*AO905)+(X915*AO906)+(Y915*AO907)+(Z915*AO908)+(AA915*AO909)+(AB915*AO910)+(AC915*AO911)+(AD915*AO912)+(AE915*AO913)+(AF915*AO914)+(AG915*AO915)</f>
        <v>1.5693870563341179</v>
      </c>
      <c r="K915" s="22">
        <f>(R915*AP900)+(S915*AP901)+(T915*AP902)+(U915*AP903)+(V915*AP904)+(W915*AP905)+(X915*AP906)+(Y915*AP907)+(Z915*AP908)+(AA915*AP909)+(AB915*AP910)+(AC915*AP911)+(AD915*AP912)+(AE915*AP913)+(AF915*AP914)+(AG915*AP915)</f>
        <v>14.273406359216585</v>
      </c>
      <c r="L915" s="22">
        <f>(R915*AQ900)+(S915*AQ901)+(T915*AQ902)+(U915*AQ903)+(V915*AQ904)+(W915*AQ905)+(X915*AQ906)+(Y915*AQ907)+(Z915*AQ908)+(AA915*AQ909)+(AB915*AQ910)+(AC915*AQ911)+(AD915*AQ912)+(AE915*AQ913)+(AF915*AQ914)+(AG915*AQ915)</f>
        <v>8.7452925082662318</v>
      </c>
      <c r="M915" s="22">
        <f>(R915*AR900)+(S915*AR901)+(T915*AR902)+(U915*AR903)+(V915*AR904)+(W915*AR905)+(X915*AR906)+(Y915*AR907)+(Z915*AR908)+(AA915*AR909)+(AB915*AR910)+(AC915*AR911)+(AD915*AR912)+(AE915*AR913)+(AF915*AR914)+(AG915*AR915)</f>
        <v>10.298033891091114</v>
      </c>
      <c r="N915" s="22">
        <f>(R915*AS900)+(S915*AS901)+(T915*AS902)+(U915*AS903)+(V915*AS904)+(W915*AS905)+(X915*AS906)+(Y915*AS907)+(Z915*AS908)+(AA915*AS909)+(AB915*AS910)+(AC915*AS911)+(AD915*AS912)+(AE915*AS913)+(AF915*AS914)+(AG915*AS915)</f>
        <v>7.5813559507654791</v>
      </c>
      <c r="O915" s="22">
        <f>(R915*AT900)+(S915*AT901)+(T915*AT902)+(U915*AT903)+(V915*AT904)+(W915*AT905)+(X915*AT906)+(Y915*AT907)+(Z915*AT908)+(AA915*AT909)+(AB915*AT910)+(AC915*AT911)+(AD915*AT912)+(AE915*AT913)+(AF915*AT914)+(AG915*AT915)</f>
        <v>42.702673445034804</v>
      </c>
      <c r="Q915" s="22">
        <v>16</v>
      </c>
      <c r="R915" s="22">
        <v>0.13770898400113868</v>
      </c>
      <c r="S915" s="22">
        <v>2.3001472395354758E-2</v>
      </c>
      <c r="T915" s="22">
        <v>1.7892295048193983E-2</v>
      </c>
      <c r="U915" s="22">
        <v>0</v>
      </c>
      <c r="V915" s="22">
        <v>0</v>
      </c>
      <c r="W915" s="22">
        <v>0</v>
      </c>
      <c r="X915" s="22">
        <v>0.17118988318980966</v>
      </c>
      <c r="Y915" s="22">
        <v>4.5045275632172909E-3</v>
      </c>
      <c r="Z915" s="22">
        <v>5.7918917904714838E-2</v>
      </c>
      <c r="AA915" s="22">
        <v>4.9286971762269392E-2</v>
      </c>
      <c r="AB915" s="22">
        <v>0</v>
      </c>
      <c r="AC915" s="22">
        <v>9.2608673160205152E-4</v>
      </c>
      <c r="AD915" s="22">
        <v>0</v>
      </c>
      <c r="AE915" s="22">
        <v>0.97054297647834686</v>
      </c>
      <c r="AF915" s="22">
        <v>0</v>
      </c>
      <c r="AG915" s="22">
        <v>0</v>
      </c>
      <c r="AH915" s="208">
        <v>2020</v>
      </c>
      <c r="AI915" s="208">
        <v>1.5427</v>
      </c>
      <c r="AJ915" s="208">
        <v>11.8742</v>
      </c>
      <c r="AK915" s="208">
        <v>0.97989999999999999</v>
      </c>
      <c r="AL915" s="208">
        <v>6.2173999999999996</v>
      </c>
      <c r="AM915" s="208">
        <v>1.4944</v>
      </c>
      <c r="AN915" s="208">
        <v>3.4018999999999999</v>
      </c>
      <c r="AO915" s="208">
        <v>7.2300000000000003E-2</v>
      </c>
      <c r="AP915" s="208">
        <v>1.3117000000000001</v>
      </c>
      <c r="AQ915" s="208">
        <v>2.2378</v>
      </c>
      <c r="AR915" s="208">
        <v>1.875</v>
      </c>
      <c r="AS915" s="208">
        <v>1.2372000000000001</v>
      </c>
      <c r="AT915" s="208">
        <v>7.5617000000000001</v>
      </c>
    </row>
    <row r="916" spans="2:46">
      <c r="B916" s="133">
        <v>2021</v>
      </c>
      <c r="C916" s="133">
        <v>1</v>
      </c>
      <c r="D916" s="133">
        <v>0.23530000000000001</v>
      </c>
      <c r="E916" s="133">
        <v>9.2200000000000004E-2</v>
      </c>
      <c r="F916" s="133">
        <v>6.7699999999999996E-2</v>
      </c>
      <c r="G916" s="133">
        <v>0.3251</v>
      </c>
      <c r="H916" s="133">
        <v>0.1154</v>
      </c>
      <c r="I916" s="133">
        <v>0.1598</v>
      </c>
      <c r="J916" s="133">
        <v>9.7000000000000003E-3</v>
      </c>
      <c r="K916" s="133">
        <v>0.24929999999999999</v>
      </c>
      <c r="L916" s="133">
        <v>9.35E-2</v>
      </c>
      <c r="M916" s="133">
        <v>0.13009999999999999</v>
      </c>
      <c r="N916" s="133">
        <v>0.1303</v>
      </c>
      <c r="O916" s="133">
        <v>0.46239999999999998</v>
      </c>
    </row>
    <row r="917" spans="2:46">
      <c r="B917" s="133">
        <v>2021</v>
      </c>
      <c r="C917" s="133">
        <v>2</v>
      </c>
      <c r="D917" s="133">
        <v>0.42709999999999998</v>
      </c>
      <c r="E917" s="133">
        <v>1.0395000000000001</v>
      </c>
      <c r="F917" s="133">
        <v>0.11940000000000001</v>
      </c>
      <c r="G917" s="133">
        <v>1.41</v>
      </c>
      <c r="H917" s="133">
        <v>0.48249999999999998</v>
      </c>
      <c r="I917" s="133">
        <v>1.3201000000000001</v>
      </c>
      <c r="J917" s="133">
        <v>0.1172</v>
      </c>
      <c r="K917" s="133">
        <v>0.66259999999999997</v>
      </c>
      <c r="L917" s="133">
        <v>0.1618</v>
      </c>
      <c r="M917" s="133">
        <v>0.31219999999999998</v>
      </c>
      <c r="N917" s="133">
        <v>0.20749999999999999</v>
      </c>
      <c r="O917" s="133">
        <v>1.1024</v>
      </c>
    </row>
    <row r="918" spans="2:46">
      <c r="B918" s="133">
        <v>2021</v>
      </c>
      <c r="C918" s="133">
        <v>3</v>
      </c>
      <c r="D918" s="133">
        <v>0.8679</v>
      </c>
      <c r="E918" s="133">
        <v>1.2948999999999999</v>
      </c>
      <c r="F918" s="133">
        <v>0.2949</v>
      </c>
      <c r="G918" s="133">
        <v>2.4824999999999999</v>
      </c>
      <c r="H918" s="133">
        <v>0.84450000000000003</v>
      </c>
      <c r="I918" s="133">
        <v>2.4843999999999999</v>
      </c>
      <c r="J918" s="133">
        <v>0.34760000000000002</v>
      </c>
      <c r="K918" s="133">
        <v>1.9361999999999999</v>
      </c>
      <c r="L918" s="133">
        <v>0.52110000000000001</v>
      </c>
      <c r="M918" s="133">
        <v>0.79900000000000004</v>
      </c>
      <c r="N918" s="133">
        <v>0.50960000000000005</v>
      </c>
      <c r="O918" s="133">
        <v>2.6547000000000001</v>
      </c>
    </row>
    <row r="919" spans="2:46">
      <c r="B919" s="133">
        <v>2021</v>
      </c>
      <c r="C919" s="133">
        <v>4</v>
      </c>
      <c r="D919" s="133">
        <v>0.95409999999999995</v>
      </c>
      <c r="E919" s="133">
        <v>4.4006999999999996</v>
      </c>
      <c r="F919" s="133">
        <v>0.39479999999999998</v>
      </c>
      <c r="G919" s="133">
        <v>3.1972</v>
      </c>
      <c r="H919" s="133">
        <v>0.83150000000000002</v>
      </c>
      <c r="I919" s="133">
        <v>1.4416</v>
      </c>
      <c r="J919" s="133">
        <v>0.15260000000000001</v>
      </c>
      <c r="K919" s="133">
        <v>1.3294999999999999</v>
      </c>
      <c r="L919" s="133">
        <v>0.78320000000000001</v>
      </c>
      <c r="M919" s="133">
        <v>1.1041000000000001</v>
      </c>
      <c r="N919" s="133">
        <v>1.2032</v>
      </c>
      <c r="O919" s="133">
        <v>4.0867000000000004</v>
      </c>
    </row>
    <row r="920" spans="2:46">
      <c r="B920" s="133">
        <v>2021</v>
      </c>
      <c r="C920" s="133">
        <v>5</v>
      </c>
      <c r="D920" s="133">
        <v>0.71399999999999997</v>
      </c>
      <c r="E920" s="133">
        <v>4.7310999999999996</v>
      </c>
      <c r="F920" s="133">
        <v>0.39889999999999998</v>
      </c>
      <c r="G920" s="133">
        <v>2.9643999999999999</v>
      </c>
      <c r="H920" s="133">
        <v>0.68</v>
      </c>
      <c r="I920" s="133">
        <v>2.4567000000000001</v>
      </c>
      <c r="J920" s="133">
        <v>0.158</v>
      </c>
      <c r="K920" s="133">
        <v>1.0611999999999999</v>
      </c>
      <c r="L920" s="133">
        <v>0.67769999999999997</v>
      </c>
      <c r="M920" s="133">
        <v>0.89080000000000004</v>
      </c>
      <c r="N920" s="133">
        <v>1.0703</v>
      </c>
      <c r="O920" s="133">
        <v>4.3792999999999997</v>
      </c>
    </row>
    <row r="921" spans="2:46">
      <c r="B921" s="133">
        <v>2021</v>
      </c>
      <c r="C921" s="133">
        <v>6</v>
      </c>
      <c r="D921" s="133">
        <v>0.6946</v>
      </c>
      <c r="E921" s="133">
        <v>1.1687000000000001</v>
      </c>
      <c r="F921" s="133">
        <v>0.1593</v>
      </c>
      <c r="G921" s="133">
        <v>1.4742999999999999</v>
      </c>
      <c r="H921" s="133">
        <v>0.29160000000000003</v>
      </c>
      <c r="I921" s="133">
        <v>0.75460000000000005</v>
      </c>
      <c r="J921" s="133">
        <v>2.4500000000000001E-2</v>
      </c>
      <c r="K921" s="133">
        <v>0.56479999999999997</v>
      </c>
      <c r="L921" s="133">
        <v>0.19259999999999999</v>
      </c>
      <c r="M921" s="133">
        <v>0.3584</v>
      </c>
      <c r="N921" s="133">
        <v>0.36520000000000002</v>
      </c>
      <c r="O921" s="133">
        <v>1.0988</v>
      </c>
    </row>
    <row r="922" spans="2:46">
      <c r="B922" s="133">
        <v>2021</v>
      </c>
      <c r="C922" s="133">
        <v>7</v>
      </c>
      <c r="D922" s="133">
        <v>0.22950000000000001</v>
      </c>
      <c r="E922" s="133">
        <v>0.1686</v>
      </c>
      <c r="F922" s="133">
        <v>8.4099999999999994E-2</v>
      </c>
      <c r="G922" s="133">
        <v>0.86070000000000002</v>
      </c>
      <c r="H922" s="133">
        <v>0.2737</v>
      </c>
      <c r="I922" s="133">
        <v>0.35120000000000001</v>
      </c>
      <c r="J922" s="133">
        <v>0.1079</v>
      </c>
      <c r="K922" s="133">
        <v>0.64829999999999999</v>
      </c>
      <c r="L922" s="133">
        <v>0.10249999999999999</v>
      </c>
      <c r="M922" s="133">
        <v>0.1255</v>
      </c>
      <c r="N922" s="133">
        <v>0.1062</v>
      </c>
      <c r="O922" s="133">
        <v>0.92069999999999996</v>
      </c>
    </row>
    <row r="923" spans="2:46">
      <c r="B923" s="133">
        <v>2021</v>
      </c>
      <c r="C923" s="133">
        <v>8</v>
      </c>
      <c r="D923" s="133">
        <v>1.1294999999999999</v>
      </c>
      <c r="E923" s="133">
        <v>4.3148999999999997</v>
      </c>
      <c r="F923" s="133">
        <v>0.76459999999999995</v>
      </c>
      <c r="G923" s="133">
        <v>4.1711</v>
      </c>
      <c r="H923" s="133">
        <v>1.1117999999999999</v>
      </c>
      <c r="I923" s="133">
        <v>3.431</v>
      </c>
      <c r="J923" s="133">
        <v>0.1749</v>
      </c>
      <c r="K923" s="133">
        <v>1.5044</v>
      </c>
      <c r="L923" s="133">
        <v>0.80959999999999999</v>
      </c>
      <c r="M923" s="133">
        <v>0.89629999999999999</v>
      </c>
      <c r="N923" s="133">
        <v>0.8831</v>
      </c>
      <c r="O923" s="133">
        <v>4.3661000000000003</v>
      </c>
    </row>
    <row r="924" spans="2:46">
      <c r="B924" s="133">
        <v>2021</v>
      </c>
      <c r="C924" s="133">
        <v>9</v>
      </c>
      <c r="D924" s="133">
        <v>0.46939999999999998</v>
      </c>
      <c r="E924" s="133">
        <v>4.2606999999999999</v>
      </c>
      <c r="F924" s="133">
        <v>0.40970000000000001</v>
      </c>
      <c r="G924" s="133">
        <v>2.2097000000000002</v>
      </c>
      <c r="H924" s="133">
        <v>0.53369999999999995</v>
      </c>
      <c r="I924" s="133">
        <v>1.9856</v>
      </c>
      <c r="J924" s="133">
        <v>6.2700000000000006E-2</v>
      </c>
      <c r="K924" s="133">
        <v>0.59409999999999996</v>
      </c>
      <c r="L924" s="133">
        <v>0.33860000000000001</v>
      </c>
      <c r="M924" s="133">
        <v>0.86350000000000005</v>
      </c>
      <c r="N924" s="133">
        <v>0.84230000000000005</v>
      </c>
      <c r="O924" s="133">
        <v>3.0244</v>
      </c>
    </row>
    <row r="925" spans="2:46">
      <c r="B925" s="133">
        <v>2021</v>
      </c>
      <c r="C925" s="133">
        <v>10</v>
      </c>
      <c r="D925" s="133">
        <v>1.0583</v>
      </c>
      <c r="E925" s="133">
        <v>1.7638</v>
      </c>
      <c r="F925" s="133">
        <v>0.73519999999999996</v>
      </c>
      <c r="G925" s="133">
        <v>3.2827000000000002</v>
      </c>
      <c r="H925" s="133">
        <v>0.86870000000000003</v>
      </c>
      <c r="I925" s="133">
        <v>3.6274999999999999</v>
      </c>
      <c r="J925" s="133">
        <v>8.4099999999999994E-2</v>
      </c>
      <c r="K925" s="133">
        <v>0.99080000000000001</v>
      </c>
      <c r="L925" s="133">
        <v>0.46160000000000001</v>
      </c>
      <c r="M925" s="133">
        <v>0.85809999999999997</v>
      </c>
      <c r="N925" s="133">
        <v>0.63080000000000003</v>
      </c>
      <c r="O925" s="133">
        <v>4.9782000000000002</v>
      </c>
    </row>
    <row r="926" spans="2:46">
      <c r="B926" s="133">
        <v>2021</v>
      </c>
      <c r="C926" s="133">
        <v>11</v>
      </c>
      <c r="D926" s="133">
        <v>0.43469999999999998</v>
      </c>
      <c r="E926" s="133">
        <v>2.8306</v>
      </c>
      <c r="F926" s="133">
        <v>0.27600000000000002</v>
      </c>
      <c r="G926" s="133">
        <v>1.4032</v>
      </c>
      <c r="H926" s="133">
        <v>0.35</v>
      </c>
      <c r="I926" s="133">
        <v>1.2882</v>
      </c>
      <c r="J926" s="133">
        <v>0.05</v>
      </c>
      <c r="K926" s="133">
        <v>0.37909999999999999</v>
      </c>
      <c r="L926" s="133">
        <v>0.42580000000000001</v>
      </c>
      <c r="M926" s="133">
        <v>0.4093</v>
      </c>
      <c r="N926" s="133">
        <v>0.43559999999999999</v>
      </c>
      <c r="O926" s="133">
        <v>1.5283</v>
      </c>
    </row>
    <row r="927" spans="2:46">
      <c r="B927" s="133">
        <v>2021</v>
      </c>
      <c r="C927" s="133">
        <v>12</v>
      </c>
      <c r="D927" s="133">
        <v>0.34870000000000001</v>
      </c>
      <c r="E927" s="133">
        <v>2.7092999999999998</v>
      </c>
      <c r="F927" s="133">
        <v>0.28639999999999999</v>
      </c>
      <c r="G927" s="133">
        <v>1.4265000000000001</v>
      </c>
      <c r="H927" s="133">
        <v>0.36840000000000001</v>
      </c>
      <c r="I927" s="133">
        <v>1.2161999999999999</v>
      </c>
      <c r="J927" s="133">
        <v>4.1500000000000002E-2</v>
      </c>
      <c r="K927" s="133">
        <v>0.30399999999999999</v>
      </c>
      <c r="L927" s="133">
        <v>0.32079999999999997</v>
      </c>
      <c r="M927" s="133">
        <v>0.48409999999999997</v>
      </c>
      <c r="N927" s="133">
        <v>0.46239999999999998</v>
      </c>
      <c r="O927" s="133">
        <v>1.6214</v>
      </c>
    </row>
    <row r="928" spans="2:46">
      <c r="B928" s="133">
        <v>2021</v>
      </c>
      <c r="C928" s="133">
        <v>13</v>
      </c>
      <c r="D928" s="133">
        <v>1.1919999999999999</v>
      </c>
      <c r="E928" s="133">
        <v>2.4045999999999998</v>
      </c>
      <c r="F928" s="133">
        <v>0.35449999999999998</v>
      </c>
      <c r="G928" s="133">
        <v>1.7533000000000001</v>
      </c>
      <c r="H928" s="133">
        <v>0.47639999999999999</v>
      </c>
      <c r="I928" s="133">
        <v>0.8488</v>
      </c>
      <c r="J928" s="133">
        <v>1.5599999999999999E-2</v>
      </c>
      <c r="K928" s="133">
        <v>1.0214000000000001</v>
      </c>
      <c r="L928" s="133">
        <v>0.47449999999999998</v>
      </c>
      <c r="M928" s="133">
        <v>0.57989999999999997</v>
      </c>
      <c r="N928" s="133">
        <v>0.56720000000000004</v>
      </c>
      <c r="O928" s="133">
        <v>2.4180999999999999</v>
      </c>
    </row>
    <row r="929" spans="2:15">
      <c r="B929" s="133">
        <v>2021</v>
      </c>
      <c r="C929" s="133">
        <v>14</v>
      </c>
      <c r="D929" s="133">
        <v>7.0900000000000005E-2</v>
      </c>
      <c r="E929" s="133">
        <v>0.58789999999999998</v>
      </c>
      <c r="F929" s="133">
        <v>4.4400000000000002E-2</v>
      </c>
      <c r="G929" s="133">
        <v>0.24929999999999999</v>
      </c>
      <c r="H929" s="133">
        <v>6.0100000000000001E-2</v>
      </c>
      <c r="I929" s="133">
        <v>0.1512</v>
      </c>
      <c r="J929" s="133">
        <v>4.1000000000000003E-3</v>
      </c>
      <c r="K929" s="133">
        <v>4.7600000000000003E-2</v>
      </c>
      <c r="L929" s="133">
        <v>8.3799999999999999E-2</v>
      </c>
      <c r="M929" s="133">
        <v>7.4800000000000005E-2</v>
      </c>
      <c r="N929" s="133">
        <v>5.3199999999999997E-2</v>
      </c>
      <c r="O929" s="133">
        <v>0.3931</v>
      </c>
    </row>
    <row r="930" spans="2:15">
      <c r="B930" s="133">
        <v>2021</v>
      </c>
      <c r="C930" s="133">
        <v>15</v>
      </c>
      <c r="D930" s="133">
        <v>0.19209999999999999</v>
      </c>
      <c r="E930" s="133">
        <v>0.1648</v>
      </c>
      <c r="F930" s="133">
        <v>3.2399999999999998E-2</v>
      </c>
      <c r="G930" s="133">
        <v>0.34129999999999999</v>
      </c>
      <c r="H930" s="133">
        <v>0.13650000000000001</v>
      </c>
      <c r="I930" s="133">
        <v>0.38009999999999999</v>
      </c>
      <c r="J930" s="133">
        <v>9.9000000000000008E-3</v>
      </c>
      <c r="K930" s="133">
        <v>0.1852</v>
      </c>
      <c r="L930" s="133">
        <v>3.4200000000000001E-2</v>
      </c>
      <c r="M930" s="133">
        <v>6.7299999999999999E-2</v>
      </c>
      <c r="N930" s="133">
        <v>0.1111</v>
      </c>
      <c r="O930" s="133">
        <v>0.36159999999999998</v>
      </c>
    </row>
    <row r="931" spans="2:15">
      <c r="B931" s="133">
        <v>2021</v>
      </c>
      <c r="C931" s="133">
        <v>16</v>
      </c>
      <c r="D931" s="133">
        <v>3.6499999999999998E-2</v>
      </c>
      <c r="E931" s="133">
        <v>0.316</v>
      </c>
      <c r="F931" s="133">
        <v>2.29E-2</v>
      </c>
      <c r="G931" s="133">
        <v>0.1361</v>
      </c>
      <c r="H931" s="133">
        <v>3.2899999999999999E-2</v>
      </c>
      <c r="I931" s="133">
        <v>6.5600000000000006E-2</v>
      </c>
      <c r="J931" s="133">
        <v>1.6999999999999999E-3</v>
      </c>
      <c r="K931" s="133">
        <v>2.3300000000000001E-2</v>
      </c>
      <c r="L931" s="133">
        <v>4.3400000000000001E-2</v>
      </c>
      <c r="M931" s="133">
        <v>3.7499999999999999E-2</v>
      </c>
      <c r="N931" s="133">
        <v>2.8899999999999999E-2</v>
      </c>
      <c r="O931" s="133">
        <v>0.18990000000000001</v>
      </c>
    </row>
    <row r="932" spans="2:15">
      <c r="B932" s="133">
        <v>2022</v>
      </c>
      <c r="C932" s="133">
        <v>1</v>
      </c>
      <c r="D932" s="133">
        <v>0.23400000000000001</v>
      </c>
      <c r="E932" s="133">
        <v>9.2600000000000002E-2</v>
      </c>
      <c r="F932" s="133">
        <v>6.9800000000000001E-2</v>
      </c>
      <c r="G932" s="133">
        <v>0.33400000000000002</v>
      </c>
      <c r="H932" s="133">
        <v>0.1186</v>
      </c>
      <c r="I932" s="133">
        <v>0.161</v>
      </c>
      <c r="J932" s="133">
        <v>9.7999999999999997E-3</v>
      </c>
      <c r="K932" s="133">
        <v>0.25490000000000002</v>
      </c>
      <c r="L932" s="133">
        <v>9.7199999999999995E-2</v>
      </c>
      <c r="M932" s="133">
        <v>0.1328</v>
      </c>
      <c r="N932" s="133">
        <v>0.13159999999999999</v>
      </c>
      <c r="O932" s="133">
        <v>0.4662</v>
      </c>
    </row>
    <row r="933" spans="2:15">
      <c r="B933" s="133">
        <v>2022</v>
      </c>
      <c r="C933" s="133">
        <v>2</v>
      </c>
      <c r="D933" s="133">
        <v>0.43030000000000002</v>
      </c>
      <c r="E933" s="133">
        <v>1.0649999999999999</v>
      </c>
      <c r="F933" s="133">
        <v>0.12330000000000001</v>
      </c>
      <c r="G933" s="133">
        <v>1.4375</v>
      </c>
      <c r="H933" s="133">
        <v>0.49199999999999999</v>
      </c>
      <c r="I933" s="133">
        <v>1.3951</v>
      </c>
      <c r="J933" s="133">
        <v>0.11840000000000001</v>
      </c>
      <c r="K933" s="133">
        <v>0.69330000000000003</v>
      </c>
      <c r="L933" s="133">
        <v>0.1648</v>
      </c>
      <c r="M933" s="133">
        <v>0.32269999999999999</v>
      </c>
      <c r="N933" s="133">
        <v>0.2072</v>
      </c>
      <c r="O933" s="133">
        <v>1.1543000000000001</v>
      </c>
    </row>
    <row r="934" spans="2:15">
      <c r="B934" s="133">
        <v>2022</v>
      </c>
      <c r="C934" s="133">
        <v>3</v>
      </c>
      <c r="D934" s="133">
        <v>0.88390000000000002</v>
      </c>
      <c r="E934" s="133">
        <v>1.3338000000000001</v>
      </c>
      <c r="F934" s="133">
        <v>0.30509999999999998</v>
      </c>
      <c r="G934" s="133">
        <v>2.5661999999999998</v>
      </c>
      <c r="H934" s="133">
        <v>0.873</v>
      </c>
      <c r="I934" s="133">
        <v>2.5621</v>
      </c>
      <c r="J934" s="133">
        <v>0.35830000000000001</v>
      </c>
      <c r="K934" s="133">
        <v>1.9791000000000001</v>
      </c>
      <c r="L934" s="133">
        <v>0.53910000000000002</v>
      </c>
      <c r="M934" s="133">
        <v>0.83220000000000005</v>
      </c>
      <c r="N934" s="133">
        <v>0.53800000000000003</v>
      </c>
      <c r="O934" s="133">
        <v>2.7724000000000002</v>
      </c>
    </row>
    <row r="935" spans="2:15">
      <c r="B935" s="133">
        <v>2022</v>
      </c>
      <c r="C935" s="133">
        <v>4</v>
      </c>
      <c r="D935" s="133">
        <v>1.0057</v>
      </c>
      <c r="E935" s="133">
        <v>4.1078000000000001</v>
      </c>
      <c r="F935" s="133">
        <v>0.42130000000000001</v>
      </c>
      <c r="G935" s="133">
        <v>3.1692999999999998</v>
      </c>
      <c r="H935" s="133">
        <v>0.82420000000000004</v>
      </c>
      <c r="I935" s="133">
        <v>1.1254</v>
      </c>
      <c r="J935" s="133">
        <v>0.14990000000000001</v>
      </c>
      <c r="K935" s="133">
        <v>1.3527</v>
      </c>
      <c r="L935" s="133">
        <v>0.80400000000000005</v>
      </c>
      <c r="M935" s="133">
        <v>1.1127</v>
      </c>
      <c r="N935" s="133">
        <v>1.1352</v>
      </c>
      <c r="O935" s="133">
        <v>3.9340000000000002</v>
      </c>
    </row>
    <row r="936" spans="2:15">
      <c r="B936" s="133">
        <v>2022</v>
      </c>
      <c r="C936" s="133">
        <v>5</v>
      </c>
      <c r="D936" s="133">
        <v>0.72419999999999995</v>
      </c>
      <c r="E936" s="133">
        <v>4.3613</v>
      </c>
      <c r="F936" s="133">
        <v>0.40200000000000002</v>
      </c>
      <c r="G936" s="133">
        <v>3.0068999999999999</v>
      </c>
      <c r="H936" s="133">
        <v>0.68979999999999997</v>
      </c>
      <c r="I936" s="133">
        <v>2.5066999999999999</v>
      </c>
      <c r="J936" s="133">
        <v>0.14549999999999999</v>
      </c>
      <c r="K936" s="133">
        <v>1.0980000000000001</v>
      </c>
      <c r="L936" s="133">
        <v>0.68320000000000003</v>
      </c>
      <c r="M936" s="133">
        <v>0.86880000000000002</v>
      </c>
      <c r="N936" s="133">
        <v>0.93930000000000002</v>
      </c>
      <c r="O936" s="133">
        <v>4.1905999999999999</v>
      </c>
    </row>
    <row r="937" spans="2:15">
      <c r="B937" s="133">
        <v>2022</v>
      </c>
      <c r="C937" s="133">
        <v>6</v>
      </c>
      <c r="D937" s="133">
        <v>0.68589999999999995</v>
      </c>
      <c r="E937" s="133">
        <v>1.3689</v>
      </c>
      <c r="F937" s="133">
        <v>0.1583</v>
      </c>
      <c r="G937" s="133">
        <v>1.4658</v>
      </c>
      <c r="H937" s="133">
        <v>0.29010000000000002</v>
      </c>
      <c r="I937" s="133">
        <v>0.89980000000000004</v>
      </c>
      <c r="J937" s="133">
        <v>2.5399999999999999E-2</v>
      </c>
      <c r="K937" s="133">
        <v>0.56289999999999996</v>
      </c>
      <c r="L937" s="133">
        <v>0.19389999999999999</v>
      </c>
      <c r="M937" s="133">
        <v>0.36159999999999998</v>
      </c>
      <c r="N937" s="133">
        <v>0.34910000000000002</v>
      </c>
      <c r="O937" s="133">
        <v>1.1019000000000001</v>
      </c>
    </row>
    <row r="938" spans="2:15">
      <c r="B938" s="133">
        <v>2022</v>
      </c>
      <c r="C938" s="133">
        <v>7</v>
      </c>
      <c r="D938" s="133">
        <v>0.2278</v>
      </c>
      <c r="E938" s="133">
        <v>0.16689999999999999</v>
      </c>
      <c r="F938" s="133">
        <v>8.3500000000000005E-2</v>
      </c>
      <c r="G938" s="133">
        <v>0.89770000000000005</v>
      </c>
      <c r="H938" s="133">
        <v>0.2848</v>
      </c>
      <c r="I938" s="133">
        <v>0.38379999999999997</v>
      </c>
      <c r="J938" s="133">
        <v>0.11550000000000001</v>
      </c>
      <c r="K938" s="133">
        <v>0.66400000000000003</v>
      </c>
      <c r="L938" s="133">
        <v>0.10680000000000001</v>
      </c>
      <c r="M938" s="133">
        <v>0.1174</v>
      </c>
      <c r="N938" s="133">
        <v>0.10489999999999999</v>
      </c>
      <c r="O938" s="133">
        <v>0.95099999999999996</v>
      </c>
    </row>
    <row r="939" spans="2:15">
      <c r="B939" s="133">
        <v>2022</v>
      </c>
      <c r="C939" s="133">
        <v>8</v>
      </c>
      <c r="D939" s="133">
        <v>1.1278999999999999</v>
      </c>
      <c r="E939" s="133">
        <v>3.9851000000000001</v>
      </c>
      <c r="F939" s="133">
        <v>0.75060000000000004</v>
      </c>
      <c r="G939" s="133">
        <v>4.1020000000000003</v>
      </c>
      <c r="H939" s="133">
        <v>1.0904</v>
      </c>
      <c r="I939" s="133">
        <v>3.2877000000000001</v>
      </c>
      <c r="J939" s="133">
        <v>0.15970000000000001</v>
      </c>
      <c r="K939" s="133">
        <v>1.5535000000000001</v>
      </c>
      <c r="L939" s="133">
        <v>0.81030000000000002</v>
      </c>
      <c r="M939" s="133">
        <v>0.90129999999999999</v>
      </c>
      <c r="N939" s="133">
        <v>0.75860000000000005</v>
      </c>
      <c r="O939" s="133">
        <v>4.5925000000000002</v>
      </c>
    </row>
    <row r="940" spans="2:15">
      <c r="B940" s="133">
        <v>2022</v>
      </c>
      <c r="C940" s="133">
        <v>9</v>
      </c>
      <c r="D940" s="133">
        <v>0.45140000000000002</v>
      </c>
      <c r="E940" s="133">
        <v>3.246</v>
      </c>
      <c r="F940" s="133">
        <v>0.38950000000000001</v>
      </c>
      <c r="G940" s="133">
        <v>2.2084000000000001</v>
      </c>
      <c r="H940" s="133">
        <v>0.53210000000000002</v>
      </c>
      <c r="I940" s="133">
        <v>1.5994999999999999</v>
      </c>
      <c r="J940" s="133">
        <v>7.3400000000000007E-2</v>
      </c>
      <c r="K940" s="133">
        <v>0.60680000000000001</v>
      </c>
      <c r="L940" s="133">
        <v>0.3417</v>
      </c>
      <c r="M940" s="133">
        <v>0.86839999999999995</v>
      </c>
      <c r="N940" s="133">
        <v>0.67210000000000003</v>
      </c>
      <c r="O940" s="133">
        <v>2.7490999999999999</v>
      </c>
    </row>
    <row r="941" spans="2:15">
      <c r="B941" s="133">
        <v>2022</v>
      </c>
      <c r="C941" s="133">
        <v>10</v>
      </c>
      <c r="D941" s="133">
        <v>1.0398000000000001</v>
      </c>
      <c r="E941" s="133">
        <v>1.7181999999999999</v>
      </c>
      <c r="F941" s="133">
        <v>0.6764</v>
      </c>
      <c r="G941" s="133">
        <v>3.6036000000000001</v>
      </c>
      <c r="H941" s="133">
        <v>0.94410000000000005</v>
      </c>
      <c r="I941" s="133">
        <v>3.3012000000000001</v>
      </c>
      <c r="J941" s="133">
        <v>8.3799999999999999E-2</v>
      </c>
      <c r="K941" s="133">
        <v>1.1333</v>
      </c>
      <c r="L941" s="133">
        <v>0.44059999999999999</v>
      </c>
      <c r="M941" s="133">
        <v>0.85129999999999995</v>
      </c>
      <c r="N941" s="133">
        <v>0.61599999999999999</v>
      </c>
      <c r="O941" s="133">
        <v>4.5986000000000002</v>
      </c>
    </row>
    <row r="942" spans="2:15">
      <c r="B942" s="133">
        <v>2022</v>
      </c>
      <c r="C942" s="133">
        <v>11</v>
      </c>
      <c r="D942" s="133">
        <v>0.43509999999999999</v>
      </c>
      <c r="E942" s="133">
        <v>2.8477999999999999</v>
      </c>
      <c r="F942" s="133">
        <v>0.2823</v>
      </c>
      <c r="G942" s="133">
        <v>1.3956999999999999</v>
      </c>
      <c r="H942" s="133">
        <v>0.34689999999999999</v>
      </c>
      <c r="I942" s="133">
        <v>1.2584</v>
      </c>
      <c r="J942" s="133">
        <v>4.8300000000000003E-2</v>
      </c>
      <c r="K942" s="133">
        <v>0.39319999999999999</v>
      </c>
      <c r="L942" s="133">
        <v>0.44080000000000003</v>
      </c>
      <c r="M942" s="133">
        <v>0.41820000000000002</v>
      </c>
      <c r="N942" s="133">
        <v>0.4279</v>
      </c>
      <c r="O942" s="133">
        <v>1.5206</v>
      </c>
    </row>
    <row r="943" spans="2:15">
      <c r="B943" s="133">
        <v>2022</v>
      </c>
      <c r="C943" s="133">
        <v>12</v>
      </c>
      <c r="D943" s="133">
        <v>0.35699999999999998</v>
      </c>
      <c r="E943" s="133">
        <v>2.6956000000000002</v>
      </c>
      <c r="F943" s="133">
        <v>0.29380000000000001</v>
      </c>
      <c r="G943" s="133">
        <v>1.5944</v>
      </c>
      <c r="H943" s="133">
        <v>0.39779999999999999</v>
      </c>
      <c r="I943" s="133">
        <v>1.2082999999999999</v>
      </c>
      <c r="J943" s="133">
        <v>4.0399999999999998E-2</v>
      </c>
      <c r="K943" s="133">
        <v>0.31190000000000001</v>
      </c>
      <c r="L943" s="133">
        <v>0.32990000000000003</v>
      </c>
      <c r="M943" s="133">
        <v>0.49430000000000002</v>
      </c>
      <c r="N943" s="133">
        <v>0.4214</v>
      </c>
      <c r="O943" s="133">
        <v>1.7286999999999999</v>
      </c>
    </row>
    <row r="944" spans="2:15">
      <c r="B944" s="133">
        <v>2022</v>
      </c>
      <c r="C944" s="133">
        <v>13</v>
      </c>
      <c r="D944" s="133">
        <v>1.1721999999999999</v>
      </c>
      <c r="E944" s="133">
        <v>2.3853</v>
      </c>
      <c r="F944" s="133">
        <v>0.37290000000000001</v>
      </c>
      <c r="G944" s="133">
        <v>1.8174999999999999</v>
      </c>
      <c r="H944" s="133">
        <v>0.43509999999999999</v>
      </c>
      <c r="I944" s="133">
        <v>0.4798</v>
      </c>
      <c r="J944" s="133">
        <v>1.54E-2</v>
      </c>
      <c r="K944" s="133">
        <v>1.0446</v>
      </c>
      <c r="L944" s="133">
        <v>0.48459999999999998</v>
      </c>
      <c r="M944" s="133">
        <v>0.58020000000000005</v>
      </c>
      <c r="N944" s="133">
        <v>0.70340000000000003</v>
      </c>
      <c r="O944" s="133">
        <v>2.5291999999999999</v>
      </c>
    </row>
    <row r="945" spans="2:15">
      <c r="B945" s="133">
        <v>2022</v>
      </c>
      <c r="C945" s="133">
        <v>14</v>
      </c>
      <c r="D945" s="133">
        <v>7.0400000000000004E-2</v>
      </c>
      <c r="E945" s="133">
        <v>0.60470000000000002</v>
      </c>
      <c r="F945" s="133">
        <v>4.48E-2</v>
      </c>
      <c r="G945" s="133">
        <v>0.24640000000000001</v>
      </c>
      <c r="H945" s="133">
        <v>5.96E-2</v>
      </c>
      <c r="I945" s="133">
        <v>0.127</v>
      </c>
      <c r="J945" s="133">
        <v>3.5000000000000001E-3</v>
      </c>
      <c r="K945" s="133">
        <v>4.8599999999999997E-2</v>
      </c>
      <c r="L945" s="133">
        <v>8.6599999999999996E-2</v>
      </c>
      <c r="M945" s="133">
        <v>7.5499999999999998E-2</v>
      </c>
      <c r="N945" s="133">
        <v>5.3199999999999997E-2</v>
      </c>
      <c r="O945" s="133">
        <v>0.38129999999999997</v>
      </c>
    </row>
    <row r="946" spans="2:15">
      <c r="B946" s="133">
        <v>2022</v>
      </c>
      <c r="C946" s="133">
        <v>15</v>
      </c>
      <c r="D946" s="133">
        <v>0.1893</v>
      </c>
      <c r="E946" s="133">
        <v>0.16819999999999999</v>
      </c>
      <c r="F946" s="133">
        <v>3.3099999999999997E-2</v>
      </c>
      <c r="G946" s="133">
        <v>0.39839999999999998</v>
      </c>
      <c r="H946" s="133">
        <v>0.15939999999999999</v>
      </c>
      <c r="I946" s="133">
        <v>0.3649</v>
      </c>
      <c r="J946" s="133">
        <v>9.9000000000000008E-3</v>
      </c>
      <c r="K946" s="133">
        <v>0.18360000000000001</v>
      </c>
      <c r="L946" s="133">
        <v>4.2700000000000002E-2</v>
      </c>
      <c r="M946" s="133">
        <v>6.7400000000000002E-2</v>
      </c>
      <c r="N946" s="133">
        <v>0.1142</v>
      </c>
      <c r="O946" s="133">
        <v>0.33579999999999999</v>
      </c>
    </row>
    <row r="947" spans="2:15">
      <c r="B947" s="133">
        <v>2022</v>
      </c>
      <c r="C947" s="133">
        <v>16</v>
      </c>
      <c r="D947" s="133">
        <v>3.6299999999999999E-2</v>
      </c>
      <c r="E947" s="133">
        <v>0.315</v>
      </c>
      <c r="F947" s="133">
        <v>2.3099999999999999E-2</v>
      </c>
      <c r="G947" s="133">
        <v>0.1353</v>
      </c>
      <c r="H947" s="133">
        <v>3.2800000000000003E-2</v>
      </c>
      <c r="I947" s="133">
        <v>6.6100000000000006E-2</v>
      </c>
      <c r="J947" s="133">
        <v>1.6999999999999999E-3</v>
      </c>
      <c r="K947" s="133">
        <v>2.3800000000000002E-2</v>
      </c>
      <c r="L947" s="133">
        <v>4.4900000000000002E-2</v>
      </c>
      <c r="M947" s="133">
        <v>3.7900000000000003E-2</v>
      </c>
      <c r="N947" s="133">
        <v>0.03</v>
      </c>
      <c r="O947" s="133">
        <v>0.18940000000000001</v>
      </c>
    </row>
    <row r="948" spans="2:15">
      <c r="B948" s="133">
        <v>2023</v>
      </c>
      <c r="C948" s="133">
        <v>1</v>
      </c>
      <c r="D948" s="133">
        <v>0.2354</v>
      </c>
      <c r="E948" s="133">
        <v>9.1700000000000004E-2</v>
      </c>
      <c r="F948" s="133">
        <v>7.1599999999999997E-2</v>
      </c>
      <c r="G948" s="133">
        <v>0.3246</v>
      </c>
      <c r="H948" s="133">
        <v>0.1152</v>
      </c>
      <c r="I948" s="133">
        <v>0.1628</v>
      </c>
      <c r="J948" s="133">
        <v>9.9000000000000008E-3</v>
      </c>
      <c r="K948" s="133">
        <v>0.26150000000000001</v>
      </c>
      <c r="L948" s="133">
        <v>9.8699999999999996E-2</v>
      </c>
      <c r="M948" s="133">
        <v>0.13550000000000001</v>
      </c>
      <c r="N948" s="133">
        <v>0.13700000000000001</v>
      </c>
      <c r="O948" s="133">
        <v>0.4768</v>
      </c>
    </row>
    <row r="949" spans="2:15">
      <c r="B949" s="133">
        <v>2023</v>
      </c>
      <c r="C949" s="133">
        <v>2</v>
      </c>
      <c r="D949" s="133">
        <v>0.43059999999999998</v>
      </c>
      <c r="E949" s="133">
        <v>1.0760000000000001</v>
      </c>
      <c r="F949" s="133">
        <v>0.1242</v>
      </c>
      <c r="G949" s="133">
        <v>1.4968999999999999</v>
      </c>
      <c r="H949" s="133">
        <v>0.51229999999999998</v>
      </c>
      <c r="I949" s="133">
        <v>1.3786</v>
      </c>
      <c r="J949" s="133">
        <v>0.113</v>
      </c>
      <c r="K949" s="133">
        <v>0.67589999999999995</v>
      </c>
      <c r="L949" s="133">
        <v>0.1676</v>
      </c>
      <c r="M949" s="133">
        <v>0.31519999999999998</v>
      </c>
      <c r="N949" s="133">
        <v>0.2051</v>
      </c>
      <c r="O949" s="133">
        <v>1.2213000000000001</v>
      </c>
    </row>
    <row r="950" spans="2:15">
      <c r="B950" s="133">
        <v>2023</v>
      </c>
      <c r="C950" s="133">
        <v>3</v>
      </c>
      <c r="D950" s="133">
        <v>0.88839999999999997</v>
      </c>
      <c r="E950" s="133">
        <v>1.2385999999999999</v>
      </c>
      <c r="F950" s="133">
        <v>0.31190000000000001</v>
      </c>
      <c r="G950" s="133">
        <v>2.4376000000000002</v>
      </c>
      <c r="H950" s="133">
        <v>0.82920000000000005</v>
      </c>
      <c r="I950" s="133">
        <v>2.4476</v>
      </c>
      <c r="J950" s="133">
        <v>0.34279999999999999</v>
      </c>
      <c r="K950" s="133">
        <v>1.9587000000000001</v>
      </c>
      <c r="L950" s="133">
        <v>0.54120000000000001</v>
      </c>
      <c r="M950" s="133">
        <v>0.85450000000000004</v>
      </c>
      <c r="N950" s="133">
        <v>0.54279999999999995</v>
      </c>
      <c r="O950" s="133">
        <v>2.8839000000000001</v>
      </c>
    </row>
    <row r="951" spans="2:15">
      <c r="B951" s="133">
        <v>2023</v>
      </c>
      <c r="C951" s="133">
        <v>4</v>
      </c>
      <c r="D951" s="133">
        <v>1.0196000000000001</v>
      </c>
      <c r="E951" s="133">
        <v>4.4942000000000002</v>
      </c>
      <c r="F951" s="133">
        <v>0.42170000000000002</v>
      </c>
      <c r="G951" s="133">
        <v>3.3330000000000002</v>
      </c>
      <c r="H951" s="133">
        <v>0.86680000000000001</v>
      </c>
      <c r="I951" s="133">
        <v>1.3573</v>
      </c>
      <c r="J951" s="133">
        <v>0.1242</v>
      </c>
      <c r="K951" s="133">
        <v>1.3626</v>
      </c>
      <c r="L951" s="133">
        <v>0.83020000000000005</v>
      </c>
      <c r="M951" s="133">
        <v>1.1345000000000001</v>
      </c>
      <c r="N951" s="133">
        <v>1.2493000000000001</v>
      </c>
      <c r="O951" s="133">
        <v>4.2549000000000001</v>
      </c>
    </row>
    <row r="952" spans="2:15">
      <c r="B952" s="133">
        <v>2023</v>
      </c>
      <c r="C952" s="133">
        <v>5</v>
      </c>
      <c r="D952" s="133">
        <v>0.74129999999999996</v>
      </c>
      <c r="E952" s="133">
        <v>4.4709000000000003</v>
      </c>
      <c r="F952" s="133">
        <v>0.40360000000000001</v>
      </c>
      <c r="G952" s="133">
        <v>3.0526</v>
      </c>
      <c r="H952" s="133">
        <v>0.70030000000000003</v>
      </c>
      <c r="I952" s="133">
        <v>2.5507</v>
      </c>
      <c r="J952" s="133">
        <v>0.16339999999999999</v>
      </c>
      <c r="K952" s="133">
        <v>1.1286</v>
      </c>
      <c r="L952" s="133">
        <v>0.71360000000000001</v>
      </c>
      <c r="M952" s="133">
        <v>0.87470000000000003</v>
      </c>
      <c r="N952" s="133">
        <v>0.94440000000000002</v>
      </c>
      <c r="O952" s="133">
        <v>4.4848999999999997</v>
      </c>
    </row>
    <row r="953" spans="2:15">
      <c r="B953" s="133">
        <v>2023</v>
      </c>
      <c r="C953" s="133">
        <v>6</v>
      </c>
      <c r="D953" s="133">
        <v>0.66249999999999998</v>
      </c>
      <c r="E953" s="133">
        <v>1.4182999999999999</v>
      </c>
      <c r="F953" s="133">
        <v>0.14199999999999999</v>
      </c>
      <c r="G953" s="133">
        <v>1.5202</v>
      </c>
      <c r="H953" s="133">
        <v>0.30120000000000002</v>
      </c>
      <c r="I953" s="133">
        <v>0.97789999999999999</v>
      </c>
      <c r="J953" s="133">
        <v>2.5999999999999999E-2</v>
      </c>
      <c r="K953" s="133">
        <v>0.55900000000000005</v>
      </c>
      <c r="L953" s="133">
        <v>0.1991</v>
      </c>
      <c r="M953" s="133">
        <v>0.36459999999999998</v>
      </c>
      <c r="N953" s="133">
        <v>0.376</v>
      </c>
      <c r="O953" s="133">
        <v>1.1637999999999999</v>
      </c>
    </row>
    <row r="954" spans="2:15">
      <c r="B954" s="133">
        <v>2023</v>
      </c>
      <c r="C954" s="133">
        <v>7</v>
      </c>
      <c r="D954" s="133">
        <v>0.2167</v>
      </c>
      <c r="E954" s="133">
        <v>0.16139999999999999</v>
      </c>
      <c r="F954" s="133">
        <v>8.0699999999999994E-2</v>
      </c>
      <c r="G954" s="133">
        <v>0.86350000000000005</v>
      </c>
      <c r="H954" s="133">
        <v>0.27279999999999999</v>
      </c>
      <c r="I954" s="133">
        <v>0.37690000000000001</v>
      </c>
      <c r="J954" s="133">
        <v>0.1147</v>
      </c>
      <c r="K954" s="133">
        <v>0.65910000000000002</v>
      </c>
      <c r="L954" s="133">
        <v>0.1051</v>
      </c>
      <c r="M954" s="133">
        <v>0.1235</v>
      </c>
      <c r="N954" s="133">
        <v>0.10059999999999999</v>
      </c>
      <c r="O954" s="133">
        <v>0.96889999999999998</v>
      </c>
    </row>
    <row r="955" spans="2:15">
      <c r="B955" s="133">
        <v>2023</v>
      </c>
      <c r="C955" s="133">
        <v>8</v>
      </c>
      <c r="D955" s="133">
        <v>1.1748000000000001</v>
      </c>
      <c r="E955" s="133">
        <v>4.5705</v>
      </c>
      <c r="F955" s="133">
        <v>0.83579999999999999</v>
      </c>
      <c r="G955" s="133">
        <v>4.4195000000000002</v>
      </c>
      <c r="H955" s="133">
        <v>1.1482000000000001</v>
      </c>
      <c r="I955" s="133">
        <v>3.1600999999999999</v>
      </c>
      <c r="J955" s="133">
        <v>0.16170000000000001</v>
      </c>
      <c r="K955" s="133">
        <v>1.6033999999999999</v>
      </c>
      <c r="L955" s="133">
        <v>0.84689999999999999</v>
      </c>
      <c r="M955" s="133">
        <v>0.88749999999999996</v>
      </c>
      <c r="N955" s="133">
        <v>0.91349999999999998</v>
      </c>
      <c r="O955" s="133">
        <v>4.4684999999999997</v>
      </c>
    </row>
    <row r="956" spans="2:15">
      <c r="B956" s="133">
        <v>2023</v>
      </c>
      <c r="C956" s="133">
        <v>9</v>
      </c>
      <c r="D956" s="133">
        <v>0.47949999999999998</v>
      </c>
      <c r="E956" s="133">
        <v>3.4851000000000001</v>
      </c>
      <c r="F956" s="133">
        <v>0.4269</v>
      </c>
      <c r="G956" s="133">
        <v>2.4984000000000002</v>
      </c>
      <c r="H956" s="133">
        <v>0.58899999999999997</v>
      </c>
      <c r="I956" s="133">
        <v>1.9291</v>
      </c>
      <c r="J956" s="133">
        <v>0.06</v>
      </c>
      <c r="K956" s="133">
        <v>0.61980000000000002</v>
      </c>
      <c r="L956" s="133">
        <v>0.34899999999999998</v>
      </c>
      <c r="M956" s="133">
        <v>1.0052000000000001</v>
      </c>
      <c r="N956" s="133">
        <v>0.76370000000000005</v>
      </c>
      <c r="O956" s="133">
        <v>3.0922000000000001</v>
      </c>
    </row>
    <row r="957" spans="2:15">
      <c r="B957" s="133">
        <v>2023</v>
      </c>
      <c r="C957" s="133">
        <v>10</v>
      </c>
      <c r="D957" s="133">
        <v>1.0564</v>
      </c>
      <c r="E957" s="133">
        <v>1.7282</v>
      </c>
      <c r="F957" s="133">
        <v>0.68079999999999996</v>
      </c>
      <c r="G957" s="133">
        <v>3.4043999999999999</v>
      </c>
      <c r="H957" s="133">
        <v>0.89670000000000005</v>
      </c>
      <c r="I957" s="133">
        <v>3.4655999999999998</v>
      </c>
      <c r="J957" s="133">
        <v>8.3699999999999997E-2</v>
      </c>
      <c r="K957" s="133">
        <v>1.1346000000000001</v>
      </c>
      <c r="L957" s="133">
        <v>0.4844</v>
      </c>
      <c r="M957" s="133">
        <v>0.86</v>
      </c>
      <c r="N957" s="133">
        <v>0.66959999999999997</v>
      </c>
      <c r="O957" s="133">
        <v>4.6718999999999999</v>
      </c>
    </row>
    <row r="958" spans="2:15">
      <c r="B958" s="133">
        <v>2023</v>
      </c>
      <c r="C958" s="133">
        <v>11</v>
      </c>
      <c r="D958" s="133">
        <v>0.43459999999999999</v>
      </c>
      <c r="E958" s="133">
        <v>2.8639999999999999</v>
      </c>
      <c r="F958" s="133">
        <v>0.28820000000000001</v>
      </c>
      <c r="G958" s="133">
        <v>1.3885000000000001</v>
      </c>
      <c r="H958" s="133">
        <v>0.34370000000000001</v>
      </c>
      <c r="I958" s="133">
        <v>1.2505999999999999</v>
      </c>
      <c r="J958" s="133">
        <v>4.6699999999999998E-2</v>
      </c>
      <c r="K958" s="133">
        <v>0.42509999999999998</v>
      </c>
      <c r="L958" s="133">
        <v>0.45900000000000002</v>
      </c>
      <c r="M958" s="133">
        <v>0.42709999999999998</v>
      </c>
      <c r="N958" s="133">
        <v>0.41839999999999999</v>
      </c>
      <c r="O958" s="133">
        <v>1.5011000000000001</v>
      </c>
    </row>
    <row r="959" spans="2:15">
      <c r="B959" s="133">
        <v>2023</v>
      </c>
      <c r="C959" s="133">
        <v>12</v>
      </c>
      <c r="D959" s="133">
        <v>0.36070000000000002</v>
      </c>
      <c r="E959" s="133">
        <v>2.5630999999999999</v>
      </c>
      <c r="F959" s="133">
        <v>0.31730000000000003</v>
      </c>
      <c r="G959" s="133">
        <v>1.5931999999999999</v>
      </c>
      <c r="H959" s="133">
        <v>0.40870000000000001</v>
      </c>
      <c r="I959" s="133">
        <v>1.4911000000000001</v>
      </c>
      <c r="J959" s="133">
        <v>4.3799999999999999E-2</v>
      </c>
      <c r="K959" s="133">
        <v>0.3201</v>
      </c>
      <c r="L959" s="133">
        <v>0.34150000000000003</v>
      </c>
      <c r="M959" s="133">
        <v>0.56240000000000001</v>
      </c>
      <c r="N959" s="133">
        <v>0.53110000000000002</v>
      </c>
      <c r="O959" s="133">
        <v>1.7857000000000001</v>
      </c>
    </row>
    <row r="960" spans="2:15">
      <c r="B960" s="133">
        <v>2023</v>
      </c>
      <c r="C960" s="133">
        <v>13</v>
      </c>
      <c r="D960" s="133">
        <v>1.1132</v>
      </c>
      <c r="E960" s="133">
        <v>2.1185</v>
      </c>
      <c r="F960" s="133">
        <v>0.37369999999999998</v>
      </c>
      <c r="G960" s="133">
        <v>1.7176</v>
      </c>
      <c r="H960" s="133">
        <v>0.48280000000000001</v>
      </c>
      <c r="I960" s="133">
        <v>0.80010000000000003</v>
      </c>
      <c r="J960" s="133">
        <v>1.5299999999999999E-2</v>
      </c>
      <c r="K960" s="133">
        <v>1.0407</v>
      </c>
      <c r="L960" s="133">
        <v>0.495</v>
      </c>
      <c r="M960" s="133">
        <v>0.54590000000000005</v>
      </c>
      <c r="N960" s="133">
        <v>0.71599999999999997</v>
      </c>
      <c r="O960" s="133">
        <v>2.4491000000000001</v>
      </c>
    </row>
    <row r="961" spans="2:15">
      <c r="B961" s="133">
        <v>2023</v>
      </c>
      <c r="C961" s="133">
        <v>14</v>
      </c>
      <c r="D961" s="133">
        <v>6.9900000000000004E-2</v>
      </c>
      <c r="E961" s="133">
        <v>0.58069999999999999</v>
      </c>
      <c r="F961" s="133">
        <v>4.5100000000000001E-2</v>
      </c>
      <c r="G961" s="133">
        <v>0.25240000000000001</v>
      </c>
      <c r="H961" s="133">
        <v>6.1199999999999997E-2</v>
      </c>
      <c r="I961" s="133">
        <v>0.13</v>
      </c>
      <c r="J961" s="133">
        <v>3.5000000000000001E-3</v>
      </c>
      <c r="K961" s="133">
        <v>4.9500000000000002E-2</v>
      </c>
      <c r="L961" s="133">
        <v>8.9099999999999999E-2</v>
      </c>
      <c r="M961" s="133">
        <v>7.6300000000000007E-2</v>
      </c>
      <c r="N961" s="133">
        <v>5.3800000000000001E-2</v>
      </c>
      <c r="O961" s="133">
        <v>0.3821</v>
      </c>
    </row>
    <row r="962" spans="2:15">
      <c r="B962" s="133">
        <v>2023</v>
      </c>
      <c r="C962" s="133">
        <v>15</v>
      </c>
      <c r="D962" s="133">
        <v>0.17979999999999999</v>
      </c>
      <c r="E962" s="133">
        <v>0.17660000000000001</v>
      </c>
      <c r="F962" s="133">
        <v>3.1399999999999997E-2</v>
      </c>
      <c r="G962" s="133">
        <v>0.36049999999999999</v>
      </c>
      <c r="H962" s="133">
        <v>0.14419999999999999</v>
      </c>
      <c r="I962" s="133">
        <v>0.34250000000000003</v>
      </c>
      <c r="J962" s="133">
        <v>0.01</v>
      </c>
      <c r="K962" s="133">
        <v>0.21229999999999999</v>
      </c>
      <c r="L962" s="133">
        <v>3.7600000000000001E-2</v>
      </c>
      <c r="M962" s="133">
        <v>6.3899999999999998E-2</v>
      </c>
      <c r="N962" s="133">
        <v>0.1072</v>
      </c>
      <c r="O962" s="133">
        <v>0.33950000000000002</v>
      </c>
    </row>
    <row r="963" spans="2:15">
      <c r="B963" s="133">
        <v>2023</v>
      </c>
      <c r="C963" s="133">
        <v>16</v>
      </c>
      <c r="D963" s="133">
        <v>3.5999999999999997E-2</v>
      </c>
      <c r="E963" s="133">
        <v>0.3352</v>
      </c>
      <c r="F963" s="133">
        <v>2.3300000000000001E-2</v>
      </c>
      <c r="G963" s="133">
        <v>0.1351</v>
      </c>
      <c r="H963" s="133">
        <v>3.2899999999999999E-2</v>
      </c>
      <c r="I963" s="133">
        <v>6.8699999999999997E-2</v>
      </c>
      <c r="J963" s="133">
        <v>1.6999999999999999E-3</v>
      </c>
      <c r="K963" s="133">
        <v>2.4400000000000002E-2</v>
      </c>
      <c r="L963" s="133">
        <v>4.6199999999999998E-2</v>
      </c>
      <c r="M963" s="133">
        <v>3.8300000000000001E-2</v>
      </c>
      <c r="N963" s="133">
        <v>3.27E-2</v>
      </c>
      <c r="O963" s="133">
        <v>0.18990000000000001</v>
      </c>
    </row>
    <row r="964" spans="2:15">
      <c r="B964" s="133">
        <v>2024</v>
      </c>
      <c r="C964" s="133">
        <v>1</v>
      </c>
      <c r="D964" s="133">
        <v>0.2346</v>
      </c>
      <c r="E964" s="133">
        <v>9.2299999999999993E-2</v>
      </c>
      <c r="F964" s="133">
        <v>7.3499999999999996E-2</v>
      </c>
      <c r="G964" s="133">
        <v>0.32279999999999998</v>
      </c>
      <c r="H964" s="133">
        <v>0.11459999999999999</v>
      </c>
      <c r="I964" s="133">
        <v>0.16450000000000001</v>
      </c>
      <c r="J964" s="133">
        <v>9.9000000000000008E-3</v>
      </c>
      <c r="K964" s="133">
        <v>0.26829999999999998</v>
      </c>
      <c r="L964" s="133">
        <v>0.1028</v>
      </c>
      <c r="M964" s="133">
        <v>0.13819999999999999</v>
      </c>
      <c r="N964" s="133">
        <v>0.13469999999999999</v>
      </c>
      <c r="O964" s="133">
        <v>0.48249999999999998</v>
      </c>
    </row>
    <row r="965" spans="2:15">
      <c r="B965" s="133">
        <v>2024</v>
      </c>
      <c r="C965" s="133">
        <v>2</v>
      </c>
      <c r="D965" s="133">
        <v>0.4299</v>
      </c>
      <c r="E965" s="133">
        <v>1.1248</v>
      </c>
      <c r="F965" s="133">
        <v>0.1195</v>
      </c>
      <c r="G965" s="133">
        <v>1.5189999999999999</v>
      </c>
      <c r="H965" s="133">
        <v>0.51990000000000003</v>
      </c>
      <c r="I965" s="133">
        <v>1.1991000000000001</v>
      </c>
      <c r="J965" s="133">
        <v>0.1241</v>
      </c>
      <c r="K965" s="133">
        <v>0.72040000000000004</v>
      </c>
      <c r="L965" s="133">
        <v>0.17019999999999999</v>
      </c>
      <c r="M965" s="133">
        <v>0.33100000000000002</v>
      </c>
      <c r="N965" s="133">
        <v>0.2117</v>
      </c>
      <c r="O965" s="133">
        <v>1.2151000000000001</v>
      </c>
    </row>
    <row r="966" spans="2:15">
      <c r="B966" s="133">
        <v>2024</v>
      </c>
      <c r="C966" s="133">
        <v>3</v>
      </c>
      <c r="D966" s="133">
        <v>0.87560000000000004</v>
      </c>
      <c r="E966" s="133">
        <v>1.2263999999999999</v>
      </c>
      <c r="F966" s="133">
        <v>0.30919999999999997</v>
      </c>
      <c r="G966" s="133">
        <v>2.4666999999999999</v>
      </c>
      <c r="H966" s="133">
        <v>0.83909999999999996</v>
      </c>
      <c r="I966" s="133">
        <v>2.3675999999999999</v>
      </c>
      <c r="J966" s="133">
        <v>0.33200000000000002</v>
      </c>
      <c r="K966" s="133">
        <v>2.0743</v>
      </c>
      <c r="L966" s="133">
        <v>0.57079999999999997</v>
      </c>
      <c r="M966" s="133">
        <v>0.84809999999999997</v>
      </c>
      <c r="N966" s="133">
        <v>0.53110000000000002</v>
      </c>
      <c r="O966" s="133">
        <v>2.8167</v>
      </c>
    </row>
    <row r="967" spans="2:15">
      <c r="B967" s="133">
        <v>2024</v>
      </c>
      <c r="C967" s="133">
        <v>4</v>
      </c>
      <c r="D967" s="133">
        <v>1.0431999999999999</v>
      </c>
      <c r="E967" s="133">
        <v>4.5270000000000001</v>
      </c>
      <c r="F967" s="133">
        <v>0.4249</v>
      </c>
      <c r="G967" s="133">
        <v>3.3858999999999999</v>
      </c>
      <c r="H967" s="133">
        <v>0.88049999999999995</v>
      </c>
      <c r="I967" s="133">
        <v>1.5301</v>
      </c>
      <c r="J967" s="133">
        <v>0.157</v>
      </c>
      <c r="K967" s="133">
        <v>1.4316</v>
      </c>
      <c r="L967" s="133">
        <v>0.85550000000000004</v>
      </c>
      <c r="M967" s="133">
        <v>1.1597999999999999</v>
      </c>
      <c r="N967" s="133">
        <v>1.2306999999999999</v>
      </c>
      <c r="O967" s="133">
        <v>4.2263000000000002</v>
      </c>
    </row>
    <row r="968" spans="2:15">
      <c r="B968" s="133">
        <v>2024</v>
      </c>
      <c r="C968" s="133">
        <v>5</v>
      </c>
      <c r="D968" s="133">
        <v>0.75249999999999995</v>
      </c>
      <c r="E968" s="133">
        <v>4.7625999999999999</v>
      </c>
      <c r="F968" s="133">
        <v>0.40339999999999998</v>
      </c>
      <c r="G968" s="133">
        <v>3.0653000000000001</v>
      </c>
      <c r="H968" s="133">
        <v>0.70320000000000005</v>
      </c>
      <c r="I968" s="133">
        <v>2.5706000000000002</v>
      </c>
      <c r="J968" s="133">
        <v>0.16289999999999999</v>
      </c>
      <c r="K968" s="133">
        <v>1.1756</v>
      </c>
      <c r="L968" s="133">
        <v>0.72560000000000002</v>
      </c>
      <c r="M968" s="133">
        <v>0.89600000000000002</v>
      </c>
      <c r="N968" s="133">
        <v>1.073</v>
      </c>
      <c r="O968" s="133">
        <v>4.4466000000000001</v>
      </c>
    </row>
    <row r="969" spans="2:15">
      <c r="B969" s="133">
        <v>2024</v>
      </c>
      <c r="C969" s="133">
        <v>6</v>
      </c>
      <c r="D969" s="133">
        <v>0.66420000000000001</v>
      </c>
      <c r="E969" s="133">
        <v>1.5032000000000001</v>
      </c>
      <c r="F969" s="133">
        <v>0.15</v>
      </c>
      <c r="G969" s="133">
        <v>1.5618000000000001</v>
      </c>
      <c r="H969" s="133">
        <v>0.30969999999999998</v>
      </c>
      <c r="I969" s="133">
        <v>1.0382</v>
      </c>
      <c r="J969" s="133">
        <v>2.64E-2</v>
      </c>
      <c r="K969" s="133">
        <v>0.58840000000000003</v>
      </c>
      <c r="L969" s="133">
        <v>0.20380000000000001</v>
      </c>
      <c r="M969" s="133">
        <v>0.36749999999999999</v>
      </c>
      <c r="N969" s="133">
        <v>0.35320000000000001</v>
      </c>
      <c r="O969" s="133">
        <v>1.1558999999999999</v>
      </c>
    </row>
    <row r="970" spans="2:15">
      <c r="B970" s="133">
        <v>2024</v>
      </c>
      <c r="C970" s="133">
        <v>7</v>
      </c>
      <c r="D970" s="133">
        <v>0.21959999999999999</v>
      </c>
      <c r="E970" s="133">
        <v>0.1641</v>
      </c>
      <c r="F970" s="133">
        <v>8.3000000000000004E-2</v>
      </c>
      <c r="G970" s="133">
        <v>0.88719999999999999</v>
      </c>
      <c r="H970" s="133">
        <v>0.28110000000000002</v>
      </c>
      <c r="I970" s="133">
        <v>0.35630000000000001</v>
      </c>
      <c r="J970" s="133">
        <v>0.11</v>
      </c>
      <c r="K970" s="133">
        <v>0.69140000000000001</v>
      </c>
      <c r="L970" s="133">
        <v>0.10970000000000001</v>
      </c>
      <c r="M970" s="133">
        <v>0.123</v>
      </c>
      <c r="N970" s="133">
        <v>0.10340000000000001</v>
      </c>
      <c r="O970" s="133">
        <v>0.96550000000000002</v>
      </c>
    </row>
    <row r="971" spans="2:15">
      <c r="B971" s="133">
        <v>2024</v>
      </c>
      <c r="C971" s="133">
        <v>8</v>
      </c>
      <c r="D971" s="133">
        <v>1.2041999999999999</v>
      </c>
      <c r="E971" s="133">
        <v>4.5204000000000004</v>
      </c>
      <c r="F971" s="133">
        <v>0.83860000000000001</v>
      </c>
      <c r="G971" s="133">
        <v>4.4675000000000002</v>
      </c>
      <c r="H971" s="133">
        <v>1.1557999999999999</v>
      </c>
      <c r="I971" s="133">
        <v>3.2806000000000002</v>
      </c>
      <c r="J971" s="133">
        <v>0.1532</v>
      </c>
      <c r="K971" s="133">
        <v>1.6539999999999999</v>
      </c>
      <c r="L971" s="133">
        <v>0.87309999999999999</v>
      </c>
      <c r="M971" s="133">
        <v>0.92300000000000004</v>
      </c>
      <c r="N971" s="133">
        <v>0.89859999999999995</v>
      </c>
      <c r="O971" s="133">
        <v>4.9112999999999998</v>
      </c>
    </row>
    <row r="972" spans="2:15">
      <c r="B972" s="133">
        <v>2024</v>
      </c>
      <c r="C972" s="133">
        <v>9</v>
      </c>
      <c r="D972" s="133">
        <v>0.4461</v>
      </c>
      <c r="E972" s="133">
        <v>2.8170000000000002</v>
      </c>
      <c r="F972" s="133">
        <v>0.3952</v>
      </c>
      <c r="G972" s="133">
        <v>2.2128999999999999</v>
      </c>
      <c r="H972" s="133">
        <v>0.52949999999999997</v>
      </c>
      <c r="I972" s="133">
        <v>1.5559000000000001</v>
      </c>
      <c r="J972" s="133">
        <v>5.8200000000000002E-2</v>
      </c>
      <c r="K972" s="133">
        <v>0.63290000000000002</v>
      </c>
      <c r="L972" s="133">
        <v>0.35620000000000002</v>
      </c>
      <c r="M972" s="133">
        <v>0.86360000000000003</v>
      </c>
      <c r="N972" s="133">
        <v>0.58489999999999998</v>
      </c>
      <c r="O972" s="133">
        <v>2.7027000000000001</v>
      </c>
    </row>
    <row r="973" spans="2:15">
      <c r="B973" s="133">
        <v>2024</v>
      </c>
      <c r="C973" s="133">
        <v>10</v>
      </c>
      <c r="D973" s="133">
        <v>1.0592999999999999</v>
      </c>
      <c r="E973" s="133">
        <v>1.7761</v>
      </c>
      <c r="F973" s="133">
        <v>0.7117</v>
      </c>
      <c r="G973" s="133">
        <v>3.4127000000000001</v>
      </c>
      <c r="H973" s="133">
        <v>0.89959999999999996</v>
      </c>
      <c r="I973" s="133">
        <v>3.3666</v>
      </c>
      <c r="J973" s="133">
        <v>8.3500000000000005E-2</v>
      </c>
      <c r="K973" s="133">
        <v>1.1194</v>
      </c>
      <c r="L973" s="133">
        <v>0.47610000000000002</v>
      </c>
      <c r="M973" s="133">
        <v>0.84009999999999996</v>
      </c>
      <c r="N973" s="133">
        <v>0.68330000000000002</v>
      </c>
      <c r="O973" s="133">
        <v>4.8495999999999997</v>
      </c>
    </row>
    <row r="974" spans="2:15">
      <c r="B974" s="133">
        <v>2024</v>
      </c>
      <c r="C974" s="133">
        <v>11</v>
      </c>
      <c r="D974" s="133">
        <v>0.43419999999999997</v>
      </c>
      <c r="E974" s="133">
        <v>2.8637000000000001</v>
      </c>
      <c r="F974" s="133">
        <v>0.29360000000000003</v>
      </c>
      <c r="G974" s="133">
        <v>1.3818999999999999</v>
      </c>
      <c r="H974" s="133">
        <v>0.3407</v>
      </c>
      <c r="I974" s="133">
        <v>1.2513000000000001</v>
      </c>
      <c r="J974" s="133">
        <v>4.5100000000000001E-2</v>
      </c>
      <c r="K974" s="133">
        <v>0.4219</v>
      </c>
      <c r="L974" s="133">
        <v>0.47060000000000002</v>
      </c>
      <c r="M974" s="133">
        <v>0.436</v>
      </c>
      <c r="N974" s="133">
        <v>0.41339999999999999</v>
      </c>
      <c r="O974" s="133">
        <v>1.5114000000000001</v>
      </c>
    </row>
    <row r="975" spans="2:15">
      <c r="B975" s="133">
        <v>2024</v>
      </c>
      <c r="C975" s="133">
        <v>12</v>
      </c>
      <c r="D975" s="133">
        <v>0.3453</v>
      </c>
      <c r="E975" s="133">
        <v>2.3010000000000002</v>
      </c>
      <c r="F975" s="133">
        <v>0.30530000000000002</v>
      </c>
      <c r="G975" s="133">
        <v>1.4626999999999999</v>
      </c>
      <c r="H975" s="133">
        <v>0.37459999999999999</v>
      </c>
      <c r="I975" s="133">
        <v>1.2369000000000001</v>
      </c>
      <c r="J975" s="133">
        <v>3.8300000000000001E-2</v>
      </c>
      <c r="K975" s="133">
        <v>0.32869999999999999</v>
      </c>
      <c r="L975" s="133">
        <v>0.35270000000000001</v>
      </c>
      <c r="M975" s="133">
        <v>0.49659999999999999</v>
      </c>
      <c r="N975" s="133">
        <v>0.38679999999999998</v>
      </c>
      <c r="O975" s="133">
        <v>1.6317999999999999</v>
      </c>
    </row>
    <row r="976" spans="2:15">
      <c r="B976" s="133">
        <v>2024</v>
      </c>
      <c r="C976" s="133">
        <v>13</v>
      </c>
      <c r="D976" s="133">
        <v>1.1151</v>
      </c>
      <c r="E976" s="133">
        <v>2.3374000000000001</v>
      </c>
      <c r="F976" s="133">
        <v>0.36830000000000002</v>
      </c>
      <c r="G976" s="133">
        <v>1.8834</v>
      </c>
      <c r="H976" s="133">
        <v>0.52180000000000004</v>
      </c>
      <c r="I976" s="133">
        <v>0.81920000000000004</v>
      </c>
      <c r="J976" s="133">
        <v>1.5100000000000001E-2</v>
      </c>
      <c r="K976" s="133">
        <v>1.0812999999999999</v>
      </c>
      <c r="L976" s="133">
        <v>0.50549999999999995</v>
      </c>
      <c r="M976" s="133">
        <v>0.53680000000000005</v>
      </c>
      <c r="N976" s="133">
        <v>0.65839999999999999</v>
      </c>
      <c r="O976" s="133">
        <v>2.5710000000000002</v>
      </c>
    </row>
    <row r="977" spans="2:15">
      <c r="B977" s="133">
        <v>2024</v>
      </c>
      <c r="C977" s="133">
        <v>14</v>
      </c>
      <c r="D977" s="133">
        <v>6.93E-2</v>
      </c>
      <c r="E977" s="133">
        <v>0.57169999999999999</v>
      </c>
      <c r="F977" s="133">
        <v>4.5100000000000001E-2</v>
      </c>
      <c r="G977" s="133">
        <v>0.24479999999999999</v>
      </c>
      <c r="H977" s="133">
        <v>5.96E-2</v>
      </c>
      <c r="I977" s="133">
        <v>0.13489999999999999</v>
      </c>
      <c r="J977" s="133">
        <v>3.5000000000000001E-3</v>
      </c>
      <c r="K977" s="133">
        <v>5.0500000000000003E-2</v>
      </c>
      <c r="L977" s="133">
        <v>9.1399999999999995E-2</v>
      </c>
      <c r="M977" s="133">
        <v>7.6999999999999999E-2</v>
      </c>
      <c r="N977" s="133">
        <v>5.2299999999999999E-2</v>
      </c>
      <c r="O977" s="133">
        <v>0.38200000000000001</v>
      </c>
    </row>
    <row r="978" spans="2:15">
      <c r="B978" s="133">
        <v>2024</v>
      </c>
      <c r="C978" s="133">
        <v>15</v>
      </c>
      <c r="D978" s="133">
        <v>0.17449999999999999</v>
      </c>
      <c r="E978" s="133">
        <v>0.17699999999999999</v>
      </c>
      <c r="F978" s="133">
        <v>3.09E-2</v>
      </c>
      <c r="G978" s="133">
        <v>0.36609999999999998</v>
      </c>
      <c r="H978" s="133">
        <v>0.1464</v>
      </c>
      <c r="I978" s="133">
        <v>0.30959999999999999</v>
      </c>
      <c r="J978" s="133">
        <v>0.01</v>
      </c>
      <c r="K978" s="133">
        <v>0.1968</v>
      </c>
      <c r="L978" s="133">
        <v>3.8600000000000002E-2</v>
      </c>
      <c r="M978" s="133">
        <v>6.1499999999999999E-2</v>
      </c>
      <c r="N978" s="133">
        <v>0.10539999999999999</v>
      </c>
      <c r="O978" s="133">
        <v>0.3044</v>
      </c>
    </row>
    <row r="979" spans="2:15">
      <c r="B979" s="133">
        <v>2024</v>
      </c>
      <c r="C979" s="133">
        <v>16</v>
      </c>
      <c r="D979" s="133">
        <v>3.5700000000000003E-2</v>
      </c>
      <c r="E979" s="133">
        <v>0.30930000000000002</v>
      </c>
      <c r="F979" s="133">
        <v>2.3300000000000001E-2</v>
      </c>
      <c r="G979" s="133">
        <v>0.13420000000000001</v>
      </c>
      <c r="H979" s="133">
        <v>3.27E-2</v>
      </c>
      <c r="I979" s="133">
        <v>7.1099999999999997E-2</v>
      </c>
      <c r="J979" s="133">
        <v>1.6999999999999999E-3</v>
      </c>
      <c r="K979" s="133">
        <v>2.4899999999999999E-2</v>
      </c>
      <c r="L979" s="133">
        <v>4.7399999999999998E-2</v>
      </c>
      <c r="M979" s="133">
        <v>3.8600000000000002E-2</v>
      </c>
      <c r="N979" s="133">
        <v>2.8799999999999999E-2</v>
      </c>
      <c r="O979" s="133">
        <v>0.18940000000000001</v>
      </c>
    </row>
  </sheetData>
  <autoFilter ref="B3:AI979"/>
  <pageMargins left="0.7" right="0.7" top="0.75" bottom="0.75" header="0.3" footer="0.3"/>
  <pageSetup orientation="portrait" r:id="rId1"/>
</worksheet>
</file>

<file path=customXml/_rels/item1.xml.rels><?xml version="1.0" encoding="UTF-8"?>

<Relationships xmlns="http://schemas.openxmlformats.org/package/2006/relationships">
  <Relationship Id="rId1" Type="http://schemas.openxmlformats.org/officeDocument/2006/relationships/customXmlProps" Target="itemProps1.xml"/>
</Relationships>

</file>

<file path=customXml/_rels/item2.xml.rels><?xml version="1.0" encoding="UTF-8"?>

<Relationships xmlns="http://schemas.openxmlformats.org/package/2006/relationships">
  <Relationship Id="rId1" Type="http://schemas.openxmlformats.org/officeDocument/2006/relationships/customXmlProps" Target="itemProps2.xml"/>
</Relationships>

</file>

<file path=customXml/_rels/item3.xml.rels><?xml version="1.0" encoding="UTF-8"?>

<Relationships xmlns="http://schemas.openxmlformats.org/package/2006/relationships">
  <Relationship Id="rId1" Type="http://schemas.openxmlformats.org/officeDocument/2006/relationships/customXmlProps" Target="itemProps3.xml"/>
</Relationships>

</file>

<file path=customXml/_rels/item4.xml.rels><?xml version="1.0" encoding="UTF-8"?>

<Relationships xmlns="http://schemas.openxmlformats.org/package/2006/relationships">
  <Relationship Id="rId1" Type="http://schemas.openxmlformats.org/officeDocument/2006/relationships/customXmlProps" Target="itemProps4.xml"/>
</Relationships>

</file>

<file path=customXml/item1.xml><?xml version="1.0" encoding="utf-8"?>
<p:properties xmlns:p="http://schemas.microsoft.com/office/2006/metadata/properties" xmlns:xsi="http://www.w3.org/2001/XMLSchema-instance">
  <documentManagement>
    <Received_x0020_From xmlns="8eef3743-c7b3-4cbe-8837-b6e805be353c" xsi:nil="true"/>
    <Docket_x0020_Number xmlns="8eef3743-c7b3-4cbe-8837-b6e805be353c" xsi:nil="true"/>
    <TaxCatchAll xmlns="8eef3743-c7b3-4cbe-8837-b6e805be353c"/>
    <jbf85ac70d5848c6836ba15e22d94e70 xmlns="8eef3743-c7b3-4cbe-8837-b6e805be353c">
      <Terms xmlns="http://schemas.microsoft.com/office/infopath/2007/PartnerControls"/>
    </jbf85ac70d5848c6836ba15e22d94e70>
    <ia56c5f4991045989a786b6ecb732719 xmlns="8eef3743-c7b3-4cbe-8837-b6e805be353c">
      <Terms xmlns="http://schemas.microsoft.com/office/infopath/2007/PartnerControls"/>
    </ia56c5f4991045989a786b6ecb732719>
    <bfc617c42d804116a0a5feb0906d720d xmlns="8eef3743-c7b3-4cbe-8837-b6e805be353c">
      <Terms xmlns="http://schemas.microsoft.com/office/infopath/2007/PartnerControls"/>
    </bfc617c42d804116a0a5feb0906d720d>
    <k2a3b5fc29f742a38f72e68b777baa26 xmlns="8eef3743-c7b3-4cbe-8837-b6e805be353c">
      <Terms xmlns="http://schemas.microsoft.com/office/infopath/2007/PartnerControls"/>
    </k2a3b5fc29f742a38f72e68b777baa26>
    <_dlc_DocId xmlns="8eef3743-c7b3-4cbe-8837-b6e805be353c">Z5JXHV6S7NA6-3-84811</_dlc_DocId>
    <_dlc_DocIdUrl xmlns="8eef3743-c7b3-4cbe-8837-b6e805be353c">
      <Url>http://efilingspinternal/_layouts/DocIdRedir.aspx?ID=Z5JXHV6S7NA6-3-84811</Url>
      <Description>Z5JXHV6S7NA6-3-84811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B916B5-65D0-4E24-8AD2-F9AEC5810497}"/>
</file>

<file path=customXml/itemProps2.xml><?xml version="1.0" encoding="utf-8"?>
<ds:datastoreItem xmlns:ds="http://schemas.openxmlformats.org/officeDocument/2006/customXml" ds:itemID="{F9DA3A1C-5610-4DF5-9B5C-488100B7B177}"/>
</file>

<file path=customXml/itemProps3.xml><?xml version="1.0" encoding="utf-8"?>
<ds:datastoreItem xmlns:ds="http://schemas.openxmlformats.org/officeDocument/2006/customXml" ds:itemID="{88151B73-A0A0-422F-81E0-089E8F2C1CE0}"/>
</file>

<file path=customXml/itemProps4.xml><?xml version="1.0" encoding="utf-8"?>
<ds:datastoreItem xmlns:ds="http://schemas.openxmlformats.org/officeDocument/2006/customXml" ds:itemID="{4D602CC0-FA20-481A-8BBE-700C38777B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7</vt:i4>
      </vt:variant>
    </vt:vector>
  </HeadingPairs>
  <TitlesOfParts>
    <vt:vector size="36" baseType="lpstr">
      <vt:lpstr>SUMMARY</vt:lpstr>
      <vt:lpstr>NONRESIDENTIAL</vt:lpstr>
      <vt:lpstr>RESIDENTIAL</vt:lpstr>
      <vt:lpstr>Impacts</vt:lpstr>
      <vt:lpstr>I</vt:lpstr>
      <vt:lpstr>CIRB Statewide Nonresidential</vt:lpstr>
      <vt:lpstr>NONRES Construction Data</vt:lpstr>
      <vt:lpstr>New NONRES Construction Data</vt:lpstr>
      <vt:lpstr>Existing Stock for NONRES Rehab</vt:lpstr>
      <vt:lpstr>2016-NR-ENV1-F</vt:lpstr>
      <vt:lpstr>2016-NR-LTG3-F</vt:lpstr>
      <vt:lpstr>NonRes NSA (BlackBook) (2)</vt:lpstr>
      <vt:lpstr>Res &amp; NonRes SAAR (BlackBoo (2</vt:lpstr>
      <vt:lpstr>NONRESIDENTIAL A&amp;A</vt:lpstr>
      <vt:lpstr>NONRES Rehab Data</vt:lpstr>
      <vt:lpstr>II</vt:lpstr>
      <vt:lpstr>CIRB Statewide Residential</vt:lpstr>
      <vt:lpstr>AHS 2011 Data</vt:lpstr>
      <vt:lpstr>HH Low Case</vt:lpstr>
      <vt:lpstr>HH Mid Case</vt:lpstr>
      <vt:lpstr>HH High Case</vt:lpstr>
      <vt:lpstr>III</vt:lpstr>
      <vt:lpstr>CIRB Data (old)</vt:lpstr>
      <vt:lpstr>mid case commercial floor space</vt:lpstr>
      <vt:lpstr>FCZ to CZ breakdown</vt:lpstr>
      <vt:lpstr>Commercial Building Types</vt:lpstr>
      <vt:lpstr>OSHPD</vt:lpstr>
      <vt:lpstr>P-1 About the Data</vt:lpstr>
      <vt:lpstr>P-1  CA and Counties</vt:lpstr>
      <vt:lpstr>'Existing Stock for NONRES Rehab'!fsout_add_DAT</vt:lpstr>
      <vt:lpstr>'New NONRES Construction Data'!fsout_add_DAT</vt:lpstr>
      <vt:lpstr>'mid case commercial floor space'!fssetout</vt:lpstr>
      <vt:lpstr>'NonRes NSA (BlackBook) (2)'!Print_Area</vt:lpstr>
      <vt:lpstr>'Res &amp; NonRes SAAR (BlackBoo (2'!Print_Area</vt:lpstr>
      <vt:lpstr>'NonRes NSA (BlackBook) (2)'!Print_Titles</vt:lpstr>
      <vt:lpstr>'Res &amp; NonRes SAAR (BlackBoo (2'!Print_Titles</vt:lpstr>
    </vt:vector>
  </TitlesOfParts>
  <Company>California Energy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Hudler</dc:creator>
  <cp:lastModifiedBy>aownby</cp:lastModifiedBy>
  <dcterms:created xsi:type="dcterms:W3CDTF">2003-06-26T19:01:39Z</dcterms:created>
  <dcterms:modified xsi:type="dcterms:W3CDTF">2015-01-09T18:00:15Z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7" name="FileLeafRef">
    <vt:lpwstr>TN 74432 Cost Spreadsheet.xlsx</vt:lpwstr>
  </property>
  <property fmtid="{D5CDD505-2E9C-101B-9397-08002B2CF9AE}" pid="14" name="Subject_x0020_Areas">
    <vt:lpwstr/>
  </property>
  <property fmtid="{D5CDD505-2E9C-101B-9397-08002B2CF9AE}" pid="18" name="Subject Areas">
    <vt:lpwstr/>
  </property>
  <property fmtid="{D5CDD505-2E9C-101B-9397-08002B2CF9AE}" pid="19" name="_dlc_DocIdItemGuid">
    <vt:lpwstr>1a853438-1379-4d90-a2fc-2353f11d20c0</vt:lpwstr>
  </property>
  <property fmtid="{D5CDD505-2E9C-101B-9397-08002B2CF9AE}" pid="20" name="Modified By">
    <vt:lpwstr>BUILTIN\administrators</vt:lpwstr>
  </property>
  <property fmtid="{D5CDD505-2E9C-101B-9397-08002B2CF9AE}" pid="21" name="source_item_id">
    <vt:i4>109226</vt:i4>
  </property>
  <property fmtid="{D5CDD505-2E9C-101B-9397-08002B2CF9AE}" pid="22" name="Created By">
    <vt:lpwstr>BUILTIN\administrators</vt:lpwstr>
  </property>
</Properties>
</file>